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Volumes/Documents/Users/Atipat Lorwongam/百度云同步盘/[My Portals]/[Documents]/[Business Projects &amp; Investments]/[Gambling]/BlackJack/"/>
    </mc:Choice>
  </mc:AlternateContent>
  <xr:revisionPtr revIDLastSave="0" documentId="13_ncr:1_{51C478E7-BA43-364D-BAEB-2CE3DDF8EE5B}" xr6:coauthVersionLast="36" xr6:coauthVersionMax="36" xr10:uidLastSave="{00000000-0000-0000-0000-000000000000}"/>
  <bookViews>
    <workbookView xWindow="0" yWindow="460" windowWidth="25600" windowHeight="14660" tabRatio="867" firstSheet="1" activeTab="22" xr2:uid="{00000000-000D-0000-FFFF-FFFF00000000}"/>
  </bookViews>
  <sheets>
    <sheet name="Rules" sheetId="32" r:id="rId1"/>
    <sheet name="Simulation" sheetId="46" r:id="rId2"/>
    <sheet name="Dealer" sheetId="12" state="hidden" r:id="rId3"/>
    <sheet name="Stand" sheetId="13" state="hidden" r:id="rId4"/>
    <sheet name="Hit" sheetId="14" state="hidden" r:id="rId5"/>
    <sheet name="HS" sheetId="15" state="hidden" r:id="rId6"/>
    <sheet name="Double" sheetId="17" state="hidden" r:id="rId7"/>
    <sheet name="HSD" sheetId="18" state="hidden" r:id="rId8"/>
    <sheet name="Surrender" sheetId="19" state="hidden" r:id="rId9"/>
    <sheet name="HSDR" sheetId="20" state="hidden" r:id="rId10"/>
    <sheet name="Pair" sheetId="22" state="hidden" r:id="rId11"/>
    <sheet name="Blackjack" sheetId="28" state="hidden" r:id="rId12"/>
    <sheet name="Prob" sheetId="24" r:id="rId13"/>
    <sheet name="5 Cards" sheetId="33" r:id="rId14"/>
    <sheet name="Three 7 Cards" sheetId="34" state="hidden" r:id="rId15"/>
    <sheet name="ER" sheetId="25" r:id="rId16"/>
    <sheet name="EV" sheetId="26" r:id="rId17"/>
    <sheet name="Summary" sheetId="27" state="hidden" r:id="rId18"/>
    <sheet name="WL Prob" sheetId="29" state="hidden" r:id="rId19"/>
    <sheet name="Summary (2)" sheetId="31" state="hidden" r:id="rId20"/>
    <sheet name="Analysis" sheetId="35" r:id="rId21"/>
    <sheet name="2x10 Strategy Analysis" sheetId="44" r:id="rId22"/>
    <sheet name="2x3 M1.5  Plan" sheetId="45" r:id="rId23"/>
    <sheet name="Plan Summary" sheetId="43" r:id="rId24"/>
    <sheet name="2x3 M 2 Plan" sheetId="47" r:id="rId25"/>
  </sheets>
  <definedNames>
    <definedName name="_xlnm.Print_Area" localSheetId="24">'2x3 M 2 Plan'!#REF!</definedName>
    <definedName name="_xlnm.Print_Area" localSheetId="22">'2x3 M1.5  Plan'!#REF!</definedName>
    <definedName name="_xlnm.Print_Area" localSheetId="0">Rules!$A$1:$S$42</definedName>
    <definedName name="_xlnm.Print_Area" localSheetId="19">'Summary (2)'!$A$1:$Y$39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6" i="47" l="1"/>
  <c r="J77" i="47" s="1"/>
  <c r="J78" i="47" s="1"/>
  <c r="J79" i="47" s="1"/>
  <c r="J80" i="47" s="1"/>
  <c r="J81" i="47" s="1"/>
  <c r="J82" i="47" s="1"/>
  <c r="J83" i="47" s="1"/>
  <c r="J84" i="47" s="1"/>
  <c r="F76" i="47"/>
  <c r="F77" i="47" s="1"/>
  <c r="F78" i="47" s="1"/>
  <c r="F79" i="47" s="1"/>
  <c r="F80" i="47" s="1"/>
  <c r="F81" i="47" s="1"/>
  <c r="F82" i="47" s="1"/>
  <c r="F83" i="47" s="1"/>
  <c r="F84" i="47" s="1"/>
  <c r="B76" i="47"/>
  <c r="B77" i="47" s="1"/>
  <c r="B78" i="47" s="1"/>
  <c r="B79" i="47" s="1"/>
  <c r="B80" i="47" s="1"/>
  <c r="B81" i="47" s="1"/>
  <c r="B82" i="47" s="1"/>
  <c r="B83" i="47" s="1"/>
  <c r="B84" i="47" s="1"/>
  <c r="K75" i="47"/>
  <c r="J75" i="47"/>
  <c r="J85" i="47" s="1"/>
  <c r="I75" i="47"/>
  <c r="I76" i="47" s="1"/>
  <c r="I77" i="47" s="1"/>
  <c r="I78" i="47" s="1"/>
  <c r="I79" i="47" s="1"/>
  <c r="I80" i="47" s="1"/>
  <c r="I81" i="47" s="1"/>
  <c r="I82" i="47" s="1"/>
  <c r="I83" i="47" s="1"/>
  <c r="I84" i="47" s="1"/>
  <c r="H75" i="47"/>
  <c r="G75" i="47"/>
  <c r="F75" i="47"/>
  <c r="F85" i="47" s="1"/>
  <c r="E75" i="47"/>
  <c r="E76" i="47" s="1"/>
  <c r="E77" i="47" s="1"/>
  <c r="E78" i="47" s="1"/>
  <c r="E79" i="47" s="1"/>
  <c r="E80" i="47" s="1"/>
  <c r="E81" i="47" s="1"/>
  <c r="E82" i="47" s="1"/>
  <c r="E83" i="47" s="1"/>
  <c r="E84" i="47" s="1"/>
  <c r="D75" i="47"/>
  <c r="C75" i="47"/>
  <c r="B75" i="47"/>
  <c r="B85" i="47" s="1"/>
  <c r="N70" i="47"/>
  <c r="N65" i="47"/>
  <c r="M65" i="47"/>
  <c r="N64" i="47"/>
  <c r="N60" i="47"/>
  <c r="N59" i="47"/>
  <c r="M60" i="47" s="1"/>
  <c r="M59" i="47"/>
  <c r="L60" i="47" s="1"/>
  <c r="N55" i="47"/>
  <c r="M55" i="47"/>
  <c r="N54" i="47"/>
  <c r="M54" i="47"/>
  <c r="L55" i="47" s="1"/>
  <c r="L54" i="47"/>
  <c r="K55" i="47" s="1"/>
  <c r="N50" i="47"/>
  <c r="K50" i="47"/>
  <c r="N49" i="47"/>
  <c r="M50" i="47" s="1"/>
  <c r="M49" i="47"/>
  <c r="L50" i="47" s="1"/>
  <c r="L49" i="47"/>
  <c r="K49" i="47"/>
  <c r="J50" i="47" s="1"/>
  <c r="N45" i="47"/>
  <c r="M45" i="47"/>
  <c r="I45" i="47"/>
  <c r="N44" i="47"/>
  <c r="M44" i="47"/>
  <c r="L45" i="47" s="1"/>
  <c r="L44" i="47"/>
  <c r="K45" i="47" s="1"/>
  <c r="K44" i="47"/>
  <c r="J45" i="47" s="1"/>
  <c r="J44" i="47"/>
  <c r="N40" i="47"/>
  <c r="L40" i="47"/>
  <c r="K40" i="47"/>
  <c r="H40" i="47"/>
  <c r="N39" i="47"/>
  <c r="M40" i="47" s="1"/>
  <c r="M39" i="47"/>
  <c r="L39" i="47"/>
  <c r="K39" i="47"/>
  <c r="J40" i="47" s="1"/>
  <c r="J39" i="47"/>
  <c r="I40" i="47" s="1"/>
  <c r="I39" i="47"/>
  <c r="N35" i="47"/>
  <c r="M35" i="47"/>
  <c r="I35" i="47"/>
  <c r="N34" i="47"/>
  <c r="M34" i="47"/>
  <c r="L35" i="47" s="1"/>
  <c r="L34" i="47"/>
  <c r="K35" i="47" s="1"/>
  <c r="K34" i="47"/>
  <c r="J35" i="47" s="1"/>
  <c r="J34" i="47"/>
  <c r="I34" i="47"/>
  <c r="H35" i="47" s="1"/>
  <c r="H34" i="47"/>
  <c r="G35" i="47" s="1"/>
  <c r="N30" i="47"/>
  <c r="J30" i="47"/>
  <c r="F30" i="47"/>
  <c r="N29" i="47"/>
  <c r="M30" i="47" s="1"/>
  <c r="M29" i="47"/>
  <c r="L30" i="47" s="1"/>
  <c r="L29" i="47"/>
  <c r="K30" i="47" s="1"/>
  <c r="K29" i="47"/>
  <c r="J29" i="47"/>
  <c r="I30" i="47" s="1"/>
  <c r="I29" i="47"/>
  <c r="H30" i="47" s="1"/>
  <c r="H29" i="47"/>
  <c r="G30" i="47" s="1"/>
  <c r="G29" i="47"/>
  <c r="G25" i="47"/>
  <c r="E25" i="47"/>
  <c r="R13" i="47"/>
  <c r="B7" i="47"/>
  <c r="D13" i="47" s="1"/>
  <c r="K2" i="47"/>
  <c r="I2" i="47"/>
  <c r="G24" i="47" s="1"/>
  <c r="E2" i="47"/>
  <c r="C25" i="47" s="1"/>
  <c r="C2" i="47"/>
  <c r="B7" i="46"/>
  <c r="E7" i="46"/>
  <c r="B8" i="46"/>
  <c r="E8" i="46"/>
  <c r="B9" i="46"/>
  <c r="E9" i="46"/>
  <c r="B10" i="46"/>
  <c r="E10" i="46"/>
  <c r="B11" i="46"/>
  <c r="E11" i="46"/>
  <c r="B12" i="46"/>
  <c r="E12" i="46"/>
  <c r="B13" i="46"/>
  <c r="E13" i="46"/>
  <c r="B14" i="46"/>
  <c r="E14" i="46"/>
  <c r="B15" i="46"/>
  <c r="E15" i="46"/>
  <c r="B16" i="46"/>
  <c r="E16" i="46"/>
  <c r="B17" i="46"/>
  <c r="E17" i="46"/>
  <c r="B18" i="46"/>
  <c r="E18" i="46"/>
  <c r="B19" i="46"/>
  <c r="E19" i="46"/>
  <c r="B20" i="46"/>
  <c r="E20" i="46"/>
  <c r="B21" i="46"/>
  <c r="E21" i="46"/>
  <c r="B22" i="46"/>
  <c r="E22" i="46"/>
  <c r="B23" i="46"/>
  <c r="E23" i="46"/>
  <c r="B24" i="46"/>
  <c r="E24" i="46"/>
  <c r="B25" i="46"/>
  <c r="E25" i="46"/>
  <c r="B26" i="46"/>
  <c r="E26" i="46"/>
  <c r="B27" i="46"/>
  <c r="E27" i="46"/>
  <c r="B28" i="46"/>
  <c r="E28" i="46"/>
  <c r="B29" i="46"/>
  <c r="E29" i="46"/>
  <c r="B30" i="46"/>
  <c r="E30" i="46"/>
  <c r="B31" i="46"/>
  <c r="E31" i="46"/>
  <c r="B32" i="46"/>
  <c r="E32" i="46"/>
  <c r="B33" i="46"/>
  <c r="E33" i="46"/>
  <c r="B34" i="46"/>
  <c r="E34" i="46"/>
  <c r="B35" i="46"/>
  <c r="E35" i="46"/>
  <c r="B36" i="46"/>
  <c r="E36" i="46"/>
  <c r="B37" i="46"/>
  <c r="E37" i="46"/>
  <c r="B38" i="46"/>
  <c r="E38" i="46"/>
  <c r="B39" i="46"/>
  <c r="E39" i="46"/>
  <c r="B40" i="46"/>
  <c r="E40" i="46"/>
  <c r="B41" i="46"/>
  <c r="E41" i="46"/>
  <c r="B42" i="46"/>
  <c r="E42" i="46"/>
  <c r="B43" i="46"/>
  <c r="E43" i="46"/>
  <c r="B44" i="46"/>
  <c r="E44" i="46"/>
  <c r="B45" i="46"/>
  <c r="E45" i="46"/>
  <c r="B46" i="46"/>
  <c r="E46" i="46"/>
  <c r="B47" i="46"/>
  <c r="E47" i="46"/>
  <c r="B48" i="46"/>
  <c r="E48" i="46"/>
  <c r="B49" i="46"/>
  <c r="E49" i="46"/>
  <c r="B50" i="46"/>
  <c r="E50" i="46"/>
  <c r="B51" i="46"/>
  <c r="E51" i="46"/>
  <c r="B52" i="46"/>
  <c r="E52" i="46"/>
  <c r="B53" i="46"/>
  <c r="E53" i="46"/>
  <c r="B54" i="46"/>
  <c r="E54" i="46"/>
  <c r="B55" i="46"/>
  <c r="E55" i="46"/>
  <c r="B56" i="46"/>
  <c r="E56" i="46"/>
  <c r="B57" i="46"/>
  <c r="E57" i="46"/>
  <c r="B58" i="46"/>
  <c r="E58" i="46"/>
  <c r="B59" i="46"/>
  <c r="E59" i="46"/>
  <c r="B60" i="46"/>
  <c r="E60" i="46"/>
  <c r="B61" i="46"/>
  <c r="E61" i="46"/>
  <c r="B62" i="46"/>
  <c r="E62" i="46"/>
  <c r="B63" i="46"/>
  <c r="E63" i="46"/>
  <c r="B64" i="46"/>
  <c r="E64" i="46"/>
  <c r="B65" i="46"/>
  <c r="E65" i="46"/>
  <c r="B66" i="46"/>
  <c r="E66" i="46"/>
  <c r="B67" i="46"/>
  <c r="E67" i="46"/>
  <c r="B68" i="46"/>
  <c r="E68" i="46"/>
  <c r="B69" i="46"/>
  <c r="E69" i="46"/>
  <c r="B70" i="46"/>
  <c r="E70" i="46"/>
  <c r="B71" i="46"/>
  <c r="E71" i="46"/>
  <c r="B72" i="46"/>
  <c r="E72" i="46"/>
  <c r="B73" i="46"/>
  <c r="E73" i="46"/>
  <c r="B74" i="46"/>
  <c r="E74" i="46"/>
  <c r="B75" i="46"/>
  <c r="E75" i="46"/>
  <c r="B76" i="46"/>
  <c r="E76" i="46"/>
  <c r="B77" i="46"/>
  <c r="E77" i="46"/>
  <c r="B78" i="46"/>
  <c r="E78" i="46"/>
  <c r="B79" i="46"/>
  <c r="E79" i="46"/>
  <c r="B80" i="46"/>
  <c r="E80" i="46"/>
  <c r="B81" i="46"/>
  <c r="E81" i="46"/>
  <c r="B82" i="46"/>
  <c r="E82" i="46"/>
  <c r="B83" i="46"/>
  <c r="E83" i="46"/>
  <c r="B84" i="46"/>
  <c r="E84" i="46"/>
  <c r="B85" i="46"/>
  <c r="E85" i="46"/>
  <c r="B86" i="46"/>
  <c r="E86" i="46"/>
  <c r="B87" i="46"/>
  <c r="E87" i="46"/>
  <c r="B88" i="46"/>
  <c r="E88" i="46"/>
  <c r="B89" i="46"/>
  <c r="E89" i="46"/>
  <c r="B90" i="46"/>
  <c r="E90" i="46"/>
  <c r="B91" i="46"/>
  <c r="E91" i="46"/>
  <c r="B92" i="46"/>
  <c r="E92" i="46"/>
  <c r="B93" i="46"/>
  <c r="E93" i="46"/>
  <c r="B94" i="46"/>
  <c r="E94" i="46"/>
  <c r="B95" i="46"/>
  <c r="E95" i="46"/>
  <c r="B96" i="46"/>
  <c r="E96" i="46"/>
  <c r="B97" i="46"/>
  <c r="E97" i="46"/>
  <c r="B98" i="46"/>
  <c r="E98" i="46"/>
  <c r="B99" i="46"/>
  <c r="E99" i="46"/>
  <c r="B100" i="46"/>
  <c r="E100" i="46"/>
  <c r="B101" i="46"/>
  <c r="E101" i="46"/>
  <c r="B102" i="46"/>
  <c r="E102" i="46"/>
  <c r="B103" i="46"/>
  <c r="E103" i="46"/>
  <c r="B104" i="46"/>
  <c r="E104" i="46"/>
  <c r="B105" i="46"/>
  <c r="E105" i="46"/>
  <c r="B106" i="46"/>
  <c r="E106" i="46"/>
  <c r="B107" i="46"/>
  <c r="E107" i="46"/>
  <c r="B108" i="46"/>
  <c r="E108" i="46"/>
  <c r="B109" i="46"/>
  <c r="E109" i="46"/>
  <c r="B110" i="46"/>
  <c r="E110" i="46"/>
  <c r="B111" i="46"/>
  <c r="E111" i="46"/>
  <c r="B112" i="46"/>
  <c r="E112" i="46"/>
  <c r="B113" i="46"/>
  <c r="E113" i="46"/>
  <c r="B114" i="46"/>
  <c r="E114" i="46"/>
  <c r="B115" i="46"/>
  <c r="E115" i="46"/>
  <c r="B116" i="46"/>
  <c r="E116" i="46"/>
  <c r="B117" i="46"/>
  <c r="E117" i="46"/>
  <c r="B118" i="46"/>
  <c r="E118" i="46"/>
  <c r="B119" i="46"/>
  <c r="E119" i="46"/>
  <c r="B120" i="46"/>
  <c r="E120" i="46"/>
  <c r="B121" i="46"/>
  <c r="E121" i="46"/>
  <c r="B122" i="46"/>
  <c r="E122" i="46"/>
  <c r="B123" i="46"/>
  <c r="E123" i="46"/>
  <c r="B124" i="46"/>
  <c r="E124" i="46"/>
  <c r="B125" i="46"/>
  <c r="E125" i="46"/>
  <c r="B126" i="46"/>
  <c r="E126" i="46"/>
  <c r="B127" i="46"/>
  <c r="E127" i="46"/>
  <c r="B128" i="46"/>
  <c r="E128" i="46"/>
  <c r="B129" i="46"/>
  <c r="E129" i="46"/>
  <c r="B130" i="46"/>
  <c r="E130" i="46"/>
  <c r="B131" i="46"/>
  <c r="E131" i="46"/>
  <c r="B132" i="46"/>
  <c r="E132" i="46"/>
  <c r="B133" i="46"/>
  <c r="E133" i="46"/>
  <c r="B134" i="46"/>
  <c r="E134" i="46"/>
  <c r="B135" i="46"/>
  <c r="E135" i="46"/>
  <c r="B136" i="46"/>
  <c r="E136" i="46"/>
  <c r="B137" i="46"/>
  <c r="E137" i="46"/>
  <c r="B138" i="46"/>
  <c r="E138" i="46"/>
  <c r="B139" i="46"/>
  <c r="E139" i="46"/>
  <c r="B140" i="46"/>
  <c r="E140" i="46"/>
  <c r="B141" i="46"/>
  <c r="E141" i="46"/>
  <c r="B142" i="46"/>
  <c r="E142" i="46"/>
  <c r="B143" i="46"/>
  <c r="E143" i="46"/>
  <c r="B144" i="46"/>
  <c r="E144" i="46"/>
  <c r="B145" i="46"/>
  <c r="E145" i="46"/>
  <c r="B146" i="46"/>
  <c r="E146" i="46"/>
  <c r="B147" i="46"/>
  <c r="E147" i="46"/>
  <c r="B148" i="46"/>
  <c r="E148" i="46"/>
  <c r="B149" i="46"/>
  <c r="E149" i="46"/>
  <c r="B150" i="46"/>
  <c r="E150" i="46"/>
  <c r="B151" i="46"/>
  <c r="E151" i="46"/>
  <c r="B152" i="46"/>
  <c r="E152" i="46"/>
  <c r="B153" i="46"/>
  <c r="E153" i="46"/>
  <c r="B154" i="46"/>
  <c r="E154" i="46"/>
  <c r="B155" i="46"/>
  <c r="E155" i="46"/>
  <c r="B156" i="46"/>
  <c r="E156" i="46"/>
  <c r="B157" i="46"/>
  <c r="E157" i="46"/>
  <c r="B158" i="46"/>
  <c r="E158" i="46"/>
  <c r="B159" i="46"/>
  <c r="E159" i="46"/>
  <c r="B160" i="46"/>
  <c r="E160" i="46"/>
  <c r="B161" i="46"/>
  <c r="E161" i="46"/>
  <c r="B162" i="46"/>
  <c r="E162" i="46"/>
  <c r="B163" i="46"/>
  <c r="E163" i="46"/>
  <c r="B164" i="46"/>
  <c r="E164" i="46"/>
  <c r="B165" i="46"/>
  <c r="E165" i="46"/>
  <c r="B166" i="46"/>
  <c r="E166" i="46"/>
  <c r="B167" i="46"/>
  <c r="E167" i="46"/>
  <c r="B168" i="46"/>
  <c r="E168" i="46"/>
  <c r="B169" i="46"/>
  <c r="E169" i="46"/>
  <c r="B170" i="46"/>
  <c r="E170" i="46"/>
  <c r="B171" i="46"/>
  <c r="E171" i="46"/>
  <c r="B172" i="46"/>
  <c r="E172" i="46"/>
  <c r="B173" i="46"/>
  <c r="E173" i="46"/>
  <c r="B174" i="46"/>
  <c r="E174" i="46"/>
  <c r="B175" i="46"/>
  <c r="E175" i="46"/>
  <c r="B176" i="46"/>
  <c r="E176" i="46"/>
  <c r="B177" i="46"/>
  <c r="E177" i="46"/>
  <c r="B178" i="46"/>
  <c r="E178" i="46"/>
  <c r="B179" i="46"/>
  <c r="E179" i="46"/>
  <c r="B180" i="46"/>
  <c r="E180" i="46"/>
  <c r="B181" i="46"/>
  <c r="E181" i="46"/>
  <c r="B182" i="46"/>
  <c r="E182" i="46"/>
  <c r="B183" i="46"/>
  <c r="E183" i="46"/>
  <c r="B184" i="46"/>
  <c r="E184" i="46"/>
  <c r="B185" i="46"/>
  <c r="E185" i="46"/>
  <c r="B186" i="46"/>
  <c r="E186" i="46"/>
  <c r="B187" i="46"/>
  <c r="E187" i="46"/>
  <c r="B188" i="46"/>
  <c r="E188" i="46"/>
  <c r="B189" i="46"/>
  <c r="E189" i="46"/>
  <c r="B190" i="46"/>
  <c r="E190" i="46"/>
  <c r="B191" i="46"/>
  <c r="E191" i="46"/>
  <c r="B192" i="46"/>
  <c r="E192" i="46"/>
  <c r="B193" i="46"/>
  <c r="E193" i="46"/>
  <c r="B194" i="46"/>
  <c r="E194" i="46"/>
  <c r="B195" i="46"/>
  <c r="E195" i="46"/>
  <c r="B196" i="46"/>
  <c r="E196" i="46"/>
  <c r="B197" i="46"/>
  <c r="E197" i="46"/>
  <c r="B198" i="46"/>
  <c r="E198" i="46"/>
  <c r="B199" i="46"/>
  <c r="E199" i="46"/>
  <c r="B200" i="46"/>
  <c r="E200" i="46"/>
  <c r="B201" i="46"/>
  <c r="E201" i="46"/>
  <c r="B202" i="46"/>
  <c r="E202" i="46"/>
  <c r="B203" i="46"/>
  <c r="E203" i="46"/>
  <c r="B204" i="46"/>
  <c r="E204" i="46"/>
  <c r="B205" i="46"/>
  <c r="E205" i="46"/>
  <c r="B206" i="46"/>
  <c r="E206" i="46"/>
  <c r="B207" i="46"/>
  <c r="E207" i="46"/>
  <c r="B208" i="46"/>
  <c r="E208" i="46"/>
  <c r="B209" i="46"/>
  <c r="E209" i="46"/>
  <c r="B210" i="46"/>
  <c r="E210" i="46"/>
  <c r="B211" i="46"/>
  <c r="E211" i="46"/>
  <c r="B212" i="46"/>
  <c r="E212" i="46"/>
  <c r="B213" i="46"/>
  <c r="E213" i="46"/>
  <c r="B214" i="46"/>
  <c r="E214" i="46"/>
  <c r="B215" i="46"/>
  <c r="E215" i="46"/>
  <c r="B216" i="46"/>
  <c r="E216" i="46"/>
  <c r="B217" i="46"/>
  <c r="E217" i="46"/>
  <c r="B218" i="46"/>
  <c r="E218" i="46"/>
  <c r="B219" i="46"/>
  <c r="E219" i="46"/>
  <c r="B220" i="46"/>
  <c r="E220" i="46"/>
  <c r="B221" i="46"/>
  <c r="E221" i="46"/>
  <c r="B222" i="46"/>
  <c r="E222" i="46"/>
  <c r="B223" i="46"/>
  <c r="E223" i="46"/>
  <c r="B224" i="46"/>
  <c r="E224" i="46"/>
  <c r="B225" i="46"/>
  <c r="E225" i="46"/>
  <c r="B226" i="46"/>
  <c r="E226" i="46"/>
  <c r="B227" i="46"/>
  <c r="E227" i="46"/>
  <c r="B228" i="46"/>
  <c r="E228" i="46"/>
  <c r="B229" i="46"/>
  <c r="E229" i="46"/>
  <c r="B230" i="46"/>
  <c r="E230" i="46"/>
  <c r="B231" i="46"/>
  <c r="E231" i="46"/>
  <c r="B232" i="46"/>
  <c r="E232" i="46"/>
  <c r="B233" i="46"/>
  <c r="E233" i="46"/>
  <c r="B234" i="46"/>
  <c r="E234" i="46"/>
  <c r="B235" i="46"/>
  <c r="E235" i="46"/>
  <c r="B236" i="46"/>
  <c r="E236" i="46"/>
  <c r="B237" i="46"/>
  <c r="E237" i="46"/>
  <c r="B238" i="46"/>
  <c r="E238" i="46"/>
  <c r="B239" i="46"/>
  <c r="E239" i="46"/>
  <c r="B240" i="46"/>
  <c r="E240" i="46"/>
  <c r="B241" i="46"/>
  <c r="E241" i="46"/>
  <c r="B242" i="46"/>
  <c r="E242" i="46"/>
  <c r="B243" i="46"/>
  <c r="E243" i="46"/>
  <c r="B244" i="46"/>
  <c r="E244" i="46"/>
  <c r="B245" i="46"/>
  <c r="E245" i="46"/>
  <c r="B246" i="46"/>
  <c r="E246" i="46"/>
  <c r="B247" i="46"/>
  <c r="E247" i="46"/>
  <c r="B248" i="46"/>
  <c r="E248" i="46"/>
  <c r="B249" i="46"/>
  <c r="E249" i="46"/>
  <c r="B250" i="46"/>
  <c r="E250" i="46"/>
  <c r="B251" i="46"/>
  <c r="E251" i="46"/>
  <c r="B252" i="46"/>
  <c r="E252" i="46"/>
  <c r="B253" i="46"/>
  <c r="E253" i="46"/>
  <c r="B254" i="46"/>
  <c r="E254" i="46"/>
  <c r="B255" i="46"/>
  <c r="E255" i="46"/>
  <c r="B256" i="46"/>
  <c r="E256" i="46"/>
  <c r="B257" i="46"/>
  <c r="E257" i="46"/>
  <c r="B258" i="46"/>
  <c r="E258" i="46"/>
  <c r="B259" i="46"/>
  <c r="E259" i="46"/>
  <c r="B260" i="46"/>
  <c r="E260" i="46"/>
  <c r="B261" i="46"/>
  <c r="E261" i="46"/>
  <c r="B262" i="46"/>
  <c r="E262" i="46"/>
  <c r="B263" i="46"/>
  <c r="E263" i="46"/>
  <c r="B264" i="46"/>
  <c r="E264" i="46"/>
  <c r="B265" i="46"/>
  <c r="E265" i="46"/>
  <c r="B266" i="46"/>
  <c r="E266" i="46"/>
  <c r="B267" i="46"/>
  <c r="E267" i="46"/>
  <c r="B268" i="46"/>
  <c r="E268" i="46"/>
  <c r="B269" i="46"/>
  <c r="E269" i="46"/>
  <c r="B270" i="46"/>
  <c r="E270" i="46"/>
  <c r="B271" i="46"/>
  <c r="E271" i="46"/>
  <c r="B272" i="46"/>
  <c r="E272" i="46"/>
  <c r="B273" i="46"/>
  <c r="E273" i="46"/>
  <c r="B274" i="46"/>
  <c r="E274" i="46"/>
  <c r="B275" i="46"/>
  <c r="E275" i="46"/>
  <c r="B276" i="46"/>
  <c r="E276" i="46"/>
  <c r="B277" i="46"/>
  <c r="E277" i="46"/>
  <c r="B278" i="46"/>
  <c r="E278" i="46"/>
  <c r="B279" i="46"/>
  <c r="E279" i="46"/>
  <c r="B280" i="46"/>
  <c r="E280" i="46"/>
  <c r="B281" i="46"/>
  <c r="E281" i="46"/>
  <c r="B282" i="46"/>
  <c r="E282" i="46"/>
  <c r="B283" i="46"/>
  <c r="E283" i="46"/>
  <c r="B284" i="46"/>
  <c r="E284" i="46"/>
  <c r="B285" i="46"/>
  <c r="E285" i="46"/>
  <c r="B286" i="46"/>
  <c r="E286" i="46"/>
  <c r="B287" i="46"/>
  <c r="E287" i="46"/>
  <c r="B288" i="46"/>
  <c r="E288" i="46"/>
  <c r="B289" i="46"/>
  <c r="E289" i="46"/>
  <c r="B290" i="46"/>
  <c r="E290" i="46"/>
  <c r="B291" i="46"/>
  <c r="E291" i="46"/>
  <c r="B292" i="46"/>
  <c r="E292" i="46"/>
  <c r="B293" i="46"/>
  <c r="E293" i="46"/>
  <c r="B294" i="46"/>
  <c r="E294" i="46"/>
  <c r="B295" i="46"/>
  <c r="E295" i="46"/>
  <c r="B296" i="46"/>
  <c r="E296" i="46"/>
  <c r="B297" i="46"/>
  <c r="E297" i="46"/>
  <c r="B298" i="46"/>
  <c r="E298" i="46"/>
  <c r="B299" i="46"/>
  <c r="E299" i="46"/>
  <c r="B300" i="46"/>
  <c r="E300" i="46"/>
  <c r="B301" i="46"/>
  <c r="E301" i="46"/>
  <c r="B302" i="46"/>
  <c r="E302" i="46"/>
  <c r="B303" i="46"/>
  <c r="E303" i="46"/>
  <c r="B304" i="46"/>
  <c r="E304" i="46"/>
  <c r="B305" i="46"/>
  <c r="E305" i="46"/>
  <c r="B306" i="46"/>
  <c r="E306" i="46"/>
  <c r="B307" i="46"/>
  <c r="E307" i="46"/>
  <c r="B308" i="46"/>
  <c r="E308" i="46"/>
  <c r="B309" i="46"/>
  <c r="E309" i="46"/>
  <c r="B310" i="46"/>
  <c r="E310" i="46"/>
  <c r="B311" i="46"/>
  <c r="E311" i="46"/>
  <c r="B312" i="46"/>
  <c r="E312" i="46"/>
  <c r="B313" i="46"/>
  <c r="E313" i="46"/>
  <c r="B314" i="46"/>
  <c r="E314" i="46"/>
  <c r="B315" i="46"/>
  <c r="E315" i="46"/>
  <c r="B316" i="46"/>
  <c r="E316" i="46"/>
  <c r="B317" i="46"/>
  <c r="E317" i="46"/>
  <c r="B318" i="46"/>
  <c r="E318" i="46"/>
  <c r="B319" i="46"/>
  <c r="E319" i="46"/>
  <c r="B320" i="46"/>
  <c r="E320" i="46"/>
  <c r="B321" i="46"/>
  <c r="E321" i="46"/>
  <c r="B322" i="46"/>
  <c r="E322" i="46"/>
  <c r="B323" i="46"/>
  <c r="E323" i="46"/>
  <c r="B324" i="46"/>
  <c r="E324" i="46"/>
  <c r="B325" i="46"/>
  <c r="E325" i="46"/>
  <c r="B326" i="46"/>
  <c r="E326" i="46"/>
  <c r="B327" i="46"/>
  <c r="E327" i="46"/>
  <c r="B328" i="46"/>
  <c r="E328" i="46"/>
  <c r="B329" i="46"/>
  <c r="E329" i="46"/>
  <c r="B330" i="46"/>
  <c r="E330" i="46"/>
  <c r="B331" i="46"/>
  <c r="E331" i="46"/>
  <c r="B332" i="46"/>
  <c r="E332" i="46"/>
  <c r="B333" i="46"/>
  <c r="E333" i="46"/>
  <c r="B334" i="46"/>
  <c r="E334" i="46"/>
  <c r="B335" i="46"/>
  <c r="E335" i="46"/>
  <c r="B336" i="46"/>
  <c r="E336" i="46"/>
  <c r="B337" i="46"/>
  <c r="E337" i="46"/>
  <c r="B338" i="46"/>
  <c r="E338" i="46"/>
  <c r="B339" i="46"/>
  <c r="E339" i="46"/>
  <c r="B340" i="46"/>
  <c r="E340" i="46"/>
  <c r="B341" i="46"/>
  <c r="E341" i="46"/>
  <c r="B342" i="46"/>
  <c r="E342" i="46"/>
  <c r="B343" i="46"/>
  <c r="E343" i="46"/>
  <c r="B344" i="46"/>
  <c r="E344" i="46"/>
  <c r="B345" i="46"/>
  <c r="E345" i="46"/>
  <c r="B346" i="46"/>
  <c r="E346" i="46"/>
  <c r="B347" i="46"/>
  <c r="E347" i="46"/>
  <c r="B348" i="46"/>
  <c r="E348" i="46"/>
  <c r="B349" i="46"/>
  <c r="E349" i="46"/>
  <c r="B350" i="46"/>
  <c r="E350" i="46"/>
  <c r="B351" i="46"/>
  <c r="E351" i="46"/>
  <c r="B352" i="46"/>
  <c r="E352" i="46"/>
  <c r="B353" i="46"/>
  <c r="E353" i="46"/>
  <c r="B354" i="46"/>
  <c r="E354" i="46"/>
  <c r="B355" i="46"/>
  <c r="E355" i="46"/>
  <c r="B356" i="46"/>
  <c r="E356" i="46"/>
  <c r="B357" i="46"/>
  <c r="E357" i="46"/>
  <c r="B358" i="46"/>
  <c r="E358" i="46"/>
  <c r="B359" i="46"/>
  <c r="E359" i="46"/>
  <c r="B360" i="46"/>
  <c r="E360" i="46"/>
  <c r="B361" i="46"/>
  <c r="E361" i="46"/>
  <c r="B362" i="46"/>
  <c r="E362" i="46"/>
  <c r="B363" i="46"/>
  <c r="E363" i="46"/>
  <c r="B364" i="46"/>
  <c r="E364" i="46"/>
  <c r="B365" i="46"/>
  <c r="E365" i="46"/>
  <c r="B366" i="46"/>
  <c r="E366" i="46"/>
  <c r="B367" i="46"/>
  <c r="E367" i="46"/>
  <c r="B368" i="46"/>
  <c r="E368" i="46"/>
  <c r="B369" i="46"/>
  <c r="E369" i="46"/>
  <c r="B370" i="46"/>
  <c r="E370" i="46"/>
  <c r="B371" i="46"/>
  <c r="E371" i="46"/>
  <c r="B372" i="46"/>
  <c r="E372" i="46"/>
  <c r="B373" i="46"/>
  <c r="E373" i="46"/>
  <c r="B374" i="46"/>
  <c r="E374" i="46"/>
  <c r="B375" i="46"/>
  <c r="E375" i="46"/>
  <c r="B376" i="46"/>
  <c r="E376" i="46"/>
  <c r="B377" i="46"/>
  <c r="E377" i="46"/>
  <c r="B378" i="46"/>
  <c r="E378" i="46"/>
  <c r="B379" i="46"/>
  <c r="E379" i="46"/>
  <c r="B380" i="46"/>
  <c r="E380" i="46"/>
  <c r="B381" i="46"/>
  <c r="E381" i="46"/>
  <c r="B382" i="46"/>
  <c r="E382" i="46"/>
  <c r="B383" i="46"/>
  <c r="E383" i="46"/>
  <c r="B384" i="46"/>
  <c r="E384" i="46"/>
  <c r="B385" i="46"/>
  <c r="E385" i="46"/>
  <c r="B386" i="46"/>
  <c r="E386" i="46"/>
  <c r="B387" i="46"/>
  <c r="E387" i="46"/>
  <c r="B388" i="46"/>
  <c r="E388" i="46"/>
  <c r="B389" i="46"/>
  <c r="E389" i="46"/>
  <c r="B390" i="46"/>
  <c r="E390" i="46"/>
  <c r="B391" i="46"/>
  <c r="E391" i="46"/>
  <c r="B392" i="46"/>
  <c r="E392" i="46"/>
  <c r="B393" i="46"/>
  <c r="E393" i="46"/>
  <c r="B394" i="46"/>
  <c r="E394" i="46"/>
  <c r="B395" i="46"/>
  <c r="E395" i="46"/>
  <c r="B396" i="46"/>
  <c r="E396" i="46"/>
  <c r="B397" i="46"/>
  <c r="E397" i="46"/>
  <c r="B398" i="46"/>
  <c r="E398" i="46"/>
  <c r="B399" i="46"/>
  <c r="E399" i="46"/>
  <c r="B400" i="46"/>
  <c r="E400" i="46"/>
  <c r="B401" i="46"/>
  <c r="E401" i="46"/>
  <c r="B402" i="46"/>
  <c r="E402" i="46"/>
  <c r="B403" i="46"/>
  <c r="E403" i="46"/>
  <c r="B404" i="46"/>
  <c r="E404" i="46"/>
  <c r="B405" i="46"/>
  <c r="E405" i="46"/>
  <c r="B406" i="46"/>
  <c r="E406" i="46"/>
  <c r="B407" i="46"/>
  <c r="E407" i="46"/>
  <c r="B408" i="46"/>
  <c r="E408" i="46"/>
  <c r="B409" i="46"/>
  <c r="E409" i="46"/>
  <c r="B410" i="46"/>
  <c r="E410" i="46"/>
  <c r="B411" i="46"/>
  <c r="E411" i="46"/>
  <c r="B412" i="46"/>
  <c r="E412" i="46"/>
  <c r="B413" i="46"/>
  <c r="E413" i="46"/>
  <c r="B414" i="46"/>
  <c r="E414" i="46"/>
  <c r="B415" i="46"/>
  <c r="E415" i="46"/>
  <c r="B416" i="46"/>
  <c r="E416" i="46"/>
  <c r="B417" i="46"/>
  <c r="E417" i="46"/>
  <c r="B418" i="46"/>
  <c r="E418" i="46"/>
  <c r="B419" i="46"/>
  <c r="E419" i="46"/>
  <c r="B420" i="46"/>
  <c r="E420" i="46"/>
  <c r="B421" i="46"/>
  <c r="E421" i="46"/>
  <c r="B422" i="46"/>
  <c r="E422" i="46"/>
  <c r="B423" i="46"/>
  <c r="E423" i="46"/>
  <c r="B424" i="46"/>
  <c r="E424" i="46"/>
  <c r="B425" i="46"/>
  <c r="E425" i="46"/>
  <c r="B426" i="46"/>
  <c r="E426" i="46"/>
  <c r="B427" i="46"/>
  <c r="E427" i="46"/>
  <c r="B428" i="46"/>
  <c r="E428" i="46"/>
  <c r="B429" i="46"/>
  <c r="E429" i="46"/>
  <c r="B430" i="46"/>
  <c r="E430" i="46"/>
  <c r="B431" i="46"/>
  <c r="E431" i="46"/>
  <c r="B432" i="46"/>
  <c r="E432" i="46"/>
  <c r="B433" i="46"/>
  <c r="E433" i="46"/>
  <c r="B434" i="46"/>
  <c r="E434" i="46"/>
  <c r="B435" i="46"/>
  <c r="E435" i="46"/>
  <c r="B436" i="46"/>
  <c r="E436" i="46"/>
  <c r="B437" i="46"/>
  <c r="E437" i="46"/>
  <c r="B438" i="46"/>
  <c r="E438" i="46"/>
  <c r="B439" i="46"/>
  <c r="E439" i="46"/>
  <c r="B440" i="46"/>
  <c r="E440" i="46"/>
  <c r="B441" i="46"/>
  <c r="E441" i="46"/>
  <c r="B442" i="46"/>
  <c r="E442" i="46"/>
  <c r="B443" i="46"/>
  <c r="E443" i="46"/>
  <c r="B444" i="46"/>
  <c r="E444" i="46"/>
  <c r="B445" i="46"/>
  <c r="E445" i="46"/>
  <c r="B446" i="46"/>
  <c r="E446" i="46"/>
  <c r="B447" i="46"/>
  <c r="E447" i="46"/>
  <c r="B448" i="46"/>
  <c r="E448" i="46"/>
  <c r="B449" i="46"/>
  <c r="E449" i="46"/>
  <c r="B450" i="46"/>
  <c r="E450" i="46"/>
  <c r="B451" i="46"/>
  <c r="E451" i="46"/>
  <c r="B452" i="46"/>
  <c r="E452" i="46"/>
  <c r="B453" i="46"/>
  <c r="E453" i="46"/>
  <c r="B454" i="46"/>
  <c r="E454" i="46"/>
  <c r="B455" i="46"/>
  <c r="E455" i="46"/>
  <c r="B456" i="46"/>
  <c r="E456" i="46"/>
  <c r="B457" i="46"/>
  <c r="E457" i="46"/>
  <c r="B458" i="46"/>
  <c r="E458" i="46"/>
  <c r="B459" i="46"/>
  <c r="E459" i="46"/>
  <c r="B460" i="46"/>
  <c r="E460" i="46"/>
  <c r="B461" i="46"/>
  <c r="E461" i="46"/>
  <c r="B462" i="46"/>
  <c r="E462" i="46"/>
  <c r="B463" i="46"/>
  <c r="E463" i="46"/>
  <c r="B464" i="46"/>
  <c r="E464" i="46"/>
  <c r="B465" i="46"/>
  <c r="E465" i="46"/>
  <c r="B466" i="46"/>
  <c r="E466" i="46"/>
  <c r="B467" i="46"/>
  <c r="E467" i="46"/>
  <c r="B468" i="46"/>
  <c r="E468" i="46"/>
  <c r="B469" i="46"/>
  <c r="E469" i="46"/>
  <c r="B470" i="46"/>
  <c r="E470" i="46"/>
  <c r="B471" i="46"/>
  <c r="E471" i="46"/>
  <c r="B472" i="46"/>
  <c r="E472" i="46"/>
  <c r="B473" i="46"/>
  <c r="E473" i="46"/>
  <c r="B474" i="46"/>
  <c r="E474" i="46"/>
  <c r="B475" i="46"/>
  <c r="E475" i="46"/>
  <c r="B476" i="46"/>
  <c r="E476" i="46"/>
  <c r="B477" i="46"/>
  <c r="E477" i="46"/>
  <c r="B478" i="46"/>
  <c r="E478" i="46"/>
  <c r="B479" i="46"/>
  <c r="E479" i="46"/>
  <c r="B480" i="46"/>
  <c r="E480" i="46"/>
  <c r="B481" i="46"/>
  <c r="E481" i="46"/>
  <c r="B482" i="46"/>
  <c r="E482" i="46"/>
  <c r="B483" i="46"/>
  <c r="E483" i="46"/>
  <c r="B484" i="46"/>
  <c r="E484" i="46"/>
  <c r="B485" i="46"/>
  <c r="E485" i="46"/>
  <c r="B486" i="46"/>
  <c r="E486" i="46"/>
  <c r="B487" i="46"/>
  <c r="E487" i="46"/>
  <c r="B488" i="46"/>
  <c r="E488" i="46"/>
  <c r="B489" i="46"/>
  <c r="E489" i="46"/>
  <c r="B490" i="46"/>
  <c r="E490" i="46"/>
  <c r="B491" i="46"/>
  <c r="E491" i="46"/>
  <c r="B492" i="46"/>
  <c r="E492" i="46"/>
  <c r="B493" i="46"/>
  <c r="E493" i="46"/>
  <c r="B494" i="46"/>
  <c r="E494" i="46"/>
  <c r="B495" i="46"/>
  <c r="E495" i="46"/>
  <c r="B496" i="46"/>
  <c r="E496" i="46"/>
  <c r="B497" i="46"/>
  <c r="E497" i="46"/>
  <c r="B498" i="46"/>
  <c r="E498" i="46"/>
  <c r="B499" i="46"/>
  <c r="E499" i="46"/>
  <c r="B500" i="46"/>
  <c r="E500" i="46"/>
  <c r="B501" i="46"/>
  <c r="E501" i="46"/>
  <c r="B502" i="46"/>
  <c r="E502" i="46"/>
  <c r="B503" i="46"/>
  <c r="E503" i="46"/>
  <c r="B504" i="46"/>
  <c r="E504" i="46"/>
  <c r="B505" i="46"/>
  <c r="E505" i="46"/>
  <c r="B506" i="46"/>
  <c r="E506" i="46"/>
  <c r="B507" i="46"/>
  <c r="E507" i="46"/>
  <c r="B508" i="46"/>
  <c r="E508" i="46"/>
  <c r="B509" i="46"/>
  <c r="E509" i="46"/>
  <c r="B510" i="46"/>
  <c r="E510" i="46"/>
  <c r="B511" i="46"/>
  <c r="E511" i="46"/>
  <c r="B512" i="46"/>
  <c r="E512" i="46"/>
  <c r="B513" i="46"/>
  <c r="E513" i="46"/>
  <c r="B514" i="46"/>
  <c r="E514" i="46"/>
  <c r="B515" i="46"/>
  <c r="E515" i="46"/>
  <c r="B516" i="46"/>
  <c r="E516" i="46"/>
  <c r="B517" i="46"/>
  <c r="E517" i="46"/>
  <c r="B518" i="46"/>
  <c r="E518" i="46"/>
  <c r="B519" i="46"/>
  <c r="E519" i="46"/>
  <c r="B520" i="46"/>
  <c r="E520" i="46"/>
  <c r="B521" i="46"/>
  <c r="E521" i="46"/>
  <c r="B522" i="46"/>
  <c r="E522" i="46"/>
  <c r="B523" i="46"/>
  <c r="E523" i="46"/>
  <c r="B524" i="46"/>
  <c r="E524" i="46"/>
  <c r="B525" i="46"/>
  <c r="E525" i="46"/>
  <c r="B526" i="46"/>
  <c r="E526" i="46"/>
  <c r="B527" i="46"/>
  <c r="E527" i="46"/>
  <c r="B528" i="46"/>
  <c r="E528" i="46"/>
  <c r="B529" i="46"/>
  <c r="E529" i="46"/>
  <c r="B530" i="46"/>
  <c r="E530" i="46"/>
  <c r="B531" i="46"/>
  <c r="E531" i="46"/>
  <c r="B532" i="46"/>
  <c r="E532" i="46"/>
  <c r="B533" i="46"/>
  <c r="E533" i="46"/>
  <c r="B534" i="46"/>
  <c r="E534" i="46"/>
  <c r="B535" i="46"/>
  <c r="E535" i="46"/>
  <c r="B536" i="46"/>
  <c r="E536" i="46"/>
  <c r="B537" i="46"/>
  <c r="E537" i="46"/>
  <c r="B538" i="46"/>
  <c r="E538" i="46"/>
  <c r="B539" i="46"/>
  <c r="E539" i="46"/>
  <c r="B540" i="46"/>
  <c r="E540" i="46"/>
  <c r="B541" i="46"/>
  <c r="E541" i="46"/>
  <c r="B542" i="46"/>
  <c r="E542" i="46"/>
  <c r="B543" i="46"/>
  <c r="E543" i="46"/>
  <c r="B544" i="46"/>
  <c r="E544" i="46"/>
  <c r="B545" i="46"/>
  <c r="E545" i="46"/>
  <c r="B546" i="46"/>
  <c r="E546" i="46"/>
  <c r="B547" i="46"/>
  <c r="E547" i="46"/>
  <c r="B548" i="46"/>
  <c r="E548" i="46"/>
  <c r="B549" i="46"/>
  <c r="E549" i="46"/>
  <c r="B550" i="46"/>
  <c r="E550" i="46"/>
  <c r="B551" i="46"/>
  <c r="E551" i="46"/>
  <c r="B552" i="46"/>
  <c r="E552" i="46"/>
  <c r="B553" i="46"/>
  <c r="E553" i="46"/>
  <c r="B554" i="46"/>
  <c r="E554" i="46"/>
  <c r="B555" i="46"/>
  <c r="E555" i="46"/>
  <c r="B556" i="46"/>
  <c r="E556" i="46"/>
  <c r="B557" i="46"/>
  <c r="E557" i="46"/>
  <c r="B558" i="46"/>
  <c r="E558" i="46"/>
  <c r="B559" i="46"/>
  <c r="E559" i="46"/>
  <c r="B560" i="46"/>
  <c r="E560" i="46"/>
  <c r="B561" i="46"/>
  <c r="E561" i="46"/>
  <c r="B562" i="46"/>
  <c r="E562" i="46"/>
  <c r="B563" i="46"/>
  <c r="E563" i="46"/>
  <c r="B564" i="46"/>
  <c r="E564" i="46"/>
  <c r="B565" i="46"/>
  <c r="E565" i="46"/>
  <c r="B566" i="46"/>
  <c r="E566" i="46"/>
  <c r="B567" i="46"/>
  <c r="E567" i="46"/>
  <c r="B568" i="46"/>
  <c r="E568" i="46"/>
  <c r="B569" i="46"/>
  <c r="E569" i="46"/>
  <c r="B570" i="46"/>
  <c r="E570" i="46"/>
  <c r="B571" i="46"/>
  <c r="E571" i="46"/>
  <c r="B572" i="46"/>
  <c r="E572" i="46"/>
  <c r="B573" i="46"/>
  <c r="E573" i="46"/>
  <c r="B574" i="46"/>
  <c r="E574" i="46"/>
  <c r="B575" i="46"/>
  <c r="E575" i="46"/>
  <c r="B576" i="46"/>
  <c r="E576" i="46"/>
  <c r="B577" i="46"/>
  <c r="E577" i="46"/>
  <c r="B578" i="46"/>
  <c r="E578" i="46"/>
  <c r="B579" i="46"/>
  <c r="E579" i="46"/>
  <c r="B580" i="46"/>
  <c r="E580" i="46"/>
  <c r="B581" i="46"/>
  <c r="E581" i="46"/>
  <c r="B582" i="46"/>
  <c r="E582" i="46"/>
  <c r="B583" i="46"/>
  <c r="E583" i="46"/>
  <c r="B584" i="46"/>
  <c r="E584" i="46"/>
  <c r="B585" i="46"/>
  <c r="E585" i="46"/>
  <c r="B586" i="46"/>
  <c r="E586" i="46"/>
  <c r="B587" i="46"/>
  <c r="E587" i="46"/>
  <c r="B588" i="46"/>
  <c r="E588" i="46"/>
  <c r="B589" i="46"/>
  <c r="E589" i="46"/>
  <c r="B590" i="46"/>
  <c r="E590" i="46"/>
  <c r="B591" i="46"/>
  <c r="E591" i="46"/>
  <c r="B592" i="46"/>
  <c r="E592" i="46"/>
  <c r="B593" i="46"/>
  <c r="E593" i="46"/>
  <c r="B594" i="46"/>
  <c r="E594" i="46"/>
  <c r="B595" i="46"/>
  <c r="E595" i="46"/>
  <c r="B596" i="46"/>
  <c r="E596" i="46"/>
  <c r="B597" i="46"/>
  <c r="E597" i="46"/>
  <c r="B598" i="46"/>
  <c r="E598" i="46"/>
  <c r="B599" i="46"/>
  <c r="E599" i="46"/>
  <c r="B600" i="46"/>
  <c r="E600" i="46"/>
  <c r="B601" i="46"/>
  <c r="E601" i="46"/>
  <c r="B602" i="46"/>
  <c r="E602" i="46"/>
  <c r="B603" i="46"/>
  <c r="E603" i="46"/>
  <c r="B604" i="46"/>
  <c r="E604" i="46"/>
  <c r="B605" i="46"/>
  <c r="E605" i="46"/>
  <c r="B606" i="46"/>
  <c r="E606" i="46"/>
  <c r="B607" i="46"/>
  <c r="E607" i="46"/>
  <c r="B608" i="46"/>
  <c r="E608" i="46"/>
  <c r="B609" i="46"/>
  <c r="E609" i="46"/>
  <c r="B610" i="46"/>
  <c r="E610" i="46"/>
  <c r="B611" i="46"/>
  <c r="E611" i="46"/>
  <c r="B612" i="46"/>
  <c r="E612" i="46"/>
  <c r="B613" i="46"/>
  <c r="E613" i="46"/>
  <c r="B614" i="46"/>
  <c r="E614" i="46"/>
  <c r="B615" i="46"/>
  <c r="E615" i="46"/>
  <c r="B616" i="46"/>
  <c r="E616" i="46"/>
  <c r="B617" i="46"/>
  <c r="E617" i="46"/>
  <c r="B618" i="46"/>
  <c r="E618" i="46"/>
  <c r="B619" i="46"/>
  <c r="E619" i="46"/>
  <c r="B620" i="46"/>
  <c r="E620" i="46"/>
  <c r="B621" i="46"/>
  <c r="E621" i="46"/>
  <c r="B622" i="46"/>
  <c r="E622" i="46"/>
  <c r="B623" i="46"/>
  <c r="E623" i="46"/>
  <c r="B624" i="46"/>
  <c r="E624" i="46"/>
  <c r="B625" i="46"/>
  <c r="E625" i="46"/>
  <c r="B626" i="46"/>
  <c r="E626" i="46"/>
  <c r="B627" i="46"/>
  <c r="E627" i="46"/>
  <c r="B628" i="46"/>
  <c r="E628" i="46"/>
  <c r="B629" i="46"/>
  <c r="E629" i="46"/>
  <c r="B630" i="46"/>
  <c r="E630" i="46"/>
  <c r="B631" i="46"/>
  <c r="E631" i="46"/>
  <c r="B632" i="46"/>
  <c r="E632" i="46"/>
  <c r="B633" i="46"/>
  <c r="E633" i="46"/>
  <c r="B634" i="46"/>
  <c r="E634" i="46"/>
  <c r="B635" i="46"/>
  <c r="E635" i="46"/>
  <c r="B636" i="46"/>
  <c r="E636" i="46"/>
  <c r="B637" i="46"/>
  <c r="E637" i="46"/>
  <c r="B638" i="46"/>
  <c r="E638" i="46"/>
  <c r="B639" i="46"/>
  <c r="E639" i="46"/>
  <c r="B640" i="46"/>
  <c r="E640" i="46"/>
  <c r="B641" i="46"/>
  <c r="E641" i="46"/>
  <c r="B642" i="46"/>
  <c r="E642" i="46"/>
  <c r="B643" i="46"/>
  <c r="E643" i="46"/>
  <c r="B644" i="46"/>
  <c r="E644" i="46"/>
  <c r="B645" i="46"/>
  <c r="E645" i="46"/>
  <c r="B646" i="46"/>
  <c r="E646" i="46"/>
  <c r="B647" i="46"/>
  <c r="E647" i="46"/>
  <c r="B648" i="46"/>
  <c r="E648" i="46"/>
  <c r="B649" i="46"/>
  <c r="E649" i="46"/>
  <c r="B650" i="46"/>
  <c r="E650" i="46"/>
  <c r="B651" i="46"/>
  <c r="E651" i="46"/>
  <c r="B652" i="46"/>
  <c r="E652" i="46"/>
  <c r="B653" i="46"/>
  <c r="E653" i="46"/>
  <c r="B654" i="46"/>
  <c r="E654" i="46"/>
  <c r="B655" i="46"/>
  <c r="E655" i="46"/>
  <c r="B656" i="46"/>
  <c r="E656" i="46"/>
  <c r="B657" i="46"/>
  <c r="E657" i="46"/>
  <c r="B658" i="46"/>
  <c r="E658" i="46"/>
  <c r="B659" i="46"/>
  <c r="E659" i="46"/>
  <c r="B660" i="46"/>
  <c r="E660" i="46"/>
  <c r="B661" i="46"/>
  <c r="E661" i="46"/>
  <c r="B662" i="46"/>
  <c r="E662" i="46"/>
  <c r="B663" i="46"/>
  <c r="E663" i="46"/>
  <c r="B664" i="46"/>
  <c r="E664" i="46"/>
  <c r="B665" i="46"/>
  <c r="E665" i="46"/>
  <c r="B666" i="46"/>
  <c r="E666" i="46"/>
  <c r="B667" i="46"/>
  <c r="E667" i="46"/>
  <c r="B668" i="46"/>
  <c r="E668" i="46"/>
  <c r="B669" i="46"/>
  <c r="E669" i="46"/>
  <c r="B670" i="46"/>
  <c r="E670" i="46"/>
  <c r="B671" i="46"/>
  <c r="E671" i="46"/>
  <c r="B672" i="46"/>
  <c r="E672" i="46"/>
  <c r="B673" i="46"/>
  <c r="E673" i="46"/>
  <c r="B674" i="46"/>
  <c r="E674" i="46"/>
  <c r="B675" i="46"/>
  <c r="E675" i="46"/>
  <c r="B676" i="46"/>
  <c r="E676" i="46"/>
  <c r="B677" i="46"/>
  <c r="E677" i="46"/>
  <c r="B678" i="46"/>
  <c r="E678" i="46"/>
  <c r="B679" i="46"/>
  <c r="E679" i="46"/>
  <c r="B680" i="46"/>
  <c r="E680" i="46"/>
  <c r="B681" i="46"/>
  <c r="E681" i="46"/>
  <c r="B682" i="46"/>
  <c r="E682" i="46"/>
  <c r="B683" i="46"/>
  <c r="E683" i="46"/>
  <c r="B684" i="46"/>
  <c r="E684" i="46"/>
  <c r="B685" i="46"/>
  <c r="E685" i="46"/>
  <c r="B686" i="46"/>
  <c r="E686" i="46"/>
  <c r="B687" i="46"/>
  <c r="E687" i="46"/>
  <c r="B688" i="46"/>
  <c r="E688" i="46"/>
  <c r="B689" i="46"/>
  <c r="E689" i="46"/>
  <c r="B690" i="46"/>
  <c r="E690" i="46"/>
  <c r="B691" i="46"/>
  <c r="E691" i="46"/>
  <c r="B692" i="46"/>
  <c r="E692" i="46"/>
  <c r="B693" i="46"/>
  <c r="E693" i="46"/>
  <c r="B694" i="46"/>
  <c r="E694" i="46"/>
  <c r="B695" i="46"/>
  <c r="E695" i="46"/>
  <c r="B696" i="46"/>
  <c r="E696" i="46"/>
  <c r="B697" i="46"/>
  <c r="E697" i="46"/>
  <c r="B698" i="46"/>
  <c r="E698" i="46"/>
  <c r="B699" i="46"/>
  <c r="E699" i="46"/>
  <c r="B700" i="46"/>
  <c r="E700" i="46"/>
  <c r="B701" i="46"/>
  <c r="E701" i="46"/>
  <c r="B702" i="46"/>
  <c r="E702" i="46"/>
  <c r="B703" i="46"/>
  <c r="E703" i="46"/>
  <c r="B704" i="46"/>
  <c r="E704" i="46"/>
  <c r="B705" i="46"/>
  <c r="E705" i="46"/>
  <c r="B706" i="46"/>
  <c r="E706" i="46"/>
  <c r="B707" i="46"/>
  <c r="E707" i="46"/>
  <c r="B708" i="46"/>
  <c r="E708" i="46"/>
  <c r="B709" i="46"/>
  <c r="E709" i="46"/>
  <c r="B710" i="46"/>
  <c r="E710" i="46"/>
  <c r="B711" i="46"/>
  <c r="E711" i="46"/>
  <c r="B712" i="46"/>
  <c r="E712" i="46"/>
  <c r="B713" i="46"/>
  <c r="E713" i="46"/>
  <c r="B714" i="46"/>
  <c r="E714" i="46"/>
  <c r="B715" i="46"/>
  <c r="E715" i="46"/>
  <c r="B716" i="46"/>
  <c r="E716" i="46"/>
  <c r="B717" i="46"/>
  <c r="E717" i="46"/>
  <c r="B718" i="46"/>
  <c r="E718" i="46"/>
  <c r="B719" i="46"/>
  <c r="E719" i="46"/>
  <c r="B720" i="46"/>
  <c r="E720" i="46"/>
  <c r="B721" i="46"/>
  <c r="E721" i="46"/>
  <c r="B722" i="46"/>
  <c r="E722" i="46"/>
  <c r="B723" i="46"/>
  <c r="E723" i="46"/>
  <c r="B724" i="46"/>
  <c r="E724" i="46"/>
  <c r="B725" i="46"/>
  <c r="E725" i="46"/>
  <c r="B726" i="46"/>
  <c r="E726" i="46"/>
  <c r="B727" i="46"/>
  <c r="E727" i="46"/>
  <c r="B728" i="46"/>
  <c r="E728" i="46"/>
  <c r="B729" i="46"/>
  <c r="E729" i="46"/>
  <c r="B730" i="46"/>
  <c r="E730" i="46"/>
  <c r="B731" i="46"/>
  <c r="E731" i="46"/>
  <c r="B732" i="46"/>
  <c r="E732" i="46"/>
  <c r="B733" i="46"/>
  <c r="E733" i="46"/>
  <c r="B734" i="46"/>
  <c r="E734" i="46"/>
  <c r="B735" i="46"/>
  <c r="E735" i="46"/>
  <c r="B736" i="46"/>
  <c r="E736" i="46"/>
  <c r="B737" i="46"/>
  <c r="E737" i="46"/>
  <c r="B738" i="46"/>
  <c r="E738" i="46"/>
  <c r="B739" i="46"/>
  <c r="E739" i="46"/>
  <c r="B740" i="46"/>
  <c r="E740" i="46"/>
  <c r="B741" i="46"/>
  <c r="E741" i="46"/>
  <c r="B742" i="46"/>
  <c r="E742" i="46"/>
  <c r="B743" i="46"/>
  <c r="E743" i="46"/>
  <c r="B744" i="46"/>
  <c r="E744" i="46"/>
  <c r="B745" i="46"/>
  <c r="E745" i="46"/>
  <c r="B746" i="46"/>
  <c r="E746" i="46"/>
  <c r="B747" i="46"/>
  <c r="E747" i="46"/>
  <c r="B748" i="46"/>
  <c r="E748" i="46"/>
  <c r="B749" i="46"/>
  <c r="E749" i="46"/>
  <c r="B750" i="46"/>
  <c r="E750" i="46"/>
  <c r="B751" i="46"/>
  <c r="E751" i="46"/>
  <c r="B752" i="46"/>
  <c r="E752" i="46"/>
  <c r="B753" i="46"/>
  <c r="E753" i="46"/>
  <c r="B754" i="46"/>
  <c r="E754" i="46"/>
  <c r="B755" i="46"/>
  <c r="E755" i="46"/>
  <c r="B756" i="46"/>
  <c r="E756" i="46"/>
  <c r="B757" i="46"/>
  <c r="E757" i="46"/>
  <c r="B758" i="46"/>
  <c r="E758" i="46"/>
  <c r="B759" i="46"/>
  <c r="E759" i="46"/>
  <c r="B760" i="46"/>
  <c r="E760" i="46"/>
  <c r="B761" i="46"/>
  <c r="E761" i="46"/>
  <c r="B762" i="46"/>
  <c r="E762" i="46"/>
  <c r="B763" i="46"/>
  <c r="E763" i="46"/>
  <c r="B764" i="46"/>
  <c r="E764" i="46"/>
  <c r="B765" i="46"/>
  <c r="E765" i="46"/>
  <c r="B766" i="46"/>
  <c r="E766" i="46"/>
  <c r="B767" i="46"/>
  <c r="E767" i="46"/>
  <c r="B768" i="46"/>
  <c r="E768" i="46"/>
  <c r="B769" i="46"/>
  <c r="E769" i="46"/>
  <c r="B770" i="46"/>
  <c r="E770" i="46"/>
  <c r="B771" i="46"/>
  <c r="E771" i="46"/>
  <c r="B772" i="46"/>
  <c r="E772" i="46"/>
  <c r="B773" i="46"/>
  <c r="E773" i="46"/>
  <c r="B774" i="46"/>
  <c r="E774" i="46"/>
  <c r="B775" i="46"/>
  <c r="E775" i="46"/>
  <c r="B776" i="46"/>
  <c r="E776" i="46"/>
  <c r="B777" i="46"/>
  <c r="E777" i="46"/>
  <c r="B778" i="46"/>
  <c r="E778" i="46"/>
  <c r="B779" i="46"/>
  <c r="E779" i="46"/>
  <c r="B780" i="46"/>
  <c r="E780" i="46"/>
  <c r="B781" i="46"/>
  <c r="E781" i="46"/>
  <c r="B782" i="46"/>
  <c r="E782" i="46"/>
  <c r="B783" i="46"/>
  <c r="E783" i="46"/>
  <c r="B784" i="46"/>
  <c r="E784" i="46"/>
  <c r="B785" i="46"/>
  <c r="E785" i="46"/>
  <c r="B786" i="46"/>
  <c r="E786" i="46"/>
  <c r="B787" i="46"/>
  <c r="E787" i="46"/>
  <c r="B788" i="46"/>
  <c r="E788" i="46"/>
  <c r="B789" i="46"/>
  <c r="E789" i="46"/>
  <c r="B790" i="46"/>
  <c r="E790" i="46"/>
  <c r="B791" i="46"/>
  <c r="E791" i="46"/>
  <c r="B792" i="46"/>
  <c r="E792" i="46"/>
  <c r="B793" i="46"/>
  <c r="E793" i="46"/>
  <c r="B794" i="46"/>
  <c r="E794" i="46"/>
  <c r="B795" i="46"/>
  <c r="E795" i="46"/>
  <c r="B796" i="46"/>
  <c r="E796" i="46"/>
  <c r="B797" i="46"/>
  <c r="E797" i="46"/>
  <c r="B798" i="46"/>
  <c r="E798" i="46"/>
  <c r="B799" i="46"/>
  <c r="E799" i="46"/>
  <c r="B800" i="46"/>
  <c r="E800" i="46"/>
  <c r="B801" i="46"/>
  <c r="E801" i="46"/>
  <c r="B802" i="46"/>
  <c r="E802" i="46"/>
  <c r="B803" i="46"/>
  <c r="E803" i="46"/>
  <c r="B804" i="46"/>
  <c r="E804" i="46"/>
  <c r="B805" i="46"/>
  <c r="E805" i="46"/>
  <c r="B806" i="46"/>
  <c r="E806" i="46"/>
  <c r="B807" i="46"/>
  <c r="E807" i="46"/>
  <c r="B808" i="46"/>
  <c r="E808" i="46"/>
  <c r="B809" i="46"/>
  <c r="E809" i="46"/>
  <c r="B810" i="46"/>
  <c r="E810" i="46"/>
  <c r="B811" i="46"/>
  <c r="E811" i="46"/>
  <c r="B812" i="46"/>
  <c r="E812" i="46"/>
  <c r="B813" i="46"/>
  <c r="E813" i="46"/>
  <c r="B814" i="46"/>
  <c r="E814" i="46"/>
  <c r="B815" i="46"/>
  <c r="E815" i="46"/>
  <c r="B816" i="46"/>
  <c r="E816" i="46"/>
  <c r="B817" i="46"/>
  <c r="E817" i="46"/>
  <c r="B818" i="46"/>
  <c r="E818" i="46"/>
  <c r="B819" i="46"/>
  <c r="E819" i="46"/>
  <c r="B820" i="46"/>
  <c r="E820" i="46"/>
  <c r="B821" i="46"/>
  <c r="E821" i="46"/>
  <c r="B822" i="46"/>
  <c r="E822" i="46"/>
  <c r="B823" i="46"/>
  <c r="E823" i="46"/>
  <c r="B824" i="46"/>
  <c r="E824" i="46"/>
  <c r="B825" i="46"/>
  <c r="E825" i="46"/>
  <c r="B826" i="46"/>
  <c r="E826" i="46"/>
  <c r="B827" i="46"/>
  <c r="E827" i="46"/>
  <c r="B828" i="46"/>
  <c r="E828" i="46"/>
  <c r="B829" i="46"/>
  <c r="E829" i="46"/>
  <c r="B830" i="46"/>
  <c r="E830" i="46"/>
  <c r="B831" i="46"/>
  <c r="E831" i="46"/>
  <c r="B832" i="46"/>
  <c r="E832" i="46"/>
  <c r="B833" i="46"/>
  <c r="E833" i="46"/>
  <c r="B834" i="46"/>
  <c r="E834" i="46"/>
  <c r="B835" i="46"/>
  <c r="E835" i="46"/>
  <c r="B836" i="46"/>
  <c r="E836" i="46"/>
  <c r="B837" i="46"/>
  <c r="E837" i="46"/>
  <c r="B838" i="46"/>
  <c r="E838" i="46"/>
  <c r="B839" i="46"/>
  <c r="E839" i="46"/>
  <c r="B840" i="46"/>
  <c r="E840" i="46"/>
  <c r="B841" i="46"/>
  <c r="E841" i="46"/>
  <c r="B842" i="46"/>
  <c r="E842" i="46"/>
  <c r="B843" i="46"/>
  <c r="E843" i="46"/>
  <c r="B844" i="46"/>
  <c r="E844" i="46"/>
  <c r="B845" i="46"/>
  <c r="E845" i="46"/>
  <c r="B846" i="46"/>
  <c r="E846" i="46"/>
  <c r="B847" i="46"/>
  <c r="E847" i="46"/>
  <c r="B848" i="46"/>
  <c r="E848" i="46"/>
  <c r="B849" i="46"/>
  <c r="E849" i="46"/>
  <c r="B850" i="46"/>
  <c r="E850" i="46"/>
  <c r="B851" i="46"/>
  <c r="E851" i="46"/>
  <c r="B852" i="46"/>
  <c r="E852" i="46"/>
  <c r="B853" i="46"/>
  <c r="E853" i="46"/>
  <c r="B854" i="46"/>
  <c r="E854" i="46"/>
  <c r="B855" i="46"/>
  <c r="E855" i="46"/>
  <c r="B856" i="46"/>
  <c r="E856" i="46"/>
  <c r="B857" i="46"/>
  <c r="E857" i="46"/>
  <c r="B858" i="46"/>
  <c r="E858" i="46"/>
  <c r="B859" i="46"/>
  <c r="E859" i="46"/>
  <c r="B860" i="46"/>
  <c r="E860" i="46"/>
  <c r="B861" i="46"/>
  <c r="E861" i="46"/>
  <c r="B862" i="46"/>
  <c r="E862" i="46"/>
  <c r="B863" i="46"/>
  <c r="E863" i="46"/>
  <c r="B864" i="46"/>
  <c r="E864" i="46"/>
  <c r="B865" i="46"/>
  <c r="E865" i="46"/>
  <c r="B866" i="46"/>
  <c r="E866" i="46"/>
  <c r="B867" i="46"/>
  <c r="E867" i="46"/>
  <c r="B868" i="46"/>
  <c r="E868" i="46"/>
  <c r="B869" i="46"/>
  <c r="E869" i="46"/>
  <c r="B870" i="46"/>
  <c r="E870" i="46"/>
  <c r="B871" i="46"/>
  <c r="E871" i="46"/>
  <c r="B872" i="46"/>
  <c r="E872" i="46"/>
  <c r="B873" i="46"/>
  <c r="E873" i="46"/>
  <c r="B874" i="46"/>
  <c r="E874" i="46"/>
  <c r="B875" i="46"/>
  <c r="E875" i="46"/>
  <c r="B876" i="46"/>
  <c r="E876" i="46"/>
  <c r="B877" i="46"/>
  <c r="E877" i="46"/>
  <c r="B878" i="46"/>
  <c r="E878" i="46"/>
  <c r="B879" i="46"/>
  <c r="E879" i="46"/>
  <c r="B880" i="46"/>
  <c r="E880" i="46"/>
  <c r="B881" i="46"/>
  <c r="E881" i="46"/>
  <c r="B882" i="46"/>
  <c r="E882" i="46"/>
  <c r="B883" i="46"/>
  <c r="E883" i="46"/>
  <c r="B884" i="46"/>
  <c r="E884" i="46"/>
  <c r="B885" i="46"/>
  <c r="E885" i="46"/>
  <c r="B886" i="46"/>
  <c r="E886" i="46"/>
  <c r="B887" i="46"/>
  <c r="E887" i="46"/>
  <c r="B888" i="46"/>
  <c r="E888" i="46"/>
  <c r="B889" i="46"/>
  <c r="E889" i="46"/>
  <c r="B890" i="46"/>
  <c r="E890" i="46"/>
  <c r="B891" i="46"/>
  <c r="E891" i="46"/>
  <c r="B892" i="46"/>
  <c r="E892" i="46"/>
  <c r="B893" i="46"/>
  <c r="E893" i="46"/>
  <c r="B894" i="46"/>
  <c r="E894" i="46"/>
  <c r="B895" i="46"/>
  <c r="E895" i="46"/>
  <c r="B896" i="46"/>
  <c r="E896" i="46"/>
  <c r="B897" i="46"/>
  <c r="E897" i="46"/>
  <c r="B898" i="46"/>
  <c r="E898" i="46"/>
  <c r="B899" i="46"/>
  <c r="E899" i="46"/>
  <c r="B900" i="46"/>
  <c r="E900" i="46"/>
  <c r="B901" i="46"/>
  <c r="E901" i="46"/>
  <c r="B902" i="46"/>
  <c r="E902" i="46"/>
  <c r="B903" i="46"/>
  <c r="E903" i="46"/>
  <c r="B904" i="46"/>
  <c r="E904" i="46"/>
  <c r="B905" i="46"/>
  <c r="E905" i="46"/>
  <c r="B906" i="46"/>
  <c r="E906" i="46"/>
  <c r="B907" i="46"/>
  <c r="E907" i="46"/>
  <c r="B908" i="46"/>
  <c r="E908" i="46"/>
  <c r="B909" i="46"/>
  <c r="E909" i="46"/>
  <c r="B910" i="46"/>
  <c r="E910" i="46"/>
  <c r="B911" i="46"/>
  <c r="E911" i="46"/>
  <c r="B912" i="46"/>
  <c r="E912" i="46"/>
  <c r="B913" i="46"/>
  <c r="E913" i="46"/>
  <c r="B914" i="46"/>
  <c r="E914" i="46"/>
  <c r="B915" i="46"/>
  <c r="E915" i="46"/>
  <c r="B916" i="46"/>
  <c r="E916" i="46"/>
  <c r="B917" i="46"/>
  <c r="E917" i="46"/>
  <c r="B918" i="46"/>
  <c r="E918" i="46"/>
  <c r="B919" i="46"/>
  <c r="E919" i="46"/>
  <c r="B920" i="46"/>
  <c r="E920" i="46"/>
  <c r="B921" i="46"/>
  <c r="E921" i="46"/>
  <c r="B922" i="46"/>
  <c r="E922" i="46"/>
  <c r="B923" i="46"/>
  <c r="E923" i="46"/>
  <c r="B924" i="46"/>
  <c r="E924" i="46"/>
  <c r="B925" i="46"/>
  <c r="E925" i="46"/>
  <c r="B926" i="46"/>
  <c r="E926" i="46"/>
  <c r="B927" i="46"/>
  <c r="E927" i="46"/>
  <c r="B928" i="46"/>
  <c r="E928" i="46"/>
  <c r="B929" i="46"/>
  <c r="E929" i="46"/>
  <c r="B930" i="46"/>
  <c r="E930" i="46"/>
  <c r="B931" i="46"/>
  <c r="E931" i="46"/>
  <c r="B932" i="46"/>
  <c r="E932" i="46"/>
  <c r="B933" i="46"/>
  <c r="E933" i="46"/>
  <c r="B934" i="46"/>
  <c r="E934" i="46"/>
  <c r="B935" i="46"/>
  <c r="E935" i="46"/>
  <c r="B936" i="46"/>
  <c r="E936" i="46"/>
  <c r="B937" i="46"/>
  <c r="E937" i="46"/>
  <c r="B938" i="46"/>
  <c r="E938" i="46"/>
  <c r="B939" i="46"/>
  <c r="E939" i="46"/>
  <c r="B940" i="46"/>
  <c r="E940" i="46"/>
  <c r="B941" i="46"/>
  <c r="E941" i="46"/>
  <c r="B942" i="46"/>
  <c r="E942" i="46"/>
  <c r="B943" i="46"/>
  <c r="E943" i="46"/>
  <c r="B944" i="46"/>
  <c r="E944" i="46"/>
  <c r="B945" i="46"/>
  <c r="E945" i="46"/>
  <c r="B946" i="46"/>
  <c r="E946" i="46"/>
  <c r="B947" i="46"/>
  <c r="E947" i="46"/>
  <c r="B948" i="46"/>
  <c r="E948" i="46"/>
  <c r="B949" i="46"/>
  <c r="E949" i="46"/>
  <c r="B950" i="46"/>
  <c r="E950" i="46"/>
  <c r="B951" i="46"/>
  <c r="E951" i="46"/>
  <c r="B952" i="46"/>
  <c r="E952" i="46"/>
  <c r="B953" i="46"/>
  <c r="E953" i="46"/>
  <c r="B954" i="46"/>
  <c r="E954" i="46"/>
  <c r="B955" i="46"/>
  <c r="E955" i="46"/>
  <c r="B956" i="46"/>
  <c r="E956" i="46"/>
  <c r="B957" i="46"/>
  <c r="E957" i="46"/>
  <c r="B958" i="46"/>
  <c r="E958" i="46"/>
  <c r="B959" i="46"/>
  <c r="E959" i="46"/>
  <c r="B960" i="46"/>
  <c r="E960" i="46"/>
  <c r="B961" i="46"/>
  <c r="E961" i="46"/>
  <c r="B962" i="46"/>
  <c r="E962" i="46"/>
  <c r="B963" i="46"/>
  <c r="E963" i="46"/>
  <c r="B964" i="46"/>
  <c r="E964" i="46"/>
  <c r="B965" i="46"/>
  <c r="E965" i="46"/>
  <c r="B966" i="46"/>
  <c r="E966" i="46"/>
  <c r="B967" i="46"/>
  <c r="E967" i="46"/>
  <c r="B968" i="46"/>
  <c r="E968" i="46"/>
  <c r="B969" i="46"/>
  <c r="E969" i="46"/>
  <c r="B970" i="46"/>
  <c r="E970" i="46"/>
  <c r="B971" i="46"/>
  <c r="E971" i="46"/>
  <c r="B972" i="46"/>
  <c r="E972" i="46"/>
  <c r="B973" i="46"/>
  <c r="E973" i="46"/>
  <c r="B974" i="46"/>
  <c r="E974" i="46"/>
  <c r="B975" i="46"/>
  <c r="E975" i="46"/>
  <c r="B976" i="46"/>
  <c r="E976" i="46"/>
  <c r="B977" i="46"/>
  <c r="E977" i="46"/>
  <c r="B978" i="46"/>
  <c r="E978" i="46"/>
  <c r="B979" i="46"/>
  <c r="E979" i="46"/>
  <c r="B980" i="46"/>
  <c r="E980" i="46"/>
  <c r="B981" i="46"/>
  <c r="E981" i="46"/>
  <c r="B982" i="46"/>
  <c r="E982" i="46"/>
  <c r="B983" i="46"/>
  <c r="E983" i="46"/>
  <c r="B984" i="46"/>
  <c r="E984" i="46"/>
  <c r="B985" i="46"/>
  <c r="E985" i="46"/>
  <c r="B986" i="46"/>
  <c r="E986" i="46"/>
  <c r="B987" i="46"/>
  <c r="E987" i="46"/>
  <c r="B988" i="46"/>
  <c r="E988" i="46"/>
  <c r="B989" i="46"/>
  <c r="E989" i="46"/>
  <c r="B990" i="46"/>
  <c r="E990" i="46"/>
  <c r="B991" i="46"/>
  <c r="E991" i="46"/>
  <c r="B992" i="46"/>
  <c r="E992" i="46"/>
  <c r="B993" i="46"/>
  <c r="E993" i="46"/>
  <c r="B994" i="46"/>
  <c r="E994" i="46"/>
  <c r="B995" i="46"/>
  <c r="E995" i="46"/>
  <c r="B996" i="46"/>
  <c r="E996" i="46"/>
  <c r="B997" i="46"/>
  <c r="E997" i="46"/>
  <c r="B998" i="46"/>
  <c r="E998" i="46"/>
  <c r="B999" i="46"/>
  <c r="E999" i="46"/>
  <c r="B1000" i="46"/>
  <c r="E1000" i="46"/>
  <c r="F6" i="46"/>
  <c r="F7" i="46" s="1"/>
  <c r="G7" i="46" s="1"/>
  <c r="H6" i="46"/>
  <c r="H44" i="26"/>
  <c r="D58" i="24"/>
  <c r="C59" i="24"/>
  <c r="E58" i="24"/>
  <c r="C60" i="24"/>
  <c r="F58" i="24"/>
  <c r="E59" i="24"/>
  <c r="D60" i="24"/>
  <c r="C61" i="24"/>
  <c r="G58" i="24"/>
  <c r="F59" i="24"/>
  <c r="D61" i="24"/>
  <c r="C62" i="24"/>
  <c r="H58" i="24"/>
  <c r="G59" i="24"/>
  <c r="F60" i="24"/>
  <c r="E61" i="24"/>
  <c r="I58" i="24"/>
  <c r="J58" i="24"/>
  <c r="K58" i="24"/>
  <c r="H59" i="24"/>
  <c r="I59" i="24"/>
  <c r="J59" i="24"/>
  <c r="K59" i="24"/>
  <c r="G60" i="24"/>
  <c r="H60" i="24"/>
  <c r="I60" i="24"/>
  <c r="J60" i="24"/>
  <c r="K60" i="24"/>
  <c r="G61" i="24"/>
  <c r="H61" i="24"/>
  <c r="I61" i="24"/>
  <c r="J61" i="24"/>
  <c r="K61" i="24"/>
  <c r="D62" i="24"/>
  <c r="E62" i="24"/>
  <c r="F62" i="24"/>
  <c r="H62" i="24"/>
  <c r="I62" i="24"/>
  <c r="J62" i="24"/>
  <c r="K62" i="24"/>
  <c r="C63" i="24"/>
  <c r="D63" i="24"/>
  <c r="E63" i="24"/>
  <c r="F63" i="24"/>
  <c r="G63" i="24"/>
  <c r="I63" i="24"/>
  <c r="J63" i="24"/>
  <c r="K63" i="24"/>
  <c r="C64" i="24"/>
  <c r="D64" i="24"/>
  <c r="E64" i="24"/>
  <c r="F64" i="24"/>
  <c r="G64" i="24"/>
  <c r="H64" i="24"/>
  <c r="J64" i="24"/>
  <c r="K64" i="24"/>
  <c r="C65" i="24"/>
  <c r="D65" i="24"/>
  <c r="E65" i="24"/>
  <c r="F65" i="24"/>
  <c r="G65" i="24"/>
  <c r="H65" i="24"/>
  <c r="I65" i="24"/>
  <c r="K65" i="24"/>
  <c r="C66" i="24"/>
  <c r="D66" i="24"/>
  <c r="E66" i="24"/>
  <c r="F66" i="24"/>
  <c r="G66" i="24"/>
  <c r="H66" i="24"/>
  <c r="I66" i="24"/>
  <c r="J66" i="24"/>
  <c r="B19" i="24"/>
  <c r="C19" i="24"/>
  <c r="D19" i="24"/>
  <c r="E19" i="24"/>
  <c r="F19" i="24"/>
  <c r="G19" i="24"/>
  <c r="H19" i="24"/>
  <c r="I19" i="24"/>
  <c r="J19" i="24"/>
  <c r="K19" i="24"/>
  <c r="B20" i="24"/>
  <c r="C20" i="24"/>
  <c r="D20" i="24"/>
  <c r="E20" i="24"/>
  <c r="F20" i="24"/>
  <c r="G20" i="24"/>
  <c r="H20" i="24"/>
  <c r="I20" i="24"/>
  <c r="J20" i="24"/>
  <c r="K20" i="24"/>
  <c r="B21" i="24"/>
  <c r="C21" i="24"/>
  <c r="D21" i="24"/>
  <c r="E21" i="24"/>
  <c r="F21" i="24"/>
  <c r="G21" i="24"/>
  <c r="H21" i="24"/>
  <c r="I21" i="24"/>
  <c r="J21" i="24"/>
  <c r="K21" i="24"/>
  <c r="B22" i="24"/>
  <c r="C22" i="24"/>
  <c r="D22" i="24"/>
  <c r="E22" i="24"/>
  <c r="F22" i="24"/>
  <c r="G22" i="24"/>
  <c r="H22" i="24"/>
  <c r="I22" i="24"/>
  <c r="J22" i="24"/>
  <c r="K22" i="24"/>
  <c r="B23" i="24"/>
  <c r="C23" i="24"/>
  <c r="D23" i="24"/>
  <c r="E23" i="24"/>
  <c r="F23" i="24"/>
  <c r="G23" i="24"/>
  <c r="H23" i="24"/>
  <c r="I23" i="24"/>
  <c r="J23" i="24"/>
  <c r="K23" i="24"/>
  <c r="B24" i="24"/>
  <c r="C24" i="24"/>
  <c r="D24" i="24"/>
  <c r="E24" i="24"/>
  <c r="F24" i="24"/>
  <c r="G24" i="24"/>
  <c r="H24" i="24"/>
  <c r="I24" i="24"/>
  <c r="J24" i="24"/>
  <c r="K24" i="24"/>
  <c r="B25" i="24"/>
  <c r="C25" i="24"/>
  <c r="D25" i="24"/>
  <c r="E25" i="24"/>
  <c r="F25" i="24"/>
  <c r="G25" i="24"/>
  <c r="H25" i="24"/>
  <c r="I25" i="24"/>
  <c r="J25" i="24"/>
  <c r="K25" i="24"/>
  <c r="B26" i="24"/>
  <c r="C26" i="24"/>
  <c r="D26" i="24"/>
  <c r="E26" i="24"/>
  <c r="F26" i="24"/>
  <c r="G26" i="24"/>
  <c r="H26" i="24"/>
  <c r="I26" i="24"/>
  <c r="J26" i="24"/>
  <c r="K26" i="24"/>
  <c r="B27" i="25"/>
  <c r="B27" i="24"/>
  <c r="B27" i="26"/>
  <c r="B26" i="29" s="1"/>
  <c r="C27" i="25"/>
  <c r="C27" i="24"/>
  <c r="C27" i="26"/>
  <c r="D27" i="25"/>
  <c r="D27" i="26" s="1"/>
  <c r="D26" i="29" s="1"/>
  <c r="D27" i="24"/>
  <c r="E27" i="25"/>
  <c r="E27" i="24"/>
  <c r="E27" i="26" s="1"/>
  <c r="F27" i="25"/>
  <c r="F27" i="24"/>
  <c r="F27" i="26"/>
  <c r="F26" i="29" s="1"/>
  <c r="G27" i="25"/>
  <c r="G27" i="24"/>
  <c r="G27" i="26"/>
  <c r="H27" i="25"/>
  <c r="H27" i="26" s="1"/>
  <c r="H27" i="24"/>
  <c r="I27" i="25"/>
  <c r="I27" i="24"/>
  <c r="I27" i="26" s="1"/>
  <c r="J27" i="25"/>
  <c r="J27" i="24"/>
  <c r="J27" i="26"/>
  <c r="J26" i="29" s="1"/>
  <c r="K27" i="25"/>
  <c r="K27" i="24"/>
  <c r="K27" i="26"/>
  <c r="L27" i="26"/>
  <c r="B29" i="24"/>
  <c r="C29" i="24"/>
  <c r="D29" i="24"/>
  <c r="E29" i="24"/>
  <c r="F29" i="24"/>
  <c r="G29" i="24"/>
  <c r="H29" i="24"/>
  <c r="I29" i="24"/>
  <c r="J29" i="24"/>
  <c r="K29" i="24"/>
  <c r="B30" i="24"/>
  <c r="C30" i="24"/>
  <c r="D30" i="24"/>
  <c r="E30" i="24"/>
  <c r="F30" i="24"/>
  <c r="G30" i="24"/>
  <c r="H30" i="24"/>
  <c r="I30" i="24"/>
  <c r="J30" i="24"/>
  <c r="K30" i="24"/>
  <c r="B31" i="24"/>
  <c r="C31" i="24"/>
  <c r="D31" i="24"/>
  <c r="E31" i="24"/>
  <c r="F31" i="24"/>
  <c r="G31" i="24"/>
  <c r="H31" i="24"/>
  <c r="I31" i="24"/>
  <c r="J31" i="24"/>
  <c r="K31" i="24"/>
  <c r="B32" i="24"/>
  <c r="C32" i="24"/>
  <c r="D32" i="24"/>
  <c r="E32" i="24"/>
  <c r="F32" i="24"/>
  <c r="G32" i="24"/>
  <c r="H32" i="24"/>
  <c r="I32" i="24"/>
  <c r="J32" i="24"/>
  <c r="K32" i="24"/>
  <c r="B33" i="24"/>
  <c r="C33" i="24"/>
  <c r="D33" i="24"/>
  <c r="E33" i="24"/>
  <c r="F33" i="24"/>
  <c r="G33" i="24"/>
  <c r="H33" i="24"/>
  <c r="I33" i="24"/>
  <c r="J33" i="24"/>
  <c r="K33" i="24"/>
  <c r="B34" i="24"/>
  <c r="C34" i="24"/>
  <c r="D34" i="24"/>
  <c r="E34" i="24"/>
  <c r="F34" i="24"/>
  <c r="G34" i="24"/>
  <c r="H34" i="24"/>
  <c r="I34" i="24"/>
  <c r="J34" i="24"/>
  <c r="K34" i="24"/>
  <c r="B35" i="24"/>
  <c r="C35" i="24"/>
  <c r="D35" i="24"/>
  <c r="E35" i="24"/>
  <c r="F35" i="24"/>
  <c r="G35" i="24"/>
  <c r="H35" i="24"/>
  <c r="I35" i="24"/>
  <c r="J35" i="24"/>
  <c r="K35" i="24"/>
  <c r="B36" i="24"/>
  <c r="C36" i="24"/>
  <c r="D36" i="24"/>
  <c r="E36" i="24"/>
  <c r="F36" i="24"/>
  <c r="G36" i="24"/>
  <c r="H36" i="24"/>
  <c r="I36" i="24"/>
  <c r="J36" i="24"/>
  <c r="K36" i="24"/>
  <c r="B37" i="24"/>
  <c r="C37" i="24"/>
  <c r="D37" i="24"/>
  <c r="E37" i="24"/>
  <c r="F37" i="24"/>
  <c r="G37" i="24"/>
  <c r="H37" i="24"/>
  <c r="I37" i="24"/>
  <c r="J37" i="24"/>
  <c r="K37" i="24"/>
  <c r="B38" i="24"/>
  <c r="C38" i="24"/>
  <c r="D38" i="24"/>
  <c r="E38" i="24"/>
  <c r="F38" i="24"/>
  <c r="G38" i="24"/>
  <c r="H38" i="24"/>
  <c r="I38" i="24"/>
  <c r="J38" i="24"/>
  <c r="K38" i="24"/>
  <c r="A37" i="43"/>
  <c r="A34" i="43"/>
  <c r="A35" i="43"/>
  <c r="A31" i="43"/>
  <c r="A36" i="43"/>
  <c r="A38" i="43"/>
  <c r="A2" i="43"/>
  <c r="B2" i="43"/>
  <c r="C2" i="43"/>
  <c r="D2" i="43"/>
  <c r="E2" i="43"/>
  <c r="F2" i="43"/>
  <c r="G2" i="43"/>
  <c r="H2" i="43"/>
  <c r="I2" i="43"/>
  <c r="J2" i="43"/>
  <c r="K2" i="43"/>
  <c r="A3" i="43"/>
  <c r="A4" i="43"/>
  <c r="A5" i="43"/>
  <c r="A6" i="43"/>
  <c r="A7" i="43"/>
  <c r="A8" i="43"/>
  <c r="A9" i="43"/>
  <c r="A10" i="43"/>
  <c r="A11" i="43"/>
  <c r="A12" i="43"/>
  <c r="A13" i="43"/>
  <c r="B13" i="43"/>
  <c r="C13" i="43"/>
  <c r="D13" i="43"/>
  <c r="E13" i="43"/>
  <c r="F13" i="43"/>
  <c r="G13" i="43"/>
  <c r="H13" i="43"/>
  <c r="I13" i="43"/>
  <c r="J13" i="43"/>
  <c r="K13" i="43"/>
  <c r="A14" i="43"/>
  <c r="A15" i="43"/>
  <c r="A16" i="43"/>
  <c r="A17" i="43"/>
  <c r="A18" i="43"/>
  <c r="A19" i="43"/>
  <c r="A20" i="43"/>
  <c r="A21" i="43"/>
  <c r="B21" i="43"/>
  <c r="C21" i="43"/>
  <c r="D21" i="43"/>
  <c r="E21" i="43"/>
  <c r="F21" i="43"/>
  <c r="G21" i="43"/>
  <c r="H21" i="43"/>
  <c r="I21" i="43"/>
  <c r="J21" i="43"/>
  <c r="K21" i="43"/>
  <c r="A22" i="43"/>
  <c r="A23" i="43"/>
  <c r="A24" i="43"/>
  <c r="A25" i="43"/>
  <c r="A26" i="43"/>
  <c r="A27" i="43"/>
  <c r="A28" i="43"/>
  <c r="A29" i="43"/>
  <c r="A30" i="43"/>
  <c r="A1" i="43"/>
  <c r="E25" i="45"/>
  <c r="C26" i="29"/>
  <c r="E26" i="29"/>
  <c r="G26" i="29"/>
  <c r="H26" i="29"/>
  <c r="I26" i="29"/>
  <c r="K26" i="29"/>
  <c r="C40" i="24"/>
  <c r="C75" i="45"/>
  <c r="C76" i="45"/>
  <c r="C77" i="45"/>
  <c r="C78" i="45"/>
  <c r="B75" i="45"/>
  <c r="M25" i="43"/>
  <c r="N25" i="43"/>
  <c r="O25" i="43"/>
  <c r="D75" i="45"/>
  <c r="P25" i="43"/>
  <c r="E75" i="45"/>
  <c r="F75" i="45"/>
  <c r="R25" i="43"/>
  <c r="M26" i="43"/>
  <c r="O26" i="43"/>
  <c r="D76" i="45"/>
  <c r="P26" i="43"/>
  <c r="F76" i="45"/>
  <c r="R26" i="43"/>
  <c r="M27" i="43"/>
  <c r="O27" i="43"/>
  <c r="D77" i="45"/>
  <c r="F77" i="45"/>
  <c r="M28" i="43"/>
  <c r="M29" i="43"/>
  <c r="M30" i="43"/>
  <c r="M31" i="43"/>
  <c r="M32" i="43"/>
  <c r="M33" i="43"/>
  <c r="M34" i="43"/>
  <c r="N24" i="43"/>
  <c r="O24" i="43"/>
  <c r="P24" i="43"/>
  <c r="Q24" i="43"/>
  <c r="R24" i="43"/>
  <c r="M24" i="43"/>
  <c r="I75" i="45"/>
  <c r="I76" i="45"/>
  <c r="I77" i="45"/>
  <c r="I78" i="45" s="1"/>
  <c r="I79" i="45" s="1"/>
  <c r="I80" i="45" s="1"/>
  <c r="I81" i="45" s="1"/>
  <c r="J75" i="45"/>
  <c r="J76" i="45"/>
  <c r="J77" i="45"/>
  <c r="J78" i="45"/>
  <c r="K75" i="45"/>
  <c r="G75" i="45"/>
  <c r="G76" i="45"/>
  <c r="G77" i="45" s="1"/>
  <c r="G78" i="45" s="1"/>
  <c r="G79" i="45" s="1"/>
  <c r="G80" i="45" s="1"/>
  <c r="G81" i="45" s="1"/>
  <c r="G82" i="45" s="1"/>
  <c r="G83" i="45" s="1"/>
  <c r="G84" i="45" s="1"/>
  <c r="H75" i="45"/>
  <c r="H76" i="45"/>
  <c r="H77" i="45"/>
  <c r="H78" i="45" s="1"/>
  <c r="H79" i="45" s="1"/>
  <c r="H80" i="45" s="1"/>
  <c r="H81" i="45" s="1"/>
  <c r="H82" i="45" s="1"/>
  <c r="I82" i="45"/>
  <c r="I83" i="45" s="1"/>
  <c r="I84" i="45" s="1"/>
  <c r="H83" i="45"/>
  <c r="H84" i="45" s="1"/>
  <c r="V4" i="43"/>
  <c r="X4" i="43" s="1"/>
  <c r="V5" i="43"/>
  <c r="X5" i="43"/>
  <c r="V6" i="43"/>
  <c r="X6" i="43" s="1"/>
  <c r="V7" i="43"/>
  <c r="W7" i="43" s="1"/>
  <c r="X7" i="43"/>
  <c r="V3" i="43"/>
  <c r="X3" i="43" s="1"/>
  <c r="W4" i="43"/>
  <c r="W5" i="43"/>
  <c r="W6" i="43"/>
  <c r="W3" i="43"/>
  <c r="A70" i="45"/>
  <c r="N70" i="45"/>
  <c r="G25" i="45"/>
  <c r="A65" i="45"/>
  <c r="N64" i="45"/>
  <c r="M65" i="45" s="1"/>
  <c r="N65" i="45"/>
  <c r="A60" i="45"/>
  <c r="M59" i="45"/>
  <c r="L60" i="45"/>
  <c r="N59" i="45"/>
  <c r="M60" i="45" s="1"/>
  <c r="N60" i="45"/>
  <c r="A55" i="45"/>
  <c r="L54" i="45"/>
  <c r="K55" i="45" s="1"/>
  <c r="M54" i="45"/>
  <c r="L55" i="45"/>
  <c r="N54" i="45"/>
  <c r="M55" i="45" s="1"/>
  <c r="N55" i="45"/>
  <c r="A50" i="45"/>
  <c r="K49" i="45"/>
  <c r="J50" i="45"/>
  <c r="L49" i="45"/>
  <c r="K50" i="45" s="1"/>
  <c r="M49" i="45"/>
  <c r="L50" i="45"/>
  <c r="N49" i="45"/>
  <c r="M50" i="45" s="1"/>
  <c r="N50" i="45"/>
  <c r="A45" i="45"/>
  <c r="J44" i="45"/>
  <c r="I45" i="45" s="1"/>
  <c r="K44" i="45"/>
  <c r="J45" i="45"/>
  <c r="L44" i="45"/>
  <c r="K45" i="45" s="1"/>
  <c r="M44" i="45"/>
  <c r="L45" i="45"/>
  <c r="N44" i="45"/>
  <c r="M45" i="45" s="1"/>
  <c r="N45" i="45"/>
  <c r="A40" i="45"/>
  <c r="I39" i="45"/>
  <c r="H40" i="45" s="1"/>
  <c r="J39" i="45"/>
  <c r="I40" i="45"/>
  <c r="K39" i="45"/>
  <c r="J40" i="45" s="1"/>
  <c r="L39" i="45"/>
  <c r="K40" i="45"/>
  <c r="M39" i="45"/>
  <c r="L40" i="45" s="1"/>
  <c r="N39" i="45"/>
  <c r="M40" i="45"/>
  <c r="N40" i="45"/>
  <c r="A35" i="45"/>
  <c r="H34" i="45"/>
  <c r="G35" i="45" s="1"/>
  <c r="I34" i="45"/>
  <c r="H35" i="45"/>
  <c r="J34" i="45"/>
  <c r="I35" i="45" s="1"/>
  <c r="K34" i="45"/>
  <c r="J35" i="45"/>
  <c r="L34" i="45"/>
  <c r="K35" i="45" s="1"/>
  <c r="M34" i="45"/>
  <c r="L35" i="45"/>
  <c r="N34" i="45"/>
  <c r="M35" i="45" s="1"/>
  <c r="N35" i="45"/>
  <c r="A30" i="45"/>
  <c r="G29" i="45"/>
  <c r="F30" i="45" s="1"/>
  <c r="H29" i="45"/>
  <c r="G30" i="45"/>
  <c r="I29" i="45"/>
  <c r="H30" i="45" s="1"/>
  <c r="J29" i="45"/>
  <c r="I30" i="45"/>
  <c r="K29" i="45"/>
  <c r="J30" i="45" s="1"/>
  <c r="L29" i="45"/>
  <c r="K30" i="45"/>
  <c r="M29" i="45"/>
  <c r="L30" i="45" s="1"/>
  <c r="N29" i="45"/>
  <c r="M30" i="45"/>
  <c r="N30" i="45"/>
  <c r="A70" i="44"/>
  <c r="A65" i="44"/>
  <c r="A60" i="44"/>
  <c r="A55" i="44"/>
  <c r="A50" i="44"/>
  <c r="A45" i="44"/>
  <c r="A40" i="44"/>
  <c r="A35" i="44"/>
  <c r="A30" i="44"/>
  <c r="G25" i="44"/>
  <c r="G24" i="44"/>
  <c r="N70" i="44"/>
  <c r="N64" i="44"/>
  <c r="M65" i="44" s="1"/>
  <c r="N65" i="44"/>
  <c r="M59" i="44"/>
  <c r="L60" i="44" s="1"/>
  <c r="N59" i="44"/>
  <c r="M60" i="44"/>
  <c r="N60" i="44"/>
  <c r="L54" i="44"/>
  <c r="K55" i="44"/>
  <c r="M54" i="44"/>
  <c r="L55" i="44" s="1"/>
  <c r="N54" i="44"/>
  <c r="M55" i="44"/>
  <c r="N55" i="44"/>
  <c r="K49" i="44"/>
  <c r="J50" i="44"/>
  <c r="L49" i="44"/>
  <c r="K50" i="44" s="1"/>
  <c r="M49" i="44"/>
  <c r="L50" i="44"/>
  <c r="N49" i="44"/>
  <c r="M50" i="44" s="1"/>
  <c r="N50" i="44"/>
  <c r="J44" i="44"/>
  <c r="I45" i="44" s="1"/>
  <c r="K44" i="44"/>
  <c r="J45" i="44"/>
  <c r="L44" i="44"/>
  <c r="K45" i="44" s="1"/>
  <c r="M44" i="44"/>
  <c r="L45" i="44"/>
  <c r="N44" i="44"/>
  <c r="M45" i="44" s="1"/>
  <c r="N45" i="44"/>
  <c r="I39" i="44"/>
  <c r="H40" i="44" s="1"/>
  <c r="J39" i="44"/>
  <c r="I40" i="44"/>
  <c r="K39" i="44"/>
  <c r="J40" i="44" s="1"/>
  <c r="L39" i="44"/>
  <c r="K40" i="44"/>
  <c r="M39" i="44"/>
  <c r="L40" i="44" s="1"/>
  <c r="N39" i="44"/>
  <c r="M40" i="44"/>
  <c r="N40" i="44"/>
  <c r="H34" i="44"/>
  <c r="G35" i="44"/>
  <c r="I34" i="44"/>
  <c r="H35" i="44" s="1"/>
  <c r="J34" i="44"/>
  <c r="I35" i="44"/>
  <c r="K34" i="44"/>
  <c r="J35" i="44" s="1"/>
  <c r="L34" i="44"/>
  <c r="K35" i="44"/>
  <c r="M34" i="44"/>
  <c r="L35" i="44" s="1"/>
  <c r="N34" i="44"/>
  <c r="M35" i="44"/>
  <c r="N35" i="44"/>
  <c r="G29" i="44"/>
  <c r="F30" i="44"/>
  <c r="H29" i="44"/>
  <c r="G30" i="44" s="1"/>
  <c r="I29" i="44"/>
  <c r="H30" i="44"/>
  <c r="J29" i="44"/>
  <c r="I30" i="44" s="1"/>
  <c r="K29" i="44"/>
  <c r="J30" i="44"/>
  <c r="L29" i="44"/>
  <c r="K30" i="44" s="1"/>
  <c r="M29" i="44"/>
  <c r="L30" i="44"/>
  <c r="N29" i="44"/>
  <c r="M30" i="44" s="1"/>
  <c r="N30" i="44"/>
  <c r="H24" i="12"/>
  <c r="H25" i="12"/>
  <c r="Q15" i="12"/>
  <c r="P15" i="12"/>
  <c r="P25" i="12" s="1"/>
  <c r="O15" i="12"/>
  <c r="Q25" i="12"/>
  <c r="H26" i="12"/>
  <c r="Q16" i="12"/>
  <c r="H27" i="12"/>
  <c r="Q17" i="12"/>
  <c r="P17" i="12"/>
  <c r="P27" i="12" s="1"/>
  <c r="O17" i="12"/>
  <c r="Q27" i="12"/>
  <c r="H28" i="12"/>
  <c r="Q18" i="12"/>
  <c r="H29" i="12"/>
  <c r="Q19" i="12"/>
  <c r="P19" i="12"/>
  <c r="P29" i="12" s="1"/>
  <c r="O19" i="12"/>
  <c r="Q29" i="12"/>
  <c r="J33" i="12"/>
  <c r="K17" i="33"/>
  <c r="J18" i="33"/>
  <c r="I19" i="33"/>
  <c r="H20" i="33"/>
  <c r="C17" i="33"/>
  <c r="D17" i="33"/>
  <c r="E17" i="33"/>
  <c r="F17" i="33"/>
  <c r="G17" i="33"/>
  <c r="H17" i="33"/>
  <c r="I17" i="33"/>
  <c r="J17" i="33"/>
  <c r="C18" i="33"/>
  <c r="D18" i="33"/>
  <c r="E18" i="33"/>
  <c r="F18" i="33"/>
  <c r="G18" i="33"/>
  <c r="H18" i="33"/>
  <c r="I18" i="33"/>
  <c r="K18" i="33"/>
  <c r="C19" i="33"/>
  <c r="D19" i="33"/>
  <c r="E19" i="33"/>
  <c r="F19" i="33"/>
  <c r="G19" i="33"/>
  <c r="H19" i="33"/>
  <c r="J19" i="33"/>
  <c r="K19" i="33"/>
  <c r="C20" i="33"/>
  <c r="D20" i="33"/>
  <c r="E20" i="33"/>
  <c r="F20" i="33"/>
  <c r="G20" i="33"/>
  <c r="I20" i="33"/>
  <c r="J20" i="33"/>
  <c r="K20" i="33"/>
  <c r="C21" i="33"/>
  <c r="D21" i="33"/>
  <c r="E21" i="33"/>
  <c r="F21" i="33"/>
  <c r="G21" i="33"/>
  <c r="H21" i="33"/>
  <c r="I21" i="33"/>
  <c r="J21" i="33"/>
  <c r="K21" i="33"/>
  <c r="C22" i="33"/>
  <c r="D22" i="33"/>
  <c r="E22" i="33"/>
  <c r="F22" i="33"/>
  <c r="G22" i="33"/>
  <c r="H22" i="33"/>
  <c r="I22" i="33"/>
  <c r="J22" i="33"/>
  <c r="K22" i="33"/>
  <c r="C23" i="33"/>
  <c r="D23" i="33"/>
  <c r="E23" i="33"/>
  <c r="F23" i="33"/>
  <c r="G23" i="33"/>
  <c r="H23" i="33"/>
  <c r="I23" i="33"/>
  <c r="J23" i="33"/>
  <c r="K23" i="33"/>
  <c r="C24" i="33"/>
  <c r="D24" i="33"/>
  <c r="E24" i="33"/>
  <c r="F24" i="33"/>
  <c r="G24" i="33"/>
  <c r="H24" i="33"/>
  <c r="I24" i="33"/>
  <c r="J24" i="33"/>
  <c r="K24" i="33"/>
  <c r="C25" i="33"/>
  <c r="D25" i="33"/>
  <c r="E25" i="33"/>
  <c r="F25" i="33"/>
  <c r="G25" i="33"/>
  <c r="H25" i="33"/>
  <c r="I25" i="33"/>
  <c r="J25" i="33"/>
  <c r="K25" i="33"/>
  <c r="L21" i="33"/>
  <c r="G26" i="33"/>
  <c r="L22" i="33"/>
  <c r="H26" i="33"/>
  <c r="S53" i="33"/>
  <c r="T53" i="33"/>
  <c r="U53" i="33"/>
  <c r="L26" i="33"/>
  <c r="L17" i="33"/>
  <c r="C26" i="33"/>
  <c r="L18" i="33"/>
  <c r="D26" i="33"/>
  <c r="L19" i="33"/>
  <c r="E26" i="33"/>
  <c r="L20" i="33"/>
  <c r="F26" i="33"/>
  <c r="L23" i="33"/>
  <c r="I26" i="33"/>
  <c r="L24" i="33"/>
  <c r="J26" i="33"/>
  <c r="L25" i="33"/>
  <c r="K26" i="33"/>
  <c r="R82" i="33"/>
  <c r="S82" i="33"/>
  <c r="T82" i="33"/>
  <c r="H45" i="26"/>
  <c r="W14" i="12"/>
  <c r="Q14" i="12" s="1"/>
  <c r="D2" i="34"/>
  <c r="C2" i="34"/>
  <c r="B2" i="34"/>
  <c r="C4" i="33"/>
  <c r="O14" i="33" s="1"/>
  <c r="B41" i="33" s="1"/>
  <c r="D4" i="33"/>
  <c r="E4" i="33"/>
  <c r="F4" i="33"/>
  <c r="G4" i="33"/>
  <c r="H4" i="33"/>
  <c r="I4" i="33"/>
  <c r="J4" i="33"/>
  <c r="K4" i="33"/>
  <c r="C5" i="33"/>
  <c r="D5" i="33"/>
  <c r="E5" i="33"/>
  <c r="F5" i="33"/>
  <c r="G5" i="33"/>
  <c r="H5" i="33"/>
  <c r="I5" i="33"/>
  <c r="J5" i="33"/>
  <c r="K5" i="33"/>
  <c r="C6" i="33"/>
  <c r="D6" i="33"/>
  <c r="E6" i="33"/>
  <c r="F6" i="33"/>
  <c r="G6" i="33"/>
  <c r="H6" i="33"/>
  <c r="I6" i="33"/>
  <c r="J6" i="33"/>
  <c r="K6" i="33"/>
  <c r="C7" i="33"/>
  <c r="D7" i="33"/>
  <c r="E7" i="33"/>
  <c r="F7" i="33"/>
  <c r="G7" i="33"/>
  <c r="H7" i="33"/>
  <c r="I7" i="33"/>
  <c r="J7" i="33"/>
  <c r="K7" i="33"/>
  <c r="C8" i="33"/>
  <c r="D8" i="33"/>
  <c r="E8" i="33"/>
  <c r="F8" i="33"/>
  <c r="G8" i="33"/>
  <c r="H8" i="33"/>
  <c r="I8" i="33"/>
  <c r="J8" i="33"/>
  <c r="K8" i="33"/>
  <c r="C9" i="33"/>
  <c r="D9" i="33"/>
  <c r="E9" i="33"/>
  <c r="F9" i="33"/>
  <c r="G9" i="33"/>
  <c r="H9" i="33"/>
  <c r="I9" i="33"/>
  <c r="J9" i="33"/>
  <c r="K9" i="33"/>
  <c r="C10" i="33"/>
  <c r="D10" i="33"/>
  <c r="E10" i="33"/>
  <c r="F10" i="33"/>
  <c r="G10" i="33"/>
  <c r="H10" i="33"/>
  <c r="I10" i="33"/>
  <c r="J10" i="33"/>
  <c r="K10" i="33"/>
  <c r="C11" i="33"/>
  <c r="D11" i="33"/>
  <c r="E11" i="33"/>
  <c r="F11" i="33"/>
  <c r="G11" i="33"/>
  <c r="H11" i="33"/>
  <c r="I11" i="33"/>
  <c r="J11" i="33"/>
  <c r="K11" i="33"/>
  <c r="C12" i="33"/>
  <c r="D12" i="33"/>
  <c r="E12" i="33"/>
  <c r="F12" i="33"/>
  <c r="G12" i="33"/>
  <c r="H12" i="33"/>
  <c r="I12" i="33"/>
  <c r="J12" i="33"/>
  <c r="K12" i="33"/>
  <c r="Y43" i="33"/>
  <c r="Z43" i="33"/>
  <c r="AA43" i="33"/>
  <c r="AB43" i="33"/>
  <c r="L4" i="33"/>
  <c r="L5" i="33"/>
  <c r="L6" i="33"/>
  <c r="L7" i="33"/>
  <c r="R6" i="33" s="1"/>
  <c r="B49" i="33" s="1"/>
  <c r="L8" i="33"/>
  <c r="L9" i="33"/>
  <c r="L10" i="33"/>
  <c r="L11" i="33"/>
  <c r="L12" i="33"/>
  <c r="L13" i="33"/>
  <c r="C13" i="33"/>
  <c r="D13" i="33"/>
  <c r="E13" i="33"/>
  <c r="F13" i="33"/>
  <c r="G13" i="33"/>
  <c r="H13" i="33"/>
  <c r="I13" i="33"/>
  <c r="J13" i="33"/>
  <c r="K13" i="33"/>
  <c r="X73" i="33"/>
  <c r="Y73" i="33"/>
  <c r="Z73" i="33"/>
  <c r="AA73" i="33"/>
  <c r="AB73" i="33"/>
  <c r="W102" i="33"/>
  <c r="X102" i="33"/>
  <c r="Y102" i="33"/>
  <c r="Z102" i="33"/>
  <c r="AA102" i="33"/>
  <c r="AB102" i="33"/>
  <c r="Q110" i="33"/>
  <c r="R110" i="33"/>
  <c r="S110" i="33"/>
  <c r="R114" i="33"/>
  <c r="C114" i="33"/>
  <c r="D114" i="33"/>
  <c r="E114" i="33"/>
  <c r="F114" i="33"/>
  <c r="G114" i="33"/>
  <c r="H114" i="33"/>
  <c r="I114" i="33"/>
  <c r="J114" i="33"/>
  <c r="C86" i="33"/>
  <c r="D86" i="33"/>
  <c r="E86" i="33"/>
  <c r="F86" i="33"/>
  <c r="G86" i="33"/>
  <c r="H86" i="33"/>
  <c r="I86" i="33"/>
  <c r="J86" i="33"/>
  <c r="S86" i="33"/>
  <c r="C57" i="33"/>
  <c r="D57" i="33"/>
  <c r="E57" i="33"/>
  <c r="F57" i="33"/>
  <c r="G57" i="33"/>
  <c r="H57" i="33"/>
  <c r="I57" i="33"/>
  <c r="J57" i="33"/>
  <c r="T110" i="33"/>
  <c r="W20" i="12"/>
  <c r="Q20" i="12"/>
  <c r="P20" i="12"/>
  <c r="O20" i="12" s="1"/>
  <c r="Q30" i="12"/>
  <c r="H30" i="12"/>
  <c r="W24" i="12"/>
  <c r="W31" i="12" s="1"/>
  <c r="W30" i="12"/>
  <c r="H31" i="12"/>
  <c r="I31" i="12"/>
  <c r="J31" i="12"/>
  <c r="K31" i="12"/>
  <c r="L31" i="12"/>
  <c r="R24" i="12"/>
  <c r="R31" i="12" s="1"/>
  <c r="S24" i="12"/>
  <c r="S31" i="12" s="1"/>
  <c r="T24" i="12"/>
  <c r="T31" i="12" s="1"/>
  <c r="U24" i="12"/>
  <c r="U31" i="12" s="1"/>
  <c r="V24" i="12"/>
  <c r="V31" i="12" s="1"/>
  <c r="R25" i="12"/>
  <c r="S25" i="12"/>
  <c r="T25" i="12"/>
  <c r="U25" i="12"/>
  <c r="V25" i="12"/>
  <c r="W25" i="12"/>
  <c r="R26" i="12"/>
  <c r="S26" i="12"/>
  <c r="T26" i="12"/>
  <c r="U26" i="12"/>
  <c r="V26" i="12"/>
  <c r="W26" i="12"/>
  <c r="R27" i="12"/>
  <c r="S27" i="12"/>
  <c r="T27" i="12"/>
  <c r="U27" i="12"/>
  <c r="V27" i="12"/>
  <c r="W27" i="12"/>
  <c r="R28" i="12"/>
  <c r="S28" i="12"/>
  <c r="T28" i="12"/>
  <c r="U28" i="12"/>
  <c r="V28" i="12"/>
  <c r="W28" i="12"/>
  <c r="R29" i="12"/>
  <c r="S29" i="12"/>
  <c r="T29" i="12"/>
  <c r="U29" i="12"/>
  <c r="V29" i="12"/>
  <c r="W29" i="12"/>
  <c r="R30" i="12"/>
  <c r="S30" i="12"/>
  <c r="T30" i="12"/>
  <c r="U30" i="12"/>
  <c r="V30" i="12"/>
  <c r="C5" i="32"/>
  <c r="B21" i="17"/>
  <c r="B54" i="17"/>
  <c r="B22" i="20"/>
  <c r="B23" i="20"/>
  <c r="B24" i="20"/>
  <c r="B25" i="20"/>
  <c r="B26" i="20"/>
  <c r="B27" i="20"/>
  <c r="B28" i="20"/>
  <c r="B29" i="20"/>
  <c r="B30" i="20"/>
  <c r="B31" i="20"/>
  <c r="K21" i="17"/>
  <c r="K54" i="17"/>
  <c r="J21" i="17"/>
  <c r="J54" i="17"/>
  <c r="I21" i="17"/>
  <c r="I54" i="17" s="1"/>
  <c r="H21" i="17"/>
  <c r="H54" i="17"/>
  <c r="G21" i="17"/>
  <c r="G54" i="17" s="1"/>
  <c r="F21" i="17"/>
  <c r="F54" i="17"/>
  <c r="E21" i="17"/>
  <c r="E54" i="17" s="1"/>
  <c r="D21" i="17"/>
  <c r="D54" i="17"/>
  <c r="C21" i="17"/>
  <c r="C54" i="17" s="1"/>
  <c r="C22" i="20"/>
  <c r="D22" i="20"/>
  <c r="E22" i="20"/>
  <c r="F22" i="20"/>
  <c r="G22" i="20"/>
  <c r="H22" i="20"/>
  <c r="I22" i="20"/>
  <c r="J22" i="20"/>
  <c r="K22" i="20"/>
  <c r="C23" i="20"/>
  <c r="D23" i="20"/>
  <c r="E23" i="20"/>
  <c r="R23" i="20" s="1"/>
  <c r="F23" i="20"/>
  <c r="G23" i="20"/>
  <c r="H23" i="20"/>
  <c r="I23" i="20"/>
  <c r="V23" i="20" s="1"/>
  <c r="J23" i="20"/>
  <c r="K23" i="20"/>
  <c r="C24" i="20"/>
  <c r="D24" i="20"/>
  <c r="Q24" i="20" s="1"/>
  <c r="E24" i="20"/>
  <c r="F24" i="20"/>
  <c r="G24" i="20"/>
  <c r="H24" i="20"/>
  <c r="U24" i="20" s="1"/>
  <c r="I24" i="20"/>
  <c r="J24" i="20"/>
  <c r="K24" i="20"/>
  <c r="C25" i="20"/>
  <c r="P25" i="20" s="1"/>
  <c r="D25" i="20"/>
  <c r="E25" i="20"/>
  <c r="F25" i="20"/>
  <c r="G25" i="20"/>
  <c r="T25" i="20" s="1"/>
  <c r="H25" i="20"/>
  <c r="I25" i="20"/>
  <c r="J25" i="20"/>
  <c r="K25" i="20"/>
  <c r="X25" i="20" s="1"/>
  <c r="C26" i="20"/>
  <c r="D26" i="20"/>
  <c r="E26" i="20"/>
  <c r="F26" i="20"/>
  <c r="S26" i="20" s="1"/>
  <c r="G26" i="20"/>
  <c r="H26" i="20"/>
  <c r="I26" i="20"/>
  <c r="J26" i="20"/>
  <c r="W26" i="20" s="1"/>
  <c r="K26" i="20"/>
  <c r="C27" i="20"/>
  <c r="D27" i="20"/>
  <c r="E27" i="20"/>
  <c r="R27" i="20" s="1"/>
  <c r="F27" i="20"/>
  <c r="G27" i="20"/>
  <c r="H27" i="20"/>
  <c r="I27" i="20"/>
  <c r="V27" i="20" s="1"/>
  <c r="J27" i="20"/>
  <c r="K27" i="20"/>
  <c r="C28" i="20"/>
  <c r="D28" i="20"/>
  <c r="Q28" i="20" s="1"/>
  <c r="E28" i="20"/>
  <c r="F28" i="20"/>
  <c r="G28" i="20"/>
  <c r="H28" i="20"/>
  <c r="U28" i="20" s="1"/>
  <c r="I28" i="20"/>
  <c r="J28" i="20"/>
  <c r="K28" i="20"/>
  <c r="C29" i="20"/>
  <c r="P29" i="20" s="1"/>
  <c r="D29" i="20"/>
  <c r="E29" i="20"/>
  <c r="F29" i="20"/>
  <c r="G29" i="20"/>
  <c r="T29" i="20" s="1"/>
  <c r="H29" i="20"/>
  <c r="I29" i="20"/>
  <c r="J29" i="20"/>
  <c r="K29" i="20"/>
  <c r="X29" i="20" s="1"/>
  <c r="C30" i="20"/>
  <c r="D30" i="20"/>
  <c r="E30" i="20"/>
  <c r="F30" i="20"/>
  <c r="S30" i="20" s="1"/>
  <c r="G30" i="20"/>
  <c r="H30" i="20"/>
  <c r="I30" i="20"/>
  <c r="J30" i="20"/>
  <c r="W30" i="20" s="1"/>
  <c r="K30" i="20"/>
  <c r="C31" i="20"/>
  <c r="D31" i="20"/>
  <c r="E31" i="20"/>
  <c r="R31" i="20" s="1"/>
  <c r="F31" i="20"/>
  <c r="G31" i="20"/>
  <c r="H31" i="20"/>
  <c r="I31" i="20"/>
  <c r="V31" i="20" s="1"/>
  <c r="J31" i="20"/>
  <c r="K31" i="20"/>
  <c r="R22" i="18"/>
  <c r="V22" i="18"/>
  <c r="V24" i="18"/>
  <c r="T25" i="18"/>
  <c r="B22" i="18"/>
  <c r="O22" i="18" s="1"/>
  <c r="O22" i="20" s="1"/>
  <c r="P22" i="20"/>
  <c r="Q22" i="20"/>
  <c r="R22" i="20"/>
  <c r="S22" i="20"/>
  <c r="T22" i="20"/>
  <c r="U22" i="20"/>
  <c r="V22" i="20"/>
  <c r="W22" i="20"/>
  <c r="X22" i="20"/>
  <c r="B23" i="18"/>
  <c r="C23" i="18"/>
  <c r="P23" i="18" s="1"/>
  <c r="P23" i="20"/>
  <c r="D23" i="18"/>
  <c r="Q23" i="18" s="1"/>
  <c r="Q23" i="20"/>
  <c r="E23" i="18"/>
  <c r="R23" i="18" s="1"/>
  <c r="F23" i="18"/>
  <c r="S23" i="20"/>
  <c r="G23" i="18"/>
  <c r="T23" i="18" s="1"/>
  <c r="T23" i="20"/>
  <c r="H23" i="18"/>
  <c r="U23" i="18" s="1"/>
  <c r="U23" i="20"/>
  <c r="I23" i="18"/>
  <c r="J23" i="18"/>
  <c r="W23" i="20"/>
  <c r="K23" i="18"/>
  <c r="X23" i="18" s="1"/>
  <c r="X23" i="20"/>
  <c r="B24" i="18"/>
  <c r="O24" i="18" s="1"/>
  <c r="O24" i="20" s="1"/>
  <c r="P24" i="20"/>
  <c r="E24" i="18"/>
  <c r="R24" i="20"/>
  <c r="F24" i="18"/>
  <c r="S24" i="18" s="1"/>
  <c r="S24" i="20"/>
  <c r="G24" i="18"/>
  <c r="T24" i="20"/>
  <c r="H24" i="18"/>
  <c r="U24" i="18" s="1"/>
  <c r="I24" i="18"/>
  <c r="V24" i="20"/>
  <c r="J24" i="18"/>
  <c r="W24" i="18" s="1"/>
  <c r="W24" i="20"/>
  <c r="K24" i="18"/>
  <c r="X24" i="18" s="1"/>
  <c r="X24" i="20"/>
  <c r="B25" i="18"/>
  <c r="O25" i="18" s="1"/>
  <c r="D25" i="18"/>
  <c r="Q25" i="18" s="1"/>
  <c r="Q25" i="20"/>
  <c r="E25" i="18"/>
  <c r="R25" i="20"/>
  <c r="F25" i="18"/>
  <c r="S25" i="18" s="1"/>
  <c r="S25" i="20"/>
  <c r="G25" i="18"/>
  <c r="H25" i="18"/>
  <c r="U25" i="18" s="1"/>
  <c r="U25" i="20"/>
  <c r="I25" i="18"/>
  <c r="V25" i="18" s="1"/>
  <c r="V25" i="20"/>
  <c r="J25" i="18"/>
  <c r="W25" i="20"/>
  <c r="K25" i="18"/>
  <c r="B26" i="18"/>
  <c r="O26" i="18" s="1"/>
  <c r="O26" i="20" s="1"/>
  <c r="P26" i="20"/>
  <c r="D26" i="18"/>
  <c r="Q26" i="20"/>
  <c r="E26" i="18"/>
  <c r="R26" i="18" s="1"/>
  <c r="R26" i="20"/>
  <c r="F26" i="18"/>
  <c r="S26" i="18" s="1"/>
  <c r="G26" i="18"/>
  <c r="T26" i="18" s="1"/>
  <c r="T26" i="20"/>
  <c r="H26" i="18"/>
  <c r="U26" i="20"/>
  <c r="I26" i="18"/>
  <c r="V26" i="18" s="1"/>
  <c r="V26" i="20"/>
  <c r="J26" i="18"/>
  <c r="W26" i="18" s="1"/>
  <c r="K26" i="18"/>
  <c r="X26" i="20"/>
  <c r="B27" i="18"/>
  <c r="C27" i="18"/>
  <c r="P27" i="18" s="1"/>
  <c r="P27" i="20"/>
  <c r="D27" i="18"/>
  <c r="Q27" i="18" s="1"/>
  <c r="Q27" i="20"/>
  <c r="E27" i="18"/>
  <c r="R27" i="18" s="1"/>
  <c r="F27" i="18"/>
  <c r="S27" i="20"/>
  <c r="G27" i="18"/>
  <c r="T27" i="18" s="1"/>
  <c r="T27" i="20"/>
  <c r="H27" i="18"/>
  <c r="U27" i="18" s="1"/>
  <c r="U27" i="20"/>
  <c r="I27" i="18"/>
  <c r="J27" i="18"/>
  <c r="W27" i="20"/>
  <c r="K27" i="18"/>
  <c r="X27" i="18" s="1"/>
  <c r="X27" i="20"/>
  <c r="B28" i="18"/>
  <c r="O28" i="18" s="1"/>
  <c r="O28" i="20" s="1"/>
  <c r="C28" i="18"/>
  <c r="P28" i="18" s="1"/>
  <c r="P28" i="20"/>
  <c r="D28" i="18"/>
  <c r="E28" i="18"/>
  <c r="R28" i="18" s="1"/>
  <c r="R28" i="20"/>
  <c r="F28" i="18"/>
  <c r="S28" i="18" s="1"/>
  <c r="S28" i="20"/>
  <c r="G28" i="18"/>
  <c r="T28" i="20"/>
  <c r="H28" i="18"/>
  <c r="I28" i="18"/>
  <c r="V28" i="18" s="1"/>
  <c r="V28" i="20"/>
  <c r="J28" i="18"/>
  <c r="W28" i="18" s="1"/>
  <c r="W28" i="20"/>
  <c r="K28" i="18"/>
  <c r="X28" i="18" s="1"/>
  <c r="X28" i="20"/>
  <c r="B29" i="18"/>
  <c r="C29" i="18"/>
  <c r="P29" i="18" s="1"/>
  <c r="D29" i="18"/>
  <c r="Q29" i="18" s="1"/>
  <c r="Q29" i="20"/>
  <c r="E29" i="18"/>
  <c r="R29" i="20"/>
  <c r="F29" i="18"/>
  <c r="S29" i="20"/>
  <c r="G29" i="18"/>
  <c r="T29" i="18" s="1"/>
  <c r="H29" i="18"/>
  <c r="U29" i="18" s="1"/>
  <c r="U29" i="20"/>
  <c r="I29" i="18"/>
  <c r="V29" i="18" s="1"/>
  <c r="V29" i="20"/>
  <c r="J29" i="18"/>
  <c r="W29" i="20"/>
  <c r="K29" i="18"/>
  <c r="X29" i="18" s="1"/>
  <c r="B30" i="18"/>
  <c r="O30" i="18" s="1"/>
  <c r="O30" i="20" s="1"/>
  <c r="C30" i="18"/>
  <c r="P30" i="20"/>
  <c r="D30" i="18"/>
  <c r="Q30" i="18" s="1"/>
  <c r="Q30" i="20"/>
  <c r="E30" i="18"/>
  <c r="R30" i="18" s="1"/>
  <c r="R30" i="20"/>
  <c r="F30" i="18"/>
  <c r="S30" i="18" s="1"/>
  <c r="G30" i="18"/>
  <c r="T30" i="18" s="1"/>
  <c r="T30" i="20"/>
  <c r="H30" i="18"/>
  <c r="U30" i="20"/>
  <c r="I30" i="18"/>
  <c r="V30" i="18" s="1"/>
  <c r="V30" i="20"/>
  <c r="J30" i="18"/>
  <c r="W30" i="18" s="1"/>
  <c r="K30" i="18"/>
  <c r="X30" i="20"/>
  <c r="B31" i="18"/>
  <c r="O31" i="18" s="1"/>
  <c r="O31" i="20" s="1"/>
  <c r="C31" i="18"/>
  <c r="P31" i="18" s="1"/>
  <c r="P31" i="20"/>
  <c r="D31" i="18"/>
  <c r="Q31" i="18" s="1"/>
  <c r="Q31" i="20"/>
  <c r="E31" i="18"/>
  <c r="R31" i="18" s="1"/>
  <c r="F31" i="18"/>
  <c r="S31" i="20"/>
  <c r="G31" i="18"/>
  <c r="T31" i="18" s="1"/>
  <c r="T31" i="20"/>
  <c r="H31" i="18"/>
  <c r="U31" i="18" s="1"/>
  <c r="U31" i="20"/>
  <c r="I31" i="18"/>
  <c r="J31" i="18"/>
  <c r="W31" i="18" s="1"/>
  <c r="W31" i="20"/>
  <c r="K31" i="18"/>
  <c r="X31" i="18" s="1"/>
  <c r="X31" i="20"/>
  <c r="C22" i="18"/>
  <c r="P22" i="18" s="1"/>
  <c r="D22" i="18"/>
  <c r="Q22" i="18" s="1"/>
  <c r="E22" i="18"/>
  <c r="F22" i="18"/>
  <c r="S22" i="18" s="1"/>
  <c r="G22" i="18"/>
  <c r="T22" i="18" s="1"/>
  <c r="H22" i="18"/>
  <c r="I22" i="18"/>
  <c r="J22" i="18"/>
  <c r="W22" i="18" s="1"/>
  <c r="K22" i="18"/>
  <c r="X22" i="18" s="1"/>
  <c r="C24" i="18"/>
  <c r="P24" i="18" s="1"/>
  <c r="D24" i="18"/>
  <c r="C25" i="18"/>
  <c r="C26" i="18"/>
  <c r="F43" i="12"/>
  <c r="F42" i="12"/>
  <c r="F41" i="12"/>
  <c r="F40" i="12"/>
  <c r="F39" i="12"/>
  <c r="F38" i="12"/>
  <c r="F37" i="12"/>
  <c r="F36" i="12"/>
  <c r="F44" i="12" s="1"/>
  <c r="F35" i="12"/>
  <c r="F34" i="12"/>
  <c r="O36" i="31"/>
  <c r="X36" i="31" s="1"/>
  <c r="Y36" i="31" s="1"/>
  <c r="O37" i="31"/>
  <c r="O38" i="31" s="1"/>
  <c r="X35" i="31"/>
  <c r="Y35" i="31"/>
  <c r="V36" i="31"/>
  <c r="W36" i="31" s="1"/>
  <c r="V35" i="31"/>
  <c r="W35" i="31"/>
  <c r="T35" i="31"/>
  <c r="U35" i="31"/>
  <c r="R36" i="31"/>
  <c r="S36" i="31" s="1"/>
  <c r="R35" i="31"/>
  <c r="S35" i="31"/>
  <c r="P35" i="31"/>
  <c r="Q35" i="31"/>
  <c r="O30" i="31"/>
  <c r="O31" i="31"/>
  <c r="V31" i="31" s="1"/>
  <c r="O32" i="31"/>
  <c r="X32" i="31" s="1"/>
  <c r="Y32" i="31" s="1"/>
  <c r="O33" i="31"/>
  <c r="X33" i="31" s="1"/>
  <c r="Y33" i="31" s="1"/>
  <c r="X31" i="31"/>
  <c r="X30" i="31"/>
  <c r="Y30" i="31" s="1"/>
  <c r="Y31" i="31" s="1"/>
  <c r="X29" i="31"/>
  <c r="Y29" i="31"/>
  <c r="V32" i="31"/>
  <c r="V30" i="31"/>
  <c r="W30" i="31" s="1"/>
  <c r="V29" i="31"/>
  <c r="W29" i="31"/>
  <c r="T31" i="31"/>
  <c r="T30" i="31"/>
  <c r="U30" i="31" s="1"/>
  <c r="U31" i="31" s="1"/>
  <c r="T29" i="31"/>
  <c r="U29" i="31"/>
  <c r="R32" i="31"/>
  <c r="S32" i="31" s="1"/>
  <c r="R31" i="31"/>
  <c r="R30" i="31"/>
  <c r="S30" i="31" s="1"/>
  <c r="S31" i="31" s="1"/>
  <c r="R29" i="31"/>
  <c r="S29" i="31"/>
  <c r="P31" i="31"/>
  <c r="P30" i="31"/>
  <c r="Q30" i="31" s="1"/>
  <c r="Q31" i="31" s="1"/>
  <c r="P29" i="31"/>
  <c r="Q29" i="31"/>
  <c r="O24" i="31"/>
  <c r="X24" i="31" s="1"/>
  <c r="Y24" i="31" s="1"/>
  <c r="O25" i="31"/>
  <c r="O26" i="31" s="1"/>
  <c r="O18" i="31"/>
  <c r="T18" i="31" s="1"/>
  <c r="U18" i="31" s="1"/>
  <c r="O19" i="31"/>
  <c r="O20" i="31" s="1"/>
  <c r="X23" i="31"/>
  <c r="Y23" i="31"/>
  <c r="V24" i="31"/>
  <c r="W24" i="31" s="1"/>
  <c r="V23" i="31"/>
  <c r="W23" i="31"/>
  <c r="T23" i="31"/>
  <c r="U23" i="31"/>
  <c r="R24" i="31"/>
  <c r="S24" i="31" s="1"/>
  <c r="R23" i="31"/>
  <c r="S23" i="31" s="1"/>
  <c r="P23" i="31"/>
  <c r="Q23" i="31"/>
  <c r="X18" i="31"/>
  <c r="Y18" i="31" s="1"/>
  <c r="X17" i="31"/>
  <c r="Y17" i="31" s="1"/>
  <c r="V17" i="31"/>
  <c r="W17" i="31"/>
  <c r="V18" i="31"/>
  <c r="T17" i="31"/>
  <c r="U17" i="31" s="1"/>
  <c r="R18" i="31"/>
  <c r="R17" i="31"/>
  <c r="S17" i="31" s="1"/>
  <c r="P17" i="31"/>
  <c r="W18" i="31"/>
  <c r="X12" i="31"/>
  <c r="X13" i="31"/>
  <c r="X14" i="31" s="1"/>
  <c r="Y11" i="31"/>
  <c r="Y12" i="31"/>
  <c r="V12" i="31"/>
  <c r="V13" i="31" s="1"/>
  <c r="W11" i="31"/>
  <c r="T12" i="31"/>
  <c r="T13" i="31" s="1"/>
  <c r="U11" i="31"/>
  <c r="U12" i="31" s="1"/>
  <c r="R12" i="31"/>
  <c r="R13" i="31"/>
  <c r="S11" i="31"/>
  <c r="S12" i="31" s="1"/>
  <c r="R14" i="31"/>
  <c r="R15" i="31" s="1"/>
  <c r="P12" i="31"/>
  <c r="Q12" i="31" s="1"/>
  <c r="P13" i="31"/>
  <c r="Q13" i="31" s="1"/>
  <c r="Q11" i="31"/>
  <c r="P14" i="31"/>
  <c r="Q17" i="31"/>
  <c r="M45" i="12"/>
  <c r="N45" i="12"/>
  <c r="O45" i="12"/>
  <c r="J53" i="24"/>
  <c r="I53" i="24"/>
  <c r="H53" i="24"/>
  <c r="G53" i="24"/>
  <c r="F53" i="24"/>
  <c r="E53" i="24"/>
  <c r="D53" i="24"/>
  <c r="C53" i="24"/>
  <c r="K52" i="24"/>
  <c r="I52" i="24"/>
  <c r="H52" i="24"/>
  <c r="G52" i="24"/>
  <c r="F52" i="24"/>
  <c r="E52" i="24"/>
  <c r="D52" i="24"/>
  <c r="C52" i="24"/>
  <c r="K51" i="24"/>
  <c r="J51" i="24"/>
  <c r="H51" i="24"/>
  <c r="G51" i="24"/>
  <c r="F51" i="24"/>
  <c r="E51" i="24"/>
  <c r="D51" i="24"/>
  <c r="C51" i="24"/>
  <c r="K50" i="24"/>
  <c r="J50" i="24"/>
  <c r="I50" i="24"/>
  <c r="G50" i="24"/>
  <c r="F50" i="24"/>
  <c r="E50" i="24"/>
  <c r="D50" i="24"/>
  <c r="C50" i="24"/>
  <c r="K49" i="24"/>
  <c r="J49" i="24"/>
  <c r="I49" i="24"/>
  <c r="H49" i="24"/>
  <c r="F49" i="24"/>
  <c r="E49" i="24"/>
  <c r="D49" i="24"/>
  <c r="C49" i="24"/>
  <c r="K48" i="24"/>
  <c r="J48" i="24"/>
  <c r="I48" i="24"/>
  <c r="H48" i="24"/>
  <c r="G48" i="24"/>
  <c r="E48" i="24"/>
  <c r="D48" i="24"/>
  <c r="C48" i="24"/>
  <c r="K47" i="24"/>
  <c r="J47" i="24"/>
  <c r="I47" i="24"/>
  <c r="H47" i="24"/>
  <c r="G47" i="24"/>
  <c r="F47" i="24"/>
  <c r="D47" i="24"/>
  <c r="C47" i="24"/>
  <c r="K46" i="24"/>
  <c r="J46" i="24"/>
  <c r="I46" i="24"/>
  <c r="H46" i="24"/>
  <c r="G46" i="24"/>
  <c r="F46" i="24"/>
  <c r="E46" i="24"/>
  <c r="C46" i="24"/>
  <c r="K45" i="24"/>
  <c r="J45" i="24"/>
  <c r="I45" i="24"/>
  <c r="H45" i="24"/>
  <c r="G45" i="24"/>
  <c r="F45" i="24"/>
  <c r="E45" i="24"/>
  <c r="D45" i="24"/>
  <c r="M38" i="24"/>
  <c r="M27" i="24"/>
  <c r="B22" i="15"/>
  <c r="C22" i="15"/>
  <c r="D22" i="15"/>
  <c r="D21" i="14" s="1"/>
  <c r="E22" i="15"/>
  <c r="F22" i="15"/>
  <c r="G22" i="15"/>
  <c r="H22" i="15"/>
  <c r="I22" i="15"/>
  <c r="J22" i="15"/>
  <c r="K22" i="15"/>
  <c r="B23" i="15"/>
  <c r="C23" i="15"/>
  <c r="D23" i="15"/>
  <c r="E23" i="15"/>
  <c r="F23" i="15"/>
  <c r="G23" i="15"/>
  <c r="H23" i="15"/>
  <c r="I23" i="15"/>
  <c r="J23" i="15"/>
  <c r="W23" i="18" s="1"/>
  <c r="K23" i="15"/>
  <c r="B24" i="15"/>
  <c r="C24" i="15"/>
  <c r="D24" i="15"/>
  <c r="E24" i="15"/>
  <c r="F24" i="15"/>
  <c r="G24" i="15"/>
  <c r="H24" i="15"/>
  <c r="I24" i="15"/>
  <c r="J24" i="15"/>
  <c r="K24" i="15"/>
  <c r="B25" i="15"/>
  <c r="O25" i="15" s="1"/>
  <c r="C25" i="15"/>
  <c r="D25" i="15"/>
  <c r="E25" i="15"/>
  <c r="F25" i="15"/>
  <c r="G25" i="15"/>
  <c r="H25" i="15"/>
  <c r="I25" i="15"/>
  <c r="J25" i="15"/>
  <c r="K25" i="15"/>
  <c r="B26" i="15"/>
  <c r="C26" i="15"/>
  <c r="D26" i="15"/>
  <c r="E26" i="15"/>
  <c r="F26" i="15"/>
  <c r="G26" i="15"/>
  <c r="H26" i="15"/>
  <c r="I26" i="15"/>
  <c r="J26" i="15"/>
  <c r="K26" i="15"/>
  <c r="B27" i="15"/>
  <c r="O27" i="18" s="1"/>
  <c r="O27" i="20" s="1"/>
  <c r="C27" i="15"/>
  <c r="D27" i="15"/>
  <c r="E27" i="15"/>
  <c r="F27" i="15"/>
  <c r="S27" i="15" s="1"/>
  <c r="G27" i="15"/>
  <c r="H27" i="15"/>
  <c r="I27" i="15"/>
  <c r="J27" i="15"/>
  <c r="K27" i="15"/>
  <c r="B28" i="15"/>
  <c r="C28" i="15"/>
  <c r="D28" i="15"/>
  <c r="Q28" i="15" s="1"/>
  <c r="E28" i="15"/>
  <c r="F28" i="15"/>
  <c r="G28" i="15"/>
  <c r="H28" i="15"/>
  <c r="U28" i="18" s="1"/>
  <c r="I28" i="15"/>
  <c r="J28" i="15"/>
  <c r="K28" i="15"/>
  <c r="B29" i="15"/>
  <c r="C29" i="15"/>
  <c r="D29" i="15"/>
  <c r="E29" i="15"/>
  <c r="F29" i="15"/>
  <c r="S29" i="18" s="1"/>
  <c r="G29" i="15"/>
  <c r="H29" i="15"/>
  <c r="I29" i="15"/>
  <c r="J29" i="15"/>
  <c r="K29" i="15"/>
  <c r="B30" i="15"/>
  <c r="C30" i="15"/>
  <c r="D30" i="15"/>
  <c r="E30" i="15"/>
  <c r="F30" i="15"/>
  <c r="G30" i="15"/>
  <c r="H30" i="15"/>
  <c r="U30" i="15" s="1"/>
  <c r="I30" i="15"/>
  <c r="J30" i="15"/>
  <c r="K30" i="15"/>
  <c r="B31" i="15"/>
  <c r="B21" i="14" s="1"/>
  <c r="C31" i="15"/>
  <c r="D31" i="15"/>
  <c r="E31" i="15"/>
  <c r="E21" i="14" s="1"/>
  <c r="F31" i="15"/>
  <c r="F21" i="14" s="1"/>
  <c r="F54" i="14" s="1"/>
  <c r="G31" i="15"/>
  <c r="G21" i="14" s="1"/>
  <c r="H31" i="15"/>
  <c r="I31" i="15"/>
  <c r="I21" i="14" s="1"/>
  <c r="J31" i="15"/>
  <c r="J21" i="14" s="1"/>
  <c r="J54" i="14" s="1"/>
  <c r="K31" i="15"/>
  <c r="K21" i="14" s="1"/>
  <c r="P23" i="15"/>
  <c r="R23" i="15"/>
  <c r="T23" i="15"/>
  <c r="X23" i="15"/>
  <c r="P24" i="15"/>
  <c r="R24" i="15"/>
  <c r="R24" i="18" s="1"/>
  <c r="V24" i="15"/>
  <c r="X24" i="15"/>
  <c r="P25" i="15"/>
  <c r="P25" i="18" s="1"/>
  <c r="T25" i="15"/>
  <c r="V25" i="15"/>
  <c r="X25" i="15"/>
  <c r="X25" i="18" s="1"/>
  <c r="R26" i="15"/>
  <c r="T26" i="15"/>
  <c r="V26" i="15"/>
  <c r="P27" i="15"/>
  <c r="R27" i="15"/>
  <c r="T27" i="15"/>
  <c r="X27" i="15"/>
  <c r="P28" i="15"/>
  <c r="R28" i="15"/>
  <c r="V28" i="15"/>
  <c r="X28" i="15"/>
  <c r="P29" i="15"/>
  <c r="T29" i="15"/>
  <c r="V29" i="15"/>
  <c r="X29" i="15"/>
  <c r="R30" i="15"/>
  <c r="T30" i="15"/>
  <c r="V30" i="15"/>
  <c r="P31" i="15"/>
  <c r="R31" i="15"/>
  <c r="T31" i="15"/>
  <c r="X31" i="15"/>
  <c r="O22" i="15"/>
  <c r="Q22" i="15"/>
  <c r="S22" i="15"/>
  <c r="W22" i="15"/>
  <c r="O23" i="15"/>
  <c r="Q23" i="15"/>
  <c r="U23" i="15"/>
  <c r="W23" i="15"/>
  <c r="O24" i="15"/>
  <c r="S24" i="15"/>
  <c r="U24" i="15"/>
  <c r="W24" i="15"/>
  <c r="Q25" i="15"/>
  <c r="S25" i="15"/>
  <c r="U25" i="15"/>
  <c r="O26" i="15"/>
  <c r="Q26" i="15"/>
  <c r="S26" i="15"/>
  <c r="W26" i="15"/>
  <c r="O27" i="15"/>
  <c r="Q27" i="15"/>
  <c r="U27" i="15"/>
  <c r="W27" i="15"/>
  <c r="O28" i="15"/>
  <c r="S28" i="15"/>
  <c r="U28" i="15"/>
  <c r="W28" i="15"/>
  <c r="Q29" i="15"/>
  <c r="S29" i="15"/>
  <c r="U29" i="15"/>
  <c r="O30" i="15"/>
  <c r="Q30" i="15"/>
  <c r="S30" i="15"/>
  <c r="W30" i="15"/>
  <c r="O31" i="15"/>
  <c r="Q31" i="15"/>
  <c r="U31" i="15"/>
  <c r="W31" i="15"/>
  <c r="X22" i="15"/>
  <c r="V22" i="15"/>
  <c r="T22" i="15"/>
  <c r="R22" i="15"/>
  <c r="P22" i="15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G32" i="47" l="1"/>
  <c r="M57" i="47"/>
  <c r="N32" i="47"/>
  <c r="M32" i="47"/>
  <c r="L42" i="47"/>
  <c r="A65" i="47"/>
  <c r="A55" i="47"/>
  <c r="A45" i="47"/>
  <c r="A50" i="47"/>
  <c r="A35" i="47"/>
  <c r="A70" i="47"/>
  <c r="A60" i="47"/>
  <c r="A30" i="47"/>
  <c r="J32" i="47"/>
  <c r="L62" i="47"/>
  <c r="I37" i="47"/>
  <c r="A40" i="47"/>
  <c r="M47" i="47"/>
  <c r="N57" i="47"/>
  <c r="K37" i="47"/>
  <c r="B6" i="47"/>
  <c r="C14" i="47" s="1"/>
  <c r="C24" i="47"/>
  <c r="H37" i="47"/>
  <c r="L52" i="47"/>
  <c r="E24" i="47"/>
  <c r="G37" i="47" s="1"/>
  <c r="K52" i="47"/>
  <c r="J52" i="47"/>
  <c r="M62" i="47"/>
  <c r="D76" i="47"/>
  <c r="D77" i="47" s="1"/>
  <c r="D78" i="47" s="1"/>
  <c r="D79" i="47" s="1"/>
  <c r="D80" i="47" s="1"/>
  <c r="D81" i="47" s="1"/>
  <c r="D82" i="47" s="1"/>
  <c r="D83" i="47" s="1"/>
  <c r="D84" i="47" s="1"/>
  <c r="H76" i="47"/>
  <c r="H77" i="47" s="1"/>
  <c r="H78" i="47" s="1"/>
  <c r="H79" i="47" s="1"/>
  <c r="H80" i="47" s="1"/>
  <c r="H81" i="47" s="1"/>
  <c r="H82" i="47" s="1"/>
  <c r="H83" i="47" s="1"/>
  <c r="H84" i="47" s="1"/>
  <c r="H85" i="47"/>
  <c r="G85" i="47"/>
  <c r="M42" i="47"/>
  <c r="M52" i="47"/>
  <c r="C7" i="47"/>
  <c r="D7" i="47" s="1"/>
  <c r="E7" i="47" s="1"/>
  <c r="F7" i="47" s="1"/>
  <c r="G7" i="47" s="1"/>
  <c r="H7" i="47" s="1"/>
  <c r="I7" i="47" s="1"/>
  <c r="J7" i="47" s="1"/>
  <c r="K7" i="47" s="1"/>
  <c r="K47" i="47"/>
  <c r="L47" i="47"/>
  <c r="K57" i="47"/>
  <c r="L57" i="47"/>
  <c r="C76" i="47"/>
  <c r="C77" i="47" s="1"/>
  <c r="C78" i="47" s="1"/>
  <c r="C79" i="47" s="1"/>
  <c r="C80" i="47" s="1"/>
  <c r="C81" i="47" s="1"/>
  <c r="C82" i="47" s="1"/>
  <c r="C83" i="47" s="1"/>
  <c r="C84" i="47" s="1"/>
  <c r="G76" i="47"/>
  <c r="G77" i="47" s="1"/>
  <c r="G78" i="47" s="1"/>
  <c r="G79" i="47" s="1"/>
  <c r="G80" i="47" s="1"/>
  <c r="G81" i="47" s="1"/>
  <c r="G82" i="47" s="1"/>
  <c r="G83" i="47" s="1"/>
  <c r="G84" i="47" s="1"/>
  <c r="K76" i="47"/>
  <c r="K77" i="47" s="1"/>
  <c r="K78" i="47" s="1"/>
  <c r="K79" i="47" s="1"/>
  <c r="K80" i="47" s="1"/>
  <c r="K81" i="47" s="1"/>
  <c r="K82" i="47" s="1"/>
  <c r="K83" i="47" s="1"/>
  <c r="K84" i="47" s="1"/>
  <c r="E85" i="47"/>
  <c r="I85" i="47"/>
  <c r="U30" i="18"/>
  <c r="V27" i="18"/>
  <c r="O25" i="20"/>
  <c r="N20" i="12"/>
  <c r="O30" i="12"/>
  <c r="T14" i="31"/>
  <c r="U13" i="31"/>
  <c r="O21" i="31"/>
  <c r="X20" i="31"/>
  <c r="Y20" i="31" s="1"/>
  <c r="V20" i="31"/>
  <c r="R20" i="31"/>
  <c r="P20" i="31"/>
  <c r="T20" i="31"/>
  <c r="U20" i="31" s="1"/>
  <c r="M49" i="33"/>
  <c r="H49" i="33"/>
  <c r="I49" i="33"/>
  <c r="J49" i="33"/>
  <c r="L49" i="33"/>
  <c r="G49" i="33"/>
  <c r="N49" i="33"/>
  <c r="O49" i="33"/>
  <c r="K49" i="33"/>
  <c r="F49" i="33"/>
  <c r="G54" i="14"/>
  <c r="S13" i="31"/>
  <c r="S14" i="31" s="1"/>
  <c r="D54" i="14"/>
  <c r="V14" i="31"/>
  <c r="S18" i="31"/>
  <c r="X26" i="31"/>
  <c r="O27" i="31"/>
  <c r="V26" i="31"/>
  <c r="R26" i="31"/>
  <c r="S26" i="31" s="1"/>
  <c r="P26" i="31"/>
  <c r="T26" i="31"/>
  <c r="P30" i="18"/>
  <c r="W32" i="31"/>
  <c r="U41" i="33"/>
  <c r="V41" i="33"/>
  <c r="Q41" i="33"/>
  <c r="R41" i="33"/>
  <c r="T41" i="33"/>
  <c r="O41" i="33"/>
  <c r="N41" i="33"/>
  <c r="P41" i="33"/>
  <c r="S41" i="33"/>
  <c r="W41" i="33"/>
  <c r="K54" i="14"/>
  <c r="X15" i="31"/>
  <c r="P38" i="31"/>
  <c r="O39" i="31"/>
  <c r="V38" i="31"/>
  <c r="W38" i="31" s="1"/>
  <c r="R38" i="31"/>
  <c r="X38" i="31"/>
  <c r="T38" i="31"/>
  <c r="Q14" i="31"/>
  <c r="S15" i="31"/>
  <c r="W31" i="31"/>
  <c r="R10" i="33"/>
  <c r="R19" i="31"/>
  <c r="V19" i="31"/>
  <c r="W19" i="31" s="1"/>
  <c r="X19" i="31"/>
  <c r="Y19" i="31" s="1"/>
  <c r="R25" i="31"/>
  <c r="S25" i="31" s="1"/>
  <c r="V25" i="31"/>
  <c r="W25" i="31" s="1"/>
  <c r="R33" i="31"/>
  <c r="S33" i="31" s="1"/>
  <c r="V33" i="31"/>
  <c r="R37" i="31"/>
  <c r="S37" i="31" s="1"/>
  <c r="V37" i="31"/>
  <c r="W37" i="31" s="1"/>
  <c r="O29" i="18"/>
  <c r="O29" i="20" s="1"/>
  <c r="Q28" i="18"/>
  <c r="W27" i="18"/>
  <c r="S27" i="18"/>
  <c r="U26" i="18"/>
  <c r="Q26" i="18"/>
  <c r="O23" i="18"/>
  <c r="O23" i="20" s="1"/>
  <c r="P30" i="12"/>
  <c r="O9" i="33"/>
  <c r="B36" i="33" s="1"/>
  <c r="N19" i="12"/>
  <c r="O29" i="12"/>
  <c r="B54" i="14"/>
  <c r="O13" i="33"/>
  <c r="B40" i="33" s="1"/>
  <c r="O6" i="33"/>
  <c r="B33" i="33" s="1"/>
  <c r="O7" i="33"/>
  <c r="B34" i="33" s="1"/>
  <c r="O17" i="33"/>
  <c r="O12" i="33"/>
  <c r="B39" i="33" s="1"/>
  <c r="O5" i="33"/>
  <c r="B32" i="33" s="1"/>
  <c r="O8" i="33"/>
  <c r="B35" i="33" s="1"/>
  <c r="O18" i="33"/>
  <c r="O11" i="33"/>
  <c r="B38" i="33" s="1"/>
  <c r="O15" i="33"/>
  <c r="B42" i="33" s="1"/>
  <c r="O3" i="33"/>
  <c r="O10" i="33"/>
  <c r="B37" i="33" s="1"/>
  <c r="O19" i="33"/>
  <c r="S31" i="15"/>
  <c r="S31" i="18" s="1"/>
  <c r="W29" i="15"/>
  <c r="W29" i="18" s="1"/>
  <c r="O29" i="15"/>
  <c r="U26" i="15"/>
  <c r="W25" i="15"/>
  <c r="W25" i="18" s="1"/>
  <c r="Q24" i="15"/>
  <c r="Q24" i="18" s="1"/>
  <c r="S23" i="15"/>
  <c r="S23" i="18" s="1"/>
  <c r="U22" i="15"/>
  <c r="U22" i="18" s="1"/>
  <c r="H21" i="14"/>
  <c r="C73" i="24"/>
  <c r="C74" i="24"/>
  <c r="C75" i="24"/>
  <c r="C77" i="24"/>
  <c r="C79" i="24"/>
  <c r="C81" i="24"/>
  <c r="C83" i="24"/>
  <c r="C85" i="24"/>
  <c r="C71" i="24"/>
  <c r="C72" i="24"/>
  <c r="C80" i="24"/>
  <c r="C82" i="24"/>
  <c r="C76" i="24"/>
  <c r="C84" i="24"/>
  <c r="C78" i="24"/>
  <c r="P19" i="31"/>
  <c r="Q19" i="31" s="1"/>
  <c r="P15" i="31"/>
  <c r="P18" i="31"/>
  <c r="Q18" i="31" s="1"/>
  <c r="P24" i="31"/>
  <c r="Q24" i="31" s="1"/>
  <c r="T24" i="31"/>
  <c r="U24" i="31" s="1"/>
  <c r="P32" i="31"/>
  <c r="Q32" i="31" s="1"/>
  <c r="T32" i="31"/>
  <c r="U32" i="31" s="1"/>
  <c r="P36" i="31"/>
  <c r="Q36" i="31" s="1"/>
  <c r="T36" i="31"/>
  <c r="U36" i="31" s="1"/>
  <c r="Q21" i="12"/>
  <c r="I54" i="14"/>
  <c r="V31" i="15"/>
  <c r="V31" i="18" s="1"/>
  <c r="X30" i="15"/>
  <c r="X30" i="18" s="1"/>
  <c r="P30" i="15"/>
  <c r="R29" i="15"/>
  <c r="R29" i="18" s="1"/>
  <c r="T28" i="15"/>
  <c r="T28" i="18" s="1"/>
  <c r="V27" i="15"/>
  <c r="X26" i="15"/>
  <c r="X26" i="18" s="1"/>
  <c r="P26" i="15"/>
  <c r="P26" i="18" s="1"/>
  <c r="R25" i="15"/>
  <c r="R25" i="18" s="1"/>
  <c r="T24" i="15"/>
  <c r="T24" i="18" s="1"/>
  <c r="V23" i="15"/>
  <c r="V23" i="18" s="1"/>
  <c r="C21" i="14"/>
  <c r="W12" i="31"/>
  <c r="W13" i="31" s="1"/>
  <c r="Y13" i="31"/>
  <c r="Y14" i="31" s="1"/>
  <c r="T19" i="31"/>
  <c r="U19" i="31" s="1"/>
  <c r="P25" i="31"/>
  <c r="Q25" i="31" s="1"/>
  <c r="T25" i="31"/>
  <c r="X25" i="31"/>
  <c r="Y25" i="31" s="1"/>
  <c r="P33" i="31"/>
  <c r="Q33" i="31" s="1"/>
  <c r="T33" i="31"/>
  <c r="U33" i="31" s="1"/>
  <c r="P37" i="31"/>
  <c r="Q37" i="31" s="1"/>
  <c r="T37" i="31"/>
  <c r="U37" i="31" s="1"/>
  <c r="X37" i="31"/>
  <c r="Y37" i="31" s="1"/>
  <c r="R8" i="33"/>
  <c r="B51" i="33" s="1"/>
  <c r="R3" i="33"/>
  <c r="R7" i="33"/>
  <c r="B50" i="33" s="1"/>
  <c r="R11" i="33"/>
  <c r="R9" i="33"/>
  <c r="B52" i="33" s="1"/>
  <c r="R4" i="33"/>
  <c r="B47" i="33" s="1"/>
  <c r="R5" i="33"/>
  <c r="B48" i="33" s="1"/>
  <c r="P14" i="12"/>
  <c r="Q24" i="12"/>
  <c r="R12" i="33"/>
  <c r="O16" i="33"/>
  <c r="O4" i="33"/>
  <c r="B31" i="33" s="1"/>
  <c r="C1" i="28"/>
  <c r="C2" i="28"/>
  <c r="E54" i="14"/>
  <c r="P18" i="12"/>
  <c r="Q28" i="12"/>
  <c r="N15" i="12"/>
  <c r="O25" i="12"/>
  <c r="N17" i="12"/>
  <c r="O27" i="12"/>
  <c r="P16" i="12"/>
  <c r="Q26" i="12"/>
  <c r="G85" i="45"/>
  <c r="R27" i="43"/>
  <c r="F78" i="45"/>
  <c r="Q25" i="43"/>
  <c r="E76" i="45"/>
  <c r="C79" i="45"/>
  <c r="P27" i="43"/>
  <c r="D78" i="45"/>
  <c r="H85" i="45"/>
  <c r="K76" i="45"/>
  <c r="K77" i="45" s="1"/>
  <c r="K78" i="45" s="1"/>
  <c r="K79" i="45" s="1"/>
  <c r="K80" i="45" s="1"/>
  <c r="K81" i="45" s="1"/>
  <c r="K82" i="45" s="1"/>
  <c r="K83" i="45" s="1"/>
  <c r="K84" i="45" s="1"/>
  <c r="K85" i="45"/>
  <c r="O28" i="43"/>
  <c r="J79" i="45"/>
  <c r="J80" i="45" s="1"/>
  <c r="J81" i="45" s="1"/>
  <c r="J82" i="45" s="1"/>
  <c r="J83" i="45" s="1"/>
  <c r="J84" i="45" s="1"/>
  <c r="I85" i="45"/>
  <c r="B76" i="45"/>
  <c r="K23" i="46"/>
  <c r="D29" i="47" l="1"/>
  <c r="C32" i="47" s="1"/>
  <c r="D14" i="47"/>
  <c r="B14" i="47"/>
  <c r="R14" i="47"/>
  <c r="H42" i="47"/>
  <c r="N52" i="47"/>
  <c r="M67" i="47"/>
  <c r="I47" i="47"/>
  <c r="N47" i="47"/>
  <c r="J37" i="47"/>
  <c r="K32" i="47"/>
  <c r="I32" i="47"/>
  <c r="N42" i="47"/>
  <c r="L32" i="47"/>
  <c r="J42" i="47"/>
  <c r="J47" i="47"/>
  <c r="N37" i="47"/>
  <c r="N62" i="47"/>
  <c r="C85" i="47"/>
  <c r="I42" i="47"/>
  <c r="K85" i="47"/>
  <c r="D85" i="47"/>
  <c r="B11" i="47"/>
  <c r="B13" i="47"/>
  <c r="C6" i="47"/>
  <c r="D6" i="47" s="1"/>
  <c r="E6" i="47" s="1"/>
  <c r="F6" i="47" s="1"/>
  <c r="G6" i="47" s="1"/>
  <c r="H6" i="47" s="1"/>
  <c r="I6" i="47" s="1"/>
  <c r="J6" i="47" s="1"/>
  <c r="K6" i="47" s="1"/>
  <c r="F32" i="47"/>
  <c r="H32" i="47"/>
  <c r="L37" i="47"/>
  <c r="K42" i="47"/>
  <c r="M37" i="47"/>
  <c r="N67" i="47"/>
  <c r="N72" i="47"/>
  <c r="R28" i="43"/>
  <c r="F79" i="45"/>
  <c r="B14" i="24"/>
  <c r="C14" i="24"/>
  <c r="D14" i="24"/>
  <c r="E14" i="24"/>
  <c r="F14" i="24"/>
  <c r="G14" i="24"/>
  <c r="H14" i="24"/>
  <c r="I14" i="24"/>
  <c r="J14" i="24"/>
  <c r="K14" i="24"/>
  <c r="E82" i="24"/>
  <c r="K32" i="33"/>
  <c r="M32" i="33"/>
  <c r="J32" i="33"/>
  <c r="G32" i="33"/>
  <c r="H32" i="33"/>
  <c r="L32" i="33"/>
  <c r="N32" i="33"/>
  <c r="I32" i="33"/>
  <c r="E32" i="33"/>
  <c r="F32" i="33"/>
  <c r="J85" i="45"/>
  <c r="Q26" i="43"/>
  <c r="E77" i="45"/>
  <c r="M17" i="12"/>
  <c r="N27" i="12"/>
  <c r="O18" i="12"/>
  <c r="P28" i="12"/>
  <c r="C3" i="28"/>
  <c r="H41" i="26" s="1"/>
  <c r="J47" i="33"/>
  <c r="L47" i="33"/>
  <c r="D47" i="33"/>
  <c r="K47" i="33"/>
  <c r="M47" i="33"/>
  <c r="H47" i="33"/>
  <c r="E47" i="33"/>
  <c r="F47" i="33"/>
  <c r="I47" i="33"/>
  <c r="G47" i="33"/>
  <c r="B46" i="33"/>
  <c r="R14" i="33"/>
  <c r="U25" i="31"/>
  <c r="B10" i="24"/>
  <c r="C10" i="24"/>
  <c r="D10" i="24"/>
  <c r="E10" i="24"/>
  <c r="F10" i="24"/>
  <c r="G10" i="24"/>
  <c r="H10" i="24"/>
  <c r="I10" i="24"/>
  <c r="J10" i="24"/>
  <c r="K10" i="24"/>
  <c r="E78" i="24"/>
  <c r="B12" i="24"/>
  <c r="C12" i="24"/>
  <c r="D12" i="24"/>
  <c r="E12" i="24"/>
  <c r="F12" i="24"/>
  <c r="G12" i="24"/>
  <c r="H12" i="24"/>
  <c r="I12" i="24"/>
  <c r="J12" i="24"/>
  <c r="K12" i="24"/>
  <c r="E80" i="24"/>
  <c r="B15" i="24"/>
  <c r="C15" i="24"/>
  <c r="D15" i="24"/>
  <c r="E15" i="24"/>
  <c r="F15" i="24"/>
  <c r="G15" i="24"/>
  <c r="H15" i="24"/>
  <c r="I15" i="24"/>
  <c r="J15" i="24"/>
  <c r="K15" i="24"/>
  <c r="E83" i="24"/>
  <c r="B7" i="24"/>
  <c r="C7" i="24"/>
  <c r="D7" i="24"/>
  <c r="E7" i="24"/>
  <c r="F7" i="24"/>
  <c r="G7" i="24"/>
  <c r="H7" i="24"/>
  <c r="I7" i="24"/>
  <c r="J7" i="24"/>
  <c r="K7" i="24"/>
  <c r="E75" i="24"/>
  <c r="T38" i="33"/>
  <c r="L38" i="33"/>
  <c r="N38" i="33"/>
  <c r="P38" i="33"/>
  <c r="S38" i="33"/>
  <c r="Q38" i="33"/>
  <c r="R38" i="33"/>
  <c r="K38" i="33"/>
  <c r="M38" i="33"/>
  <c r="O38" i="33"/>
  <c r="L39" i="33"/>
  <c r="N39" i="33"/>
  <c r="P39" i="33"/>
  <c r="S39" i="33"/>
  <c r="U39" i="33"/>
  <c r="U43" i="33" s="1"/>
  <c r="Q39" i="33"/>
  <c r="R39" i="33"/>
  <c r="T39" i="33"/>
  <c r="M39" i="33"/>
  <c r="O39" i="33"/>
  <c r="M40" i="33"/>
  <c r="O40" i="33"/>
  <c r="T40" i="33"/>
  <c r="N40" i="33"/>
  <c r="P40" i="33"/>
  <c r="S40" i="33"/>
  <c r="U40" i="33"/>
  <c r="V40" i="33"/>
  <c r="R40" i="33"/>
  <c r="Q40" i="33"/>
  <c r="S19" i="31"/>
  <c r="S20" i="31" s="1"/>
  <c r="U38" i="31"/>
  <c r="V39" i="31"/>
  <c r="W39" i="31" s="1"/>
  <c r="R39" i="31"/>
  <c r="X39" i="31"/>
  <c r="T39" i="31"/>
  <c r="U39" i="31" s="1"/>
  <c r="P39" i="31"/>
  <c r="W26" i="31"/>
  <c r="Q20" i="31"/>
  <c r="X21" i="31"/>
  <c r="Y21" i="31" s="1"/>
  <c r="V21" i="31"/>
  <c r="R21" i="31"/>
  <c r="P21" i="31"/>
  <c r="Q21" i="31" s="1"/>
  <c r="T21" i="31"/>
  <c r="U21" i="31" s="1"/>
  <c r="K50" i="33"/>
  <c r="G50" i="33"/>
  <c r="I50" i="33"/>
  <c r="N50" i="33"/>
  <c r="O50" i="33"/>
  <c r="J50" i="33"/>
  <c r="P50" i="33"/>
  <c r="H50" i="33"/>
  <c r="M50" i="33"/>
  <c r="L50" i="33"/>
  <c r="C54" i="14"/>
  <c r="B17" i="24"/>
  <c r="C17" i="24"/>
  <c r="D17" i="24"/>
  <c r="E17" i="24"/>
  <c r="F17" i="24"/>
  <c r="G17" i="24"/>
  <c r="H17" i="24"/>
  <c r="I17" i="24"/>
  <c r="J17" i="24"/>
  <c r="K17" i="24"/>
  <c r="E85" i="24"/>
  <c r="H54" i="14"/>
  <c r="T42" i="33"/>
  <c r="W42" i="33"/>
  <c r="W43" i="33" s="1"/>
  <c r="P42" i="33"/>
  <c r="S42" i="33"/>
  <c r="U42" i="33"/>
  <c r="V42" i="33"/>
  <c r="Q42" i="33"/>
  <c r="R42" i="33"/>
  <c r="O42" i="33"/>
  <c r="X42" i="33"/>
  <c r="X43" i="33" s="1"/>
  <c r="N26" i="43"/>
  <c r="B77" i="45"/>
  <c r="O16" i="12"/>
  <c r="P26" i="12"/>
  <c r="M15" i="12"/>
  <c r="N25" i="12"/>
  <c r="E31" i="33"/>
  <c r="J31" i="33"/>
  <c r="D31" i="33"/>
  <c r="G31" i="33"/>
  <c r="H31" i="33"/>
  <c r="L31" i="33"/>
  <c r="F31" i="33"/>
  <c r="I31" i="33"/>
  <c r="M31" i="33"/>
  <c r="K31" i="33"/>
  <c r="Q31" i="12"/>
  <c r="I52" i="33"/>
  <c r="N52" i="33"/>
  <c r="O52" i="33"/>
  <c r="J52" i="33"/>
  <c r="R52" i="33"/>
  <c r="R53" i="33" s="1"/>
  <c r="K52" i="33"/>
  <c r="M52" i="33"/>
  <c r="P52" i="33"/>
  <c r="Q52" i="33"/>
  <c r="L52" i="33"/>
  <c r="J51" i="33"/>
  <c r="L51" i="33"/>
  <c r="K51" i="33"/>
  <c r="Q51" i="33"/>
  <c r="M51" i="33"/>
  <c r="P51" i="33"/>
  <c r="H51" i="33"/>
  <c r="N51" i="33"/>
  <c r="O51" i="33"/>
  <c r="O53" i="33" s="1"/>
  <c r="I51" i="33"/>
  <c r="B16" i="24"/>
  <c r="C16" i="24"/>
  <c r="D16" i="24"/>
  <c r="E16" i="24"/>
  <c r="F16" i="24"/>
  <c r="G16" i="24"/>
  <c r="H16" i="24"/>
  <c r="I16" i="24"/>
  <c r="J16" i="24"/>
  <c r="K16" i="24"/>
  <c r="E84" i="24"/>
  <c r="H4" i="24"/>
  <c r="C4" i="24"/>
  <c r="E4" i="24"/>
  <c r="G4" i="24"/>
  <c r="K4" i="24"/>
  <c r="J4" i="24"/>
  <c r="D4" i="24"/>
  <c r="F4" i="24"/>
  <c r="I4" i="24"/>
  <c r="B4" i="24"/>
  <c r="E72" i="24"/>
  <c r="B13" i="24"/>
  <c r="C13" i="24"/>
  <c r="D13" i="24"/>
  <c r="E13" i="24"/>
  <c r="F13" i="24"/>
  <c r="G13" i="24"/>
  <c r="H13" i="24"/>
  <c r="I13" i="24"/>
  <c r="J13" i="24"/>
  <c r="K13" i="24"/>
  <c r="E81" i="24"/>
  <c r="C6" i="24"/>
  <c r="D6" i="24"/>
  <c r="E6" i="24"/>
  <c r="F6" i="24"/>
  <c r="G6" i="24"/>
  <c r="H6" i="24"/>
  <c r="I6" i="24"/>
  <c r="J6" i="24"/>
  <c r="K6" i="24"/>
  <c r="B6" i="24"/>
  <c r="E74" i="24"/>
  <c r="J37" i="33"/>
  <c r="Q37" i="33"/>
  <c r="R37" i="33"/>
  <c r="K37" i="33"/>
  <c r="M37" i="33"/>
  <c r="O37" i="33"/>
  <c r="P37" i="33"/>
  <c r="L37" i="33"/>
  <c r="S37" i="33"/>
  <c r="S43" i="33" s="1"/>
  <c r="S56" i="33" s="1"/>
  <c r="N37" i="33"/>
  <c r="K36" i="33"/>
  <c r="M36" i="33"/>
  <c r="O36" i="33"/>
  <c r="I36" i="33"/>
  <c r="J36" i="33"/>
  <c r="L36" i="33"/>
  <c r="N36" i="33"/>
  <c r="P36" i="33"/>
  <c r="R36" i="33"/>
  <c r="Q36" i="33"/>
  <c r="Y38" i="31"/>
  <c r="Q38" i="31"/>
  <c r="U26" i="31"/>
  <c r="V27" i="31"/>
  <c r="R27" i="31"/>
  <c r="S27" i="31" s="1"/>
  <c r="X27" i="31"/>
  <c r="T27" i="31"/>
  <c r="U27" i="31" s="1"/>
  <c r="P27" i="31"/>
  <c r="V15" i="31"/>
  <c r="W15" i="31" s="1"/>
  <c r="W14" i="31"/>
  <c r="I48" i="33"/>
  <c r="N48" i="33"/>
  <c r="N53" i="33" s="1"/>
  <c r="J48" i="33"/>
  <c r="K48" i="33"/>
  <c r="G48" i="33"/>
  <c r="H48" i="33"/>
  <c r="L48" i="33"/>
  <c r="F48" i="33"/>
  <c r="E48" i="33"/>
  <c r="M48" i="33"/>
  <c r="B9" i="24"/>
  <c r="C9" i="24"/>
  <c r="D9" i="24"/>
  <c r="E9" i="24"/>
  <c r="F9" i="24"/>
  <c r="G9" i="24"/>
  <c r="H9" i="24"/>
  <c r="I9" i="24"/>
  <c r="J9" i="24"/>
  <c r="K9" i="24"/>
  <c r="E77" i="24"/>
  <c r="I33" i="33"/>
  <c r="K33" i="33"/>
  <c r="M33" i="33"/>
  <c r="O33" i="33"/>
  <c r="F33" i="33"/>
  <c r="J33" i="33"/>
  <c r="H33" i="33"/>
  <c r="G33" i="33"/>
  <c r="L33" i="33"/>
  <c r="N33" i="33"/>
  <c r="M19" i="12"/>
  <c r="N29" i="12"/>
  <c r="Y15" i="31"/>
  <c r="P28" i="43"/>
  <c r="D79" i="45"/>
  <c r="O29" i="43"/>
  <c r="C80" i="45"/>
  <c r="T23" i="33"/>
  <c r="W56" i="33" s="1"/>
  <c r="O14" i="12"/>
  <c r="P24" i="12"/>
  <c r="P21" i="12"/>
  <c r="M44" i="12"/>
  <c r="Q15" i="31"/>
  <c r="B8" i="24"/>
  <c r="C8" i="24"/>
  <c r="D8" i="24"/>
  <c r="E8" i="24"/>
  <c r="F8" i="24"/>
  <c r="G8" i="24"/>
  <c r="H8" i="24"/>
  <c r="I8" i="24"/>
  <c r="J8" i="24"/>
  <c r="K8" i="24"/>
  <c r="E76" i="24"/>
  <c r="B3" i="24"/>
  <c r="C3" i="24"/>
  <c r="D3" i="24"/>
  <c r="E3" i="24"/>
  <c r="F3" i="24"/>
  <c r="G3" i="24"/>
  <c r="H3" i="24"/>
  <c r="I3" i="24"/>
  <c r="K3" i="24"/>
  <c r="J3" i="24"/>
  <c r="C87" i="24"/>
  <c r="E71" i="24"/>
  <c r="B11" i="24"/>
  <c r="C11" i="24"/>
  <c r="D11" i="24"/>
  <c r="E11" i="24"/>
  <c r="F11" i="24"/>
  <c r="G11" i="24"/>
  <c r="H11" i="24"/>
  <c r="I11" i="24"/>
  <c r="J11" i="24"/>
  <c r="K11" i="24"/>
  <c r="E79" i="24"/>
  <c r="C5" i="24"/>
  <c r="G5" i="24"/>
  <c r="K5" i="24"/>
  <c r="B5" i="24"/>
  <c r="F5" i="24"/>
  <c r="J5" i="24"/>
  <c r="E5" i="24"/>
  <c r="I5" i="24"/>
  <c r="H5" i="24"/>
  <c r="D5" i="24"/>
  <c r="E73" i="24"/>
  <c r="B30" i="33"/>
  <c r="O23" i="33"/>
  <c r="J35" i="33"/>
  <c r="L35" i="33"/>
  <c r="N35" i="33"/>
  <c r="P35" i="33"/>
  <c r="I35" i="33"/>
  <c r="Q35" i="33"/>
  <c r="Q43" i="33" s="1"/>
  <c r="Q56" i="33" s="1"/>
  <c r="H35" i="33"/>
  <c r="M35" i="33"/>
  <c r="K35" i="33"/>
  <c r="O35" i="33"/>
  <c r="H34" i="33"/>
  <c r="L34" i="33"/>
  <c r="N34" i="33"/>
  <c r="P34" i="33"/>
  <c r="I34" i="33"/>
  <c r="G34" i="33"/>
  <c r="K34" i="33"/>
  <c r="M34" i="33"/>
  <c r="O34" i="33"/>
  <c r="J34" i="33"/>
  <c r="W33" i="31"/>
  <c r="S38" i="31"/>
  <c r="Q26" i="31"/>
  <c r="Y26" i="31"/>
  <c r="W20" i="31"/>
  <c r="T15" i="31"/>
  <c r="U15" i="31" s="1"/>
  <c r="U14" i="31"/>
  <c r="N30" i="12"/>
  <c r="M20" i="12"/>
  <c r="C29" i="47" l="1"/>
  <c r="B9" i="47"/>
  <c r="C9" i="47" s="1"/>
  <c r="D9" i="47" s="1"/>
  <c r="E9" i="47" s="1"/>
  <c r="F9" i="47" s="1"/>
  <c r="G9" i="47" s="1"/>
  <c r="H9" i="47" s="1"/>
  <c r="I9" i="47" s="1"/>
  <c r="J9" i="47" s="1"/>
  <c r="C11" i="47"/>
  <c r="D11" i="47" s="1"/>
  <c r="E11" i="47" s="1"/>
  <c r="F11" i="47" s="1"/>
  <c r="G11" i="47" s="1"/>
  <c r="H11" i="47" s="1"/>
  <c r="I11" i="47" s="1"/>
  <c r="J11" i="47" s="1"/>
  <c r="C15" i="47"/>
  <c r="E14" i="47"/>
  <c r="F29" i="47" s="1"/>
  <c r="E29" i="47"/>
  <c r="S13" i="47"/>
  <c r="Q13" i="47"/>
  <c r="P13" i="47"/>
  <c r="L20" i="12"/>
  <c r="K20" i="12"/>
  <c r="I20" i="12" s="1"/>
  <c r="K9" i="12"/>
  <c r="M30" i="12"/>
  <c r="C30" i="33"/>
  <c r="C43" i="33" s="1"/>
  <c r="C56" i="33" s="1"/>
  <c r="G30" i="33"/>
  <c r="G43" i="33" s="1"/>
  <c r="G56" i="33" s="1"/>
  <c r="B65" i="33" s="1"/>
  <c r="H30" i="33"/>
  <c r="H43" i="33" s="1"/>
  <c r="H56" i="33" s="1"/>
  <c r="B66" i="33" s="1"/>
  <c r="L30" i="33"/>
  <c r="L43" i="33" s="1"/>
  <c r="L56" i="33" s="1"/>
  <c r="B70" i="33" s="1"/>
  <c r="F30" i="33"/>
  <c r="F43" i="33" s="1"/>
  <c r="F56" i="33" s="1"/>
  <c r="B64" i="33" s="1"/>
  <c r="I30" i="33"/>
  <c r="I43" i="33" s="1"/>
  <c r="I56" i="33" s="1"/>
  <c r="B67" i="33" s="1"/>
  <c r="D30" i="33"/>
  <c r="D43" i="33" s="1"/>
  <c r="D56" i="33" s="1"/>
  <c r="B62" i="33" s="1"/>
  <c r="K30" i="33"/>
  <c r="K43" i="33" s="1"/>
  <c r="E30" i="33"/>
  <c r="E43" i="33" s="1"/>
  <c r="E56" i="33" s="1"/>
  <c r="B63" i="33" s="1"/>
  <c r="J30" i="33"/>
  <c r="J43" i="33" s="1"/>
  <c r="V85" i="33"/>
  <c r="U113" i="33" s="1"/>
  <c r="E118" i="33" s="1"/>
  <c r="L19" i="12"/>
  <c r="M29" i="12"/>
  <c r="K8" i="12"/>
  <c r="K19" i="12"/>
  <c r="I19" i="12" s="1"/>
  <c r="K46" i="33"/>
  <c r="K53" i="33" s="1"/>
  <c r="S57" i="33" s="1"/>
  <c r="G46" i="33"/>
  <c r="G53" i="33" s="1"/>
  <c r="O57" i="33" s="1"/>
  <c r="B80" i="33" s="1"/>
  <c r="I46" i="33"/>
  <c r="I53" i="33" s="1"/>
  <c r="Q57" i="33" s="1"/>
  <c r="C46" i="33"/>
  <c r="C53" i="33" s="1"/>
  <c r="K57" i="33" s="1"/>
  <c r="L46" i="33"/>
  <c r="L53" i="33" s="1"/>
  <c r="D46" i="33"/>
  <c r="D53" i="33" s="1"/>
  <c r="L57" i="33" s="1"/>
  <c r="B77" i="33" s="1"/>
  <c r="H46" i="33"/>
  <c r="H53" i="33" s="1"/>
  <c r="P57" i="33" s="1"/>
  <c r="B81" i="33" s="1"/>
  <c r="E46" i="33"/>
  <c r="E53" i="33" s="1"/>
  <c r="M57" i="33" s="1"/>
  <c r="B78" i="33" s="1"/>
  <c r="J46" i="33"/>
  <c r="J53" i="33" s="1"/>
  <c r="R57" i="33" s="1"/>
  <c r="F46" i="33"/>
  <c r="F53" i="33" s="1"/>
  <c r="N57" i="33" s="1"/>
  <c r="B79" i="33" s="1"/>
  <c r="Q27" i="43"/>
  <c r="E78" i="45"/>
  <c r="P31" i="12"/>
  <c r="O30" i="43"/>
  <c r="C81" i="45"/>
  <c r="C85" i="45"/>
  <c r="O35" i="43" s="1"/>
  <c r="O36" i="43" s="1"/>
  <c r="Q27" i="31"/>
  <c r="W27" i="31"/>
  <c r="S21" i="31"/>
  <c r="S39" i="31"/>
  <c r="N18" i="12"/>
  <c r="O28" i="12"/>
  <c r="R29" i="43"/>
  <c r="F80" i="45"/>
  <c r="N16" i="12"/>
  <c r="O26" i="12"/>
  <c r="P53" i="33"/>
  <c r="Y39" i="31"/>
  <c r="P43" i="33"/>
  <c r="P56" i="33" s="1"/>
  <c r="M40" i="24"/>
  <c r="M41" i="24" s="1"/>
  <c r="M17" i="24"/>
  <c r="N14" i="12"/>
  <c r="O24" i="12"/>
  <c r="M43" i="12"/>
  <c r="O21" i="12"/>
  <c r="R43" i="33"/>
  <c r="R56" i="33" s="1"/>
  <c r="Q53" i="33"/>
  <c r="L15" i="12"/>
  <c r="M25" i="12"/>
  <c r="K15" i="12"/>
  <c r="K4" i="12"/>
  <c r="N27" i="43"/>
  <c r="B78" i="45"/>
  <c r="W21" i="31"/>
  <c r="Q39" i="31"/>
  <c r="T43" i="33"/>
  <c r="M53" i="33"/>
  <c r="L17" i="12"/>
  <c r="M27" i="12"/>
  <c r="K6" i="12"/>
  <c r="K17" i="12"/>
  <c r="I17" i="12" s="1"/>
  <c r="N43" i="33"/>
  <c r="N44" i="12"/>
  <c r="O44" i="12"/>
  <c r="P29" i="43"/>
  <c r="D80" i="45"/>
  <c r="D85" i="45" s="1"/>
  <c r="P35" i="43" s="1"/>
  <c r="P36" i="43" s="1"/>
  <c r="O43" i="33"/>
  <c r="O56" i="33" s="1"/>
  <c r="Y27" i="31"/>
  <c r="M43" i="33"/>
  <c r="M56" i="33" s="1"/>
  <c r="B71" i="33" s="1"/>
  <c r="V43" i="33"/>
  <c r="R15" i="33"/>
  <c r="C46" i="29"/>
  <c r="H43" i="26"/>
  <c r="C16" i="47" l="1"/>
  <c r="D15" i="47"/>
  <c r="D34" i="47"/>
  <c r="C37" i="47" s="1"/>
  <c r="B15" i="47"/>
  <c r="Q14" i="47"/>
  <c r="E30" i="47"/>
  <c r="Q30" i="47" s="1"/>
  <c r="E32" i="47"/>
  <c r="P14" i="47"/>
  <c r="S14" i="47"/>
  <c r="N26" i="12"/>
  <c r="M16" i="12"/>
  <c r="K66" i="33"/>
  <c r="M66" i="33"/>
  <c r="O66" i="33"/>
  <c r="H66" i="33"/>
  <c r="L66" i="33"/>
  <c r="N66" i="33"/>
  <c r="J66" i="33"/>
  <c r="I66" i="33"/>
  <c r="P66" i="33"/>
  <c r="Q66" i="33"/>
  <c r="S71" i="33"/>
  <c r="V71" i="33"/>
  <c r="P71" i="33"/>
  <c r="Q71" i="33"/>
  <c r="T71" i="33"/>
  <c r="O71" i="33"/>
  <c r="R71" i="33"/>
  <c r="M71" i="33"/>
  <c r="U71" i="33"/>
  <c r="N71" i="33"/>
  <c r="G25" i="12"/>
  <c r="N24" i="12"/>
  <c r="M42" i="12"/>
  <c r="N21" i="12"/>
  <c r="M14" i="12"/>
  <c r="F81" i="45"/>
  <c r="R30" i="43"/>
  <c r="F85" i="45"/>
  <c r="R35" i="43" s="1"/>
  <c r="R36" i="43" s="1"/>
  <c r="P81" i="33"/>
  <c r="H81" i="33"/>
  <c r="I81" i="33"/>
  <c r="J81" i="33"/>
  <c r="Q81" i="33"/>
  <c r="Q82" i="33" s="1"/>
  <c r="L81" i="33"/>
  <c r="O81" i="33"/>
  <c r="M81" i="33"/>
  <c r="N81" i="33"/>
  <c r="K81" i="33"/>
  <c r="J56" i="33"/>
  <c r="B68" i="33" s="1"/>
  <c r="I67" i="33"/>
  <c r="J67" i="33"/>
  <c r="P67" i="33"/>
  <c r="Q67" i="33"/>
  <c r="N67" i="33"/>
  <c r="K67" i="33"/>
  <c r="O67" i="33"/>
  <c r="R67" i="33"/>
  <c r="L67" i="33"/>
  <c r="M67" i="33"/>
  <c r="I65" i="33"/>
  <c r="P65" i="33"/>
  <c r="J65" i="33"/>
  <c r="K65" i="33"/>
  <c r="O65" i="33"/>
  <c r="N65" i="33"/>
  <c r="L65" i="33"/>
  <c r="G65" i="33"/>
  <c r="H65" i="33"/>
  <c r="M65" i="33"/>
  <c r="N28" i="43"/>
  <c r="B79" i="45"/>
  <c r="I15" i="12"/>
  <c r="O31" i="12"/>
  <c r="E79" i="45"/>
  <c r="Q28" i="43"/>
  <c r="B76" i="33"/>
  <c r="U57" i="33"/>
  <c r="I8" i="12"/>
  <c r="G19" i="12"/>
  <c r="G8" i="12" s="1"/>
  <c r="J19" i="12"/>
  <c r="B29" i="12"/>
  <c r="B19" i="12"/>
  <c r="N56" i="33"/>
  <c r="B72" i="33" s="1"/>
  <c r="G27" i="12"/>
  <c r="J15" i="12"/>
  <c r="B25" i="12"/>
  <c r="B15" i="12"/>
  <c r="O43" i="12"/>
  <c r="N43" i="12"/>
  <c r="M79" i="33"/>
  <c r="N79" i="33"/>
  <c r="F79" i="33"/>
  <c r="G79" i="33"/>
  <c r="L79" i="33"/>
  <c r="O79" i="33"/>
  <c r="K79" i="33"/>
  <c r="H79" i="33"/>
  <c r="I79" i="33"/>
  <c r="J79" i="33"/>
  <c r="H77" i="33"/>
  <c r="I77" i="33"/>
  <c r="J77" i="33"/>
  <c r="E77" i="33"/>
  <c r="L77" i="33"/>
  <c r="D77" i="33"/>
  <c r="K77" i="33"/>
  <c r="M77" i="33"/>
  <c r="F77" i="33"/>
  <c r="G77" i="33"/>
  <c r="P80" i="33"/>
  <c r="P82" i="33" s="1"/>
  <c r="L80" i="33"/>
  <c r="O80" i="33"/>
  <c r="M80" i="33"/>
  <c r="N80" i="33"/>
  <c r="G80" i="33"/>
  <c r="H80" i="33"/>
  <c r="J80" i="33"/>
  <c r="K80" i="33"/>
  <c r="I80" i="33"/>
  <c r="G118" i="33"/>
  <c r="H118" i="33" s="1"/>
  <c r="J63" i="33"/>
  <c r="E63" i="33"/>
  <c r="F63" i="33"/>
  <c r="I63" i="33"/>
  <c r="L63" i="33"/>
  <c r="G63" i="33"/>
  <c r="H63" i="33"/>
  <c r="M63" i="33"/>
  <c r="K63" i="33"/>
  <c r="N63" i="33"/>
  <c r="L64" i="33"/>
  <c r="N64" i="33"/>
  <c r="G64" i="33"/>
  <c r="H64" i="33"/>
  <c r="K64" i="33"/>
  <c r="M64" i="33"/>
  <c r="O64" i="33"/>
  <c r="J64" i="33"/>
  <c r="I64" i="33"/>
  <c r="F64" i="33"/>
  <c r="B61" i="33"/>
  <c r="I9" i="12"/>
  <c r="G20" i="12"/>
  <c r="G9" i="12" s="1"/>
  <c r="N28" i="12"/>
  <c r="M18" i="12"/>
  <c r="K78" i="33"/>
  <c r="E78" i="33"/>
  <c r="M78" i="33"/>
  <c r="N78" i="33"/>
  <c r="F78" i="33"/>
  <c r="I78" i="33"/>
  <c r="J78" i="33"/>
  <c r="H78" i="33"/>
  <c r="L78" i="33"/>
  <c r="G78" i="33"/>
  <c r="D62" i="33"/>
  <c r="G62" i="33"/>
  <c r="H62" i="33"/>
  <c r="K62" i="33"/>
  <c r="M62" i="33"/>
  <c r="L62" i="33"/>
  <c r="F62" i="33"/>
  <c r="I62" i="33"/>
  <c r="E62" i="33"/>
  <c r="J62" i="33"/>
  <c r="D81" i="45"/>
  <c r="P30" i="43"/>
  <c r="G17" i="12"/>
  <c r="G6" i="12" s="1"/>
  <c r="I6" i="12"/>
  <c r="J17" i="12"/>
  <c r="B17" i="12"/>
  <c r="B27" i="12"/>
  <c r="T56" i="33"/>
  <c r="O31" i="43"/>
  <c r="C82" i="45"/>
  <c r="G29" i="12"/>
  <c r="K56" i="33"/>
  <c r="B69" i="33" s="1"/>
  <c r="S70" i="33"/>
  <c r="M70" i="33"/>
  <c r="O70" i="33"/>
  <c r="R70" i="33"/>
  <c r="T70" i="33"/>
  <c r="U70" i="33"/>
  <c r="L70" i="33"/>
  <c r="N70" i="33"/>
  <c r="P70" i="33"/>
  <c r="Q70" i="33"/>
  <c r="G30" i="12"/>
  <c r="B20" i="12"/>
  <c r="B30" i="12"/>
  <c r="J20" i="12"/>
  <c r="C34" i="47" l="1"/>
  <c r="D32" i="47"/>
  <c r="P32" i="47" s="1"/>
  <c r="Q32" i="47" s="1"/>
  <c r="P30" i="47"/>
  <c r="R32" i="47"/>
  <c r="E15" i="47"/>
  <c r="E34" i="47"/>
  <c r="R15" i="47"/>
  <c r="D16" i="47"/>
  <c r="D39" i="47"/>
  <c r="C42" i="47" s="1"/>
  <c r="B16" i="47"/>
  <c r="C17" i="47"/>
  <c r="F29" i="12"/>
  <c r="L68" i="33"/>
  <c r="N68" i="33"/>
  <c r="K68" i="33"/>
  <c r="M68" i="33"/>
  <c r="O68" i="33"/>
  <c r="R68" i="33"/>
  <c r="S68" i="33"/>
  <c r="J68" i="33"/>
  <c r="P68" i="33"/>
  <c r="Q68" i="33"/>
  <c r="N42" i="12"/>
  <c r="O42" i="12"/>
  <c r="F15" i="12"/>
  <c r="F25" i="12"/>
  <c r="H17" i="12"/>
  <c r="H6" i="12" s="1"/>
  <c r="J6" i="12"/>
  <c r="N82" i="33"/>
  <c r="M28" i="12"/>
  <c r="K18" i="12"/>
  <c r="L18" i="12"/>
  <c r="K7" i="12"/>
  <c r="H15" i="12"/>
  <c r="J4" i="12"/>
  <c r="Q29" i="43"/>
  <c r="E80" i="45"/>
  <c r="I4" i="12"/>
  <c r="G15" i="12"/>
  <c r="F82" i="45"/>
  <c r="R31" i="43"/>
  <c r="M26" i="12"/>
  <c r="K16" i="12"/>
  <c r="L16" i="12"/>
  <c r="K5" i="12"/>
  <c r="T72" i="33"/>
  <c r="U72" i="33"/>
  <c r="U73" i="33" s="1"/>
  <c r="N72" i="33"/>
  <c r="W72" i="33"/>
  <c r="W73" i="33" s="1"/>
  <c r="O72" i="33"/>
  <c r="R72" i="33"/>
  <c r="V72" i="33"/>
  <c r="V73" i="33" s="1"/>
  <c r="P72" i="33"/>
  <c r="Q72" i="33"/>
  <c r="S72" i="33"/>
  <c r="F119" i="33"/>
  <c r="V56" i="33"/>
  <c r="D82" i="45"/>
  <c r="P31" i="43"/>
  <c r="U56" i="33"/>
  <c r="U58" i="33" s="1"/>
  <c r="F17" i="12"/>
  <c r="F6" i="12" s="1"/>
  <c r="F27" i="12"/>
  <c r="B80" i="45"/>
  <c r="N29" i="43"/>
  <c r="M24" i="12"/>
  <c r="K14" i="12"/>
  <c r="L14" i="12"/>
  <c r="K3" i="12"/>
  <c r="M21" i="12"/>
  <c r="M41" i="12"/>
  <c r="N31" i="12"/>
  <c r="P69" i="33"/>
  <c r="Q69" i="33"/>
  <c r="M69" i="33"/>
  <c r="N69" i="33"/>
  <c r="T69" i="33"/>
  <c r="T73" i="33" s="1"/>
  <c r="L69" i="33"/>
  <c r="S69" i="33"/>
  <c r="K69" i="33"/>
  <c r="O69" i="33"/>
  <c r="R69" i="33"/>
  <c r="C83" i="45"/>
  <c r="O32" i="43"/>
  <c r="J9" i="12"/>
  <c r="H20" i="12"/>
  <c r="H9" i="12" s="1"/>
  <c r="F30" i="12"/>
  <c r="F61" i="33"/>
  <c r="F73" i="33" s="1"/>
  <c r="F85" i="33" s="1"/>
  <c r="B94" i="33" s="1"/>
  <c r="I61" i="33"/>
  <c r="I73" i="33" s="1"/>
  <c r="E61" i="33"/>
  <c r="E73" i="33" s="1"/>
  <c r="E85" i="33" s="1"/>
  <c r="B93" i="33" s="1"/>
  <c r="J61" i="33"/>
  <c r="G61" i="33"/>
  <c r="G73" i="33" s="1"/>
  <c r="G85" i="33" s="1"/>
  <c r="B95" i="33" s="1"/>
  <c r="H61" i="33"/>
  <c r="H73" i="33" s="1"/>
  <c r="H85" i="33" s="1"/>
  <c r="B96" i="33" s="1"/>
  <c r="L61" i="33"/>
  <c r="D61" i="33"/>
  <c r="D73" i="33" s="1"/>
  <c r="D85" i="33" s="1"/>
  <c r="B92" i="33" s="1"/>
  <c r="C61" i="33"/>
  <c r="C73" i="33" s="1"/>
  <c r="C85" i="33" s="1"/>
  <c r="K61" i="33"/>
  <c r="M82" i="33"/>
  <c r="O82" i="33"/>
  <c r="H19" i="12"/>
  <c r="H8" i="12" s="1"/>
  <c r="J8" i="12"/>
  <c r="H76" i="33"/>
  <c r="H82" i="33" s="1"/>
  <c r="P86" i="33" s="1"/>
  <c r="L76" i="33"/>
  <c r="L82" i="33" s="1"/>
  <c r="D76" i="33"/>
  <c r="D82" i="33" s="1"/>
  <c r="L86" i="33" s="1"/>
  <c r="B106" i="33" s="1"/>
  <c r="J76" i="33"/>
  <c r="J82" i="33" s="1"/>
  <c r="R86" i="33" s="1"/>
  <c r="F76" i="33"/>
  <c r="F82" i="33" s="1"/>
  <c r="N86" i="33" s="1"/>
  <c r="B108" i="33" s="1"/>
  <c r="G76" i="33"/>
  <c r="G82" i="33" s="1"/>
  <c r="O86" i="33" s="1"/>
  <c r="B109" i="33" s="1"/>
  <c r="I76" i="33"/>
  <c r="I82" i="33" s="1"/>
  <c r="Q86" i="33" s="1"/>
  <c r="C76" i="33"/>
  <c r="C82" i="33" s="1"/>
  <c r="K86" i="33" s="1"/>
  <c r="K76" i="33"/>
  <c r="K82" i="33" s="1"/>
  <c r="E76" i="33"/>
  <c r="E82" i="33" s="1"/>
  <c r="M86" i="33" s="1"/>
  <c r="B107" i="33" s="1"/>
  <c r="N73" i="33" l="1"/>
  <c r="N85" i="33" s="1"/>
  <c r="J73" i="33"/>
  <c r="M73" i="33"/>
  <c r="M85" i="33" s="1"/>
  <c r="B101" i="33" s="1"/>
  <c r="Q101" i="33" s="1"/>
  <c r="D44" i="47"/>
  <c r="C18" i="47"/>
  <c r="B17" i="47"/>
  <c r="D17" i="47"/>
  <c r="E39" i="47"/>
  <c r="E16" i="47"/>
  <c r="R73" i="33"/>
  <c r="R85" i="33" s="1"/>
  <c r="Q73" i="33"/>
  <c r="Q85" i="33" s="1"/>
  <c r="P73" i="33"/>
  <c r="P85" i="33" s="1"/>
  <c r="C39" i="47"/>
  <c r="R30" i="47"/>
  <c r="F34" i="47"/>
  <c r="E35" i="47" s="1"/>
  <c r="F15" i="47"/>
  <c r="K73" i="33"/>
  <c r="K85" i="33" s="1"/>
  <c r="B99" i="33" s="1"/>
  <c r="K99" i="33" s="1"/>
  <c r="O73" i="33"/>
  <c r="O85" i="33" s="1"/>
  <c r="G94" i="33"/>
  <c r="H94" i="33"/>
  <c r="L94" i="33"/>
  <c r="N94" i="33"/>
  <c r="F94" i="33"/>
  <c r="I94" i="33"/>
  <c r="J94" i="33"/>
  <c r="O94" i="33"/>
  <c r="K94" i="33"/>
  <c r="M94" i="33"/>
  <c r="P32" i="43"/>
  <c r="D83" i="45"/>
  <c r="G4" i="12"/>
  <c r="J18" i="12"/>
  <c r="B18" i="12"/>
  <c r="B28" i="12"/>
  <c r="K92" i="33"/>
  <c r="M92" i="33"/>
  <c r="J92" i="33"/>
  <c r="E92" i="33"/>
  <c r="F92" i="33"/>
  <c r="D92" i="33"/>
  <c r="G92" i="33"/>
  <c r="H92" i="33"/>
  <c r="L92" i="33"/>
  <c r="I92" i="33"/>
  <c r="J85" i="33"/>
  <c r="B98" i="33" s="1"/>
  <c r="N41" i="12"/>
  <c r="O41" i="12"/>
  <c r="N30" i="43"/>
  <c r="B81" i="45"/>
  <c r="B85" i="45"/>
  <c r="N35" i="43" s="1"/>
  <c r="N36" i="43" s="1"/>
  <c r="E119" i="33"/>
  <c r="W85" i="33"/>
  <c r="V113" i="33" s="1"/>
  <c r="E19" i="12"/>
  <c r="E8" i="12" s="1"/>
  <c r="E29" i="12"/>
  <c r="B91" i="33"/>
  <c r="J16" i="12"/>
  <c r="B26" i="12"/>
  <c r="B16" i="12"/>
  <c r="D34" i="12" s="1"/>
  <c r="F4" i="12"/>
  <c r="B105" i="33"/>
  <c r="T86" i="33"/>
  <c r="L106" i="33"/>
  <c r="D106" i="33"/>
  <c r="E106" i="33"/>
  <c r="G106" i="33"/>
  <c r="J106" i="33"/>
  <c r="K106" i="33"/>
  <c r="F106" i="33"/>
  <c r="I106" i="33"/>
  <c r="M106" i="33"/>
  <c r="H106" i="33"/>
  <c r="L73" i="33"/>
  <c r="L85" i="33" s="1"/>
  <c r="B100" i="33" s="1"/>
  <c r="E93" i="33"/>
  <c r="F93" i="33"/>
  <c r="I93" i="33"/>
  <c r="J93" i="33"/>
  <c r="H93" i="33"/>
  <c r="K93" i="33"/>
  <c r="M93" i="33"/>
  <c r="N93" i="33"/>
  <c r="G93" i="33"/>
  <c r="L93" i="33"/>
  <c r="E20" i="12"/>
  <c r="E9" i="12" s="1"/>
  <c r="E30" i="12"/>
  <c r="I14" i="12"/>
  <c r="C43" i="12"/>
  <c r="K21" i="12"/>
  <c r="M39" i="12"/>
  <c r="E17" i="12"/>
  <c r="E6" i="12" s="1"/>
  <c r="E27" i="12"/>
  <c r="I16" i="12"/>
  <c r="D43" i="12"/>
  <c r="R32" i="43"/>
  <c r="F83" i="45"/>
  <c r="Q30" i="43"/>
  <c r="E81" i="45"/>
  <c r="E85" i="45"/>
  <c r="Q35" i="43" s="1"/>
  <c r="Q36" i="43" s="1"/>
  <c r="H4" i="12"/>
  <c r="I18" i="12"/>
  <c r="S73" i="33"/>
  <c r="S85" i="33" s="1"/>
  <c r="F19" i="12"/>
  <c r="F8" i="12" s="1"/>
  <c r="J108" i="33"/>
  <c r="M108" i="33"/>
  <c r="H108" i="33"/>
  <c r="F108" i="33"/>
  <c r="N108" i="33"/>
  <c r="O108" i="33"/>
  <c r="O110" i="33" s="1"/>
  <c r="G108" i="33"/>
  <c r="I108" i="33"/>
  <c r="L108" i="33"/>
  <c r="K108" i="33"/>
  <c r="H95" i="33"/>
  <c r="L95" i="33"/>
  <c r="N95" i="33"/>
  <c r="G95" i="33"/>
  <c r="K95" i="33"/>
  <c r="M95" i="33"/>
  <c r="I95" i="33"/>
  <c r="J95" i="33"/>
  <c r="O95" i="33"/>
  <c r="P95" i="33"/>
  <c r="J14" i="12"/>
  <c r="L21" i="12"/>
  <c r="B14" i="12"/>
  <c r="M40" i="12"/>
  <c r="B24" i="12"/>
  <c r="B31" i="12" s="1"/>
  <c r="J107" i="33"/>
  <c r="N107" i="33"/>
  <c r="G107" i="33"/>
  <c r="H107" i="33"/>
  <c r="L107" i="33"/>
  <c r="E107" i="33"/>
  <c r="K107" i="33"/>
  <c r="F107" i="33"/>
  <c r="I107" i="33"/>
  <c r="M107" i="33"/>
  <c r="K109" i="33"/>
  <c r="I109" i="33"/>
  <c r="J109" i="33"/>
  <c r="M109" i="33"/>
  <c r="P109" i="33"/>
  <c r="P110" i="33" s="1"/>
  <c r="H109" i="33"/>
  <c r="N109" i="33"/>
  <c r="O109" i="33"/>
  <c r="G109" i="33"/>
  <c r="L109" i="33"/>
  <c r="S99" i="33"/>
  <c r="T99" i="33"/>
  <c r="N99" i="33"/>
  <c r="Q99" i="33"/>
  <c r="P99" i="33"/>
  <c r="M99" i="33"/>
  <c r="H96" i="33"/>
  <c r="K96" i="33"/>
  <c r="M96" i="33"/>
  <c r="I96" i="33"/>
  <c r="O96" i="33"/>
  <c r="L96" i="33"/>
  <c r="N96" i="33"/>
  <c r="Q96" i="33"/>
  <c r="J96" i="33"/>
  <c r="P96" i="33"/>
  <c r="I85" i="33"/>
  <c r="B97" i="33" s="1"/>
  <c r="F20" i="12"/>
  <c r="F9" i="12" s="1"/>
  <c r="C84" i="45"/>
  <c r="O34" i="43" s="1"/>
  <c r="O33" i="43"/>
  <c r="K17" i="13"/>
  <c r="K18" i="13"/>
  <c r="K21" i="13"/>
  <c r="K19" i="13"/>
  <c r="K10" i="12"/>
  <c r="K20" i="13"/>
  <c r="K2" i="13"/>
  <c r="K3" i="13" s="1"/>
  <c r="K4" i="13" s="1"/>
  <c r="M31" i="12"/>
  <c r="G24" i="12"/>
  <c r="G26" i="12"/>
  <c r="G28" i="12"/>
  <c r="E15" i="12"/>
  <c r="E25" i="12"/>
  <c r="P101" i="33" l="1"/>
  <c r="S101" i="33"/>
  <c r="O101" i="33"/>
  <c r="M101" i="33"/>
  <c r="N101" i="33"/>
  <c r="U101" i="33"/>
  <c r="T101" i="33"/>
  <c r="R101" i="33"/>
  <c r="V101" i="33"/>
  <c r="V102" i="33" s="1"/>
  <c r="E44" i="47"/>
  <c r="D45" i="47" s="1"/>
  <c r="E17" i="47"/>
  <c r="O99" i="33"/>
  <c r="L99" i="33"/>
  <c r="F39" i="47"/>
  <c r="E40" i="47" s="1"/>
  <c r="F16" i="47"/>
  <c r="R16" i="47"/>
  <c r="C44" i="47"/>
  <c r="R99" i="33"/>
  <c r="G34" i="47"/>
  <c r="Q15" i="47"/>
  <c r="S15" i="47"/>
  <c r="P15" i="47"/>
  <c r="D49" i="47"/>
  <c r="C19" i="47"/>
  <c r="B18" i="47"/>
  <c r="D18" i="47"/>
  <c r="D37" i="47"/>
  <c r="I97" i="33"/>
  <c r="J97" i="33"/>
  <c r="O97" i="33"/>
  <c r="P97" i="33"/>
  <c r="N97" i="33"/>
  <c r="K97" i="33"/>
  <c r="M97" i="33"/>
  <c r="R97" i="33"/>
  <c r="L97" i="33"/>
  <c r="Q97" i="33"/>
  <c r="I7" i="12"/>
  <c r="G18" i="12"/>
  <c r="G7" i="12" s="1"/>
  <c r="I21" i="12"/>
  <c r="M37" i="12"/>
  <c r="I3" i="12"/>
  <c r="C41" i="12"/>
  <c r="G14" i="12"/>
  <c r="E91" i="33"/>
  <c r="E102" i="33" s="1"/>
  <c r="E113" i="33" s="1"/>
  <c r="K91" i="33"/>
  <c r="C91" i="33"/>
  <c r="C102" i="33" s="1"/>
  <c r="C113" i="33" s="1"/>
  <c r="G91" i="33"/>
  <c r="G102" i="33" s="1"/>
  <c r="G113" i="33" s="1"/>
  <c r="H91" i="33"/>
  <c r="H102" i="33" s="1"/>
  <c r="L91" i="33"/>
  <c r="F91" i="33"/>
  <c r="F102" i="33" s="1"/>
  <c r="F113" i="33" s="1"/>
  <c r="I91" i="33"/>
  <c r="I102" i="33" s="1"/>
  <c r="J91" i="33"/>
  <c r="D91" i="33"/>
  <c r="D102" i="33" s="1"/>
  <c r="D113" i="33" s="1"/>
  <c r="D15" i="12"/>
  <c r="D25" i="12"/>
  <c r="F26" i="12"/>
  <c r="K42" i="13"/>
  <c r="K52" i="13"/>
  <c r="J3" i="12"/>
  <c r="H14" i="12"/>
  <c r="J21" i="12"/>
  <c r="M38" i="12"/>
  <c r="C42" i="12"/>
  <c r="I5" i="12"/>
  <c r="G16" i="12"/>
  <c r="D41" i="12"/>
  <c r="O39" i="12"/>
  <c r="N39" i="12"/>
  <c r="D20" i="12"/>
  <c r="D9" i="12" s="1"/>
  <c r="D30" i="12"/>
  <c r="U100" i="33"/>
  <c r="U102" i="33" s="1"/>
  <c r="M100" i="33"/>
  <c r="O100" i="33"/>
  <c r="P100" i="33"/>
  <c r="S100" i="33"/>
  <c r="T100" i="33"/>
  <c r="R100" i="33"/>
  <c r="L100" i="33"/>
  <c r="N100" i="33"/>
  <c r="Q100" i="33"/>
  <c r="K105" i="33"/>
  <c r="K110" i="33" s="1"/>
  <c r="C105" i="33"/>
  <c r="C110" i="33" s="1"/>
  <c r="K114" i="33" s="1"/>
  <c r="S114" i="33" s="1"/>
  <c r="F105" i="33"/>
  <c r="F110" i="33" s="1"/>
  <c r="N114" i="33" s="1"/>
  <c r="I105" i="33"/>
  <c r="I110" i="33" s="1"/>
  <c r="Q114" i="33" s="1"/>
  <c r="J105" i="33"/>
  <c r="J110" i="33" s="1"/>
  <c r="D105" i="33"/>
  <c r="D110" i="33" s="1"/>
  <c r="L114" i="33" s="1"/>
  <c r="E105" i="33"/>
  <c r="E110" i="33" s="1"/>
  <c r="M114" i="33" s="1"/>
  <c r="H105" i="33"/>
  <c r="H110" i="33" s="1"/>
  <c r="P114" i="33" s="1"/>
  <c r="G105" i="33"/>
  <c r="G110" i="33" s="1"/>
  <c r="O114" i="33" s="1"/>
  <c r="L105" i="33"/>
  <c r="L110" i="33" s="1"/>
  <c r="D19" i="12"/>
  <c r="D8" i="12" s="1"/>
  <c r="D29" i="12"/>
  <c r="Q31" i="43"/>
  <c r="E82" i="45"/>
  <c r="G119" i="33"/>
  <c r="H119" i="33" s="1"/>
  <c r="E4" i="12"/>
  <c r="K5" i="13"/>
  <c r="K54" i="13"/>
  <c r="K44" i="13"/>
  <c r="K21" i="18"/>
  <c r="K21" i="20"/>
  <c r="K21" i="15"/>
  <c r="N40" i="12"/>
  <c r="O40" i="12"/>
  <c r="R33" i="43"/>
  <c r="F84" i="45"/>
  <c r="R34" i="43" s="1"/>
  <c r="H16" i="12"/>
  <c r="J5" i="12"/>
  <c r="D42" i="12"/>
  <c r="B82" i="45"/>
  <c r="N31" i="43"/>
  <c r="L98" i="33"/>
  <c r="N98" i="33"/>
  <c r="Q98" i="33"/>
  <c r="R98" i="33"/>
  <c r="J98" i="33"/>
  <c r="O98" i="33"/>
  <c r="P98" i="33"/>
  <c r="S98" i="33"/>
  <c r="K98" i="33"/>
  <c r="M98" i="33"/>
  <c r="P33" i="43"/>
  <c r="D84" i="45"/>
  <c r="P34" i="43" s="1"/>
  <c r="K40" i="13"/>
  <c r="K50" i="13"/>
  <c r="K16" i="17" s="1"/>
  <c r="K49" i="17" s="1"/>
  <c r="F28" i="12"/>
  <c r="G31" i="12"/>
  <c r="F14" i="12"/>
  <c r="F24" i="12"/>
  <c r="K18" i="17"/>
  <c r="K51" i="17" s="1"/>
  <c r="K53" i="13"/>
  <c r="K19" i="17" s="1"/>
  <c r="K52" i="17" s="1"/>
  <c r="K43" i="13"/>
  <c r="K51" i="13"/>
  <c r="K17" i="17" s="1"/>
  <c r="K50" i="17" s="1"/>
  <c r="K41" i="13"/>
  <c r="N110" i="33"/>
  <c r="C34" i="12"/>
  <c r="B21" i="12"/>
  <c r="U85" i="33"/>
  <c r="F120" i="33"/>
  <c r="D17" i="12"/>
  <c r="D6" i="12" s="1"/>
  <c r="D27" i="12"/>
  <c r="G43" i="12"/>
  <c r="E43" i="12"/>
  <c r="M110" i="33"/>
  <c r="T85" i="33"/>
  <c r="T87" i="33" s="1"/>
  <c r="W87" i="33" s="1"/>
  <c r="J7" i="12"/>
  <c r="H18" i="12"/>
  <c r="H7" i="12" s="1"/>
  <c r="T102" i="33" l="1"/>
  <c r="O102" i="33"/>
  <c r="O113" i="33" s="1"/>
  <c r="M102" i="33"/>
  <c r="M113" i="33" s="1"/>
  <c r="Q102" i="33"/>
  <c r="Q113" i="33" s="1"/>
  <c r="D54" i="47"/>
  <c r="B19" i="47"/>
  <c r="D19" i="47"/>
  <c r="C20" i="47"/>
  <c r="G16" i="47"/>
  <c r="G39" i="47"/>
  <c r="F40" i="47" s="1"/>
  <c r="F44" i="47"/>
  <c r="E45" i="47" s="1"/>
  <c r="D47" i="47" s="1"/>
  <c r="F17" i="47"/>
  <c r="C49" i="47"/>
  <c r="N102" i="33"/>
  <c r="N113" i="33" s="1"/>
  <c r="E49" i="47"/>
  <c r="D50" i="47" s="1"/>
  <c r="E18" i="47"/>
  <c r="F35" i="47"/>
  <c r="F37" i="47"/>
  <c r="D42" i="47"/>
  <c r="C47" i="47"/>
  <c r="S16" i="47"/>
  <c r="P102" i="33"/>
  <c r="P113" i="33" s="1"/>
  <c r="S102" i="33"/>
  <c r="H5" i="12"/>
  <c r="D40" i="12"/>
  <c r="J18" i="13"/>
  <c r="J21" i="13"/>
  <c r="J19" i="13"/>
  <c r="J20" i="13"/>
  <c r="J2" i="13"/>
  <c r="J3" i="13" s="1"/>
  <c r="J4" i="13" s="1"/>
  <c r="J17" i="13"/>
  <c r="J10" i="12"/>
  <c r="E41" i="12"/>
  <c r="G41" i="12"/>
  <c r="R102" i="33"/>
  <c r="R113" i="33" s="1"/>
  <c r="E120" i="33"/>
  <c r="G120" i="33" s="1"/>
  <c r="W113" i="33"/>
  <c r="E18" i="12"/>
  <c r="E7" i="12" s="1"/>
  <c r="E28" i="12"/>
  <c r="N32" i="43"/>
  <c r="B83" i="45"/>
  <c r="C20" i="12"/>
  <c r="C9" i="12" s="1"/>
  <c r="C30" i="12"/>
  <c r="L9" i="12" s="1"/>
  <c r="B9" i="12" s="1"/>
  <c r="N38" i="12"/>
  <c r="O38" i="12" s="1"/>
  <c r="E16" i="12"/>
  <c r="E26" i="12"/>
  <c r="L102" i="33"/>
  <c r="L113" i="33" s="1"/>
  <c r="K102" i="33"/>
  <c r="K113" i="33" s="1"/>
  <c r="I21" i="13"/>
  <c r="I19" i="13"/>
  <c r="I20" i="13"/>
  <c r="I2" i="13"/>
  <c r="I3" i="13" s="1"/>
  <c r="I4" i="13" s="1"/>
  <c r="I17" i="13"/>
  <c r="I10" i="12"/>
  <c r="I18" i="13"/>
  <c r="C17" i="12"/>
  <c r="C6" i="12" s="1"/>
  <c r="C27" i="12"/>
  <c r="L6" i="12" s="1"/>
  <c r="B6" i="12" s="1"/>
  <c r="F31" i="12"/>
  <c r="E14" i="12"/>
  <c r="E24" i="12"/>
  <c r="F18" i="12"/>
  <c r="F7" i="12" s="1"/>
  <c r="X21" i="15"/>
  <c r="X21" i="18" s="1"/>
  <c r="X21" i="20" s="1"/>
  <c r="K20" i="14"/>
  <c r="K6" i="13"/>
  <c r="C19" i="12"/>
  <c r="C8" i="12" s="1"/>
  <c r="C29" i="12"/>
  <c r="L8" i="12" s="1"/>
  <c r="B8" i="12" s="1"/>
  <c r="G5" i="12"/>
  <c r="D39" i="12"/>
  <c r="F16" i="12"/>
  <c r="J102" i="33"/>
  <c r="J113" i="33" s="1"/>
  <c r="H113" i="33"/>
  <c r="N37" i="12"/>
  <c r="O37" i="12" s="1"/>
  <c r="E83" i="45"/>
  <c r="Q32" i="43"/>
  <c r="E42" i="12"/>
  <c r="G42" i="12"/>
  <c r="D4" i="12"/>
  <c r="G34" i="12"/>
  <c r="E34" i="12"/>
  <c r="F3" i="12"/>
  <c r="C38" i="12"/>
  <c r="M34" i="12"/>
  <c r="K20" i="17"/>
  <c r="K53" i="17" s="1"/>
  <c r="K54" i="15"/>
  <c r="K54" i="18"/>
  <c r="K54" i="20"/>
  <c r="H3" i="12"/>
  <c r="H21" i="12"/>
  <c r="M36" i="12"/>
  <c r="C40" i="12"/>
  <c r="C15" i="12"/>
  <c r="C25" i="12"/>
  <c r="L4" i="12" s="1"/>
  <c r="B4" i="12" s="1"/>
  <c r="I113" i="33"/>
  <c r="G3" i="12"/>
  <c r="C39" i="12"/>
  <c r="G21" i="12"/>
  <c r="M35" i="12"/>
  <c r="E42" i="47" l="1"/>
  <c r="E19" i="47"/>
  <c r="E54" i="47"/>
  <c r="D55" i="47" s="1"/>
  <c r="E37" i="47"/>
  <c r="P37" i="47" s="1"/>
  <c r="Q35" i="47"/>
  <c r="P35" i="47"/>
  <c r="H39" i="47"/>
  <c r="Q16" i="47"/>
  <c r="P16" i="47"/>
  <c r="C54" i="47"/>
  <c r="F49" i="47"/>
  <c r="E50" i="47" s="1"/>
  <c r="D52" i="47" s="1"/>
  <c r="F18" i="47"/>
  <c r="G44" i="47"/>
  <c r="F45" i="47" s="1"/>
  <c r="G17" i="47"/>
  <c r="C52" i="47"/>
  <c r="D59" i="47"/>
  <c r="B20" i="47"/>
  <c r="C21" i="47"/>
  <c r="D20" i="47"/>
  <c r="S113" i="33"/>
  <c r="S115" i="33" s="1"/>
  <c r="X115" i="33" s="1"/>
  <c r="C4" i="12"/>
  <c r="F5" i="12"/>
  <c r="F21" i="13" s="1"/>
  <c r="D38" i="12"/>
  <c r="E38" i="12" s="1"/>
  <c r="C37" i="12"/>
  <c r="E3" i="12"/>
  <c r="E21" i="12"/>
  <c r="I18" i="17"/>
  <c r="I51" i="17" s="1"/>
  <c r="I53" i="13"/>
  <c r="I43" i="13"/>
  <c r="F121" i="33"/>
  <c r="T113" i="33"/>
  <c r="J42" i="13"/>
  <c r="J52" i="13"/>
  <c r="G17" i="13"/>
  <c r="G18" i="13"/>
  <c r="G21" i="13"/>
  <c r="G19" i="13"/>
  <c r="G10" i="12"/>
  <c r="G2" i="13"/>
  <c r="G3" i="13" s="1"/>
  <c r="G4" i="13" s="1"/>
  <c r="G20" i="13"/>
  <c r="H20" i="13"/>
  <c r="H2" i="13"/>
  <c r="H3" i="13" s="1"/>
  <c r="H4" i="13" s="1"/>
  <c r="H17" i="13"/>
  <c r="H18" i="13"/>
  <c r="H21" i="13"/>
  <c r="H19" i="13"/>
  <c r="H10" i="12"/>
  <c r="F21" i="12"/>
  <c r="E84" i="45"/>
  <c r="Q34" i="43" s="1"/>
  <c r="Q33" i="43"/>
  <c r="I42" i="13"/>
  <c r="I52" i="13"/>
  <c r="D16" i="12"/>
  <c r="D26" i="12"/>
  <c r="N33" i="43"/>
  <c r="B84" i="45"/>
  <c r="N34" i="43" s="1"/>
  <c r="J50" i="13"/>
  <c r="J16" i="17" s="1"/>
  <c r="J49" i="17" s="1"/>
  <c r="J40" i="13"/>
  <c r="J54" i="13"/>
  <c r="J44" i="13"/>
  <c r="J21" i="20"/>
  <c r="J21" i="18"/>
  <c r="J21" i="15"/>
  <c r="D18" i="12"/>
  <c r="D7" i="12" s="1"/>
  <c r="D28" i="12"/>
  <c r="N35" i="12"/>
  <c r="O35" i="12" s="1"/>
  <c r="E40" i="12"/>
  <c r="G40" i="12"/>
  <c r="X54" i="20"/>
  <c r="K7" i="13"/>
  <c r="I40" i="13"/>
  <c r="I50" i="13"/>
  <c r="I16" i="17" s="1"/>
  <c r="I49" i="17" s="1"/>
  <c r="I19" i="17"/>
  <c r="I52" i="17" s="1"/>
  <c r="I54" i="13"/>
  <c r="I44" i="13"/>
  <c r="I21" i="20"/>
  <c r="I21" i="18"/>
  <c r="I21" i="15"/>
  <c r="E5" i="12"/>
  <c r="D37" i="12"/>
  <c r="J5" i="13"/>
  <c r="J41" i="13"/>
  <c r="J51" i="13"/>
  <c r="J17" i="17" s="1"/>
  <c r="J50" i="17" s="1"/>
  <c r="G39" i="12"/>
  <c r="E39" i="12"/>
  <c r="X54" i="15"/>
  <c r="O34" i="12"/>
  <c r="M46" i="12"/>
  <c r="N34" i="12"/>
  <c r="I51" i="13"/>
  <c r="I17" i="17" s="1"/>
  <c r="I50" i="17" s="1"/>
  <c r="I41" i="13"/>
  <c r="N36" i="12"/>
  <c r="O36" i="12"/>
  <c r="X54" i="18"/>
  <c r="F18" i="13"/>
  <c r="F20" i="13"/>
  <c r="F2" i="13"/>
  <c r="F3" i="13" s="1"/>
  <c r="F4" i="13" s="1"/>
  <c r="K20" i="20"/>
  <c r="K20" i="18"/>
  <c r="K20" i="15"/>
  <c r="K53" i="14"/>
  <c r="E31" i="12"/>
  <c r="D14" i="12"/>
  <c r="D24" i="12"/>
  <c r="I5" i="13"/>
  <c r="H120" i="33"/>
  <c r="E122" i="33"/>
  <c r="J53" i="13"/>
  <c r="J43" i="13"/>
  <c r="C59" i="47" l="1"/>
  <c r="F54" i="47"/>
  <c r="E55" i="47" s="1"/>
  <c r="D57" i="47" s="1"/>
  <c r="F19" i="47"/>
  <c r="E59" i="47"/>
  <c r="D60" i="47" s="1"/>
  <c r="E20" i="47"/>
  <c r="G18" i="47"/>
  <c r="G49" i="47"/>
  <c r="F50" i="47" s="1"/>
  <c r="Q37" i="47"/>
  <c r="R37" i="47" s="1"/>
  <c r="E47" i="47"/>
  <c r="C57" i="47"/>
  <c r="D64" i="47"/>
  <c r="D21" i="47"/>
  <c r="C22" i="47"/>
  <c r="B21" i="47"/>
  <c r="H44" i="47"/>
  <c r="G45" i="47" s="1"/>
  <c r="F47" i="47" s="1"/>
  <c r="H17" i="47"/>
  <c r="R17" i="47"/>
  <c r="G40" i="47"/>
  <c r="G42" i="47"/>
  <c r="F44" i="13"/>
  <c r="F21" i="20"/>
  <c r="F54" i="13"/>
  <c r="F21" i="18"/>
  <c r="F21" i="15"/>
  <c r="F41" i="13"/>
  <c r="F51" i="13"/>
  <c r="J20" i="17"/>
  <c r="J53" i="17" s="1"/>
  <c r="J54" i="15"/>
  <c r="J54" i="20"/>
  <c r="J54" i="18"/>
  <c r="G53" i="13"/>
  <c r="G43" i="13"/>
  <c r="F122" i="33"/>
  <c r="G5" i="13"/>
  <c r="J18" i="17"/>
  <c r="J51" i="17" s="1"/>
  <c r="I6" i="13"/>
  <c r="K53" i="20"/>
  <c r="K53" i="18"/>
  <c r="K53" i="15"/>
  <c r="F10" i="12"/>
  <c r="F19" i="13"/>
  <c r="V21" i="15"/>
  <c r="I20" i="14"/>
  <c r="G38" i="12"/>
  <c r="J19" i="17"/>
  <c r="J52" i="17" s="1"/>
  <c r="H52" i="13"/>
  <c r="H42" i="13"/>
  <c r="H5" i="13"/>
  <c r="G40" i="13"/>
  <c r="G50" i="13"/>
  <c r="E21" i="13"/>
  <c r="E19" i="13"/>
  <c r="E20" i="13"/>
  <c r="E2" i="13"/>
  <c r="E3" i="13" s="1"/>
  <c r="E4" i="13" s="1"/>
  <c r="E17" i="13"/>
  <c r="E10" i="12"/>
  <c r="E18" i="13"/>
  <c r="D3" i="12"/>
  <c r="D21" i="12"/>
  <c r="C36" i="12"/>
  <c r="F5" i="13"/>
  <c r="K8" i="13"/>
  <c r="W21" i="15"/>
  <c r="W21" i="18" s="1"/>
  <c r="W21" i="20" s="1"/>
  <c r="J20" i="14"/>
  <c r="C16" i="12"/>
  <c r="C26" i="12"/>
  <c r="L5" i="12" s="1"/>
  <c r="B5" i="12" s="1"/>
  <c r="H16" i="17"/>
  <c r="H49" i="17" s="1"/>
  <c r="H51" i="13"/>
  <c r="H17" i="17" s="1"/>
  <c r="H50" i="17" s="1"/>
  <c r="H41" i="13"/>
  <c r="G19" i="17"/>
  <c r="G52" i="17" s="1"/>
  <c r="G54" i="13"/>
  <c r="G44" i="13"/>
  <c r="G21" i="20"/>
  <c r="G21" i="15"/>
  <c r="G21" i="18"/>
  <c r="F53" i="13"/>
  <c r="F43" i="13"/>
  <c r="C18" i="12"/>
  <c r="C7" i="12" s="1"/>
  <c r="C28" i="12"/>
  <c r="L7" i="12" s="1"/>
  <c r="B7" i="12" s="1"/>
  <c r="D5" i="12"/>
  <c r="D36" i="12"/>
  <c r="H40" i="13"/>
  <c r="H50" i="13"/>
  <c r="G16" i="17"/>
  <c r="G49" i="17" s="1"/>
  <c r="G51" i="13"/>
  <c r="G41" i="13"/>
  <c r="D31" i="12"/>
  <c r="C14" i="12"/>
  <c r="C24" i="12"/>
  <c r="X20" i="15"/>
  <c r="X20" i="18" s="1"/>
  <c r="X20" i="20" s="1"/>
  <c r="K19" i="14"/>
  <c r="F17" i="13"/>
  <c r="N46" i="12"/>
  <c r="J6" i="13"/>
  <c r="V21" i="18"/>
  <c r="V21" i="20" s="1"/>
  <c r="I20" i="17"/>
  <c r="I53" i="17" s="1"/>
  <c r="I54" i="18"/>
  <c r="I54" i="20"/>
  <c r="I54" i="15"/>
  <c r="G121" i="33"/>
  <c r="G122" i="33" s="1"/>
  <c r="H54" i="13"/>
  <c r="H44" i="13"/>
  <c r="H21" i="20"/>
  <c r="H21" i="18"/>
  <c r="H21" i="15"/>
  <c r="H18" i="17"/>
  <c r="H51" i="17" s="1"/>
  <c r="H43" i="13"/>
  <c r="H53" i="13"/>
  <c r="G17" i="17"/>
  <c r="G50" i="17" s="1"/>
  <c r="G42" i="13"/>
  <c r="G52" i="13"/>
  <c r="E37" i="12"/>
  <c r="G37" i="12"/>
  <c r="E52" i="47" l="1"/>
  <c r="G54" i="47"/>
  <c r="F55" i="47" s="1"/>
  <c r="E57" i="47" s="1"/>
  <c r="G19" i="47"/>
  <c r="H49" i="47"/>
  <c r="G50" i="47" s="1"/>
  <c r="F52" i="47" s="1"/>
  <c r="H18" i="47"/>
  <c r="R18" i="47"/>
  <c r="F59" i="47"/>
  <c r="E60" i="47" s="1"/>
  <c r="D62" i="47" s="1"/>
  <c r="F20" i="47"/>
  <c r="F42" i="47"/>
  <c r="P42" i="47" s="1"/>
  <c r="Q40" i="47"/>
  <c r="P40" i="47"/>
  <c r="C62" i="47"/>
  <c r="H122" i="33"/>
  <c r="S17" i="47"/>
  <c r="C64" i="47"/>
  <c r="R35" i="47"/>
  <c r="E64" i="47"/>
  <c r="D65" i="47" s="1"/>
  <c r="E21" i="47"/>
  <c r="I44" i="47"/>
  <c r="Q17" i="47"/>
  <c r="P17" i="47"/>
  <c r="D69" i="47"/>
  <c r="D22" i="47"/>
  <c r="B22" i="47"/>
  <c r="F50" i="13"/>
  <c r="F16" i="17" s="1"/>
  <c r="F49" i="17" s="1"/>
  <c r="F40" i="13"/>
  <c r="L3" i="12"/>
  <c r="C31" i="12"/>
  <c r="F6" i="13"/>
  <c r="E18" i="17"/>
  <c r="E51" i="17" s="1"/>
  <c r="E53" i="13"/>
  <c r="E43" i="13"/>
  <c r="I20" i="20"/>
  <c r="I20" i="18"/>
  <c r="I20" i="15"/>
  <c r="I53" i="14"/>
  <c r="S21" i="15"/>
  <c r="F20" i="14"/>
  <c r="U21" i="15"/>
  <c r="H20" i="14"/>
  <c r="C3" i="12"/>
  <c r="C21" i="12"/>
  <c r="C35" i="12"/>
  <c r="E42" i="13"/>
  <c r="E52" i="13"/>
  <c r="S21" i="18"/>
  <c r="S21" i="20" s="1"/>
  <c r="U21" i="18"/>
  <c r="H20" i="17"/>
  <c r="H53" i="17" s="1"/>
  <c r="H54" i="18"/>
  <c r="H54" i="20"/>
  <c r="H54" i="15"/>
  <c r="J7" i="13"/>
  <c r="C5" i="12"/>
  <c r="D35" i="12"/>
  <c r="D44" i="12" s="1"/>
  <c r="E40" i="13"/>
  <c r="E50" i="13"/>
  <c r="E19" i="17"/>
  <c r="E52" i="17" s="1"/>
  <c r="E54" i="13"/>
  <c r="E44" i="13"/>
  <c r="E21" i="20"/>
  <c r="E21" i="18"/>
  <c r="E21" i="15"/>
  <c r="X53" i="18"/>
  <c r="H121" i="33"/>
  <c r="F20" i="17"/>
  <c r="F53" i="17" s="1"/>
  <c r="F54" i="20"/>
  <c r="F54" i="15"/>
  <c r="F54" i="18"/>
  <c r="F19" i="17"/>
  <c r="F52" i="17" s="1"/>
  <c r="T21" i="15"/>
  <c r="G20" i="14"/>
  <c r="G20" i="17"/>
  <c r="G53" i="17" s="1"/>
  <c r="G54" i="18"/>
  <c r="G54" i="20"/>
  <c r="G54" i="15"/>
  <c r="E16" i="17"/>
  <c r="E49" i="17" s="1"/>
  <c r="E51" i="13"/>
  <c r="E17" i="17" s="1"/>
  <c r="E50" i="17" s="1"/>
  <c r="E41" i="13"/>
  <c r="K19" i="20"/>
  <c r="K52" i="14"/>
  <c r="K19" i="18"/>
  <c r="K19" i="15"/>
  <c r="E36" i="12"/>
  <c r="G36" i="12"/>
  <c r="X53" i="15"/>
  <c r="I7" i="13"/>
  <c r="G6" i="13"/>
  <c r="U21" i="20"/>
  <c r="H19" i="17"/>
  <c r="H52" i="17" s="1"/>
  <c r="V54" i="15"/>
  <c r="V54" i="18" s="1"/>
  <c r="V54" i="20" s="1"/>
  <c r="T21" i="18"/>
  <c r="T21" i="20" s="1"/>
  <c r="J20" i="20"/>
  <c r="J20" i="18"/>
  <c r="J53" i="14"/>
  <c r="J20" i="15"/>
  <c r="K9" i="13"/>
  <c r="D20" i="13"/>
  <c r="D2" i="13"/>
  <c r="D3" i="13" s="1"/>
  <c r="D4" i="13" s="1"/>
  <c r="D17" i="13"/>
  <c r="D21" i="13"/>
  <c r="D18" i="13"/>
  <c r="D19" i="13"/>
  <c r="D10" i="12"/>
  <c r="E5" i="13"/>
  <c r="H6" i="13"/>
  <c r="F17" i="17"/>
  <c r="F50" i="17" s="1"/>
  <c r="F42" i="13"/>
  <c r="F52" i="13"/>
  <c r="X53" i="20"/>
  <c r="G18" i="17"/>
  <c r="G51" i="17" s="1"/>
  <c r="W54" i="15"/>
  <c r="W54" i="18" s="1"/>
  <c r="W54" i="20" s="1"/>
  <c r="G59" i="47" l="1"/>
  <c r="F60" i="47" s="1"/>
  <c r="G20" i="47"/>
  <c r="I49" i="47"/>
  <c r="H50" i="47" s="1"/>
  <c r="I18" i="47"/>
  <c r="E69" i="47"/>
  <c r="D70" i="47" s="1"/>
  <c r="E22" i="47"/>
  <c r="H45" i="47"/>
  <c r="H47" i="47"/>
  <c r="F64" i="47"/>
  <c r="E65" i="47" s="1"/>
  <c r="D67" i="47" s="1"/>
  <c r="F21" i="47"/>
  <c r="S18" i="47"/>
  <c r="C69" i="47"/>
  <c r="C67" i="47"/>
  <c r="Q42" i="47"/>
  <c r="R42" i="47" s="1"/>
  <c r="H54" i="47"/>
  <c r="G55" i="47" s="1"/>
  <c r="H19" i="47"/>
  <c r="D54" i="13"/>
  <c r="D44" i="13"/>
  <c r="D21" i="18"/>
  <c r="D21" i="20"/>
  <c r="D21" i="15"/>
  <c r="J53" i="15"/>
  <c r="J53" i="18"/>
  <c r="J53" i="20"/>
  <c r="X19" i="18"/>
  <c r="X19" i="20" s="1"/>
  <c r="C19" i="13"/>
  <c r="C20" i="13"/>
  <c r="C2" i="13"/>
  <c r="C3" i="13" s="1"/>
  <c r="C4" i="13" s="1"/>
  <c r="C17" i="13"/>
  <c r="C21" i="13"/>
  <c r="C18" i="13"/>
  <c r="C10" i="12"/>
  <c r="I53" i="15"/>
  <c r="I53" i="18"/>
  <c r="I53" i="20"/>
  <c r="D40" i="13"/>
  <c r="D50" i="13"/>
  <c r="K10" i="13"/>
  <c r="G7" i="13"/>
  <c r="K52" i="15"/>
  <c r="K52" i="20"/>
  <c r="K52" i="18"/>
  <c r="S54" i="15"/>
  <c r="S54" i="18" s="1"/>
  <c r="S54" i="20" s="1"/>
  <c r="H20" i="20"/>
  <c r="H20" i="18"/>
  <c r="H20" i="15"/>
  <c r="H53" i="14"/>
  <c r="F20" i="20"/>
  <c r="F20" i="18"/>
  <c r="F53" i="14"/>
  <c r="F20" i="15"/>
  <c r="V20" i="15"/>
  <c r="I19" i="14"/>
  <c r="E6" i="13"/>
  <c r="I8" i="13"/>
  <c r="F18" i="17"/>
  <c r="F51" i="17" s="1"/>
  <c r="H7" i="13"/>
  <c r="D52" i="13"/>
  <c r="D18" i="17" s="1"/>
  <c r="D51" i="17" s="1"/>
  <c r="D42" i="13"/>
  <c r="D5" i="13"/>
  <c r="K17" i="25"/>
  <c r="K17" i="26" s="1"/>
  <c r="K16" i="29" s="1"/>
  <c r="T54" i="15"/>
  <c r="T54" i="18" s="1"/>
  <c r="T54" i="20" s="1"/>
  <c r="E20" i="14"/>
  <c r="R21" i="15"/>
  <c r="U54" i="15"/>
  <c r="U54" i="18" s="1"/>
  <c r="U54" i="20" s="1"/>
  <c r="E35" i="12"/>
  <c r="G35" i="12"/>
  <c r="C44" i="12"/>
  <c r="V20" i="18"/>
  <c r="V20" i="20" s="1"/>
  <c r="F7" i="13"/>
  <c r="B3" i="12"/>
  <c r="L10" i="12"/>
  <c r="J8" i="13"/>
  <c r="D16" i="17"/>
  <c r="D49" i="17" s="1"/>
  <c r="D51" i="13"/>
  <c r="D17" i="17" s="1"/>
  <c r="D50" i="17" s="1"/>
  <c r="D41" i="13"/>
  <c r="D43" i="13"/>
  <c r="D53" i="13"/>
  <c r="W20" i="15"/>
  <c r="W20" i="18" s="1"/>
  <c r="W20" i="20" s="1"/>
  <c r="J19" i="14"/>
  <c r="X19" i="15"/>
  <c r="K18" i="14"/>
  <c r="G20" i="20"/>
  <c r="G20" i="18"/>
  <c r="G20" i="15"/>
  <c r="G53" i="14"/>
  <c r="R21" i="18"/>
  <c r="R21" i="20" s="1"/>
  <c r="E20" i="17"/>
  <c r="E53" i="17" s="1"/>
  <c r="E54" i="15"/>
  <c r="E54" i="20"/>
  <c r="E54" i="18"/>
  <c r="E62" i="47" l="1"/>
  <c r="G47" i="47"/>
  <c r="P47" i="47" s="1"/>
  <c r="P45" i="47"/>
  <c r="Q45" i="47"/>
  <c r="J49" i="47"/>
  <c r="Q18" i="47"/>
  <c r="P18" i="47"/>
  <c r="R40" i="47"/>
  <c r="I54" i="47"/>
  <c r="H55" i="47" s="1"/>
  <c r="I19" i="47"/>
  <c r="F69" i="47"/>
  <c r="E70" i="47" s="1"/>
  <c r="D72" i="47" s="1"/>
  <c r="F22" i="47"/>
  <c r="G52" i="47"/>
  <c r="G64" i="47"/>
  <c r="F65" i="47" s="1"/>
  <c r="G21" i="47"/>
  <c r="F57" i="47"/>
  <c r="C72" i="47"/>
  <c r="H59" i="47"/>
  <c r="G60" i="47" s="1"/>
  <c r="F62" i="47" s="1"/>
  <c r="H20" i="47"/>
  <c r="J9" i="13"/>
  <c r="E7" i="13"/>
  <c r="C53" i="13"/>
  <c r="C43" i="13"/>
  <c r="Q21" i="15"/>
  <c r="D20" i="14"/>
  <c r="R54" i="15"/>
  <c r="G53" i="15"/>
  <c r="G53" i="20"/>
  <c r="G53" i="18"/>
  <c r="B21" i="13"/>
  <c r="B18" i="13"/>
  <c r="B19" i="13"/>
  <c r="B20" i="13"/>
  <c r="B2" i="13"/>
  <c r="B3" i="13" s="1"/>
  <c r="B4" i="13" s="1"/>
  <c r="B17" i="13"/>
  <c r="B10" i="12"/>
  <c r="D6" i="13"/>
  <c r="I9" i="13"/>
  <c r="I19" i="20"/>
  <c r="I52" i="14"/>
  <c r="I19" i="18"/>
  <c r="I19" i="15"/>
  <c r="F53" i="15"/>
  <c r="F53" i="20"/>
  <c r="F53" i="18"/>
  <c r="U20" i="15"/>
  <c r="H19" i="14"/>
  <c r="C19" i="17"/>
  <c r="C52" i="17" s="1"/>
  <c r="C54" i="13"/>
  <c r="C44" i="13"/>
  <c r="C21" i="18"/>
  <c r="C21" i="20"/>
  <c r="C21" i="15"/>
  <c r="C42" i="13"/>
  <c r="C52" i="13"/>
  <c r="D20" i="17"/>
  <c r="D53" i="17" s="1"/>
  <c r="D54" i="15"/>
  <c r="D54" i="20"/>
  <c r="D54" i="18"/>
  <c r="E20" i="20"/>
  <c r="E20" i="18"/>
  <c r="E20" i="15"/>
  <c r="E53" i="14"/>
  <c r="S20" i="15"/>
  <c r="S20" i="18" s="1"/>
  <c r="S20" i="20" s="1"/>
  <c r="F19" i="14"/>
  <c r="H53" i="15"/>
  <c r="H53" i="20"/>
  <c r="H53" i="18"/>
  <c r="X52" i="15"/>
  <c r="C51" i="13"/>
  <c r="C17" i="17" s="1"/>
  <c r="C50" i="17" s="1"/>
  <c r="C41" i="13"/>
  <c r="T20" i="15"/>
  <c r="G19" i="14"/>
  <c r="F8" i="13"/>
  <c r="H8" i="13"/>
  <c r="U20" i="18"/>
  <c r="X52" i="18"/>
  <c r="X52" i="20" s="1"/>
  <c r="K11" i="13"/>
  <c r="V53" i="15"/>
  <c r="V53" i="18" s="1"/>
  <c r="V53" i="20" s="1"/>
  <c r="C40" i="13"/>
  <c r="C50" i="13"/>
  <c r="C16" i="17" s="1"/>
  <c r="C49" i="17" s="1"/>
  <c r="Q21" i="18"/>
  <c r="Q21" i="20" s="1"/>
  <c r="D19" i="17"/>
  <c r="D52" i="17" s="1"/>
  <c r="R54" i="18"/>
  <c r="R54" i="20" s="1"/>
  <c r="T20" i="18"/>
  <c r="T20" i="20" s="1"/>
  <c r="K18" i="20"/>
  <c r="K18" i="18"/>
  <c r="K18" i="15"/>
  <c r="K51" i="14"/>
  <c r="J19" i="20"/>
  <c r="J52" i="14"/>
  <c r="J19" i="18"/>
  <c r="J19" i="15"/>
  <c r="U20" i="20"/>
  <c r="G8" i="13"/>
  <c r="C5" i="13"/>
  <c r="W53" i="15"/>
  <c r="W53" i="18" s="1"/>
  <c r="W53" i="20" s="1"/>
  <c r="Q47" i="47" l="1"/>
  <c r="G57" i="47"/>
  <c r="I50" i="47"/>
  <c r="I52" i="47"/>
  <c r="I59" i="47"/>
  <c r="H60" i="47" s="1"/>
  <c r="G62" i="47" s="1"/>
  <c r="I20" i="47"/>
  <c r="H64" i="47"/>
  <c r="G65" i="47" s="1"/>
  <c r="F67" i="47" s="1"/>
  <c r="H21" i="47"/>
  <c r="G69" i="47"/>
  <c r="F70" i="47" s="1"/>
  <c r="G22" i="47"/>
  <c r="R47" i="47"/>
  <c r="J54" i="47"/>
  <c r="I55" i="47" s="1"/>
  <c r="J19" i="47"/>
  <c r="R19" i="47"/>
  <c r="S19" i="47" s="1"/>
  <c r="E67" i="47"/>
  <c r="R45" i="47"/>
  <c r="X18" i="15"/>
  <c r="X18" i="18" s="1"/>
  <c r="X18" i="20" s="1"/>
  <c r="K17" i="14"/>
  <c r="C20" i="17"/>
  <c r="C53" i="17" s="1"/>
  <c r="C54" i="20"/>
  <c r="C54" i="15"/>
  <c r="C54" i="18"/>
  <c r="B5" i="13"/>
  <c r="B19" i="17"/>
  <c r="B52" i="17" s="1"/>
  <c r="B54" i="13"/>
  <c r="B44" i="13"/>
  <c r="B21" i="18"/>
  <c r="B21" i="15"/>
  <c r="B21" i="20"/>
  <c r="D20" i="20"/>
  <c r="D20" i="18"/>
  <c r="D20" i="15"/>
  <c r="D53" i="14"/>
  <c r="E8" i="13"/>
  <c r="C6" i="13"/>
  <c r="G9" i="13"/>
  <c r="H9" i="13"/>
  <c r="U53" i="15"/>
  <c r="U53" i="18" s="1"/>
  <c r="U53" i="20" s="1"/>
  <c r="P21" i="18"/>
  <c r="P21" i="20" s="1"/>
  <c r="S53" i="15"/>
  <c r="I17" i="25"/>
  <c r="I17" i="26" s="1"/>
  <c r="I16" i="29" s="1"/>
  <c r="V19" i="20"/>
  <c r="D7" i="13"/>
  <c r="B53" i="13"/>
  <c r="B43" i="13"/>
  <c r="T53" i="15"/>
  <c r="H19" i="20"/>
  <c r="H19" i="18"/>
  <c r="H19" i="15"/>
  <c r="H52" i="14"/>
  <c r="J52" i="20"/>
  <c r="J52" i="18"/>
  <c r="J52" i="15"/>
  <c r="J17" i="25"/>
  <c r="J17" i="26" s="1"/>
  <c r="J16" i="29" s="1"/>
  <c r="K16" i="25"/>
  <c r="K16" i="26" s="1"/>
  <c r="K15" i="29" s="1"/>
  <c r="F9" i="13"/>
  <c r="G19" i="20"/>
  <c r="G52" i="14"/>
  <c r="G19" i="18"/>
  <c r="G19" i="15"/>
  <c r="F19" i="20"/>
  <c r="F52" i="14"/>
  <c r="F19" i="18"/>
  <c r="F19" i="15"/>
  <c r="E53" i="15"/>
  <c r="E53" i="18"/>
  <c r="E53" i="20"/>
  <c r="Q54" i="15"/>
  <c r="V19" i="15"/>
  <c r="I18" i="14"/>
  <c r="I10" i="13"/>
  <c r="B42" i="13"/>
  <c r="B52" i="13"/>
  <c r="J10" i="13"/>
  <c r="Q54" i="18"/>
  <c r="Q54" i="20" s="1"/>
  <c r="I52" i="15"/>
  <c r="I52" i="18"/>
  <c r="I52" i="20"/>
  <c r="C18" i="17"/>
  <c r="C51" i="17" s="1"/>
  <c r="W19" i="15"/>
  <c r="W19" i="18" s="1"/>
  <c r="W19" i="20" s="1"/>
  <c r="J18" i="14"/>
  <c r="K51" i="15"/>
  <c r="K51" i="20"/>
  <c r="K51" i="18"/>
  <c r="K12" i="13"/>
  <c r="K34" i="13"/>
  <c r="R20" i="15"/>
  <c r="R20" i="18" s="1"/>
  <c r="R20" i="20" s="1"/>
  <c r="E19" i="14"/>
  <c r="P21" i="15"/>
  <c r="C20" i="14"/>
  <c r="S53" i="18"/>
  <c r="S53" i="20" s="1"/>
  <c r="V19" i="18"/>
  <c r="B50" i="13"/>
  <c r="B40" i="13"/>
  <c r="B16" i="17"/>
  <c r="B49" i="17" s="1"/>
  <c r="B41" i="13"/>
  <c r="B51" i="13"/>
  <c r="B17" i="17" s="1"/>
  <c r="B50" i="17" s="1"/>
  <c r="T53" i="18"/>
  <c r="T53" i="20" s="1"/>
  <c r="H57" i="47" l="1"/>
  <c r="H69" i="47"/>
  <c r="G70" i="47" s="1"/>
  <c r="H22" i="47"/>
  <c r="K54" i="47"/>
  <c r="P19" i="47"/>
  <c r="Q19" i="47"/>
  <c r="E72" i="47"/>
  <c r="J59" i="47"/>
  <c r="I60" i="47" s="1"/>
  <c r="H62" i="47" s="1"/>
  <c r="J20" i="47"/>
  <c r="I64" i="47"/>
  <c r="H65" i="47" s="1"/>
  <c r="I21" i="47"/>
  <c r="H52" i="47"/>
  <c r="P52" i="47" s="1"/>
  <c r="Q52" i="47" s="1"/>
  <c r="P50" i="47"/>
  <c r="Q50" i="47"/>
  <c r="Q20" i="18"/>
  <c r="Q20" i="20" s="1"/>
  <c r="I11" i="13"/>
  <c r="R53" i="18"/>
  <c r="R53" i="20" s="1"/>
  <c r="F52" i="20"/>
  <c r="F52" i="18"/>
  <c r="F52" i="15"/>
  <c r="F10" i="13"/>
  <c r="H52" i="15"/>
  <c r="H52" i="20"/>
  <c r="H52" i="18"/>
  <c r="E19" i="20"/>
  <c r="E52" i="14"/>
  <c r="E19" i="18"/>
  <c r="E19" i="15"/>
  <c r="X51" i="15"/>
  <c r="X51" i="18" s="1"/>
  <c r="X51" i="20" s="1"/>
  <c r="H17" i="25"/>
  <c r="H17" i="26" s="1"/>
  <c r="H16" i="29" s="1"/>
  <c r="U19" i="20"/>
  <c r="B18" i="17"/>
  <c r="B51" i="17" s="1"/>
  <c r="G10" i="13"/>
  <c r="E9" i="13"/>
  <c r="P54" i="15"/>
  <c r="C20" i="20"/>
  <c r="C20" i="18"/>
  <c r="C20" i="15"/>
  <c r="C53" i="14"/>
  <c r="K35" i="13"/>
  <c r="K13" i="13"/>
  <c r="K45" i="13"/>
  <c r="J18" i="20"/>
  <c r="J18" i="18"/>
  <c r="J18" i="15"/>
  <c r="J51" i="14"/>
  <c r="R53" i="15"/>
  <c r="F17" i="25"/>
  <c r="F17" i="26" s="1"/>
  <c r="F16" i="29" s="1"/>
  <c r="G52" i="15"/>
  <c r="G52" i="20"/>
  <c r="G52" i="18"/>
  <c r="U19" i="15"/>
  <c r="H18" i="14"/>
  <c r="D8" i="13"/>
  <c r="D53" i="15"/>
  <c r="D53" i="20"/>
  <c r="D53" i="18"/>
  <c r="B6" i="13"/>
  <c r="T19" i="15"/>
  <c r="T19" i="18" s="1"/>
  <c r="T19" i="20" s="1"/>
  <c r="G18" i="14"/>
  <c r="W52" i="15"/>
  <c r="W52" i="18" s="1"/>
  <c r="W52" i="20" s="1"/>
  <c r="V52" i="15"/>
  <c r="V52" i="18" s="1"/>
  <c r="V52" i="20" s="1"/>
  <c r="J11" i="13"/>
  <c r="I18" i="20"/>
  <c r="I18" i="15"/>
  <c r="I51" i="14"/>
  <c r="I18" i="18"/>
  <c r="S19" i="15"/>
  <c r="S19" i="18" s="1"/>
  <c r="S19" i="20" s="1"/>
  <c r="F18" i="14"/>
  <c r="G17" i="25"/>
  <c r="G17" i="26" s="1"/>
  <c r="G16" i="29" s="1"/>
  <c r="U19" i="18"/>
  <c r="H10" i="13"/>
  <c r="C7" i="13"/>
  <c r="Q20" i="15"/>
  <c r="D19" i="14"/>
  <c r="O21" i="15"/>
  <c r="O21" i="18" s="1"/>
  <c r="O21" i="20" s="1"/>
  <c r="B20" i="14"/>
  <c r="B20" i="17"/>
  <c r="B53" i="17" s="1"/>
  <c r="B54" i="18"/>
  <c r="B54" i="20"/>
  <c r="B54" i="15"/>
  <c r="P54" i="18"/>
  <c r="P54" i="20" s="1"/>
  <c r="K17" i="20"/>
  <c r="K17" i="18"/>
  <c r="K50" i="14"/>
  <c r="K17" i="15"/>
  <c r="J64" i="47" l="1"/>
  <c r="I65" i="47" s="1"/>
  <c r="H67" i="47" s="1"/>
  <c r="J21" i="47"/>
  <c r="J55" i="47"/>
  <c r="J57" i="47"/>
  <c r="R52" i="47"/>
  <c r="G67" i="47"/>
  <c r="I69" i="47"/>
  <c r="H70" i="47" s="1"/>
  <c r="G72" i="47" s="1"/>
  <c r="I22" i="47"/>
  <c r="R50" i="47"/>
  <c r="K59" i="47"/>
  <c r="J60" i="47" s="1"/>
  <c r="I62" i="47" s="1"/>
  <c r="K20" i="47"/>
  <c r="R20" i="47"/>
  <c r="S20" i="47" s="1"/>
  <c r="F72" i="47"/>
  <c r="J12" i="13"/>
  <c r="J34" i="13"/>
  <c r="H18" i="20"/>
  <c r="H51" i="14"/>
  <c r="H18" i="18"/>
  <c r="H18" i="15"/>
  <c r="K46" i="13"/>
  <c r="K36" i="13"/>
  <c r="K14" i="13"/>
  <c r="U52" i="18"/>
  <c r="X17" i="15"/>
  <c r="K16" i="14"/>
  <c r="F18" i="20"/>
  <c r="F18" i="18"/>
  <c r="F18" i="15"/>
  <c r="F51" i="14"/>
  <c r="E10" i="13"/>
  <c r="G11" i="13"/>
  <c r="U52" i="20"/>
  <c r="I12" i="13"/>
  <c r="I34" i="13"/>
  <c r="K50" i="15"/>
  <c r="K50" i="20"/>
  <c r="K50" i="18"/>
  <c r="O54" i="15"/>
  <c r="O54" i="18" s="1"/>
  <c r="O54" i="20" s="1"/>
  <c r="D19" i="20"/>
  <c r="D19" i="18"/>
  <c r="D19" i="15"/>
  <c r="D52" i="14"/>
  <c r="C8" i="13"/>
  <c r="H11" i="13"/>
  <c r="V18" i="15"/>
  <c r="I17" i="14"/>
  <c r="J16" i="25"/>
  <c r="J16" i="26" s="1"/>
  <c r="J15" i="29" s="1"/>
  <c r="C53" i="15"/>
  <c r="C53" i="18"/>
  <c r="C53" i="20"/>
  <c r="R19" i="15"/>
  <c r="E18" i="14"/>
  <c r="U52" i="15"/>
  <c r="S52" i="15"/>
  <c r="K15" i="25"/>
  <c r="K15" i="26" s="1"/>
  <c r="K14" i="29" s="1"/>
  <c r="V18" i="18"/>
  <c r="W18" i="15"/>
  <c r="J17" i="14"/>
  <c r="E52" i="15"/>
  <c r="E52" i="18"/>
  <c r="E52" i="20"/>
  <c r="I51" i="20"/>
  <c r="I51" i="15"/>
  <c r="I51" i="18"/>
  <c r="D9" i="13"/>
  <c r="W18" i="18"/>
  <c r="W18" i="20" s="1"/>
  <c r="E17" i="25"/>
  <c r="E17" i="26" s="1"/>
  <c r="E16" i="29" s="1"/>
  <c r="X17" i="18"/>
  <c r="X17" i="20" s="1"/>
  <c r="B20" i="20"/>
  <c r="B20" i="18"/>
  <c r="B53" i="14"/>
  <c r="B20" i="15"/>
  <c r="I16" i="25"/>
  <c r="I16" i="26" s="1"/>
  <c r="I15" i="29" s="1"/>
  <c r="V18" i="20"/>
  <c r="G18" i="20"/>
  <c r="G18" i="18"/>
  <c r="G18" i="15"/>
  <c r="G51" i="14"/>
  <c r="B7" i="13"/>
  <c r="Q53" i="15"/>
  <c r="Q53" i="18" s="1"/>
  <c r="Q53" i="20" s="1"/>
  <c r="T52" i="15"/>
  <c r="T52" i="18" s="1"/>
  <c r="T52" i="20" s="1"/>
  <c r="J51" i="15"/>
  <c r="J51" i="18"/>
  <c r="J51" i="20"/>
  <c r="P20" i="15"/>
  <c r="P20" i="18" s="1"/>
  <c r="P20" i="20" s="1"/>
  <c r="C19" i="14"/>
  <c r="R19" i="18"/>
  <c r="R19" i="20" s="1"/>
  <c r="F11" i="13"/>
  <c r="S52" i="18"/>
  <c r="S52" i="20" s="1"/>
  <c r="I57" i="47" l="1"/>
  <c r="Q55" i="47"/>
  <c r="P55" i="47"/>
  <c r="L59" i="47"/>
  <c r="Q20" i="47"/>
  <c r="P20" i="47"/>
  <c r="K64" i="47"/>
  <c r="J65" i="47" s="1"/>
  <c r="K21" i="47"/>
  <c r="J69" i="47"/>
  <c r="I70" i="47" s="1"/>
  <c r="J22" i="47"/>
  <c r="P57" i="47"/>
  <c r="L12" i="27"/>
  <c r="L12" i="31"/>
  <c r="G51" i="15"/>
  <c r="G51" i="18"/>
  <c r="G51" i="20"/>
  <c r="B53" i="15"/>
  <c r="B53" i="18"/>
  <c r="B53" i="20"/>
  <c r="F16" i="25"/>
  <c r="F16" i="26" s="1"/>
  <c r="F15" i="29" s="1"/>
  <c r="T18" i="15"/>
  <c r="G17" i="14"/>
  <c r="O20" i="18"/>
  <c r="O20" i="20" s="1"/>
  <c r="D10" i="13"/>
  <c r="V51" i="15"/>
  <c r="E18" i="20"/>
  <c r="E18" i="15"/>
  <c r="E51" i="14"/>
  <c r="E18" i="18"/>
  <c r="H34" i="13"/>
  <c r="H12" i="13"/>
  <c r="D52" i="15"/>
  <c r="D52" i="20"/>
  <c r="D52" i="18"/>
  <c r="X50" i="15"/>
  <c r="G12" i="13"/>
  <c r="G34" i="13"/>
  <c r="F51" i="15"/>
  <c r="F51" i="20"/>
  <c r="F51" i="18"/>
  <c r="K49" i="14"/>
  <c r="K15" i="13"/>
  <c r="K47" i="13"/>
  <c r="K37" i="13"/>
  <c r="U18" i="18"/>
  <c r="U18" i="20" s="1"/>
  <c r="J17" i="20"/>
  <c r="J17" i="18"/>
  <c r="J17" i="15"/>
  <c r="J50" i="14"/>
  <c r="D17" i="25"/>
  <c r="D17" i="26" s="1"/>
  <c r="D16" i="29" s="1"/>
  <c r="U18" i="15"/>
  <c r="H17" i="14"/>
  <c r="J13" i="13"/>
  <c r="J45" i="13"/>
  <c r="J35" i="13"/>
  <c r="F12" i="13"/>
  <c r="F34" i="13"/>
  <c r="C19" i="20"/>
  <c r="C52" i="14"/>
  <c r="C19" i="15"/>
  <c r="C19" i="18"/>
  <c r="B8" i="13"/>
  <c r="T18" i="18"/>
  <c r="R52" i="15"/>
  <c r="R52" i="18" s="1"/>
  <c r="R52" i="20" s="1"/>
  <c r="Q19" i="15"/>
  <c r="Q19" i="18" s="1"/>
  <c r="Q19" i="20" s="1"/>
  <c r="D18" i="14"/>
  <c r="S18" i="15"/>
  <c r="S18" i="18" s="1"/>
  <c r="S18" i="20" s="1"/>
  <c r="F17" i="14"/>
  <c r="K2" i="17"/>
  <c r="H51" i="15"/>
  <c r="H51" i="20"/>
  <c r="H51" i="18"/>
  <c r="V51" i="18"/>
  <c r="V51" i="20" s="1"/>
  <c r="P53" i="15"/>
  <c r="W51" i="15"/>
  <c r="W51" i="18" s="1"/>
  <c r="W51" i="20" s="1"/>
  <c r="G16" i="25"/>
  <c r="G16" i="26" s="1"/>
  <c r="G15" i="29" s="1"/>
  <c r="T18" i="20"/>
  <c r="O20" i="15"/>
  <c r="B19" i="14"/>
  <c r="P53" i="18"/>
  <c r="P53" i="20" s="1"/>
  <c r="I17" i="20"/>
  <c r="I17" i="18"/>
  <c r="I50" i="14"/>
  <c r="I17" i="15"/>
  <c r="C9" i="13"/>
  <c r="X50" i="18"/>
  <c r="X50" i="20" s="1"/>
  <c r="I13" i="13"/>
  <c r="I45" i="13"/>
  <c r="I35" i="13"/>
  <c r="E11" i="13"/>
  <c r="H16" i="25"/>
  <c r="H16" i="26" s="1"/>
  <c r="H15" i="29" s="1"/>
  <c r="Q57" i="47" l="1"/>
  <c r="R55" i="47" s="1"/>
  <c r="K69" i="47"/>
  <c r="J70" i="47" s="1"/>
  <c r="I72" i="47" s="1"/>
  <c r="K22" i="47"/>
  <c r="R57" i="47"/>
  <c r="H72" i="47"/>
  <c r="L64" i="47"/>
  <c r="K65" i="47" s="1"/>
  <c r="J67" i="47" s="1"/>
  <c r="L21" i="47"/>
  <c r="R21" i="47"/>
  <c r="S21" i="47" s="1"/>
  <c r="I67" i="47"/>
  <c r="K60" i="47"/>
  <c r="K62" i="47"/>
  <c r="V17" i="15"/>
  <c r="I16" i="14"/>
  <c r="U51" i="15"/>
  <c r="K16" i="13"/>
  <c r="K48" i="13"/>
  <c r="K38" i="13"/>
  <c r="K6" i="17"/>
  <c r="R18" i="15"/>
  <c r="E17" i="14"/>
  <c r="I50" i="15"/>
  <c r="I50" i="18"/>
  <c r="I50" i="20"/>
  <c r="C52" i="15"/>
  <c r="C52" i="20"/>
  <c r="C52" i="18"/>
  <c r="F13" i="13"/>
  <c r="F45" i="13"/>
  <c r="F35" i="13"/>
  <c r="J46" i="13"/>
  <c r="J14" i="13"/>
  <c r="J36" i="13"/>
  <c r="K8" i="17"/>
  <c r="K12" i="17"/>
  <c r="K45" i="17" s="1"/>
  <c r="G35" i="13"/>
  <c r="G13" i="13"/>
  <c r="G45" i="13"/>
  <c r="E16" i="25"/>
  <c r="E16" i="26" s="1"/>
  <c r="E15" i="29" s="1"/>
  <c r="G17" i="20"/>
  <c r="G17" i="18"/>
  <c r="G50" i="14"/>
  <c r="G17" i="15"/>
  <c r="O53" i="18"/>
  <c r="T51" i="15"/>
  <c r="T51" i="18" s="1"/>
  <c r="T51" i="20" s="1"/>
  <c r="P19" i="15"/>
  <c r="C18" i="14"/>
  <c r="W17" i="15"/>
  <c r="W17" i="18" s="1"/>
  <c r="W17" i="20" s="1"/>
  <c r="J16" i="14"/>
  <c r="S51" i="15"/>
  <c r="S51" i="18" s="1"/>
  <c r="S51" i="20" s="1"/>
  <c r="H13" i="13"/>
  <c r="H35" i="13"/>
  <c r="H45" i="13"/>
  <c r="O53" i="20"/>
  <c r="I14" i="13"/>
  <c r="I46" i="13"/>
  <c r="I36" i="13"/>
  <c r="E34" i="13"/>
  <c r="E12" i="13"/>
  <c r="C10" i="13"/>
  <c r="V17" i="18"/>
  <c r="V17" i="20" s="1"/>
  <c r="B19" i="20"/>
  <c r="B52" i="14"/>
  <c r="B19" i="15"/>
  <c r="B19" i="18"/>
  <c r="U51" i="18"/>
  <c r="C17" i="25"/>
  <c r="C17" i="26" s="1"/>
  <c r="C16" i="29" s="1"/>
  <c r="H17" i="20"/>
  <c r="H17" i="18"/>
  <c r="H50" i="14"/>
  <c r="H17" i="15"/>
  <c r="J15" i="25"/>
  <c r="J15" i="26" s="1"/>
  <c r="J14" i="29" s="1"/>
  <c r="K3" i="17"/>
  <c r="Q52" i="15"/>
  <c r="Q52" i="18" s="1"/>
  <c r="Q52" i="20" s="1"/>
  <c r="R18" i="18"/>
  <c r="R18" i="20" s="1"/>
  <c r="D11" i="13"/>
  <c r="O53" i="15"/>
  <c r="K12" i="43"/>
  <c r="S13" i="32"/>
  <c r="B9" i="13"/>
  <c r="I15" i="25"/>
  <c r="I15" i="26" s="1"/>
  <c r="I14" i="29" s="1"/>
  <c r="U51" i="20"/>
  <c r="F17" i="20"/>
  <c r="F17" i="18"/>
  <c r="F17" i="15"/>
  <c r="F50" i="14"/>
  <c r="D18" i="20"/>
  <c r="D51" i="14"/>
  <c r="D18" i="18"/>
  <c r="D18" i="15"/>
  <c r="P19" i="18"/>
  <c r="P19" i="20" s="1"/>
  <c r="J50" i="15"/>
  <c r="J50" i="20"/>
  <c r="J50" i="18"/>
  <c r="E51" i="18"/>
  <c r="E51" i="15"/>
  <c r="E51" i="20"/>
  <c r="J62" i="47" l="1"/>
  <c r="P60" i="47"/>
  <c r="Q60" i="47"/>
  <c r="M64" i="47"/>
  <c r="Q21" i="47"/>
  <c r="P21" i="47"/>
  <c r="L69" i="47"/>
  <c r="K70" i="47" s="1"/>
  <c r="L22" i="47"/>
  <c r="P62" i="47"/>
  <c r="K12" i="27"/>
  <c r="K12" i="31"/>
  <c r="J12" i="27"/>
  <c r="J12" i="31"/>
  <c r="W50" i="18"/>
  <c r="W50" i="20" s="1"/>
  <c r="D16" i="25"/>
  <c r="D16" i="26" s="1"/>
  <c r="D15" i="29" s="1"/>
  <c r="C11" i="13"/>
  <c r="U17" i="15"/>
  <c r="U17" i="18" s="1"/>
  <c r="U17" i="20" s="1"/>
  <c r="H16" i="14"/>
  <c r="V50" i="15"/>
  <c r="V50" i="18" s="1"/>
  <c r="V50" i="20" s="1"/>
  <c r="K49" i="13"/>
  <c r="K41" i="17" s="1"/>
  <c r="K14" i="17"/>
  <c r="K47" i="17" s="1"/>
  <c r="K39" i="13"/>
  <c r="K9" i="17"/>
  <c r="K16" i="18"/>
  <c r="K16" i="15"/>
  <c r="K16" i="20"/>
  <c r="K43" i="17"/>
  <c r="K39" i="17"/>
  <c r="W50" i="15"/>
  <c r="S17" i="15"/>
  <c r="F16" i="14"/>
  <c r="H50" i="20"/>
  <c r="H50" i="15"/>
  <c r="H50" i="18"/>
  <c r="K7" i="17"/>
  <c r="B52" i="15"/>
  <c r="B52" i="20"/>
  <c r="B52" i="18"/>
  <c r="H14" i="13"/>
  <c r="H36" i="13"/>
  <c r="H46" i="13"/>
  <c r="T17" i="15"/>
  <c r="T17" i="18" s="1"/>
  <c r="T17" i="20" s="1"/>
  <c r="G16" i="14"/>
  <c r="G46" i="13"/>
  <c r="G36" i="13"/>
  <c r="G14" i="13"/>
  <c r="J2" i="17"/>
  <c r="F46" i="13"/>
  <c r="F14" i="13"/>
  <c r="F36" i="13"/>
  <c r="K11" i="17"/>
  <c r="K13" i="17"/>
  <c r="K46" i="17" s="1"/>
  <c r="F15" i="25"/>
  <c r="F15" i="26" s="1"/>
  <c r="F14" i="29" s="1"/>
  <c r="H15" i="25"/>
  <c r="H15" i="26" s="1"/>
  <c r="H14" i="29" s="1"/>
  <c r="C18" i="20"/>
  <c r="C18" i="15"/>
  <c r="C51" i="14"/>
  <c r="C18" i="18"/>
  <c r="I49" i="14"/>
  <c r="R51" i="15"/>
  <c r="R51" i="18" s="1"/>
  <c r="R51" i="20" s="1"/>
  <c r="Q18" i="15"/>
  <c r="Q18" i="18" s="1"/>
  <c r="Q18" i="20" s="1"/>
  <c r="D17" i="14"/>
  <c r="F50" i="15"/>
  <c r="F50" i="20"/>
  <c r="F50" i="18"/>
  <c r="O19" i="15"/>
  <c r="O19" i="18" s="1"/>
  <c r="O19" i="20" s="1"/>
  <c r="B18" i="14"/>
  <c r="I2" i="17"/>
  <c r="J49" i="14"/>
  <c r="G15" i="25"/>
  <c r="G15" i="26" s="1"/>
  <c r="G14" i="29" s="1"/>
  <c r="P52" i="15"/>
  <c r="P52" i="18" s="1"/>
  <c r="P52" i="20" s="1"/>
  <c r="K40" i="17"/>
  <c r="D51" i="15"/>
  <c r="D51" i="20"/>
  <c r="D51" i="18"/>
  <c r="S17" i="18"/>
  <c r="S17" i="20" s="1"/>
  <c r="B10" i="13"/>
  <c r="D34" i="13"/>
  <c r="D12" i="13"/>
  <c r="B17" i="25"/>
  <c r="B17" i="26" s="1"/>
  <c r="E13" i="13"/>
  <c r="E45" i="13"/>
  <c r="E35" i="13"/>
  <c r="I37" i="13"/>
  <c r="I15" i="13"/>
  <c r="I47" i="13"/>
  <c r="G50" i="15"/>
  <c r="G50" i="20"/>
  <c r="G50" i="18"/>
  <c r="J37" i="13"/>
  <c r="J47" i="13"/>
  <c r="J15" i="13"/>
  <c r="E17" i="20"/>
  <c r="E17" i="18"/>
  <c r="E50" i="14"/>
  <c r="E17" i="15"/>
  <c r="K10" i="17"/>
  <c r="K37" i="17"/>
  <c r="K4" i="17"/>
  <c r="K35" i="17"/>
  <c r="J72" i="47" l="1"/>
  <c r="M69" i="47"/>
  <c r="L70" i="47" s="1"/>
  <c r="K72" i="47" s="1"/>
  <c r="M22" i="47"/>
  <c r="R22" i="47"/>
  <c r="L65" i="47"/>
  <c r="L67" i="47"/>
  <c r="Q62" i="47"/>
  <c r="R62" i="47" s="1"/>
  <c r="I12" i="27"/>
  <c r="I12" i="31"/>
  <c r="G12" i="27"/>
  <c r="G12" i="31"/>
  <c r="H12" i="27"/>
  <c r="H12" i="31"/>
  <c r="D35" i="13"/>
  <c r="D13" i="13"/>
  <c r="D45" i="13"/>
  <c r="U50" i="15"/>
  <c r="E15" i="25"/>
  <c r="E15" i="26" s="1"/>
  <c r="E14" i="29" s="1"/>
  <c r="L17" i="26"/>
  <c r="B16" i="29"/>
  <c r="Q51" i="18"/>
  <c r="C16" i="25"/>
  <c r="C16" i="26" s="1"/>
  <c r="C15" i="29" s="1"/>
  <c r="G2" i="17"/>
  <c r="H15" i="13"/>
  <c r="H47" i="13"/>
  <c r="H37" i="13"/>
  <c r="O52" i="15"/>
  <c r="K14" i="25"/>
  <c r="K14" i="26" s="1"/>
  <c r="K13" i="29" s="1"/>
  <c r="X16" i="20"/>
  <c r="K38" i="17"/>
  <c r="K42" i="22"/>
  <c r="K34" i="17"/>
  <c r="K36" i="17"/>
  <c r="K5" i="17"/>
  <c r="K44" i="17"/>
  <c r="J3" i="17"/>
  <c r="D17" i="20"/>
  <c r="D17" i="18"/>
  <c r="D50" i="14"/>
  <c r="D17" i="15"/>
  <c r="G15" i="13"/>
  <c r="G47" i="13"/>
  <c r="G37" i="13"/>
  <c r="H2" i="17"/>
  <c r="R17" i="15"/>
  <c r="R17" i="18" s="1"/>
  <c r="R17" i="20" s="1"/>
  <c r="E16" i="14"/>
  <c r="E14" i="13"/>
  <c r="E36" i="13"/>
  <c r="E46" i="13"/>
  <c r="Q51" i="20"/>
  <c r="B18" i="20"/>
  <c r="B18" i="15"/>
  <c r="B51" i="14"/>
  <c r="B18" i="18"/>
  <c r="F2" i="17"/>
  <c r="X16" i="15"/>
  <c r="X16" i="18" s="1"/>
  <c r="K15" i="14"/>
  <c r="J12" i="43"/>
  <c r="R13" i="32"/>
  <c r="P18" i="15"/>
  <c r="P18" i="18" s="1"/>
  <c r="P18" i="20" s="1"/>
  <c r="C17" i="14"/>
  <c r="C34" i="13"/>
  <c r="C12" i="13"/>
  <c r="J16" i="13"/>
  <c r="J10" i="17" s="1"/>
  <c r="J38" i="13"/>
  <c r="J48" i="13"/>
  <c r="J7" i="17"/>
  <c r="T50" i="15"/>
  <c r="T50" i="18" s="1"/>
  <c r="T50" i="20" s="1"/>
  <c r="I48" i="13"/>
  <c r="I38" i="13"/>
  <c r="I16" i="13"/>
  <c r="I11" i="17" s="1"/>
  <c r="B11" i="13"/>
  <c r="E50" i="15"/>
  <c r="E50" i="20"/>
  <c r="E50" i="18"/>
  <c r="I7" i="17"/>
  <c r="I3" i="17"/>
  <c r="Q51" i="15"/>
  <c r="S50" i="15"/>
  <c r="S50" i="18" s="1"/>
  <c r="S50" i="20" s="1"/>
  <c r="C51" i="15"/>
  <c r="C51" i="20"/>
  <c r="C51" i="18"/>
  <c r="F15" i="13"/>
  <c r="F47" i="13"/>
  <c r="F37" i="13"/>
  <c r="G49" i="14"/>
  <c r="O52" i="18"/>
  <c r="O52" i="20" s="1"/>
  <c r="U50" i="18"/>
  <c r="U50" i="20" s="1"/>
  <c r="F49" i="14"/>
  <c r="K15" i="17"/>
  <c r="K48" i="17" s="1"/>
  <c r="K49" i="18"/>
  <c r="K42" i="17"/>
  <c r="K49" i="20"/>
  <c r="X49" i="20" s="1"/>
  <c r="K49" i="15"/>
  <c r="H49" i="14"/>
  <c r="I12" i="43"/>
  <c r="Q13" i="32"/>
  <c r="R60" i="47" l="1"/>
  <c r="N69" i="47"/>
  <c r="P22" i="47"/>
  <c r="Q22" i="47"/>
  <c r="K67" i="47"/>
  <c r="P67" i="47" s="1"/>
  <c r="Q67" i="47" s="1"/>
  <c r="P65" i="47"/>
  <c r="Q65" i="47"/>
  <c r="S22" i="47"/>
  <c r="F12" i="27"/>
  <c r="F12" i="31"/>
  <c r="P51" i="18"/>
  <c r="P51" i="20"/>
  <c r="I10" i="17"/>
  <c r="J6" i="17"/>
  <c r="B51" i="15"/>
  <c r="B51" i="18"/>
  <c r="B51" i="20"/>
  <c r="G3" i="17"/>
  <c r="L11" i="27"/>
  <c r="L11" i="31"/>
  <c r="D14" i="13"/>
  <c r="D36" i="13"/>
  <c r="D46" i="13"/>
  <c r="H12" i="43"/>
  <c r="P13" i="32"/>
  <c r="F16" i="13"/>
  <c r="F38" i="13"/>
  <c r="F48" i="13"/>
  <c r="F11" i="17"/>
  <c r="F6" i="17"/>
  <c r="F7" i="17"/>
  <c r="P51" i="15"/>
  <c r="B12" i="13"/>
  <c r="B34" i="13"/>
  <c r="I43" i="17"/>
  <c r="C17" i="20"/>
  <c r="C17" i="18"/>
  <c r="C17" i="15"/>
  <c r="C50" i="14"/>
  <c r="O18" i="15"/>
  <c r="B17" i="14"/>
  <c r="E49" i="14"/>
  <c r="Q17" i="15"/>
  <c r="Q17" i="18" s="1"/>
  <c r="Q17" i="20" s="1"/>
  <c r="D16" i="14"/>
  <c r="H8" i="17"/>
  <c r="F12" i="43"/>
  <c r="N13" i="32"/>
  <c r="F3" i="17"/>
  <c r="I14" i="17"/>
  <c r="I47" i="17" s="1"/>
  <c r="I49" i="13"/>
  <c r="I39" i="13"/>
  <c r="I9" i="17"/>
  <c r="I16" i="15"/>
  <c r="I12" i="17"/>
  <c r="I45" i="17" s="1"/>
  <c r="I16" i="20"/>
  <c r="I16" i="18"/>
  <c r="I6" i="17"/>
  <c r="J14" i="17"/>
  <c r="J47" i="17" s="1"/>
  <c r="J49" i="13"/>
  <c r="J43" i="17" s="1"/>
  <c r="J39" i="13"/>
  <c r="J34" i="17" s="1"/>
  <c r="J9" i="17"/>
  <c r="J16" i="15"/>
  <c r="J16" i="20"/>
  <c r="J16" i="18"/>
  <c r="J8" i="17"/>
  <c r="O18" i="18"/>
  <c r="O18" i="20" s="1"/>
  <c r="E2" i="17"/>
  <c r="G12" i="43"/>
  <c r="O13" i="32"/>
  <c r="J12" i="17"/>
  <c r="J45" i="17" s="1"/>
  <c r="X49" i="15"/>
  <c r="X49" i="18" s="1"/>
  <c r="I4" i="17"/>
  <c r="J13" i="17"/>
  <c r="J46" i="17" s="1"/>
  <c r="E37" i="13"/>
  <c r="E15" i="13"/>
  <c r="E47" i="13"/>
  <c r="D15" i="25"/>
  <c r="D15" i="26" s="1"/>
  <c r="D14" i="29" s="1"/>
  <c r="H48" i="13"/>
  <c r="H16" i="13"/>
  <c r="H13" i="17" s="1"/>
  <c r="H46" i="17" s="1"/>
  <c r="H38" i="13"/>
  <c r="F12" i="17"/>
  <c r="F45" i="17" s="1"/>
  <c r="R50" i="15"/>
  <c r="R50" i="18" s="1"/>
  <c r="R50" i="20" s="1"/>
  <c r="I8" i="17"/>
  <c r="I13" i="17"/>
  <c r="I46" i="17" s="1"/>
  <c r="J11" i="17"/>
  <c r="J37" i="17"/>
  <c r="J4" i="17"/>
  <c r="C13" i="13"/>
  <c r="C45" i="13"/>
  <c r="C35" i="13"/>
  <c r="K15" i="20"/>
  <c r="K15" i="18"/>
  <c r="K15" i="15"/>
  <c r="K48" i="14"/>
  <c r="B16" i="25"/>
  <c r="B16" i="26" s="1"/>
  <c r="G16" i="13"/>
  <c r="G13" i="17" s="1"/>
  <c r="G46" i="17" s="1"/>
  <c r="G38" i="13"/>
  <c r="G48" i="13"/>
  <c r="D50" i="20"/>
  <c r="D50" i="18"/>
  <c r="D50" i="15"/>
  <c r="J36" i="17"/>
  <c r="K29" i="22"/>
  <c r="K16" i="22" s="1"/>
  <c r="K3" i="22" s="1"/>
  <c r="H3" i="17"/>
  <c r="R67" i="47" l="1"/>
  <c r="R65" i="47"/>
  <c r="M70" i="47"/>
  <c r="M72" i="47"/>
  <c r="E12" i="27"/>
  <c r="E12" i="31"/>
  <c r="J14" i="25"/>
  <c r="J14" i="26" s="1"/>
  <c r="J13" i="29" s="1"/>
  <c r="W16" i="20"/>
  <c r="I38" i="17"/>
  <c r="I5" i="17"/>
  <c r="I34" i="17"/>
  <c r="C15" i="25"/>
  <c r="C15" i="26" s="1"/>
  <c r="C14" i="29" s="1"/>
  <c r="O51" i="15"/>
  <c r="O51" i="18" s="1"/>
  <c r="O51" i="20" s="1"/>
  <c r="I35" i="17"/>
  <c r="G6" i="17"/>
  <c r="K48" i="15"/>
  <c r="K48" i="20"/>
  <c r="X48" i="20" s="1"/>
  <c r="K48" i="18"/>
  <c r="C14" i="13"/>
  <c r="C46" i="13"/>
  <c r="C36" i="13"/>
  <c r="H11" i="17"/>
  <c r="W16" i="15"/>
  <c r="W16" i="18" s="1"/>
  <c r="J15" i="14"/>
  <c r="I15" i="17"/>
  <c r="I48" i="17" s="1"/>
  <c r="I41" i="17"/>
  <c r="I49" i="15"/>
  <c r="I40" i="17"/>
  <c r="I49" i="18"/>
  <c r="I39" i="17"/>
  <c r="I49" i="20"/>
  <c r="I44" i="17"/>
  <c r="C50" i="15"/>
  <c r="C50" i="20"/>
  <c r="C50" i="18"/>
  <c r="J39" i="17"/>
  <c r="F14" i="17"/>
  <c r="F47" i="17" s="1"/>
  <c r="F49" i="13"/>
  <c r="F39" i="13"/>
  <c r="F29" i="22" s="1"/>
  <c r="F9" i="17"/>
  <c r="F16" i="15"/>
  <c r="F16" i="18"/>
  <c r="F8" i="17"/>
  <c r="F10" i="17"/>
  <c r="F16" i="20"/>
  <c r="D2" i="17"/>
  <c r="K11" i="43"/>
  <c r="S12" i="32"/>
  <c r="I42" i="22"/>
  <c r="K13" i="25"/>
  <c r="K13" i="26" s="1"/>
  <c r="K12" i="29" s="1"/>
  <c r="X15" i="20"/>
  <c r="H44" i="17"/>
  <c r="I14" i="25"/>
  <c r="I14" i="26" s="1"/>
  <c r="I13" i="29" s="1"/>
  <c r="B17" i="18"/>
  <c r="B17" i="15"/>
  <c r="B17" i="20"/>
  <c r="B50" i="14"/>
  <c r="B13" i="13"/>
  <c r="B45" i="13"/>
  <c r="B35" i="13"/>
  <c r="E12" i="43"/>
  <c r="M13" i="32"/>
  <c r="Q50" i="15"/>
  <c r="B15" i="29"/>
  <c r="L16" i="26"/>
  <c r="X15" i="15"/>
  <c r="K14" i="14"/>
  <c r="I36" i="17"/>
  <c r="H4" i="17"/>
  <c r="H35" i="17"/>
  <c r="E48" i="13"/>
  <c r="E38" i="13"/>
  <c r="E16" i="13"/>
  <c r="E6" i="17" s="1"/>
  <c r="V16" i="15"/>
  <c r="I15" i="14"/>
  <c r="P17" i="15"/>
  <c r="C16" i="14"/>
  <c r="F13" i="17"/>
  <c r="F46" i="17" s="1"/>
  <c r="D15" i="13"/>
  <c r="D47" i="13"/>
  <c r="D37" i="13"/>
  <c r="Q50" i="20"/>
  <c r="G14" i="17"/>
  <c r="G47" i="17" s="1"/>
  <c r="G49" i="13"/>
  <c r="G39" i="17" s="1"/>
  <c r="G39" i="13"/>
  <c r="G34" i="17" s="1"/>
  <c r="G9" i="17"/>
  <c r="G8" i="17"/>
  <c r="G16" i="18"/>
  <c r="G11" i="17"/>
  <c r="G16" i="20"/>
  <c r="G7" i="17"/>
  <c r="G16" i="15"/>
  <c r="G12" i="17"/>
  <c r="G45" i="17" s="1"/>
  <c r="G10" i="17"/>
  <c r="J15" i="17"/>
  <c r="J48" i="17" s="1"/>
  <c r="J41" i="17"/>
  <c r="J42" i="17"/>
  <c r="J49" i="20"/>
  <c r="W49" i="20" s="1"/>
  <c r="J40" i="17"/>
  <c r="J44" i="17"/>
  <c r="J49" i="18"/>
  <c r="J49" i="15"/>
  <c r="F4" i="17"/>
  <c r="Q50" i="18"/>
  <c r="G37" i="17"/>
  <c r="G4" i="17"/>
  <c r="G29" i="22"/>
  <c r="G16" i="22" s="1"/>
  <c r="G3" i="22" s="1"/>
  <c r="X15" i="18"/>
  <c r="H14" i="17"/>
  <c r="H47" i="17" s="1"/>
  <c r="H39" i="13"/>
  <c r="H49" i="13"/>
  <c r="H7" i="17"/>
  <c r="H16" i="15"/>
  <c r="H16" i="18"/>
  <c r="H10" i="17"/>
  <c r="H16" i="20"/>
  <c r="H9" i="17"/>
  <c r="H6" i="17"/>
  <c r="E3" i="17"/>
  <c r="I37" i="17"/>
  <c r="J38" i="17"/>
  <c r="J5" i="17"/>
  <c r="J35" i="17"/>
  <c r="J42" i="22"/>
  <c r="J29" i="22" s="1"/>
  <c r="J16" i="22" s="1"/>
  <c r="J3" i="22" s="1"/>
  <c r="V16" i="18"/>
  <c r="V16" i="20" s="1"/>
  <c r="F42" i="22"/>
  <c r="D49" i="14"/>
  <c r="E7" i="17"/>
  <c r="P17" i="18"/>
  <c r="P17" i="20" s="1"/>
  <c r="I42" i="17"/>
  <c r="F42" i="17"/>
  <c r="G42" i="22"/>
  <c r="H12" i="17"/>
  <c r="H45" i="17" s="1"/>
  <c r="L72" i="47" l="1"/>
  <c r="P70" i="47"/>
  <c r="Q70" i="47"/>
  <c r="P72" i="47"/>
  <c r="Q72" i="47" s="1"/>
  <c r="J11" i="27"/>
  <c r="J11" i="31"/>
  <c r="D12" i="27"/>
  <c r="D12" i="31"/>
  <c r="E4" i="17"/>
  <c r="P50" i="18"/>
  <c r="V49" i="15"/>
  <c r="C15" i="13"/>
  <c r="C47" i="13"/>
  <c r="C37" i="13"/>
  <c r="K11" i="27"/>
  <c r="K11" i="31"/>
  <c r="F36" i="17"/>
  <c r="H15" i="17"/>
  <c r="H48" i="17" s="1"/>
  <c r="H43" i="17"/>
  <c r="H41" i="17"/>
  <c r="H49" i="15"/>
  <c r="H39" i="17"/>
  <c r="H49" i="20"/>
  <c r="H42" i="17"/>
  <c r="H49" i="18"/>
  <c r="F37" i="17"/>
  <c r="D13" i="17"/>
  <c r="D46" i="17" s="1"/>
  <c r="D48" i="13"/>
  <c r="D16" i="13"/>
  <c r="D38" i="13"/>
  <c r="C49" i="14"/>
  <c r="E39" i="17"/>
  <c r="K14" i="20"/>
  <c r="K14" i="18"/>
  <c r="K14" i="15"/>
  <c r="K47" i="14"/>
  <c r="B50" i="15"/>
  <c r="B50" i="20"/>
  <c r="B50" i="18"/>
  <c r="L10" i="27"/>
  <c r="L10" i="31"/>
  <c r="F15" i="17"/>
  <c r="F48" i="17" s="1"/>
  <c r="F40" i="17"/>
  <c r="F43" i="17"/>
  <c r="F49" i="15"/>
  <c r="F39" i="17"/>
  <c r="F49" i="20"/>
  <c r="F44" i="17"/>
  <c r="F41" i="17"/>
  <c r="F49" i="18"/>
  <c r="P50" i="20"/>
  <c r="F35" i="17"/>
  <c r="X48" i="18"/>
  <c r="G35" i="17"/>
  <c r="H14" i="25"/>
  <c r="H14" i="26" s="1"/>
  <c r="H13" i="29" s="1"/>
  <c r="T16" i="15"/>
  <c r="G15" i="14"/>
  <c r="G15" i="17"/>
  <c r="G48" i="17" s="1"/>
  <c r="G49" i="18"/>
  <c r="G40" i="17"/>
  <c r="G49" i="15"/>
  <c r="G49" i="20"/>
  <c r="G42" i="17"/>
  <c r="U16" i="18"/>
  <c r="U16" i="20" s="1"/>
  <c r="H38" i="17"/>
  <c r="H36" i="17"/>
  <c r="H42" i="22"/>
  <c r="H5" i="17"/>
  <c r="H34" i="17"/>
  <c r="W49" i="15"/>
  <c r="W49" i="18" s="1"/>
  <c r="T16" i="20"/>
  <c r="G14" i="25"/>
  <c r="G14" i="26" s="1"/>
  <c r="G13" i="29" s="1"/>
  <c r="I15" i="20"/>
  <c r="I15" i="18"/>
  <c r="I48" i="14"/>
  <c r="I15" i="15"/>
  <c r="E14" i="17"/>
  <c r="E47" i="17" s="1"/>
  <c r="E49" i="13"/>
  <c r="E39" i="13"/>
  <c r="E35" i="17" s="1"/>
  <c r="E9" i="17"/>
  <c r="E10" i="17"/>
  <c r="E16" i="15"/>
  <c r="E16" i="20"/>
  <c r="E12" i="17"/>
  <c r="E45" i="17" s="1"/>
  <c r="E16" i="18"/>
  <c r="E8" i="17"/>
  <c r="G43" i="17"/>
  <c r="B15" i="25"/>
  <c r="B15" i="26" s="1"/>
  <c r="G36" i="17"/>
  <c r="F14" i="25"/>
  <c r="F14" i="26" s="1"/>
  <c r="F13" i="29" s="1"/>
  <c r="S16" i="15"/>
  <c r="S16" i="18" s="1"/>
  <c r="S16" i="20" s="1"/>
  <c r="F15" i="14"/>
  <c r="P50" i="15"/>
  <c r="V49" i="18"/>
  <c r="V49" i="20" s="1"/>
  <c r="E42" i="17"/>
  <c r="C2" i="17"/>
  <c r="D12" i="43"/>
  <c r="L13" i="32"/>
  <c r="T16" i="18"/>
  <c r="G41" i="17"/>
  <c r="B46" i="13"/>
  <c r="B14" i="13"/>
  <c r="B36" i="13"/>
  <c r="F38" i="17"/>
  <c r="F5" i="17"/>
  <c r="F34" i="17"/>
  <c r="F16" i="22"/>
  <c r="F3" i="22" s="1"/>
  <c r="U16" i="15"/>
  <c r="H15" i="14"/>
  <c r="G38" i="17"/>
  <c r="G5" i="17"/>
  <c r="E11" i="17"/>
  <c r="D7" i="17"/>
  <c r="D3" i="17"/>
  <c r="E13" i="17"/>
  <c r="E46" i="17" s="1"/>
  <c r="H29" i="22"/>
  <c r="H16" i="22" s="1"/>
  <c r="H3" i="22" s="1"/>
  <c r="H37" i="17"/>
  <c r="G44" i="17"/>
  <c r="O17" i="15"/>
  <c r="O17" i="18" s="1"/>
  <c r="O17" i="20" s="1"/>
  <c r="B16" i="14"/>
  <c r="H40" i="17"/>
  <c r="I29" i="22"/>
  <c r="I16" i="22" s="1"/>
  <c r="I3" i="22" s="1"/>
  <c r="J15" i="20"/>
  <c r="J15" i="18"/>
  <c r="J48" i="14"/>
  <c r="J15" i="15"/>
  <c r="E43" i="17"/>
  <c r="X48" i="15"/>
  <c r="R72" i="47" l="1"/>
  <c r="R70" i="47"/>
  <c r="C12" i="27"/>
  <c r="C12" i="31"/>
  <c r="I11" i="27"/>
  <c r="I11" i="31"/>
  <c r="G11" i="27"/>
  <c r="G11" i="31"/>
  <c r="B15" i="13"/>
  <c r="B37" i="13"/>
  <c r="B47" i="13"/>
  <c r="L15" i="26"/>
  <c r="B14" i="29"/>
  <c r="H11" i="27"/>
  <c r="H11" i="31"/>
  <c r="E34" i="17"/>
  <c r="R16" i="15"/>
  <c r="E15" i="14"/>
  <c r="E15" i="17"/>
  <c r="E48" i="17" s="1"/>
  <c r="E49" i="15"/>
  <c r="E40" i="17"/>
  <c r="E49" i="18"/>
  <c r="E41" i="17"/>
  <c r="E49" i="20"/>
  <c r="T49" i="15"/>
  <c r="X14" i="15"/>
  <c r="K13" i="14"/>
  <c r="D4" i="17"/>
  <c r="E29" i="22"/>
  <c r="E16" i="22" s="1"/>
  <c r="E3" i="22" s="1"/>
  <c r="J13" i="25"/>
  <c r="J13" i="26" s="1"/>
  <c r="J12" i="29" s="1"/>
  <c r="R16" i="18"/>
  <c r="I13" i="25"/>
  <c r="I13" i="26" s="1"/>
  <c r="I12" i="29" s="1"/>
  <c r="O50" i="15"/>
  <c r="X14" i="18"/>
  <c r="D14" i="17"/>
  <c r="D47" i="17" s="1"/>
  <c r="D39" i="13"/>
  <c r="D49" i="13"/>
  <c r="D9" i="17"/>
  <c r="D10" i="17"/>
  <c r="D16" i="15"/>
  <c r="D6" i="17"/>
  <c r="D12" i="17"/>
  <c r="D45" i="17" s="1"/>
  <c r="D16" i="20"/>
  <c r="D8" i="17"/>
  <c r="D16" i="18"/>
  <c r="D11" i="17"/>
  <c r="I11" i="43"/>
  <c r="Q12" i="32"/>
  <c r="J48" i="15"/>
  <c r="J48" i="20"/>
  <c r="J48" i="18"/>
  <c r="R16" i="20"/>
  <c r="E14" i="25"/>
  <c r="E14" i="26" s="1"/>
  <c r="E13" i="29" s="1"/>
  <c r="E38" i="17"/>
  <c r="E5" i="17"/>
  <c r="I48" i="15"/>
  <c r="I48" i="20"/>
  <c r="I48" i="18"/>
  <c r="O50" i="18"/>
  <c r="K47" i="15"/>
  <c r="K47" i="20"/>
  <c r="K47" i="18"/>
  <c r="C12" i="43"/>
  <c r="K13" i="32"/>
  <c r="F15" i="20"/>
  <c r="F15" i="18"/>
  <c r="F48" i="14"/>
  <c r="F15" i="15"/>
  <c r="V15" i="18"/>
  <c r="V15" i="20" s="1"/>
  <c r="G15" i="20"/>
  <c r="G15" i="18"/>
  <c r="G15" i="15"/>
  <c r="G48" i="14"/>
  <c r="O50" i="20"/>
  <c r="C13" i="17"/>
  <c r="C46" i="17" s="1"/>
  <c r="C48" i="13"/>
  <c r="C16" i="13"/>
  <c r="C38" i="13"/>
  <c r="C7" i="17"/>
  <c r="W15" i="15"/>
  <c r="W15" i="18" s="1"/>
  <c r="W15" i="20" s="1"/>
  <c r="J14" i="14"/>
  <c r="B49" i="14"/>
  <c r="H15" i="20"/>
  <c r="H15" i="18"/>
  <c r="H15" i="15"/>
  <c r="H48" i="14"/>
  <c r="B2" i="17"/>
  <c r="V15" i="15"/>
  <c r="I14" i="14"/>
  <c r="T49" i="18"/>
  <c r="T49" i="20" s="1"/>
  <c r="E44" i="17"/>
  <c r="S49" i="15"/>
  <c r="S49" i="18" s="1"/>
  <c r="S49" i="20" s="1"/>
  <c r="K10" i="43"/>
  <c r="S11" i="32"/>
  <c r="X14" i="20"/>
  <c r="K12" i="25"/>
  <c r="K12" i="26" s="1"/>
  <c r="K11" i="29" s="1"/>
  <c r="D39" i="17"/>
  <c r="U49" i="18"/>
  <c r="U49" i="20" s="1"/>
  <c r="U49" i="15"/>
  <c r="E36" i="17"/>
  <c r="J11" i="43"/>
  <c r="R12" i="32"/>
  <c r="C3" i="17"/>
  <c r="E42" i="22"/>
  <c r="E37" i="17"/>
  <c r="J10" i="27" l="1"/>
  <c r="J10" i="31"/>
  <c r="K10" i="27"/>
  <c r="K10" i="31"/>
  <c r="J14" i="20"/>
  <c r="J14" i="18"/>
  <c r="J14" i="15"/>
  <c r="J47" i="14"/>
  <c r="F13" i="25"/>
  <c r="F13" i="26" s="1"/>
  <c r="F12" i="29" s="1"/>
  <c r="V48" i="15"/>
  <c r="D38" i="17"/>
  <c r="D5" i="17"/>
  <c r="D36" i="17"/>
  <c r="D35" i="17"/>
  <c r="K13" i="20"/>
  <c r="K13" i="18"/>
  <c r="K13" i="15"/>
  <c r="K46" i="14"/>
  <c r="E15" i="20"/>
  <c r="E15" i="18"/>
  <c r="E48" i="14"/>
  <c r="E15" i="15"/>
  <c r="B16" i="13"/>
  <c r="B13" i="17" s="1"/>
  <c r="B46" i="17" s="1"/>
  <c r="B48" i="13"/>
  <c r="B38" i="13"/>
  <c r="H11" i="43"/>
  <c r="P12" i="32"/>
  <c r="H48" i="15"/>
  <c r="H48" i="20"/>
  <c r="H48" i="18"/>
  <c r="D42" i="22"/>
  <c r="C4" i="17"/>
  <c r="T15" i="15"/>
  <c r="G14" i="14"/>
  <c r="S15" i="15"/>
  <c r="F14" i="14"/>
  <c r="D14" i="25"/>
  <c r="D14" i="26" s="1"/>
  <c r="D13" i="29" s="1"/>
  <c r="F11" i="43"/>
  <c r="N12" i="32"/>
  <c r="I14" i="20"/>
  <c r="I14" i="18"/>
  <c r="I14" i="15"/>
  <c r="I47" i="14"/>
  <c r="X47" i="15"/>
  <c r="U15" i="15"/>
  <c r="H14" i="14"/>
  <c r="C49" i="13"/>
  <c r="C14" i="17"/>
  <c r="C47" i="17" s="1"/>
  <c r="C39" i="13"/>
  <c r="C16" i="15"/>
  <c r="C16" i="20"/>
  <c r="C6" i="17"/>
  <c r="C16" i="18"/>
  <c r="C11" i="17"/>
  <c r="C10" i="17"/>
  <c r="T15" i="18"/>
  <c r="T15" i="20" s="1"/>
  <c r="F48" i="20"/>
  <c r="F48" i="18"/>
  <c r="F48" i="15"/>
  <c r="X47" i="18"/>
  <c r="V48" i="18"/>
  <c r="C9" i="17"/>
  <c r="D29" i="22"/>
  <c r="D16" i="22" s="1"/>
  <c r="D3" i="22" s="1"/>
  <c r="R49" i="15"/>
  <c r="R49" i="18" s="1"/>
  <c r="R49" i="20" s="1"/>
  <c r="B9" i="17"/>
  <c r="C12" i="17"/>
  <c r="C45" i="17" s="1"/>
  <c r="H13" i="25"/>
  <c r="H13" i="26" s="1"/>
  <c r="H12" i="29" s="1"/>
  <c r="U15" i="20"/>
  <c r="G48" i="15"/>
  <c r="G48" i="20"/>
  <c r="G48" i="18"/>
  <c r="F11" i="27"/>
  <c r="F11" i="31"/>
  <c r="Q16" i="15"/>
  <c r="D15" i="14"/>
  <c r="D37" i="17"/>
  <c r="L9" i="27"/>
  <c r="L9" i="31"/>
  <c r="U15" i="18"/>
  <c r="C8" i="17"/>
  <c r="G13" i="25"/>
  <c r="G13" i="26" s="1"/>
  <c r="G12" i="29" s="1"/>
  <c r="S15" i="18"/>
  <c r="S15" i="20" s="1"/>
  <c r="X47" i="20"/>
  <c r="V48" i="20"/>
  <c r="W48" i="15"/>
  <c r="W48" i="18" s="1"/>
  <c r="W48" i="20" s="1"/>
  <c r="Q16" i="18"/>
  <c r="Q16" i="20" s="1"/>
  <c r="D15" i="17"/>
  <c r="D48" i="17" s="1"/>
  <c r="D40" i="17"/>
  <c r="D41" i="17"/>
  <c r="D49" i="20"/>
  <c r="D49" i="18"/>
  <c r="D49" i="15"/>
  <c r="D42" i="17"/>
  <c r="D43" i="17"/>
  <c r="D44" i="17"/>
  <c r="D34" i="17"/>
  <c r="G11" i="43"/>
  <c r="O12" i="32"/>
  <c r="B8" i="17"/>
  <c r="B3" i="17"/>
  <c r="B12" i="43"/>
  <c r="J13" i="32"/>
  <c r="H10" i="27" l="1"/>
  <c r="H10" i="31"/>
  <c r="E11" i="27"/>
  <c r="E11" i="31"/>
  <c r="G10" i="27"/>
  <c r="G10" i="31"/>
  <c r="Q49" i="20"/>
  <c r="I47" i="15"/>
  <c r="I47" i="20"/>
  <c r="I47" i="18"/>
  <c r="F14" i="20"/>
  <c r="F14" i="18"/>
  <c r="F14" i="15"/>
  <c r="F47" i="14"/>
  <c r="R15" i="18"/>
  <c r="R15" i="20" s="1"/>
  <c r="W14" i="15"/>
  <c r="J13" i="14"/>
  <c r="S48" i="15"/>
  <c r="C14" i="25"/>
  <c r="C14" i="26" s="1"/>
  <c r="C13" i="29" s="1"/>
  <c r="P16" i="20"/>
  <c r="C15" i="17"/>
  <c r="C48" i="17" s="1"/>
  <c r="C40" i="17"/>
  <c r="C49" i="15"/>
  <c r="C43" i="17"/>
  <c r="C44" i="17"/>
  <c r="C49" i="18"/>
  <c r="C42" i="17"/>
  <c r="C39" i="17"/>
  <c r="C49" i="20"/>
  <c r="C41" i="17"/>
  <c r="V14" i="15"/>
  <c r="I13" i="14"/>
  <c r="C35" i="17"/>
  <c r="B11" i="17"/>
  <c r="E13" i="25"/>
  <c r="E13" i="26" s="1"/>
  <c r="E12" i="29" s="1"/>
  <c r="K11" i="25"/>
  <c r="K11" i="26" s="1"/>
  <c r="K10" i="29" s="1"/>
  <c r="W14" i="18"/>
  <c r="B14" i="17"/>
  <c r="B47" i="17" s="1"/>
  <c r="B49" i="13"/>
  <c r="B39" i="13"/>
  <c r="B16" i="18"/>
  <c r="B16" i="20"/>
  <c r="B10" i="17"/>
  <c r="B7" i="17"/>
  <c r="B16" i="15"/>
  <c r="J10" i="43"/>
  <c r="R11" i="32"/>
  <c r="Q49" i="15"/>
  <c r="T48" i="15"/>
  <c r="T48" i="18" s="1"/>
  <c r="T48" i="20" s="1"/>
  <c r="S48" i="18"/>
  <c r="P16" i="15"/>
  <c r="C15" i="14"/>
  <c r="H14" i="20"/>
  <c r="H14" i="18"/>
  <c r="H47" i="14"/>
  <c r="H14" i="15"/>
  <c r="V14" i="18"/>
  <c r="B12" i="17"/>
  <c r="B45" i="17" s="1"/>
  <c r="U48" i="15"/>
  <c r="U48" i="18" s="1"/>
  <c r="U48" i="20" s="1"/>
  <c r="B37" i="17"/>
  <c r="B35" i="17"/>
  <c r="B4" i="17"/>
  <c r="R15" i="15"/>
  <c r="E14" i="14"/>
  <c r="K46" i="15"/>
  <c r="K46" i="20"/>
  <c r="K46" i="18"/>
  <c r="W14" i="20"/>
  <c r="J12" i="25"/>
  <c r="J12" i="26" s="1"/>
  <c r="J11" i="29" s="1"/>
  <c r="K9" i="43"/>
  <c r="S10" i="32"/>
  <c r="Q49" i="18"/>
  <c r="D15" i="20"/>
  <c r="D15" i="18"/>
  <c r="D15" i="15"/>
  <c r="D48" i="14"/>
  <c r="E11" i="43"/>
  <c r="M12" i="32"/>
  <c r="I10" i="27"/>
  <c r="I10" i="31"/>
  <c r="S48" i="20"/>
  <c r="P16" i="18"/>
  <c r="C38" i="17"/>
  <c r="C5" i="17"/>
  <c r="C34" i="17"/>
  <c r="C36" i="17"/>
  <c r="C42" i="22"/>
  <c r="V14" i="20"/>
  <c r="I12" i="25"/>
  <c r="I12" i="26" s="1"/>
  <c r="I11" i="29" s="1"/>
  <c r="B6" i="17"/>
  <c r="G14" i="20"/>
  <c r="G14" i="18"/>
  <c r="G14" i="15"/>
  <c r="G47" i="14"/>
  <c r="C29" i="22"/>
  <c r="C16" i="22" s="1"/>
  <c r="C3" i="22" s="1"/>
  <c r="C37" i="17"/>
  <c r="B39" i="17"/>
  <c r="B41" i="17"/>
  <c r="B43" i="17"/>
  <c r="B40" i="17"/>
  <c r="E48" i="15"/>
  <c r="E48" i="18"/>
  <c r="E48" i="20"/>
  <c r="X13" i="15"/>
  <c r="X13" i="18" s="1"/>
  <c r="X13" i="20" s="1"/>
  <c r="K12" i="14"/>
  <c r="J47" i="15"/>
  <c r="J47" i="18"/>
  <c r="J47" i="20"/>
  <c r="I10" i="43"/>
  <c r="Q11" i="32"/>
  <c r="L8" i="27" l="1"/>
  <c r="L8" i="31"/>
  <c r="F10" i="27"/>
  <c r="F10" i="31"/>
  <c r="T14" i="15"/>
  <c r="G13" i="14"/>
  <c r="H47" i="15"/>
  <c r="H47" i="20"/>
  <c r="H47" i="18"/>
  <c r="B14" i="25"/>
  <c r="B14" i="26" s="1"/>
  <c r="D11" i="27"/>
  <c r="D11" i="31"/>
  <c r="W47" i="15"/>
  <c r="W47" i="18" s="1"/>
  <c r="W47" i="20" s="1"/>
  <c r="T14" i="18"/>
  <c r="J9" i="27"/>
  <c r="J9" i="31"/>
  <c r="D48" i="15"/>
  <c r="D48" i="20"/>
  <c r="D48" i="18"/>
  <c r="K9" i="27"/>
  <c r="K9" i="31"/>
  <c r="O16" i="15"/>
  <c r="O16" i="18" s="1"/>
  <c r="O16" i="20" s="1"/>
  <c r="B15" i="14"/>
  <c r="P49" i="15"/>
  <c r="P49" i="18" s="1"/>
  <c r="P49" i="20" s="1"/>
  <c r="J13" i="20"/>
  <c r="J13" i="18"/>
  <c r="J13" i="15"/>
  <c r="J46" i="14"/>
  <c r="F47" i="15"/>
  <c r="F47" i="20"/>
  <c r="F47" i="18"/>
  <c r="V47" i="18"/>
  <c r="V47" i="20" s="1"/>
  <c r="D11" i="43"/>
  <c r="L12" i="32"/>
  <c r="X46" i="15"/>
  <c r="X46" i="18" s="1"/>
  <c r="X46" i="20" s="1"/>
  <c r="K12" i="20"/>
  <c r="K12" i="18"/>
  <c r="K45" i="14"/>
  <c r="K12" i="15"/>
  <c r="T14" i="20"/>
  <c r="G12" i="25"/>
  <c r="G12" i="26" s="1"/>
  <c r="G11" i="29" s="1"/>
  <c r="H10" i="43"/>
  <c r="P11" i="32"/>
  <c r="Q15" i="15"/>
  <c r="Q15" i="18" s="1"/>
  <c r="Q15" i="20" s="1"/>
  <c r="D14" i="14"/>
  <c r="E14" i="20"/>
  <c r="E14" i="18"/>
  <c r="E14" i="15"/>
  <c r="E47" i="14"/>
  <c r="H12" i="25"/>
  <c r="H12" i="26" s="1"/>
  <c r="H11" i="29" s="1"/>
  <c r="B38" i="17"/>
  <c r="B5" i="17"/>
  <c r="B36" i="17"/>
  <c r="B42" i="22"/>
  <c r="B34" i="17"/>
  <c r="S14" i="15"/>
  <c r="F13" i="14"/>
  <c r="D13" i="25"/>
  <c r="D13" i="26" s="1"/>
  <c r="D12" i="29" s="1"/>
  <c r="F12" i="25"/>
  <c r="F12" i="26" s="1"/>
  <c r="F11" i="29" s="1"/>
  <c r="R48" i="15"/>
  <c r="R48" i="18" s="1"/>
  <c r="R48" i="20" s="1"/>
  <c r="G47" i="15"/>
  <c r="G47" i="18"/>
  <c r="G47" i="20"/>
  <c r="U14" i="15"/>
  <c r="U14" i="18" s="1"/>
  <c r="U14" i="20" s="1"/>
  <c r="H13" i="14"/>
  <c r="C15" i="20"/>
  <c r="C15" i="18"/>
  <c r="C48" i="14"/>
  <c r="C15" i="15"/>
  <c r="B15" i="17"/>
  <c r="B48" i="17" s="1"/>
  <c r="B42" i="17"/>
  <c r="B49" i="15"/>
  <c r="B44" i="17"/>
  <c r="B49" i="18"/>
  <c r="B49" i="20"/>
  <c r="I13" i="20"/>
  <c r="I13" i="18"/>
  <c r="I13" i="15"/>
  <c r="I46" i="14"/>
  <c r="S14" i="18"/>
  <c r="S14" i="20" s="1"/>
  <c r="V47" i="15"/>
  <c r="F10" i="43"/>
  <c r="N11" i="32"/>
  <c r="G10" i="43"/>
  <c r="O11" i="32"/>
  <c r="I9" i="27" l="1"/>
  <c r="I9" i="31"/>
  <c r="E10" i="27"/>
  <c r="E10" i="31"/>
  <c r="C11" i="27"/>
  <c r="C11" i="31"/>
  <c r="G9" i="27"/>
  <c r="G9" i="31"/>
  <c r="U47" i="15"/>
  <c r="V13" i="15"/>
  <c r="I12" i="14"/>
  <c r="C13" i="25"/>
  <c r="C13" i="26" s="1"/>
  <c r="C12" i="29" s="1"/>
  <c r="T47" i="15"/>
  <c r="E12" i="25"/>
  <c r="E12" i="26" s="1"/>
  <c r="E11" i="29" s="1"/>
  <c r="K45" i="20"/>
  <c r="K45" i="15"/>
  <c r="K45" i="18"/>
  <c r="W13" i="15"/>
  <c r="J12" i="14"/>
  <c r="I9" i="43"/>
  <c r="Q10" i="32"/>
  <c r="B13" i="29"/>
  <c r="L14" i="26"/>
  <c r="G13" i="20"/>
  <c r="G13" i="18"/>
  <c r="G13" i="15"/>
  <c r="G46" i="14"/>
  <c r="E10" i="43"/>
  <c r="M11" i="32"/>
  <c r="T47" i="18"/>
  <c r="J46" i="15"/>
  <c r="J46" i="20"/>
  <c r="J46" i="18"/>
  <c r="V13" i="18"/>
  <c r="V13" i="20" s="1"/>
  <c r="P15" i="15"/>
  <c r="P15" i="18" s="1"/>
  <c r="P15" i="20" s="1"/>
  <c r="C14" i="14"/>
  <c r="H13" i="20"/>
  <c r="H13" i="18"/>
  <c r="H13" i="15"/>
  <c r="H46" i="14"/>
  <c r="E47" i="20"/>
  <c r="E47" i="15"/>
  <c r="E47" i="18"/>
  <c r="H9" i="27"/>
  <c r="H9" i="31"/>
  <c r="W13" i="18"/>
  <c r="U47" i="18"/>
  <c r="I46" i="15"/>
  <c r="I46" i="20"/>
  <c r="I46" i="18"/>
  <c r="B29" i="22"/>
  <c r="B16" i="22" s="1"/>
  <c r="B3" i="22" s="1"/>
  <c r="X12" i="15"/>
  <c r="X12" i="18" s="1"/>
  <c r="X12" i="20" s="1"/>
  <c r="K11" i="14"/>
  <c r="J9" i="43"/>
  <c r="R10" i="32"/>
  <c r="I11" i="25"/>
  <c r="I11" i="26" s="1"/>
  <c r="I10" i="29" s="1"/>
  <c r="O49" i="15"/>
  <c r="O49" i="18" s="1"/>
  <c r="O49" i="20" s="1"/>
  <c r="C48" i="15"/>
  <c r="C48" i="20"/>
  <c r="C48" i="18"/>
  <c r="T47" i="20"/>
  <c r="F13" i="20"/>
  <c r="F13" i="18"/>
  <c r="F13" i="15"/>
  <c r="F46" i="14"/>
  <c r="R14" i="15"/>
  <c r="R14" i="18" s="1"/>
  <c r="R14" i="20" s="1"/>
  <c r="E13" i="14"/>
  <c r="D14" i="20"/>
  <c r="D14" i="18"/>
  <c r="D47" i="14"/>
  <c r="D14" i="15"/>
  <c r="K10" i="25"/>
  <c r="K10" i="26" s="1"/>
  <c r="K9" i="29" s="1"/>
  <c r="S47" i="15"/>
  <c r="S47" i="18" s="1"/>
  <c r="S47" i="20" s="1"/>
  <c r="J11" i="25"/>
  <c r="J11" i="26" s="1"/>
  <c r="J10" i="29" s="1"/>
  <c r="W13" i="20"/>
  <c r="B15" i="18"/>
  <c r="B15" i="20"/>
  <c r="B48" i="14"/>
  <c r="B15" i="15"/>
  <c r="Q48" i="15"/>
  <c r="Q48" i="18" s="1"/>
  <c r="Q48" i="20" s="1"/>
  <c r="C11" i="43"/>
  <c r="K12" i="32"/>
  <c r="U47" i="20"/>
  <c r="K8" i="43"/>
  <c r="S9" i="32"/>
  <c r="D10" i="27" l="1"/>
  <c r="D10" i="31"/>
  <c r="L7" i="27"/>
  <c r="L7" i="31"/>
  <c r="F9" i="27"/>
  <c r="F9" i="31"/>
  <c r="J8" i="27"/>
  <c r="J8" i="31"/>
  <c r="O15" i="15"/>
  <c r="B14" i="14"/>
  <c r="Q14" i="18"/>
  <c r="Q14" i="20" s="1"/>
  <c r="T13" i="15"/>
  <c r="G12" i="14"/>
  <c r="B48" i="15"/>
  <c r="B48" i="20"/>
  <c r="B48" i="18"/>
  <c r="D12" i="25"/>
  <c r="D12" i="26" s="1"/>
  <c r="D11" i="29" s="1"/>
  <c r="F46" i="15"/>
  <c r="F46" i="20"/>
  <c r="F46" i="18"/>
  <c r="U13" i="15"/>
  <c r="H12" i="14"/>
  <c r="C14" i="20"/>
  <c r="C14" i="15"/>
  <c r="C14" i="18"/>
  <c r="C47" i="14"/>
  <c r="W46" i="15"/>
  <c r="W46" i="18" s="1"/>
  <c r="W46" i="20" s="1"/>
  <c r="T13" i="18"/>
  <c r="X45" i="15"/>
  <c r="X45" i="18" s="1"/>
  <c r="X45" i="20" s="1"/>
  <c r="K44" i="14"/>
  <c r="F9" i="43"/>
  <c r="N10" i="32"/>
  <c r="D10" i="43"/>
  <c r="L11" i="32"/>
  <c r="K8" i="27"/>
  <c r="K8" i="31"/>
  <c r="F11" i="25"/>
  <c r="F11" i="26" s="1"/>
  <c r="F10" i="29" s="1"/>
  <c r="P48" i="15"/>
  <c r="H46" i="15"/>
  <c r="H46" i="20"/>
  <c r="H46" i="18"/>
  <c r="E13" i="20"/>
  <c r="E13" i="15"/>
  <c r="E46" i="14"/>
  <c r="E13" i="18"/>
  <c r="S13" i="15"/>
  <c r="F12" i="14"/>
  <c r="P48" i="18"/>
  <c r="V46" i="15"/>
  <c r="V46" i="18" s="1"/>
  <c r="V46" i="20" s="1"/>
  <c r="R47" i="15"/>
  <c r="R47" i="18" s="1"/>
  <c r="R47" i="20" s="1"/>
  <c r="U13" i="18"/>
  <c r="U13" i="20" s="1"/>
  <c r="G11" i="25"/>
  <c r="G11" i="26" s="1"/>
  <c r="G10" i="29" s="1"/>
  <c r="T13" i="20"/>
  <c r="I12" i="20"/>
  <c r="I12" i="18"/>
  <c r="I12" i="15"/>
  <c r="I45" i="14"/>
  <c r="G9" i="43"/>
  <c r="O10" i="32"/>
  <c r="J12" i="20"/>
  <c r="J12" i="18"/>
  <c r="J45" i="14"/>
  <c r="J12" i="15"/>
  <c r="B13" i="25"/>
  <c r="B13" i="26" s="1"/>
  <c r="Q14" i="15"/>
  <c r="D13" i="14"/>
  <c r="O15" i="18"/>
  <c r="O15" i="20" s="1"/>
  <c r="D47" i="15"/>
  <c r="D47" i="20"/>
  <c r="D47" i="18"/>
  <c r="S13" i="18"/>
  <c r="S13" i="20" s="1"/>
  <c r="P48" i="20"/>
  <c r="K11" i="20"/>
  <c r="K11" i="15"/>
  <c r="X11" i="15" s="1"/>
  <c r="K11" i="18"/>
  <c r="H11" i="25"/>
  <c r="H11" i="26" s="1"/>
  <c r="H10" i="29" s="1"/>
  <c r="G46" i="15"/>
  <c r="G46" i="18"/>
  <c r="G46" i="20"/>
  <c r="B11" i="43"/>
  <c r="J12" i="32"/>
  <c r="H9" i="43"/>
  <c r="P10" i="32"/>
  <c r="C10" i="27" l="1"/>
  <c r="C10" i="31"/>
  <c r="G8" i="27"/>
  <c r="G8" i="31"/>
  <c r="I8" i="27"/>
  <c r="I8" i="31"/>
  <c r="E9" i="27"/>
  <c r="E9" i="31"/>
  <c r="E46" i="15"/>
  <c r="E46" i="20"/>
  <c r="E46" i="18"/>
  <c r="P14" i="15"/>
  <c r="P14" i="18" s="1"/>
  <c r="P14" i="20" s="1"/>
  <c r="C13" i="14"/>
  <c r="X11" i="18"/>
  <c r="D13" i="20"/>
  <c r="D13" i="18"/>
  <c r="D13" i="15"/>
  <c r="D46" i="14"/>
  <c r="L13" i="26"/>
  <c r="B12" i="29"/>
  <c r="J10" i="25"/>
  <c r="J10" i="26" s="1"/>
  <c r="J9" i="29" s="1"/>
  <c r="V12" i="15"/>
  <c r="I11" i="14"/>
  <c r="H8" i="27"/>
  <c r="H8" i="31"/>
  <c r="R13" i="15"/>
  <c r="E12" i="14"/>
  <c r="K44" i="15"/>
  <c r="K44" i="20"/>
  <c r="K44" i="18"/>
  <c r="C12" i="25"/>
  <c r="C12" i="26" s="1"/>
  <c r="C11" i="29" s="1"/>
  <c r="S46" i="15"/>
  <c r="B14" i="20"/>
  <c r="B14" i="18"/>
  <c r="B14" i="15"/>
  <c r="B47" i="14"/>
  <c r="I8" i="43"/>
  <c r="Q9" i="32"/>
  <c r="K7" i="43"/>
  <c r="S8" i="32"/>
  <c r="U46" i="18"/>
  <c r="U46" i="20" s="1"/>
  <c r="J8" i="43"/>
  <c r="R9" i="32"/>
  <c r="V12" i="18"/>
  <c r="E11" i="25"/>
  <c r="E11" i="26" s="1"/>
  <c r="E10" i="29" s="1"/>
  <c r="U46" i="15"/>
  <c r="C47" i="18"/>
  <c r="C47" i="15"/>
  <c r="C47" i="20"/>
  <c r="H12" i="20"/>
  <c r="H12" i="18"/>
  <c r="H45" i="14"/>
  <c r="H12" i="15"/>
  <c r="O48" i="15"/>
  <c r="O48" i="18" s="1"/>
  <c r="O48" i="20" s="1"/>
  <c r="T46" i="15"/>
  <c r="I45" i="15"/>
  <c r="I45" i="20"/>
  <c r="I45" i="18"/>
  <c r="F12" i="20"/>
  <c r="F12" i="18"/>
  <c r="F45" i="14"/>
  <c r="F12" i="15"/>
  <c r="W12" i="15"/>
  <c r="W12" i="18" s="1"/>
  <c r="W12" i="20" s="1"/>
  <c r="J11" i="14"/>
  <c r="T46" i="18"/>
  <c r="T46" i="20" s="1"/>
  <c r="K9" i="25"/>
  <c r="K9" i="26" s="1"/>
  <c r="K8" i="29" s="1"/>
  <c r="X11" i="20"/>
  <c r="Q47" i="15"/>
  <c r="Q47" i="18" s="1"/>
  <c r="Q47" i="20" s="1"/>
  <c r="J45" i="15"/>
  <c r="J45" i="20"/>
  <c r="J45" i="18"/>
  <c r="V12" i="20"/>
  <c r="I10" i="25"/>
  <c r="I10" i="26" s="1"/>
  <c r="I9" i="29" s="1"/>
  <c r="R13" i="18"/>
  <c r="R13" i="20" s="1"/>
  <c r="S46" i="18"/>
  <c r="S46" i="20" s="1"/>
  <c r="G12" i="20"/>
  <c r="G12" i="18"/>
  <c r="G45" i="14"/>
  <c r="G12" i="15"/>
  <c r="E9" i="43"/>
  <c r="M10" i="32"/>
  <c r="C10" i="43"/>
  <c r="K11" i="32"/>
  <c r="K7" i="27" l="1"/>
  <c r="K7" i="31"/>
  <c r="D9" i="27"/>
  <c r="D9" i="31"/>
  <c r="F8" i="27"/>
  <c r="F8" i="31"/>
  <c r="G10" i="25"/>
  <c r="G10" i="26" s="1"/>
  <c r="G9" i="29" s="1"/>
  <c r="J11" i="20"/>
  <c r="J11" i="18"/>
  <c r="J11" i="15"/>
  <c r="W11" i="15" s="1"/>
  <c r="V45" i="15"/>
  <c r="I44" i="14"/>
  <c r="H10" i="25"/>
  <c r="H10" i="26" s="1"/>
  <c r="H9" i="29" s="1"/>
  <c r="B12" i="25"/>
  <c r="B12" i="26" s="1"/>
  <c r="X44" i="15"/>
  <c r="K10" i="14"/>
  <c r="K43" i="14"/>
  <c r="D9" i="43"/>
  <c r="L10" i="32"/>
  <c r="F8" i="43"/>
  <c r="N9" i="32"/>
  <c r="J7" i="27"/>
  <c r="J7" i="31"/>
  <c r="F45" i="15"/>
  <c r="F45" i="20"/>
  <c r="F45" i="18"/>
  <c r="I11" i="20"/>
  <c r="I11" i="15"/>
  <c r="V11" i="15" s="1"/>
  <c r="I11" i="18"/>
  <c r="Q13" i="15"/>
  <c r="Q13" i="18" s="1"/>
  <c r="Q13" i="20" s="1"/>
  <c r="D12" i="14"/>
  <c r="T12" i="15"/>
  <c r="T12" i="18" s="1"/>
  <c r="T12" i="20" s="1"/>
  <c r="G11" i="14"/>
  <c r="G45" i="15"/>
  <c r="G45" i="18"/>
  <c r="G45" i="20"/>
  <c r="L6" i="27"/>
  <c r="L6" i="31"/>
  <c r="F10" i="25"/>
  <c r="F10" i="26" s="1"/>
  <c r="F9" i="29" s="1"/>
  <c r="U12" i="15"/>
  <c r="U12" i="18" s="1"/>
  <c r="U12" i="20" s="1"/>
  <c r="H11" i="14"/>
  <c r="B47" i="15"/>
  <c r="B47" i="18"/>
  <c r="B47" i="20"/>
  <c r="D11" i="25"/>
  <c r="D11" i="26" s="1"/>
  <c r="D10" i="29" s="1"/>
  <c r="C13" i="20"/>
  <c r="C13" i="18"/>
  <c r="C13" i="15"/>
  <c r="C46" i="14"/>
  <c r="W45" i="15"/>
  <c r="W45" i="18" s="1"/>
  <c r="W45" i="20" s="1"/>
  <c r="J44" i="14"/>
  <c r="S12" i="15"/>
  <c r="S12" i="18" s="1"/>
  <c r="S12" i="20" s="1"/>
  <c r="F11" i="14"/>
  <c r="V45" i="18"/>
  <c r="V45" i="20" s="1"/>
  <c r="H45" i="15"/>
  <c r="H45" i="20"/>
  <c r="H45" i="18"/>
  <c r="P47" i="15"/>
  <c r="P47" i="18" s="1"/>
  <c r="P47" i="20" s="1"/>
  <c r="O14" i="15"/>
  <c r="O14" i="18" s="1"/>
  <c r="O14" i="20" s="1"/>
  <c r="B13" i="14"/>
  <c r="X44" i="18"/>
  <c r="X44" i="20" s="1"/>
  <c r="K38" i="22"/>
  <c r="K25" i="22" s="1"/>
  <c r="K51" i="22"/>
  <c r="E12" i="20"/>
  <c r="E12" i="18"/>
  <c r="E12" i="15"/>
  <c r="E45" i="14"/>
  <c r="G8" i="43"/>
  <c r="O9" i="32"/>
  <c r="D46" i="20"/>
  <c r="D46" i="15"/>
  <c r="D46" i="18"/>
  <c r="R46" i="15"/>
  <c r="R46" i="18" s="1"/>
  <c r="R46" i="20" s="1"/>
  <c r="H8" i="43"/>
  <c r="P9" i="32"/>
  <c r="B10" i="43"/>
  <c r="J11" i="32"/>
  <c r="H7" i="27" l="1"/>
  <c r="H7" i="31"/>
  <c r="C9" i="27"/>
  <c r="C9" i="31"/>
  <c r="G7" i="27"/>
  <c r="G7" i="31"/>
  <c r="K63" i="22"/>
  <c r="K12" i="22"/>
  <c r="E8" i="27"/>
  <c r="E8" i="31"/>
  <c r="I7" i="27"/>
  <c r="I7" i="31"/>
  <c r="V11" i="18"/>
  <c r="I7" i="43"/>
  <c r="Q8" i="32"/>
  <c r="Q46" i="15"/>
  <c r="Q46" i="18" s="1"/>
  <c r="Q46" i="20" s="1"/>
  <c r="E45" i="15"/>
  <c r="E45" i="20"/>
  <c r="E45" i="18"/>
  <c r="U45" i="15"/>
  <c r="H44" i="14"/>
  <c r="C46" i="15"/>
  <c r="C46" i="18"/>
  <c r="C46" i="20"/>
  <c r="O47" i="15"/>
  <c r="K6" i="43"/>
  <c r="S7" i="32"/>
  <c r="T45" i="15"/>
  <c r="T45" i="18" s="1"/>
  <c r="T45" i="20" s="1"/>
  <c r="G44" i="14"/>
  <c r="D12" i="20"/>
  <c r="D12" i="18"/>
  <c r="D45" i="14"/>
  <c r="D12" i="15"/>
  <c r="C9" i="43"/>
  <c r="K10" i="32"/>
  <c r="E10" i="25"/>
  <c r="E10" i="26" s="1"/>
  <c r="E9" i="29" s="1"/>
  <c r="C11" i="25"/>
  <c r="C11" i="26" s="1"/>
  <c r="C10" i="29" s="1"/>
  <c r="W11" i="20"/>
  <c r="J9" i="25"/>
  <c r="J9" i="26" s="1"/>
  <c r="J8" i="29" s="1"/>
  <c r="R12" i="15"/>
  <c r="R12" i="18" s="1"/>
  <c r="R12" i="20" s="1"/>
  <c r="E11" i="14"/>
  <c r="B13" i="18"/>
  <c r="B13" i="20"/>
  <c r="B13" i="15"/>
  <c r="B46" i="14"/>
  <c r="J44" i="15"/>
  <c r="J44" i="20"/>
  <c r="J44" i="18"/>
  <c r="P13" i="15"/>
  <c r="C12" i="14"/>
  <c r="G11" i="20"/>
  <c r="G11" i="15"/>
  <c r="T11" i="15" s="1"/>
  <c r="G11" i="18"/>
  <c r="I9" i="25"/>
  <c r="I9" i="26" s="1"/>
  <c r="I8" i="29" s="1"/>
  <c r="V11" i="20"/>
  <c r="S45" i="15"/>
  <c r="F44" i="14"/>
  <c r="K43" i="20"/>
  <c r="K43" i="15"/>
  <c r="K43" i="18"/>
  <c r="B11" i="29"/>
  <c r="L12" i="26"/>
  <c r="I44" i="20"/>
  <c r="I44" i="18"/>
  <c r="I44" i="15"/>
  <c r="O47" i="18"/>
  <c r="O47" i="20" s="1"/>
  <c r="S45" i="18"/>
  <c r="S45" i="20" s="1"/>
  <c r="U45" i="18"/>
  <c r="U45" i="20" s="1"/>
  <c r="F11" i="20"/>
  <c r="F11" i="15"/>
  <c r="S11" i="15" s="1"/>
  <c r="F11" i="18"/>
  <c r="P13" i="18"/>
  <c r="P13" i="20" s="1"/>
  <c r="H11" i="20"/>
  <c r="H11" i="15"/>
  <c r="U11" i="15" s="1"/>
  <c r="H11" i="18"/>
  <c r="K10" i="20"/>
  <c r="K10" i="15"/>
  <c r="X10" i="15" s="1"/>
  <c r="K10" i="18"/>
  <c r="W11" i="18"/>
  <c r="E8" i="43"/>
  <c r="M9" i="32"/>
  <c r="J7" i="43"/>
  <c r="R8" i="32"/>
  <c r="F7" i="27" l="1"/>
  <c r="F7" i="31"/>
  <c r="D8" i="27"/>
  <c r="D8" i="31"/>
  <c r="H9" i="25"/>
  <c r="H9" i="26" s="1"/>
  <c r="H8" i="29" s="1"/>
  <c r="F9" i="25"/>
  <c r="F9" i="26" s="1"/>
  <c r="F8" i="29" s="1"/>
  <c r="K26" i="25"/>
  <c r="K26" i="26" s="1"/>
  <c r="K25" i="29" s="1"/>
  <c r="G9" i="25"/>
  <c r="G9" i="26" s="1"/>
  <c r="G8" i="29" s="1"/>
  <c r="T11" i="20"/>
  <c r="O13" i="15"/>
  <c r="B12" i="14"/>
  <c r="P46" i="18"/>
  <c r="P46" i="20" s="1"/>
  <c r="V44" i="15"/>
  <c r="I10" i="14"/>
  <c r="I43" i="14"/>
  <c r="F44" i="15"/>
  <c r="F44" i="20"/>
  <c r="F44" i="18"/>
  <c r="C12" i="20"/>
  <c r="C12" i="18"/>
  <c r="C12" i="15"/>
  <c r="C45" i="14"/>
  <c r="B11" i="25"/>
  <c r="B11" i="26" s="1"/>
  <c r="H7" i="43"/>
  <c r="P8" i="32"/>
  <c r="K38" i="25"/>
  <c r="K38" i="26" s="1"/>
  <c r="K37" i="29" s="1"/>
  <c r="X11" i="22"/>
  <c r="B9" i="43"/>
  <c r="J10" i="32"/>
  <c r="X10" i="18"/>
  <c r="U11" i="18"/>
  <c r="U11" i="20" s="1"/>
  <c r="S11" i="18"/>
  <c r="S11" i="20" s="1"/>
  <c r="V44" i="18"/>
  <c r="V44" i="20" s="1"/>
  <c r="I51" i="22"/>
  <c r="I38" i="22" s="1"/>
  <c r="I25" i="22" s="1"/>
  <c r="K50" i="22"/>
  <c r="K37" i="22" s="1"/>
  <c r="K24" i="22" s="1"/>
  <c r="T11" i="18"/>
  <c r="W44" i="15"/>
  <c r="J10" i="14"/>
  <c r="J43" i="14"/>
  <c r="O13" i="18"/>
  <c r="O13" i="20" s="1"/>
  <c r="H44" i="20"/>
  <c r="H44" i="18"/>
  <c r="H44" i="15"/>
  <c r="X10" i="20"/>
  <c r="K8" i="25"/>
  <c r="K8" i="26" s="1"/>
  <c r="K7" i="29" s="1"/>
  <c r="J6" i="27"/>
  <c r="J6" i="31"/>
  <c r="W44" i="18"/>
  <c r="W44" i="20" s="1"/>
  <c r="J51" i="22"/>
  <c r="J38" i="22" s="1"/>
  <c r="J25" i="22" s="1"/>
  <c r="K6" i="27"/>
  <c r="K6" i="31"/>
  <c r="Q12" i="15"/>
  <c r="Q12" i="18" s="1"/>
  <c r="Q12" i="20" s="1"/>
  <c r="D11" i="14"/>
  <c r="G44" i="15"/>
  <c r="G44" i="20"/>
  <c r="G44" i="18"/>
  <c r="D45" i="15"/>
  <c r="D45" i="20"/>
  <c r="D45" i="18"/>
  <c r="P46" i="15"/>
  <c r="X43" i="15"/>
  <c r="X43" i="18" s="1"/>
  <c r="X43" i="20" s="1"/>
  <c r="K9" i="14"/>
  <c r="K42" i="14"/>
  <c r="B46" i="15"/>
  <c r="B46" i="20"/>
  <c r="B46" i="18"/>
  <c r="E11" i="20"/>
  <c r="E11" i="15"/>
  <c r="R11" i="15" s="1"/>
  <c r="E11" i="18"/>
  <c r="D10" i="25"/>
  <c r="D10" i="26" s="1"/>
  <c r="D9" i="29" s="1"/>
  <c r="R45" i="15"/>
  <c r="R45" i="18" s="1"/>
  <c r="R45" i="20" s="1"/>
  <c r="E44" i="14"/>
  <c r="D8" i="43"/>
  <c r="L9" i="32"/>
  <c r="F7" i="43"/>
  <c r="N8" i="32"/>
  <c r="G7" i="43"/>
  <c r="O8" i="32"/>
  <c r="G6" i="27" l="1"/>
  <c r="G6" i="31"/>
  <c r="I6" i="27"/>
  <c r="I6" i="31"/>
  <c r="E7" i="27"/>
  <c r="E7" i="31"/>
  <c r="C8" i="27"/>
  <c r="C8" i="31"/>
  <c r="K62" i="22"/>
  <c r="K11" i="22"/>
  <c r="I63" i="22"/>
  <c r="I12" i="22"/>
  <c r="J63" i="22"/>
  <c r="J12" i="22"/>
  <c r="L5" i="27"/>
  <c r="L5" i="31"/>
  <c r="L11" i="26"/>
  <c r="B10" i="29"/>
  <c r="I43" i="20"/>
  <c r="I43" i="18"/>
  <c r="I43" i="15"/>
  <c r="O46" i="15"/>
  <c r="O46" i="18" s="1"/>
  <c r="O46" i="20" s="1"/>
  <c r="C45" i="15"/>
  <c r="C45" i="18"/>
  <c r="C45" i="20"/>
  <c r="F38" i="22"/>
  <c r="F25" i="22" s="1"/>
  <c r="F51" i="22"/>
  <c r="I10" i="20"/>
  <c r="I10" i="15"/>
  <c r="V10" i="15" s="1"/>
  <c r="I10" i="18"/>
  <c r="B12" i="20"/>
  <c r="B12" i="18"/>
  <c r="B45" i="14"/>
  <c r="B12" i="15"/>
  <c r="C8" i="43"/>
  <c r="K9" i="32"/>
  <c r="G38" i="22"/>
  <c r="G25" i="22" s="1"/>
  <c r="G51" i="22"/>
  <c r="C10" i="25"/>
  <c r="C10" i="26" s="1"/>
  <c r="C9" i="29" s="1"/>
  <c r="H6" i="27"/>
  <c r="H6" i="31"/>
  <c r="E44" i="20"/>
  <c r="E44" i="15"/>
  <c r="E44" i="18"/>
  <c r="E9" i="25"/>
  <c r="E9" i="26" s="1"/>
  <c r="E8" i="29" s="1"/>
  <c r="K42" i="20"/>
  <c r="K42" i="18"/>
  <c r="K42" i="15"/>
  <c r="Q45" i="15"/>
  <c r="Q45" i="18" s="1"/>
  <c r="Q45" i="20" s="1"/>
  <c r="D44" i="14"/>
  <c r="T44" i="15"/>
  <c r="T44" i="18" s="1"/>
  <c r="T44" i="20" s="1"/>
  <c r="G10" i="14"/>
  <c r="G43" i="14"/>
  <c r="I6" i="43"/>
  <c r="Q7" i="32"/>
  <c r="U44" i="15"/>
  <c r="U44" i="18" s="1"/>
  <c r="U44" i="20" s="1"/>
  <c r="H10" i="14"/>
  <c r="H43" i="14"/>
  <c r="J43" i="20"/>
  <c r="J43" i="18"/>
  <c r="J43" i="15"/>
  <c r="L31" i="27"/>
  <c r="L31" i="31"/>
  <c r="P12" i="15"/>
  <c r="P12" i="18" s="1"/>
  <c r="P12" i="20" s="1"/>
  <c r="C11" i="14"/>
  <c r="R11" i="18"/>
  <c r="R11" i="20" s="1"/>
  <c r="K9" i="20"/>
  <c r="K9" i="15"/>
  <c r="X9" i="15" s="1"/>
  <c r="K9" i="18"/>
  <c r="D11" i="20"/>
  <c r="D11" i="15"/>
  <c r="Q11" i="15" s="1"/>
  <c r="D11" i="18"/>
  <c r="J6" i="43"/>
  <c r="R7" i="32"/>
  <c r="H51" i="22"/>
  <c r="H38" i="22" s="1"/>
  <c r="H25" i="22" s="1"/>
  <c r="J10" i="20"/>
  <c r="J10" i="18"/>
  <c r="J10" i="15"/>
  <c r="W10" i="15" s="1"/>
  <c r="S44" i="15"/>
  <c r="S44" i="18" s="1"/>
  <c r="S44" i="20" s="1"/>
  <c r="F10" i="14"/>
  <c r="F43" i="14"/>
  <c r="E7" i="43"/>
  <c r="M8" i="32"/>
  <c r="D7" i="27" l="1"/>
  <c r="D7" i="31"/>
  <c r="H63" i="22"/>
  <c r="H12" i="22"/>
  <c r="F6" i="27"/>
  <c r="F6" i="31"/>
  <c r="F63" i="22"/>
  <c r="F12" i="22"/>
  <c r="G63" i="22"/>
  <c r="G12" i="22"/>
  <c r="J8" i="25"/>
  <c r="J8" i="26" s="1"/>
  <c r="J7" i="29" s="1"/>
  <c r="G43" i="20"/>
  <c r="G43" i="15"/>
  <c r="G43" i="18"/>
  <c r="R44" i="18"/>
  <c r="R44" i="20" s="1"/>
  <c r="E51" i="22"/>
  <c r="E38" i="22" s="1"/>
  <c r="E25" i="22" s="1"/>
  <c r="B45" i="15"/>
  <c r="B45" i="18"/>
  <c r="B45" i="20"/>
  <c r="K7" i="25"/>
  <c r="K7" i="26" s="1"/>
  <c r="K6" i="29" s="1"/>
  <c r="J26" i="25"/>
  <c r="J26" i="26" s="1"/>
  <c r="J25" i="29" s="1"/>
  <c r="G10" i="20"/>
  <c r="G10" i="15"/>
  <c r="T10" i="15" s="1"/>
  <c r="G10" i="18"/>
  <c r="K25" i="25"/>
  <c r="K25" i="26" s="1"/>
  <c r="K24" i="29" s="1"/>
  <c r="R44" i="15"/>
  <c r="E10" i="14"/>
  <c r="E43" i="14"/>
  <c r="I8" i="25"/>
  <c r="I8" i="26" s="1"/>
  <c r="I7" i="29" s="1"/>
  <c r="P45" i="15"/>
  <c r="C44" i="14"/>
  <c r="I38" i="25"/>
  <c r="I38" i="26" s="1"/>
  <c r="I37" i="29" s="1"/>
  <c r="V11" i="22"/>
  <c r="B8" i="43"/>
  <c r="J9" i="32"/>
  <c r="H6" i="43"/>
  <c r="P7" i="32"/>
  <c r="Q11" i="18"/>
  <c r="Q11" i="20" s="1"/>
  <c r="K36" i="22"/>
  <c r="K23" i="22"/>
  <c r="K61" i="22" s="1"/>
  <c r="K49" i="22"/>
  <c r="G6" i="43"/>
  <c r="O7" i="32"/>
  <c r="P45" i="18"/>
  <c r="F43" i="20"/>
  <c r="F43" i="18"/>
  <c r="F43" i="15"/>
  <c r="F10" i="20"/>
  <c r="F10" i="15"/>
  <c r="S10" i="15" s="1"/>
  <c r="F10" i="18"/>
  <c r="D9" i="25"/>
  <c r="D9" i="26" s="1"/>
  <c r="D8" i="29" s="1"/>
  <c r="C11" i="20"/>
  <c r="C11" i="15"/>
  <c r="P11" i="15" s="1"/>
  <c r="C11" i="18"/>
  <c r="K31" i="43"/>
  <c r="S32" i="32"/>
  <c r="H43" i="20"/>
  <c r="H43" i="18"/>
  <c r="H43" i="15"/>
  <c r="B10" i="25"/>
  <c r="B10" i="26" s="1"/>
  <c r="V43" i="15"/>
  <c r="I9" i="14"/>
  <c r="I42" i="14"/>
  <c r="W43" i="18"/>
  <c r="W43" i="20" s="1"/>
  <c r="J50" i="22"/>
  <c r="J37" i="22" s="1"/>
  <c r="J24" i="22" s="1"/>
  <c r="D44" i="20"/>
  <c r="D44" i="18"/>
  <c r="D44" i="15"/>
  <c r="I26" i="25"/>
  <c r="I26" i="26" s="1"/>
  <c r="I25" i="29" s="1"/>
  <c r="K5" i="43"/>
  <c r="S6" i="32"/>
  <c r="W10" i="18"/>
  <c r="W10" i="20" s="1"/>
  <c r="X9" i="18"/>
  <c r="X9" i="20" s="1"/>
  <c r="W43" i="15"/>
  <c r="J9" i="14"/>
  <c r="J42" i="14"/>
  <c r="H10" i="20"/>
  <c r="H10" i="15"/>
  <c r="U10" i="15" s="1"/>
  <c r="H10" i="18"/>
  <c r="X42" i="15"/>
  <c r="X42" i="18" s="1"/>
  <c r="X42" i="20" s="1"/>
  <c r="K8" i="14"/>
  <c r="K41" i="14"/>
  <c r="O12" i="15"/>
  <c r="O12" i="18" s="1"/>
  <c r="O12" i="20" s="1"/>
  <c r="B11" i="14"/>
  <c r="V10" i="18"/>
  <c r="V10" i="20" s="1"/>
  <c r="P45" i="20"/>
  <c r="V43" i="18"/>
  <c r="V43" i="20" s="1"/>
  <c r="I50" i="22"/>
  <c r="I37" i="22" s="1"/>
  <c r="I24" i="22" s="1"/>
  <c r="W11" i="22"/>
  <c r="J38" i="25"/>
  <c r="J38" i="26" s="1"/>
  <c r="J37" i="29" s="1"/>
  <c r="K37" i="25"/>
  <c r="K37" i="26" s="1"/>
  <c r="K36" i="29" s="1"/>
  <c r="X10" i="22"/>
  <c r="D7" i="43"/>
  <c r="L8" i="32"/>
  <c r="F6" i="43"/>
  <c r="N7" i="32"/>
  <c r="I62" i="22" l="1"/>
  <c r="I11" i="22"/>
  <c r="E63" i="22"/>
  <c r="E12" i="22"/>
  <c r="C7" i="27"/>
  <c r="C7" i="31"/>
  <c r="L20" i="27"/>
  <c r="L20" i="31"/>
  <c r="K5" i="27"/>
  <c r="K5" i="31"/>
  <c r="E6" i="27"/>
  <c r="E6" i="31"/>
  <c r="J5" i="27"/>
  <c r="J5" i="31"/>
  <c r="L4" i="27"/>
  <c r="L4" i="31"/>
  <c r="J62" i="22"/>
  <c r="J11" i="22"/>
  <c r="L30" i="27"/>
  <c r="L30" i="31"/>
  <c r="J42" i="20"/>
  <c r="J42" i="15"/>
  <c r="J42" i="18"/>
  <c r="P11" i="18"/>
  <c r="K36" i="25"/>
  <c r="K36" i="26" s="1"/>
  <c r="K35" i="29" s="1"/>
  <c r="X9" i="22"/>
  <c r="E43" i="20"/>
  <c r="E43" i="18"/>
  <c r="E43" i="15"/>
  <c r="G8" i="25"/>
  <c r="G8" i="26" s="1"/>
  <c r="G7" i="29" s="1"/>
  <c r="J9" i="20"/>
  <c r="J9" i="15"/>
  <c r="W9" i="15" s="1"/>
  <c r="J9" i="18"/>
  <c r="Q44" i="15"/>
  <c r="Q44" i="18" s="1"/>
  <c r="Q44" i="20" s="1"/>
  <c r="D10" i="14"/>
  <c r="D43" i="14"/>
  <c r="B9" i="29"/>
  <c r="L10" i="26"/>
  <c r="F24" i="22"/>
  <c r="F62" i="22" s="1"/>
  <c r="F37" i="22"/>
  <c r="F11" i="22"/>
  <c r="F50" i="22"/>
  <c r="H38" i="25"/>
  <c r="H38" i="26" s="1"/>
  <c r="H37" i="29" s="1"/>
  <c r="U11" i="22"/>
  <c r="K41" i="20"/>
  <c r="K41" i="15"/>
  <c r="K41" i="18"/>
  <c r="D38" i="22"/>
  <c r="D25" i="22" s="1"/>
  <c r="D51" i="22"/>
  <c r="I9" i="20"/>
  <c r="I9" i="15"/>
  <c r="V9" i="15" s="1"/>
  <c r="I9" i="18"/>
  <c r="C9" i="25"/>
  <c r="C9" i="26" s="1"/>
  <c r="C8" i="29" s="1"/>
  <c r="P11" i="20"/>
  <c r="F26" i="25"/>
  <c r="F26" i="26" s="1"/>
  <c r="F25" i="29" s="1"/>
  <c r="C44" i="20"/>
  <c r="C44" i="15"/>
  <c r="C44" i="18"/>
  <c r="T10" i="18"/>
  <c r="T10" i="20" s="1"/>
  <c r="T43" i="15"/>
  <c r="G9" i="14"/>
  <c r="G42" i="14"/>
  <c r="H37" i="22"/>
  <c r="H24" i="22" s="1"/>
  <c r="H50" i="22"/>
  <c r="S43" i="15"/>
  <c r="S43" i="18" s="1"/>
  <c r="S43" i="20" s="1"/>
  <c r="F9" i="14"/>
  <c r="F42" i="14"/>
  <c r="J31" i="27"/>
  <c r="J31" i="31"/>
  <c r="U10" i="18"/>
  <c r="I42" i="20"/>
  <c r="I42" i="15"/>
  <c r="I42" i="18"/>
  <c r="H26" i="25"/>
  <c r="H26" i="26" s="1"/>
  <c r="H25" i="29" s="1"/>
  <c r="S10" i="18"/>
  <c r="S10" i="20" s="1"/>
  <c r="E10" i="20"/>
  <c r="E10" i="15"/>
  <c r="R10" i="15" s="1"/>
  <c r="E10" i="18"/>
  <c r="T43" i="18"/>
  <c r="G50" i="22"/>
  <c r="G37" i="22" s="1"/>
  <c r="G24" i="22" s="1"/>
  <c r="S11" i="22"/>
  <c r="F38" i="25"/>
  <c r="F38" i="26" s="1"/>
  <c r="F37" i="29" s="1"/>
  <c r="K31" i="27"/>
  <c r="K31" i="31"/>
  <c r="B11" i="20"/>
  <c r="B11" i="15"/>
  <c r="O11" i="15" s="1"/>
  <c r="B11" i="18"/>
  <c r="K8" i="20"/>
  <c r="K8" i="18"/>
  <c r="K8" i="15"/>
  <c r="X8" i="15" s="1"/>
  <c r="H8" i="25"/>
  <c r="H8" i="26" s="1"/>
  <c r="H7" i="29" s="1"/>
  <c r="U10" i="20"/>
  <c r="U43" i="15"/>
  <c r="U43" i="18" s="1"/>
  <c r="U43" i="20" s="1"/>
  <c r="H9" i="14"/>
  <c r="H42" i="14"/>
  <c r="F8" i="25"/>
  <c r="F8" i="26" s="1"/>
  <c r="F7" i="29" s="1"/>
  <c r="K10" i="22"/>
  <c r="O45" i="15"/>
  <c r="O45" i="18" s="1"/>
  <c r="O45" i="20" s="1"/>
  <c r="B44" i="14"/>
  <c r="G26" i="25"/>
  <c r="G26" i="26" s="1"/>
  <c r="G25" i="29" s="1"/>
  <c r="T43" i="20"/>
  <c r="G38" i="25"/>
  <c r="G38" i="26" s="1"/>
  <c r="G37" i="29" s="1"/>
  <c r="T11" i="22"/>
  <c r="E6" i="43"/>
  <c r="M7" i="32"/>
  <c r="C7" i="43"/>
  <c r="K8" i="32"/>
  <c r="G62" i="22" l="1"/>
  <c r="G11" i="22"/>
  <c r="H5" i="27"/>
  <c r="H5" i="31"/>
  <c r="D63" i="22"/>
  <c r="D12" i="22"/>
  <c r="G5" i="27"/>
  <c r="G5" i="31"/>
  <c r="H62" i="22"/>
  <c r="H11" i="22"/>
  <c r="K6" i="25"/>
  <c r="K6" i="26" s="1"/>
  <c r="K5" i="29" s="1"/>
  <c r="P44" i="15"/>
  <c r="C10" i="14"/>
  <c r="C43" i="14"/>
  <c r="K24" i="25"/>
  <c r="K24" i="26" s="1"/>
  <c r="K23" i="29" s="1"/>
  <c r="E37" i="22"/>
  <c r="E24" i="22" s="1"/>
  <c r="E50" i="22"/>
  <c r="H9" i="20"/>
  <c r="H9" i="15"/>
  <c r="U9" i="15" s="1"/>
  <c r="H9" i="18"/>
  <c r="O11" i="18"/>
  <c r="J31" i="43"/>
  <c r="R32" i="32"/>
  <c r="V42" i="15"/>
  <c r="I8" i="14"/>
  <c r="I41" i="14"/>
  <c r="I31" i="43"/>
  <c r="Q32" i="32"/>
  <c r="I31" i="27"/>
  <c r="I31" i="31"/>
  <c r="E26" i="25"/>
  <c r="E26" i="26" s="1"/>
  <c r="E25" i="29" s="1"/>
  <c r="W42" i="18"/>
  <c r="W42" i="20" s="1"/>
  <c r="J49" i="22"/>
  <c r="J36" i="22" s="1"/>
  <c r="J23" i="22" s="1"/>
  <c r="K30" i="43"/>
  <c r="S31" i="32"/>
  <c r="K4" i="43"/>
  <c r="S5" i="32"/>
  <c r="D6" i="43"/>
  <c r="L7" i="32"/>
  <c r="K20" i="43"/>
  <c r="S21" i="32"/>
  <c r="R11" i="22"/>
  <c r="E38" i="25"/>
  <c r="E38" i="26" s="1"/>
  <c r="E37" i="29" s="1"/>
  <c r="I5" i="27"/>
  <c r="I5" i="31"/>
  <c r="E8" i="25"/>
  <c r="E8" i="26" s="1"/>
  <c r="E7" i="29" s="1"/>
  <c r="D6" i="27"/>
  <c r="D6" i="31"/>
  <c r="J7" i="25"/>
  <c r="J7" i="26" s="1"/>
  <c r="J6" i="29" s="1"/>
  <c r="B44" i="15"/>
  <c r="B44" i="20"/>
  <c r="B44" i="18"/>
  <c r="R10" i="18"/>
  <c r="R10" i="20" s="1"/>
  <c r="I25" i="25"/>
  <c r="I25" i="26" s="1"/>
  <c r="I24" i="29" s="1"/>
  <c r="V42" i="20"/>
  <c r="F42" i="20"/>
  <c r="F42" i="15"/>
  <c r="F42" i="18"/>
  <c r="G42" i="20"/>
  <c r="G42" i="18"/>
  <c r="G42" i="15"/>
  <c r="V9" i="18"/>
  <c r="K48" i="22"/>
  <c r="K35" i="22" s="1"/>
  <c r="K22" i="22" s="1"/>
  <c r="F37" i="25"/>
  <c r="F37" i="26" s="1"/>
  <c r="F36" i="29" s="1"/>
  <c r="S10" i="22"/>
  <c r="D43" i="20"/>
  <c r="D43" i="18"/>
  <c r="D43" i="15"/>
  <c r="W9" i="18"/>
  <c r="W9" i="20" s="1"/>
  <c r="L29" i="27"/>
  <c r="L29" i="31"/>
  <c r="W42" i="15"/>
  <c r="J8" i="14"/>
  <c r="J41" i="14"/>
  <c r="H42" i="20"/>
  <c r="H42" i="15"/>
  <c r="H42" i="18"/>
  <c r="V42" i="18"/>
  <c r="I36" i="22"/>
  <c r="I23" i="22" s="1"/>
  <c r="I49" i="22"/>
  <c r="I7" i="25"/>
  <c r="I7" i="26" s="1"/>
  <c r="I6" i="29" s="1"/>
  <c r="V9" i="20"/>
  <c r="H31" i="27"/>
  <c r="H31" i="31"/>
  <c r="X8" i="18"/>
  <c r="X8" i="20" s="1"/>
  <c r="B9" i="25"/>
  <c r="B9" i="26" s="1"/>
  <c r="O11" i="20"/>
  <c r="G31" i="27"/>
  <c r="G31" i="31"/>
  <c r="F9" i="20"/>
  <c r="F9" i="15"/>
  <c r="S9" i="15" s="1"/>
  <c r="F9" i="18"/>
  <c r="G9" i="20"/>
  <c r="G9" i="15"/>
  <c r="T9" i="15" s="1"/>
  <c r="G9" i="18"/>
  <c r="P44" i="18"/>
  <c r="P44" i="20" s="1"/>
  <c r="C38" i="22"/>
  <c r="C25" i="22" s="1"/>
  <c r="C51" i="22"/>
  <c r="X41" i="15"/>
  <c r="X41" i="18" s="1"/>
  <c r="X41" i="20" s="1"/>
  <c r="K7" i="14"/>
  <c r="K40" i="14"/>
  <c r="D10" i="20"/>
  <c r="D10" i="15"/>
  <c r="Q10" i="15" s="1"/>
  <c r="D10" i="18"/>
  <c r="R43" i="15"/>
  <c r="R43" i="18" s="1"/>
  <c r="R43" i="20" s="1"/>
  <c r="E9" i="14"/>
  <c r="E42" i="14"/>
  <c r="J25" i="25"/>
  <c r="J25" i="26" s="1"/>
  <c r="J24" i="29" s="1"/>
  <c r="J37" i="25"/>
  <c r="J37" i="26" s="1"/>
  <c r="J36" i="29" s="1"/>
  <c r="W10" i="22"/>
  <c r="I5" i="43"/>
  <c r="Q6" i="32"/>
  <c r="J5" i="43"/>
  <c r="R6" i="32"/>
  <c r="B7" i="43"/>
  <c r="J8" i="32"/>
  <c r="I37" i="25"/>
  <c r="I37" i="26" s="1"/>
  <c r="I36" i="29" s="1"/>
  <c r="V10" i="22"/>
  <c r="K4" i="27" l="1"/>
  <c r="K4" i="31"/>
  <c r="K20" i="27"/>
  <c r="K20" i="31"/>
  <c r="I61" i="22"/>
  <c r="I10" i="22"/>
  <c r="C63" i="22"/>
  <c r="C12" i="22"/>
  <c r="E62" i="22"/>
  <c r="E11" i="22"/>
  <c r="L19" i="27"/>
  <c r="L19" i="31"/>
  <c r="K60" i="22"/>
  <c r="K9" i="22"/>
  <c r="L3" i="27"/>
  <c r="L3" i="31"/>
  <c r="F5" i="27"/>
  <c r="F5" i="31"/>
  <c r="J61" i="22"/>
  <c r="J10" i="22"/>
  <c r="E42" i="20"/>
  <c r="E42" i="15"/>
  <c r="E42" i="18"/>
  <c r="G7" i="25"/>
  <c r="G7" i="26" s="1"/>
  <c r="G6" i="29" s="1"/>
  <c r="J20" i="27"/>
  <c r="J20" i="31"/>
  <c r="I41" i="20"/>
  <c r="I41" i="18"/>
  <c r="I41" i="15"/>
  <c r="C43" i="20"/>
  <c r="C43" i="15"/>
  <c r="C43" i="18"/>
  <c r="E9" i="20"/>
  <c r="E9" i="15"/>
  <c r="R9" i="15" s="1"/>
  <c r="E9" i="18"/>
  <c r="D8" i="25"/>
  <c r="D8" i="26" s="1"/>
  <c r="D7" i="29" s="1"/>
  <c r="S9" i="18"/>
  <c r="F31" i="43"/>
  <c r="N32" i="32"/>
  <c r="J41" i="20"/>
  <c r="J41" i="18"/>
  <c r="J41" i="15"/>
  <c r="K29" i="43"/>
  <c r="S30" i="32"/>
  <c r="D26" i="25"/>
  <c r="D26" i="26" s="1"/>
  <c r="D25" i="29" s="1"/>
  <c r="F36" i="22"/>
  <c r="F23" i="22" s="1"/>
  <c r="F49" i="22"/>
  <c r="O44" i="15"/>
  <c r="B10" i="14"/>
  <c r="B43" i="14"/>
  <c r="C6" i="43"/>
  <c r="K7" i="32"/>
  <c r="H5" i="43"/>
  <c r="P6" i="32"/>
  <c r="I8" i="20"/>
  <c r="I8" i="18"/>
  <c r="I8" i="15"/>
  <c r="V8" i="15" s="1"/>
  <c r="C10" i="20"/>
  <c r="C10" i="15"/>
  <c r="P10" i="15" s="1"/>
  <c r="C10" i="18"/>
  <c r="F5" i="43"/>
  <c r="N6" i="32"/>
  <c r="G5" i="43"/>
  <c r="O6" i="32"/>
  <c r="K30" i="27"/>
  <c r="K30" i="31"/>
  <c r="D24" i="22"/>
  <c r="D62" i="22" s="1"/>
  <c r="D37" i="22"/>
  <c r="D50" i="22"/>
  <c r="U9" i="20"/>
  <c r="H7" i="25"/>
  <c r="H7" i="26" s="1"/>
  <c r="H6" i="29" s="1"/>
  <c r="K40" i="20"/>
  <c r="K40" i="18"/>
  <c r="K40" i="15"/>
  <c r="T9" i="18"/>
  <c r="T9" i="20" s="1"/>
  <c r="C6" i="27"/>
  <c r="C6" i="31"/>
  <c r="G31" i="43"/>
  <c r="O32" i="32"/>
  <c r="H23" i="22"/>
  <c r="H61" i="22" s="1"/>
  <c r="H36" i="22"/>
  <c r="H49" i="22"/>
  <c r="J8" i="20"/>
  <c r="J8" i="18"/>
  <c r="J8" i="15"/>
  <c r="W8" i="15" s="1"/>
  <c r="G30" i="27"/>
  <c r="G30" i="31"/>
  <c r="T42" i="15"/>
  <c r="T42" i="18" s="1"/>
  <c r="T42" i="20" s="1"/>
  <c r="G8" i="14"/>
  <c r="G41" i="14"/>
  <c r="S42" i="15"/>
  <c r="S42" i="18" s="1"/>
  <c r="S42" i="20" s="1"/>
  <c r="F8" i="14"/>
  <c r="F41" i="14"/>
  <c r="U9" i="18"/>
  <c r="J30" i="27"/>
  <c r="J30" i="31"/>
  <c r="H25" i="25"/>
  <c r="H25" i="26" s="1"/>
  <c r="H24" i="29" s="1"/>
  <c r="G25" i="25"/>
  <c r="G25" i="26" s="1"/>
  <c r="G24" i="29" s="1"/>
  <c r="H31" i="43"/>
  <c r="P32" i="32"/>
  <c r="Q10" i="18"/>
  <c r="Q10" i="20" s="1"/>
  <c r="K7" i="20"/>
  <c r="K7" i="18"/>
  <c r="K7" i="15"/>
  <c r="X7" i="15" s="1"/>
  <c r="F7" i="25"/>
  <c r="F7" i="26" s="1"/>
  <c r="F6" i="29" s="1"/>
  <c r="S9" i="20"/>
  <c r="L9" i="26"/>
  <c r="B8" i="29"/>
  <c r="J4" i="27"/>
  <c r="J4" i="31"/>
  <c r="U42" i="15"/>
  <c r="U42" i="18" s="1"/>
  <c r="U42" i="20" s="1"/>
  <c r="H8" i="14"/>
  <c r="H41" i="14"/>
  <c r="Q43" i="15"/>
  <c r="Q43" i="18" s="1"/>
  <c r="Q43" i="20" s="1"/>
  <c r="D9" i="14"/>
  <c r="D42" i="14"/>
  <c r="G36" i="22"/>
  <c r="G23" i="22" s="1"/>
  <c r="G49" i="22"/>
  <c r="F25" i="25"/>
  <c r="F25" i="26" s="1"/>
  <c r="F24" i="29" s="1"/>
  <c r="O44" i="18"/>
  <c r="O44" i="20" s="1"/>
  <c r="B38" i="22"/>
  <c r="B25" i="22" s="1"/>
  <c r="B51" i="22"/>
  <c r="F31" i="27"/>
  <c r="F31" i="31"/>
  <c r="U10" i="22"/>
  <c r="H37" i="25"/>
  <c r="H37" i="26" s="1"/>
  <c r="H36" i="29" s="1"/>
  <c r="Q11" i="22"/>
  <c r="D38" i="25"/>
  <c r="D38" i="26" s="1"/>
  <c r="D37" i="29" s="1"/>
  <c r="T10" i="22"/>
  <c r="G37" i="25"/>
  <c r="G37" i="26" s="1"/>
  <c r="G36" i="29" s="1"/>
  <c r="B63" i="22" l="1"/>
  <c r="B12" i="22"/>
  <c r="H20" i="27"/>
  <c r="H20" i="31"/>
  <c r="H4" i="27"/>
  <c r="H4" i="31"/>
  <c r="I20" i="27"/>
  <c r="I20" i="31"/>
  <c r="G20" i="27"/>
  <c r="G20" i="31"/>
  <c r="F61" i="22"/>
  <c r="F10" i="22"/>
  <c r="G61" i="22"/>
  <c r="G10" i="22"/>
  <c r="E5" i="27"/>
  <c r="E5" i="31"/>
  <c r="F8" i="20"/>
  <c r="F8" i="18"/>
  <c r="F8" i="15"/>
  <c r="S8" i="15" s="1"/>
  <c r="X40" i="15"/>
  <c r="K6" i="14"/>
  <c r="K39" i="14"/>
  <c r="I4" i="27"/>
  <c r="I4" i="31"/>
  <c r="B10" i="20"/>
  <c r="B10" i="15"/>
  <c r="O10" i="15" s="1"/>
  <c r="B10" i="18"/>
  <c r="R9" i="18"/>
  <c r="P43" i="15"/>
  <c r="C9" i="14"/>
  <c r="C42" i="14"/>
  <c r="E31" i="27"/>
  <c r="E31" i="31"/>
  <c r="H41" i="20"/>
  <c r="H41" i="18"/>
  <c r="H41" i="15"/>
  <c r="I4" i="43"/>
  <c r="Q5" i="32"/>
  <c r="I30" i="43"/>
  <c r="Q31" i="32"/>
  <c r="J6" i="25"/>
  <c r="J6" i="26" s="1"/>
  <c r="J5" i="29" s="1"/>
  <c r="H10" i="22"/>
  <c r="X40" i="18"/>
  <c r="X40" i="20" s="1"/>
  <c r="K47" i="22"/>
  <c r="K34" i="22" s="1"/>
  <c r="K21" i="22" s="1"/>
  <c r="D11" i="22"/>
  <c r="P10" i="18"/>
  <c r="V8" i="18"/>
  <c r="W41" i="18"/>
  <c r="W41" i="20" s="1"/>
  <c r="J48" i="22"/>
  <c r="J35" i="22" s="1"/>
  <c r="J22" i="22" s="1"/>
  <c r="C26" i="25"/>
  <c r="C26" i="26" s="1"/>
  <c r="C25" i="29" s="1"/>
  <c r="E36" i="22"/>
  <c r="E23" i="22" s="1"/>
  <c r="E49" i="22"/>
  <c r="J36" i="25"/>
  <c r="J36" i="26" s="1"/>
  <c r="J35" i="29" s="1"/>
  <c r="W9" i="22"/>
  <c r="K3" i="43"/>
  <c r="S4" i="32"/>
  <c r="K19" i="43"/>
  <c r="S20" i="32"/>
  <c r="C38" i="25"/>
  <c r="C38" i="26" s="1"/>
  <c r="C37" i="29" s="1"/>
  <c r="P11" i="22"/>
  <c r="J20" i="43"/>
  <c r="R21" i="32"/>
  <c r="K5" i="25"/>
  <c r="K5" i="26" s="1"/>
  <c r="K4" i="29" s="1"/>
  <c r="H36" i="25"/>
  <c r="H36" i="26" s="1"/>
  <c r="H35" i="29" s="1"/>
  <c r="U9" i="22"/>
  <c r="D37" i="25"/>
  <c r="D37" i="26" s="1"/>
  <c r="D36" i="29" s="1"/>
  <c r="Q10" i="22"/>
  <c r="J30" i="43"/>
  <c r="R31" i="32"/>
  <c r="W41" i="15"/>
  <c r="J7" i="14"/>
  <c r="J40" i="14"/>
  <c r="I24" i="25"/>
  <c r="I24" i="26" s="1"/>
  <c r="I23" i="29" s="1"/>
  <c r="E31" i="43"/>
  <c r="M32" i="32"/>
  <c r="D42" i="20"/>
  <c r="D42" i="15"/>
  <c r="D42" i="18"/>
  <c r="H8" i="20"/>
  <c r="H8" i="18"/>
  <c r="H8" i="15"/>
  <c r="U8" i="15" s="1"/>
  <c r="G41" i="20"/>
  <c r="G41" i="18"/>
  <c r="G41" i="15"/>
  <c r="F30" i="43"/>
  <c r="N31" i="32"/>
  <c r="B6" i="43"/>
  <c r="J7" i="32"/>
  <c r="K23" i="25"/>
  <c r="K23" i="26" s="1"/>
  <c r="K22" i="29" s="1"/>
  <c r="V8" i="20"/>
  <c r="I6" i="25"/>
  <c r="I6" i="26" s="1"/>
  <c r="I5" i="29" s="1"/>
  <c r="J24" i="25"/>
  <c r="J24" i="26" s="1"/>
  <c r="J23" i="29" s="1"/>
  <c r="E7" i="25"/>
  <c r="E7" i="26" s="1"/>
  <c r="E6" i="29" s="1"/>
  <c r="R9" i="20"/>
  <c r="V41" i="15"/>
  <c r="I7" i="14"/>
  <c r="I40" i="14"/>
  <c r="I20" i="43"/>
  <c r="Q21" i="32"/>
  <c r="R42" i="15"/>
  <c r="R42" i="18" s="1"/>
  <c r="R42" i="20" s="1"/>
  <c r="E8" i="14"/>
  <c r="E41" i="14"/>
  <c r="G4" i="27"/>
  <c r="G4" i="31"/>
  <c r="W8" i="18"/>
  <c r="W8" i="20" s="1"/>
  <c r="H30" i="27"/>
  <c r="H30" i="31"/>
  <c r="I30" i="27"/>
  <c r="I30" i="31"/>
  <c r="D9" i="20"/>
  <c r="D9" i="15"/>
  <c r="Q9" i="15" s="1"/>
  <c r="D9" i="18"/>
  <c r="X7" i="18"/>
  <c r="X7" i="20" s="1"/>
  <c r="F41" i="20"/>
  <c r="F41" i="18"/>
  <c r="F41" i="15"/>
  <c r="G8" i="20"/>
  <c r="G8" i="18"/>
  <c r="G8" i="15"/>
  <c r="T8" i="15" s="1"/>
  <c r="P10" i="20"/>
  <c r="C8" i="25"/>
  <c r="C8" i="26" s="1"/>
  <c r="C7" i="29" s="1"/>
  <c r="B43" i="20"/>
  <c r="B43" i="15"/>
  <c r="B43" i="18"/>
  <c r="P43" i="18"/>
  <c r="P43" i="20" s="1"/>
  <c r="C50" i="22"/>
  <c r="C37" i="22" s="1"/>
  <c r="C24" i="22" s="1"/>
  <c r="V41" i="18"/>
  <c r="V41" i="20" s="1"/>
  <c r="I35" i="22"/>
  <c r="I22" i="22" s="1"/>
  <c r="I48" i="22"/>
  <c r="E25" i="25"/>
  <c r="E25" i="26" s="1"/>
  <c r="E24" i="29" s="1"/>
  <c r="E5" i="43"/>
  <c r="M6" i="32"/>
  <c r="X8" i="22"/>
  <c r="K35" i="25"/>
  <c r="K35" i="26" s="1"/>
  <c r="K34" i="29" s="1"/>
  <c r="E37" i="25"/>
  <c r="E37" i="26" s="1"/>
  <c r="E36" i="29" s="1"/>
  <c r="R10" i="22"/>
  <c r="I36" i="25"/>
  <c r="I36" i="26" s="1"/>
  <c r="I35" i="29" s="1"/>
  <c r="V9" i="22"/>
  <c r="J4" i="43"/>
  <c r="R5" i="32"/>
  <c r="I60" i="22" l="1"/>
  <c r="I9" i="22"/>
  <c r="K59" i="22"/>
  <c r="K8" i="22"/>
  <c r="E61" i="22"/>
  <c r="E10" i="22"/>
  <c r="F20" i="27"/>
  <c r="F20" i="31"/>
  <c r="K19" i="27"/>
  <c r="K19" i="31"/>
  <c r="J19" i="27"/>
  <c r="J19" i="31"/>
  <c r="L18" i="27"/>
  <c r="L18" i="31"/>
  <c r="C62" i="22"/>
  <c r="C11" i="22"/>
  <c r="K3" i="27"/>
  <c r="K3" i="31"/>
  <c r="J60" i="22"/>
  <c r="J9" i="22"/>
  <c r="E8" i="20"/>
  <c r="E8" i="18"/>
  <c r="E8" i="15"/>
  <c r="R8" i="15" s="1"/>
  <c r="J3" i="27"/>
  <c r="J3" i="31"/>
  <c r="T41" i="18"/>
  <c r="G35" i="22"/>
  <c r="G9" i="22"/>
  <c r="G22" i="22"/>
  <c r="G60" i="22" s="1"/>
  <c r="G48" i="22"/>
  <c r="J29" i="27"/>
  <c r="J29" i="31"/>
  <c r="B50" i="22"/>
  <c r="B37" i="22" s="1"/>
  <c r="B24" i="22" s="1"/>
  <c r="D5" i="27"/>
  <c r="D5" i="31"/>
  <c r="S41" i="15"/>
  <c r="F7" i="14"/>
  <c r="F40" i="14"/>
  <c r="Q9" i="18"/>
  <c r="H30" i="43"/>
  <c r="P31" i="32"/>
  <c r="I7" i="20"/>
  <c r="I7" i="18"/>
  <c r="I7" i="15"/>
  <c r="V7" i="15" s="1"/>
  <c r="T41" i="20"/>
  <c r="G24" i="25"/>
  <c r="G24" i="26" s="1"/>
  <c r="G23" i="29" s="1"/>
  <c r="D49" i="22"/>
  <c r="D36" i="22" s="1"/>
  <c r="D23" i="22" s="1"/>
  <c r="J7" i="20"/>
  <c r="J7" i="18"/>
  <c r="J7" i="15"/>
  <c r="W7" i="15" s="1"/>
  <c r="E30" i="27"/>
  <c r="E30" i="31"/>
  <c r="D31" i="27"/>
  <c r="D31" i="31"/>
  <c r="H35" i="22"/>
  <c r="H22" i="22" s="1"/>
  <c r="H48" i="22"/>
  <c r="C42" i="20"/>
  <c r="C42" i="15"/>
  <c r="C42" i="18"/>
  <c r="O10" i="18"/>
  <c r="H4" i="43"/>
  <c r="P5" i="32"/>
  <c r="D5" i="43"/>
  <c r="L6" i="32"/>
  <c r="F36" i="25"/>
  <c r="F36" i="26" s="1"/>
  <c r="F35" i="29" s="1"/>
  <c r="S9" i="22"/>
  <c r="H20" i="43"/>
  <c r="P21" i="32"/>
  <c r="G20" i="43"/>
  <c r="O21" i="32"/>
  <c r="G6" i="25"/>
  <c r="G6" i="26" s="1"/>
  <c r="G5" i="29" s="1"/>
  <c r="D31" i="43"/>
  <c r="L32" i="32"/>
  <c r="S41" i="18"/>
  <c r="F35" i="22"/>
  <c r="F22" i="22" s="1"/>
  <c r="F48" i="22"/>
  <c r="F4" i="43"/>
  <c r="N5" i="32"/>
  <c r="Q42" i="15"/>
  <c r="Q42" i="18" s="1"/>
  <c r="Q42" i="20" s="1"/>
  <c r="D8" i="14"/>
  <c r="D41" i="14"/>
  <c r="H24" i="25"/>
  <c r="H24" i="26" s="1"/>
  <c r="H23" i="29" s="1"/>
  <c r="C9" i="20"/>
  <c r="C9" i="15"/>
  <c r="P9" i="15" s="1"/>
  <c r="C9" i="18"/>
  <c r="K39" i="20"/>
  <c r="K39" i="18"/>
  <c r="K39" i="15"/>
  <c r="S8" i="18"/>
  <c r="S8" i="20" s="1"/>
  <c r="I40" i="20"/>
  <c r="I40" i="18"/>
  <c r="I40" i="15"/>
  <c r="H6" i="25"/>
  <c r="H6" i="26" s="1"/>
  <c r="H5" i="29" s="1"/>
  <c r="J40" i="20"/>
  <c r="J40" i="18"/>
  <c r="J40" i="15"/>
  <c r="U41" i="15"/>
  <c r="U41" i="18" s="1"/>
  <c r="U41" i="20" s="1"/>
  <c r="H7" i="14"/>
  <c r="H40" i="14"/>
  <c r="L28" i="27"/>
  <c r="L28" i="31"/>
  <c r="O43" i="15"/>
  <c r="O43" i="18" s="1"/>
  <c r="O43" i="20" s="1"/>
  <c r="B9" i="14"/>
  <c r="B42" i="14"/>
  <c r="F30" i="27"/>
  <c r="F30" i="31"/>
  <c r="B26" i="25"/>
  <c r="B26" i="26" s="1"/>
  <c r="T8" i="18"/>
  <c r="T8" i="20" s="1"/>
  <c r="F24" i="25"/>
  <c r="F24" i="26" s="1"/>
  <c r="F23" i="29" s="1"/>
  <c r="S41" i="20"/>
  <c r="Q9" i="20"/>
  <c r="D7" i="25"/>
  <c r="D7" i="26" s="1"/>
  <c r="D6" i="29" s="1"/>
  <c r="G30" i="43"/>
  <c r="O31" i="32"/>
  <c r="E41" i="20"/>
  <c r="E41" i="18"/>
  <c r="E41" i="15"/>
  <c r="F4" i="27"/>
  <c r="F4" i="31"/>
  <c r="T41" i="15"/>
  <c r="G7" i="14"/>
  <c r="G40" i="14"/>
  <c r="U8" i="18"/>
  <c r="U8" i="20" s="1"/>
  <c r="D25" i="25"/>
  <c r="D25" i="26" s="1"/>
  <c r="D24" i="29" s="1"/>
  <c r="I29" i="27"/>
  <c r="I29" i="31"/>
  <c r="K29" i="27"/>
  <c r="K29" i="31"/>
  <c r="O10" i="20"/>
  <c r="B8" i="25"/>
  <c r="B8" i="26" s="1"/>
  <c r="K6" i="20"/>
  <c r="K6" i="18"/>
  <c r="K6" i="15"/>
  <c r="X6" i="15" s="1"/>
  <c r="F6" i="25"/>
  <c r="F6" i="26" s="1"/>
  <c r="F5" i="29" s="1"/>
  <c r="G36" i="25"/>
  <c r="G36" i="26" s="1"/>
  <c r="G35" i="29" s="1"/>
  <c r="T9" i="22"/>
  <c r="F20" i="43"/>
  <c r="N21" i="32"/>
  <c r="G4" i="43"/>
  <c r="O5" i="32"/>
  <c r="O11" i="22"/>
  <c r="B38" i="25"/>
  <c r="B38" i="26" s="1"/>
  <c r="H3" i="27" l="1"/>
  <c r="H3" i="31"/>
  <c r="E20" i="27"/>
  <c r="E20" i="31"/>
  <c r="H60" i="22"/>
  <c r="H9" i="22"/>
  <c r="D61" i="22"/>
  <c r="D10" i="22"/>
  <c r="F60" i="22"/>
  <c r="F9" i="22"/>
  <c r="I3" i="27"/>
  <c r="I3" i="31"/>
  <c r="I19" i="27"/>
  <c r="I19" i="31"/>
  <c r="G3" i="27"/>
  <c r="G3" i="31"/>
  <c r="B62" i="22"/>
  <c r="B11" i="22"/>
  <c r="E24" i="25"/>
  <c r="E24" i="26" s="1"/>
  <c r="E23" i="29" s="1"/>
  <c r="K28" i="43"/>
  <c r="S29" i="32"/>
  <c r="C25" i="25"/>
  <c r="C25" i="26" s="1"/>
  <c r="C24" i="29" s="1"/>
  <c r="J5" i="25"/>
  <c r="J5" i="26" s="1"/>
  <c r="J4" i="29" s="1"/>
  <c r="I3" i="43"/>
  <c r="Q4" i="32"/>
  <c r="C5" i="27"/>
  <c r="C5" i="31"/>
  <c r="H29" i="43"/>
  <c r="P30" i="32"/>
  <c r="G40" i="20"/>
  <c r="G40" i="18"/>
  <c r="G40" i="15"/>
  <c r="E4" i="43"/>
  <c r="M5" i="32"/>
  <c r="G19" i="27"/>
  <c r="G19" i="31"/>
  <c r="L26" i="26"/>
  <c r="B25" i="29"/>
  <c r="B9" i="20"/>
  <c r="B9" i="15"/>
  <c r="O9" i="15" s="1"/>
  <c r="B9" i="18"/>
  <c r="H40" i="20"/>
  <c r="H40" i="18"/>
  <c r="H40" i="15"/>
  <c r="W40" i="18"/>
  <c r="W40" i="20" s="1"/>
  <c r="J47" i="22"/>
  <c r="J34" i="22" s="1"/>
  <c r="J21" i="22" s="1"/>
  <c r="V40" i="15"/>
  <c r="I6" i="14"/>
  <c r="I39" i="14"/>
  <c r="X39" i="15"/>
  <c r="X39" i="18" s="1"/>
  <c r="X39" i="20" s="1"/>
  <c r="K5" i="14"/>
  <c r="K38" i="14"/>
  <c r="D41" i="20"/>
  <c r="D41" i="18"/>
  <c r="D41" i="15"/>
  <c r="D30" i="43"/>
  <c r="L31" i="32"/>
  <c r="V7" i="18"/>
  <c r="I29" i="43"/>
  <c r="Q30" i="32"/>
  <c r="W8" i="22"/>
  <c r="J35" i="25"/>
  <c r="J35" i="26" s="1"/>
  <c r="J34" i="29" s="1"/>
  <c r="P10" i="22"/>
  <c r="C37" i="25"/>
  <c r="C37" i="26" s="1"/>
  <c r="C36" i="29" s="1"/>
  <c r="I19" i="43"/>
  <c r="Q20" i="32"/>
  <c r="E20" i="43"/>
  <c r="M21" i="32"/>
  <c r="K34" i="25"/>
  <c r="K34" i="26" s="1"/>
  <c r="K33" i="29" s="1"/>
  <c r="X7" i="22"/>
  <c r="C31" i="27"/>
  <c r="C31" i="31"/>
  <c r="B7" i="29"/>
  <c r="L8" i="26"/>
  <c r="E4" i="27"/>
  <c r="E4" i="31"/>
  <c r="B42" i="20"/>
  <c r="B42" i="15"/>
  <c r="B42" i="18"/>
  <c r="W40" i="15"/>
  <c r="J6" i="14"/>
  <c r="J39" i="14"/>
  <c r="P9" i="18"/>
  <c r="H29" i="27"/>
  <c r="H29" i="31"/>
  <c r="X6" i="18"/>
  <c r="X6" i="20" s="1"/>
  <c r="G7" i="20"/>
  <c r="G7" i="18"/>
  <c r="G7" i="15"/>
  <c r="T7" i="15" s="1"/>
  <c r="R41" i="15"/>
  <c r="E7" i="14"/>
  <c r="E40" i="14"/>
  <c r="H7" i="20"/>
  <c r="H7" i="18"/>
  <c r="H7" i="15"/>
  <c r="U7" i="15" s="1"/>
  <c r="J23" i="25"/>
  <c r="J23" i="26" s="1"/>
  <c r="J22" i="29" s="1"/>
  <c r="V40" i="18"/>
  <c r="V40" i="20" s="1"/>
  <c r="I47" i="22"/>
  <c r="I34" i="22" s="1"/>
  <c r="I21" i="22" s="1"/>
  <c r="K46" i="22"/>
  <c r="K33" i="22" s="1"/>
  <c r="K20" i="22" s="1"/>
  <c r="C7" i="25"/>
  <c r="C7" i="26" s="1"/>
  <c r="C6" i="29" s="1"/>
  <c r="P9" i="20"/>
  <c r="D8" i="20"/>
  <c r="D8" i="18"/>
  <c r="D8" i="15"/>
  <c r="Q8" i="15" s="1"/>
  <c r="C36" i="22"/>
  <c r="C23" i="22" s="1"/>
  <c r="C49" i="22"/>
  <c r="I5" i="25"/>
  <c r="I5" i="26" s="1"/>
  <c r="I4" i="29" s="1"/>
  <c r="V7" i="20"/>
  <c r="F40" i="20"/>
  <c r="F40" i="18"/>
  <c r="F40" i="15"/>
  <c r="C5" i="43"/>
  <c r="K6" i="32"/>
  <c r="R8" i="18"/>
  <c r="B37" i="29"/>
  <c r="L38" i="26"/>
  <c r="K4" i="25"/>
  <c r="K4" i="26" s="1"/>
  <c r="K3" i="29" s="1"/>
  <c r="J29" i="43"/>
  <c r="R30" i="32"/>
  <c r="R41" i="18"/>
  <c r="R41" i="20" s="1"/>
  <c r="E35" i="22"/>
  <c r="E22" i="22" s="1"/>
  <c r="E48" i="22"/>
  <c r="E30" i="43"/>
  <c r="M31" i="32"/>
  <c r="I23" i="25"/>
  <c r="I23" i="26" s="1"/>
  <c r="I22" i="29" s="1"/>
  <c r="K22" i="25"/>
  <c r="K22" i="26" s="1"/>
  <c r="K21" i="29" s="1"/>
  <c r="G29" i="27"/>
  <c r="G29" i="31"/>
  <c r="P42" i="15"/>
  <c r="P42" i="18" s="1"/>
  <c r="P42" i="20" s="1"/>
  <c r="C8" i="14"/>
  <c r="C41" i="14"/>
  <c r="C31" i="43"/>
  <c r="K32" i="32"/>
  <c r="W7" i="18"/>
  <c r="W7" i="20" s="1"/>
  <c r="H19" i="27"/>
  <c r="H19" i="31"/>
  <c r="F7" i="20"/>
  <c r="F7" i="18"/>
  <c r="F7" i="15"/>
  <c r="S7" i="15" s="1"/>
  <c r="T8" i="22"/>
  <c r="G35" i="25"/>
  <c r="G35" i="26" s="1"/>
  <c r="G34" i="29" s="1"/>
  <c r="R8" i="20"/>
  <c r="E6" i="25"/>
  <c r="E6" i="26" s="1"/>
  <c r="E5" i="29" s="1"/>
  <c r="J3" i="43"/>
  <c r="R4" i="32"/>
  <c r="K18" i="43"/>
  <c r="S19" i="32"/>
  <c r="J19" i="43"/>
  <c r="R20" i="32"/>
  <c r="E36" i="25"/>
  <c r="E36" i="26" s="1"/>
  <c r="E35" i="29" s="1"/>
  <c r="R9" i="22"/>
  <c r="I35" i="25"/>
  <c r="I35" i="26" s="1"/>
  <c r="I34" i="29" s="1"/>
  <c r="V8" i="22"/>
  <c r="F19" i="27" l="1"/>
  <c r="F19" i="31"/>
  <c r="K58" i="22"/>
  <c r="K7" i="22"/>
  <c r="L17" i="27"/>
  <c r="L17" i="31"/>
  <c r="J59" i="22"/>
  <c r="J8" i="22"/>
  <c r="I59" i="22"/>
  <c r="I8" i="22"/>
  <c r="D20" i="27"/>
  <c r="D20" i="31"/>
  <c r="E60" i="22"/>
  <c r="E9" i="22"/>
  <c r="C61" i="22"/>
  <c r="C10" i="22"/>
  <c r="J18" i="27"/>
  <c r="J18" i="31"/>
  <c r="K18" i="27"/>
  <c r="K18" i="31"/>
  <c r="S7" i="18"/>
  <c r="S7" i="20" s="1"/>
  <c r="C8" i="20"/>
  <c r="C8" i="18"/>
  <c r="C8" i="15"/>
  <c r="P8" i="15" s="1"/>
  <c r="S40" i="15"/>
  <c r="F6" i="14"/>
  <c r="F39" i="14"/>
  <c r="D6" i="25"/>
  <c r="D6" i="26" s="1"/>
  <c r="D5" i="29" s="1"/>
  <c r="L27" i="27"/>
  <c r="L27" i="31"/>
  <c r="O9" i="18"/>
  <c r="J28" i="27"/>
  <c r="J28" i="31"/>
  <c r="S40" i="18"/>
  <c r="F47" i="22"/>
  <c r="F34" i="22" s="1"/>
  <c r="F21" i="22" s="1"/>
  <c r="D4" i="27"/>
  <c r="D4" i="31"/>
  <c r="H5" i="25"/>
  <c r="H5" i="26" s="1"/>
  <c r="H4" i="29" s="1"/>
  <c r="J6" i="20"/>
  <c r="J6" i="18"/>
  <c r="J6" i="15"/>
  <c r="W6" i="15" s="1"/>
  <c r="B25" i="25"/>
  <c r="B25" i="26" s="1"/>
  <c r="O42" i="20"/>
  <c r="K28" i="27"/>
  <c r="K28" i="31"/>
  <c r="D24" i="25"/>
  <c r="D24" i="26" s="1"/>
  <c r="D23" i="29" s="1"/>
  <c r="I39" i="20"/>
  <c r="I39" i="18"/>
  <c r="I39" i="15"/>
  <c r="U40" i="15"/>
  <c r="H6" i="14"/>
  <c r="H39" i="14"/>
  <c r="T40" i="15"/>
  <c r="G6" i="14"/>
  <c r="G39" i="14"/>
  <c r="F3" i="43"/>
  <c r="N4" i="32"/>
  <c r="H3" i="43"/>
  <c r="P4" i="32"/>
  <c r="D36" i="25"/>
  <c r="D36" i="26" s="1"/>
  <c r="D35" i="29" s="1"/>
  <c r="Q9" i="22"/>
  <c r="D20" i="43"/>
  <c r="L21" i="32"/>
  <c r="O42" i="15"/>
  <c r="B8" i="14"/>
  <c r="B41" i="14"/>
  <c r="Q41" i="18"/>
  <c r="Q41" i="20" s="1"/>
  <c r="D48" i="22"/>
  <c r="D35" i="22" s="1"/>
  <c r="D22" i="22" s="1"/>
  <c r="F5" i="25"/>
  <c r="F5" i="26" s="1"/>
  <c r="F4" i="29" s="1"/>
  <c r="H28" i="27"/>
  <c r="H28" i="31"/>
  <c r="S40" i="20"/>
  <c r="F23" i="25"/>
  <c r="F23" i="26" s="1"/>
  <c r="F22" i="29" s="1"/>
  <c r="E40" i="20"/>
  <c r="E40" i="18"/>
  <c r="E40" i="15"/>
  <c r="T7" i="18"/>
  <c r="G29" i="43"/>
  <c r="O30" i="32"/>
  <c r="K38" i="18"/>
  <c r="K38" i="20"/>
  <c r="K38" i="15"/>
  <c r="I6" i="20"/>
  <c r="I6" i="18"/>
  <c r="I6" i="15"/>
  <c r="V6" i="15" s="1"/>
  <c r="U40" i="18"/>
  <c r="U40" i="20" s="1"/>
  <c r="H47" i="22"/>
  <c r="H34" i="22" s="1"/>
  <c r="H21" i="22" s="1"/>
  <c r="B7" i="25"/>
  <c r="B7" i="26" s="1"/>
  <c r="O9" i="20"/>
  <c r="F19" i="43"/>
  <c r="N20" i="32"/>
  <c r="T40" i="18"/>
  <c r="G47" i="22"/>
  <c r="G34" i="22" s="1"/>
  <c r="G21" i="22" s="1"/>
  <c r="F3" i="27"/>
  <c r="F3" i="31"/>
  <c r="U7" i="18"/>
  <c r="U7" i="20" s="1"/>
  <c r="J39" i="20"/>
  <c r="J39" i="18"/>
  <c r="J39" i="15"/>
  <c r="F29" i="27"/>
  <c r="F29" i="31"/>
  <c r="G19" i="43"/>
  <c r="O20" i="32"/>
  <c r="C41" i="20"/>
  <c r="C41" i="15"/>
  <c r="C41" i="18"/>
  <c r="F29" i="43"/>
  <c r="N30" i="32"/>
  <c r="Q8" i="18"/>
  <c r="Q8" i="20" s="1"/>
  <c r="E7" i="20"/>
  <c r="E7" i="18"/>
  <c r="E7" i="15"/>
  <c r="R7" i="15" s="1"/>
  <c r="G5" i="25"/>
  <c r="G5" i="26" s="1"/>
  <c r="G4" i="29" s="1"/>
  <c r="T7" i="20"/>
  <c r="O42" i="18"/>
  <c r="B49" i="22"/>
  <c r="B36" i="22" s="1"/>
  <c r="B23" i="22" s="1"/>
  <c r="D4" i="43"/>
  <c r="L5" i="32"/>
  <c r="B31" i="43"/>
  <c r="J32" i="32"/>
  <c r="D30" i="27"/>
  <c r="D30" i="31"/>
  <c r="Q41" i="15"/>
  <c r="D7" i="14"/>
  <c r="D40" i="14"/>
  <c r="K5" i="20"/>
  <c r="K5" i="18"/>
  <c r="K5" i="15"/>
  <c r="X5" i="15" s="1"/>
  <c r="H23" i="25"/>
  <c r="H23" i="26" s="1"/>
  <c r="H22" i="29" s="1"/>
  <c r="G23" i="25"/>
  <c r="G23" i="26" s="1"/>
  <c r="G22" i="29" s="1"/>
  <c r="T40" i="20"/>
  <c r="B5" i="43"/>
  <c r="J6" i="32"/>
  <c r="B37" i="25"/>
  <c r="B37" i="26" s="1"/>
  <c r="O10" i="22"/>
  <c r="H19" i="43"/>
  <c r="P20" i="32"/>
  <c r="F35" i="25"/>
  <c r="F35" i="26" s="1"/>
  <c r="F34" i="29" s="1"/>
  <c r="S8" i="22"/>
  <c r="U8" i="22"/>
  <c r="H35" i="25"/>
  <c r="H35" i="26" s="1"/>
  <c r="H34" i="29" s="1"/>
  <c r="G3" i="43"/>
  <c r="O4" i="32"/>
  <c r="B61" i="22" l="1"/>
  <c r="B10" i="22"/>
  <c r="E19" i="27"/>
  <c r="E19" i="31"/>
  <c r="E3" i="27"/>
  <c r="E3" i="31"/>
  <c r="D60" i="22"/>
  <c r="D9" i="22"/>
  <c r="H59" i="22"/>
  <c r="H8" i="22"/>
  <c r="F59" i="22"/>
  <c r="F8" i="22"/>
  <c r="I18" i="27"/>
  <c r="I18" i="31"/>
  <c r="G59" i="22"/>
  <c r="G8" i="22"/>
  <c r="I28" i="27"/>
  <c r="I28" i="31"/>
  <c r="C30" i="43"/>
  <c r="K31" i="32"/>
  <c r="X38" i="15"/>
  <c r="K4" i="14"/>
  <c r="K37" i="14"/>
  <c r="G6" i="20"/>
  <c r="G6" i="18"/>
  <c r="G6" i="15"/>
  <c r="T6" i="15" s="1"/>
  <c r="J4" i="25"/>
  <c r="J4" i="26" s="1"/>
  <c r="J3" i="29" s="1"/>
  <c r="G28" i="27"/>
  <c r="G28" i="31"/>
  <c r="H18" i="27"/>
  <c r="H18" i="31"/>
  <c r="D7" i="20"/>
  <c r="D7" i="18"/>
  <c r="D7" i="15"/>
  <c r="Q7" i="15" s="1"/>
  <c r="R7" i="18"/>
  <c r="W39" i="15"/>
  <c r="J5" i="14"/>
  <c r="J38" i="14"/>
  <c r="K21" i="25"/>
  <c r="K21" i="26" s="1"/>
  <c r="K20" i="29" s="1"/>
  <c r="B8" i="20"/>
  <c r="B8" i="18"/>
  <c r="B8" i="15"/>
  <c r="O8" i="15" s="1"/>
  <c r="E29" i="27"/>
  <c r="E29" i="31"/>
  <c r="V39" i="15"/>
  <c r="I5" i="14"/>
  <c r="I38" i="14"/>
  <c r="B24" i="29"/>
  <c r="L25" i="26"/>
  <c r="F39" i="20"/>
  <c r="F39" i="18"/>
  <c r="F39" i="15"/>
  <c r="P8" i="18"/>
  <c r="J18" i="43"/>
  <c r="R19" i="32"/>
  <c r="C36" i="25"/>
  <c r="C36" i="26" s="1"/>
  <c r="C35" i="29" s="1"/>
  <c r="P9" i="22"/>
  <c r="C20" i="43"/>
  <c r="K21" i="32"/>
  <c r="J34" i="25"/>
  <c r="J34" i="26" s="1"/>
  <c r="J33" i="29" s="1"/>
  <c r="W7" i="22"/>
  <c r="K33" i="25"/>
  <c r="K33" i="26" s="1"/>
  <c r="K32" i="29" s="1"/>
  <c r="X6" i="22"/>
  <c r="C24" i="25"/>
  <c r="C24" i="26" s="1"/>
  <c r="C23" i="29" s="1"/>
  <c r="R40" i="20"/>
  <c r="E23" i="25"/>
  <c r="E23" i="26" s="1"/>
  <c r="E22" i="29" s="1"/>
  <c r="G28" i="43"/>
  <c r="O29" i="32"/>
  <c r="C20" i="27"/>
  <c r="C20" i="31"/>
  <c r="C4" i="43"/>
  <c r="K5" i="32"/>
  <c r="C30" i="27"/>
  <c r="C30" i="31"/>
  <c r="L37" i="26"/>
  <c r="B36" i="29"/>
  <c r="X5" i="18"/>
  <c r="E5" i="25"/>
  <c r="E5" i="26" s="1"/>
  <c r="E4" i="29" s="1"/>
  <c r="R7" i="20"/>
  <c r="C35" i="22"/>
  <c r="C22" i="22" s="1"/>
  <c r="C48" i="22"/>
  <c r="W39" i="18"/>
  <c r="W39" i="20" s="1"/>
  <c r="J46" i="22"/>
  <c r="J33" i="22" s="1"/>
  <c r="J20" i="22" s="1"/>
  <c r="E3" i="43"/>
  <c r="M4" i="32"/>
  <c r="C4" i="27"/>
  <c r="C4" i="31"/>
  <c r="V6" i="18"/>
  <c r="X38" i="18"/>
  <c r="X38" i="20" s="1"/>
  <c r="K32" i="22"/>
  <c r="K19" i="22" s="1"/>
  <c r="K45" i="22"/>
  <c r="R40" i="15"/>
  <c r="E6" i="14"/>
  <c r="E39" i="14"/>
  <c r="G18" i="27"/>
  <c r="G18" i="31"/>
  <c r="H39" i="20"/>
  <c r="H39" i="18"/>
  <c r="H39" i="15"/>
  <c r="V39" i="18"/>
  <c r="I20" i="22"/>
  <c r="I58" i="22" s="1"/>
  <c r="I33" i="22"/>
  <c r="I46" i="22"/>
  <c r="K27" i="43"/>
  <c r="S28" i="32"/>
  <c r="F6" i="20"/>
  <c r="F6" i="18"/>
  <c r="F6" i="15"/>
  <c r="S6" i="15" s="1"/>
  <c r="P8" i="20"/>
  <c r="C6" i="25"/>
  <c r="C6" i="26" s="1"/>
  <c r="C5" i="29" s="1"/>
  <c r="D40" i="20"/>
  <c r="D40" i="18"/>
  <c r="D40" i="15"/>
  <c r="E29" i="43"/>
  <c r="M30" i="32"/>
  <c r="B41" i="20"/>
  <c r="B41" i="18"/>
  <c r="B41" i="15"/>
  <c r="K3" i="25"/>
  <c r="K3" i="26" s="1"/>
  <c r="X5" i="20"/>
  <c r="P41" i="15"/>
  <c r="P41" i="18" s="1"/>
  <c r="P41" i="20" s="1"/>
  <c r="C7" i="14"/>
  <c r="C40" i="14"/>
  <c r="J22" i="25"/>
  <c r="J22" i="26" s="1"/>
  <c r="J21" i="29" s="1"/>
  <c r="L7" i="26"/>
  <c r="B6" i="29"/>
  <c r="V6" i="20"/>
  <c r="I4" i="25"/>
  <c r="I4" i="26" s="1"/>
  <c r="I3" i="29" s="1"/>
  <c r="R40" i="18"/>
  <c r="E34" i="22"/>
  <c r="E21" i="22" s="1"/>
  <c r="E47" i="22"/>
  <c r="G39" i="20"/>
  <c r="G39" i="15"/>
  <c r="G39" i="18"/>
  <c r="H6" i="20"/>
  <c r="H6" i="18"/>
  <c r="H6" i="15"/>
  <c r="U6" i="15" s="1"/>
  <c r="I22" i="25"/>
  <c r="I22" i="26" s="1"/>
  <c r="I21" i="29" s="1"/>
  <c r="V39" i="20"/>
  <c r="J28" i="43"/>
  <c r="R29" i="32"/>
  <c r="W6" i="18"/>
  <c r="W6" i="20" s="1"/>
  <c r="I28" i="43"/>
  <c r="Q29" i="32"/>
  <c r="I18" i="43"/>
  <c r="Q19" i="32"/>
  <c r="E35" i="25"/>
  <c r="E35" i="26" s="1"/>
  <c r="E34" i="29" s="1"/>
  <c r="R8" i="22"/>
  <c r="V7" i="22"/>
  <c r="I34" i="25"/>
  <c r="I34" i="26" s="1"/>
  <c r="I33" i="29" s="1"/>
  <c r="K17" i="43"/>
  <c r="S18" i="32"/>
  <c r="E19" i="43"/>
  <c r="M20" i="32"/>
  <c r="J58" i="22" l="1"/>
  <c r="J7" i="22"/>
  <c r="C60" i="22"/>
  <c r="C9" i="22"/>
  <c r="E59" i="22"/>
  <c r="E8" i="22"/>
  <c r="K57" i="22"/>
  <c r="K6" i="22"/>
  <c r="K17" i="27"/>
  <c r="K17" i="31"/>
  <c r="D19" i="27"/>
  <c r="D19" i="31"/>
  <c r="L16" i="27"/>
  <c r="L16" i="31"/>
  <c r="B24" i="25"/>
  <c r="B24" i="26" s="1"/>
  <c r="O41" i="20"/>
  <c r="I33" i="25"/>
  <c r="I33" i="26" s="1"/>
  <c r="I32" i="29" s="1"/>
  <c r="V6" i="22"/>
  <c r="B30" i="43"/>
  <c r="J31" i="32"/>
  <c r="B20" i="43"/>
  <c r="J21" i="32"/>
  <c r="I5" i="20"/>
  <c r="I5" i="18"/>
  <c r="I5" i="15"/>
  <c r="V5" i="15" s="1"/>
  <c r="U6" i="18"/>
  <c r="G22" i="25"/>
  <c r="G22" i="26" s="1"/>
  <c r="G21" i="29" s="1"/>
  <c r="C40" i="20"/>
  <c r="C40" i="18"/>
  <c r="C40" i="15"/>
  <c r="K2" i="29"/>
  <c r="D23" i="25"/>
  <c r="D23" i="26" s="1"/>
  <c r="D22" i="29" s="1"/>
  <c r="S6" i="18"/>
  <c r="B4" i="43"/>
  <c r="J5" i="32"/>
  <c r="K27" i="27"/>
  <c r="K27" i="31"/>
  <c r="D29" i="27"/>
  <c r="D29" i="31"/>
  <c r="O8" i="18"/>
  <c r="J38" i="20"/>
  <c r="J38" i="18"/>
  <c r="J38" i="15"/>
  <c r="G18" i="43"/>
  <c r="O19" i="32"/>
  <c r="K37" i="20"/>
  <c r="K37" i="18"/>
  <c r="K37" i="15"/>
  <c r="G34" i="25"/>
  <c r="G34" i="26" s="1"/>
  <c r="G33" i="29" s="1"/>
  <c r="T7" i="22"/>
  <c r="F34" i="25"/>
  <c r="F34" i="26" s="1"/>
  <c r="F33" i="29" s="1"/>
  <c r="S7" i="22"/>
  <c r="Q8" i="22"/>
  <c r="D35" i="25"/>
  <c r="D35" i="26" s="1"/>
  <c r="D34" i="29" s="1"/>
  <c r="D19" i="43"/>
  <c r="L20" i="32"/>
  <c r="T39" i="15"/>
  <c r="G5" i="14"/>
  <c r="G38" i="14"/>
  <c r="H22" i="25"/>
  <c r="H22" i="26" s="1"/>
  <c r="H21" i="29" s="1"/>
  <c r="F22" i="25"/>
  <c r="F22" i="26" s="1"/>
  <c r="F21" i="29" s="1"/>
  <c r="G4" i="25"/>
  <c r="G4" i="26" s="1"/>
  <c r="G3" i="29" s="1"/>
  <c r="T6" i="20"/>
  <c r="F28" i="27"/>
  <c r="F28" i="31"/>
  <c r="J17" i="27"/>
  <c r="J17" i="31"/>
  <c r="H4" i="25"/>
  <c r="H4" i="26" s="1"/>
  <c r="H3" i="29" s="1"/>
  <c r="U6" i="20"/>
  <c r="C7" i="20"/>
  <c r="C7" i="18"/>
  <c r="C7" i="15"/>
  <c r="P7" i="15" s="1"/>
  <c r="O41" i="15"/>
  <c r="B7" i="14"/>
  <c r="B40" i="14"/>
  <c r="F4" i="25"/>
  <c r="F4" i="26" s="1"/>
  <c r="F3" i="29" s="1"/>
  <c r="S6" i="20"/>
  <c r="I7" i="22"/>
  <c r="U39" i="15"/>
  <c r="H5" i="14"/>
  <c r="H38" i="14"/>
  <c r="F18" i="43"/>
  <c r="N19" i="32"/>
  <c r="S39" i="15"/>
  <c r="F5" i="14"/>
  <c r="F38" i="14"/>
  <c r="O8" i="20"/>
  <c r="B6" i="25"/>
  <c r="B6" i="26" s="1"/>
  <c r="J5" i="20"/>
  <c r="J5" i="18"/>
  <c r="J5" i="15"/>
  <c r="W5" i="15" s="1"/>
  <c r="Q7" i="18"/>
  <c r="K4" i="20"/>
  <c r="K4" i="18"/>
  <c r="K4" i="15"/>
  <c r="X4" i="15" s="1"/>
  <c r="J27" i="27"/>
  <c r="J27" i="31"/>
  <c r="Q40" i="18"/>
  <c r="Q40" i="20" s="1"/>
  <c r="D34" i="22"/>
  <c r="D21" i="22" s="1"/>
  <c r="D47" i="22"/>
  <c r="E6" i="20"/>
  <c r="E6" i="18"/>
  <c r="E6" i="15"/>
  <c r="R6" i="15" s="1"/>
  <c r="F18" i="27"/>
  <c r="F18" i="31"/>
  <c r="T39" i="18"/>
  <c r="T39" i="20" s="1"/>
  <c r="G46" i="22"/>
  <c r="G33" i="22" s="1"/>
  <c r="G20" i="22" s="1"/>
  <c r="O41" i="18"/>
  <c r="B48" i="22"/>
  <c r="B35" i="22" s="1"/>
  <c r="B22" i="22" s="1"/>
  <c r="Q40" i="15"/>
  <c r="D6" i="14"/>
  <c r="D39" i="14"/>
  <c r="D3" i="27"/>
  <c r="D3" i="31"/>
  <c r="U39" i="18"/>
  <c r="U39" i="20" s="1"/>
  <c r="H46" i="22"/>
  <c r="H33" i="22" s="1"/>
  <c r="H20" i="22" s="1"/>
  <c r="E39" i="20"/>
  <c r="E39" i="18"/>
  <c r="E39" i="15"/>
  <c r="L26" i="27"/>
  <c r="L26" i="31"/>
  <c r="S39" i="18"/>
  <c r="S39" i="20" s="1"/>
  <c r="F33" i="22"/>
  <c r="F20" i="22" s="1"/>
  <c r="F46" i="22"/>
  <c r="I38" i="18"/>
  <c r="I38" i="20"/>
  <c r="I38" i="15"/>
  <c r="D29" i="43"/>
  <c r="L30" i="32"/>
  <c r="D5" i="25"/>
  <c r="D5" i="26" s="1"/>
  <c r="D4" i="29" s="1"/>
  <c r="Q7" i="20"/>
  <c r="F28" i="43"/>
  <c r="N29" i="32"/>
  <c r="T6" i="18"/>
  <c r="H28" i="43"/>
  <c r="P29" i="32"/>
  <c r="H18" i="43"/>
  <c r="P19" i="32"/>
  <c r="U7" i="22"/>
  <c r="H34" i="25"/>
  <c r="H34" i="26" s="1"/>
  <c r="H33" i="29" s="1"/>
  <c r="D3" i="43"/>
  <c r="L4" i="32"/>
  <c r="B36" i="25"/>
  <c r="B36" i="26" s="1"/>
  <c r="O9" i="22"/>
  <c r="D59" i="22" l="1"/>
  <c r="D8" i="22"/>
  <c r="G17" i="27"/>
  <c r="G17" i="31"/>
  <c r="H17" i="27"/>
  <c r="H17" i="31"/>
  <c r="E18" i="27"/>
  <c r="E18" i="31"/>
  <c r="H58" i="22"/>
  <c r="H7" i="22"/>
  <c r="F58" i="22"/>
  <c r="F7" i="22"/>
  <c r="I17" i="27"/>
  <c r="I17" i="31"/>
  <c r="G58" i="22"/>
  <c r="G7" i="22"/>
  <c r="B60" i="22"/>
  <c r="B9" i="22"/>
  <c r="D6" i="20"/>
  <c r="D6" i="18"/>
  <c r="D6" i="15"/>
  <c r="Q6" i="15" s="1"/>
  <c r="E4" i="25"/>
  <c r="E4" i="26" s="1"/>
  <c r="E3" i="29" s="1"/>
  <c r="P7" i="18"/>
  <c r="E18" i="43"/>
  <c r="M19" i="32"/>
  <c r="X4" i="18"/>
  <c r="X4" i="20" s="1"/>
  <c r="W5" i="18"/>
  <c r="W5" i="20" s="1"/>
  <c r="F38" i="20"/>
  <c r="F38" i="18"/>
  <c r="F38" i="15"/>
  <c r="B7" i="18"/>
  <c r="B7" i="20"/>
  <c r="B7" i="15"/>
  <c r="O7" i="15" s="1"/>
  <c r="C5" i="25"/>
  <c r="C5" i="26" s="1"/>
  <c r="C4" i="29" s="1"/>
  <c r="P7" i="20"/>
  <c r="I17" i="43"/>
  <c r="Q18" i="32"/>
  <c r="G27" i="27"/>
  <c r="G27" i="31"/>
  <c r="X37" i="15"/>
  <c r="K3" i="14"/>
  <c r="K36" i="14"/>
  <c r="J27" i="43"/>
  <c r="R28" i="32"/>
  <c r="P40" i="15"/>
  <c r="C6" i="14"/>
  <c r="C39" i="14"/>
  <c r="I3" i="25"/>
  <c r="I3" i="26" s="1"/>
  <c r="L24" i="26"/>
  <c r="B23" i="29"/>
  <c r="C19" i="43"/>
  <c r="K20" i="32"/>
  <c r="K32" i="25"/>
  <c r="K32" i="26" s="1"/>
  <c r="K31" i="29" s="1"/>
  <c r="X5" i="22"/>
  <c r="P8" i="22"/>
  <c r="C35" i="25"/>
  <c r="C35" i="26" s="1"/>
  <c r="C34" i="29" s="1"/>
  <c r="I21" i="25"/>
  <c r="I21" i="26" s="1"/>
  <c r="I20" i="29" s="1"/>
  <c r="C3" i="27"/>
  <c r="C3" i="31"/>
  <c r="B40" i="20"/>
  <c r="B40" i="18"/>
  <c r="B40" i="15"/>
  <c r="E28" i="27"/>
  <c r="E28" i="31"/>
  <c r="J21" i="25"/>
  <c r="J21" i="26" s="1"/>
  <c r="J20" i="29" s="1"/>
  <c r="V5" i="18"/>
  <c r="V5" i="20" s="1"/>
  <c r="I45" i="22"/>
  <c r="I32" i="22" s="1"/>
  <c r="I19" i="22" s="1"/>
  <c r="R39" i="15"/>
  <c r="E5" i="14"/>
  <c r="E38" i="14"/>
  <c r="C29" i="27"/>
  <c r="C29" i="31"/>
  <c r="R39" i="18"/>
  <c r="E46" i="22"/>
  <c r="E33" i="22" s="1"/>
  <c r="E20" i="22" s="1"/>
  <c r="C3" i="43"/>
  <c r="K4" i="32"/>
  <c r="J3" i="25"/>
  <c r="J3" i="26" s="1"/>
  <c r="F5" i="20"/>
  <c r="F5" i="18"/>
  <c r="F5" i="15"/>
  <c r="S5" i="15" s="1"/>
  <c r="H38" i="20"/>
  <c r="H38" i="18"/>
  <c r="H38" i="15"/>
  <c r="G38" i="18"/>
  <c r="G38" i="20"/>
  <c r="G38" i="15"/>
  <c r="X37" i="18"/>
  <c r="K31" i="22"/>
  <c r="K18" i="22" s="1"/>
  <c r="K44" i="22"/>
  <c r="W38" i="15"/>
  <c r="J4" i="14"/>
  <c r="J37" i="14"/>
  <c r="P40" i="18"/>
  <c r="C34" i="22"/>
  <c r="C21" i="22" s="1"/>
  <c r="C47" i="22"/>
  <c r="J26" i="27"/>
  <c r="J26" i="31"/>
  <c r="K26" i="43"/>
  <c r="S27" i="32"/>
  <c r="C19" i="27"/>
  <c r="C19" i="31"/>
  <c r="B35" i="29"/>
  <c r="L36" i="26"/>
  <c r="I27" i="27"/>
  <c r="I27" i="31"/>
  <c r="V38" i="15"/>
  <c r="V38" i="18" s="1"/>
  <c r="V38" i="20" s="1"/>
  <c r="I4" i="14"/>
  <c r="I37" i="14"/>
  <c r="E22" i="25"/>
  <c r="E22" i="26" s="1"/>
  <c r="E21" i="29" s="1"/>
  <c r="R39" i="20"/>
  <c r="D39" i="20"/>
  <c r="D39" i="18"/>
  <c r="D39" i="15"/>
  <c r="R6" i="18"/>
  <c r="R6" i="20" s="1"/>
  <c r="I27" i="43"/>
  <c r="Q28" i="32"/>
  <c r="B5" i="29"/>
  <c r="L6" i="26"/>
  <c r="H5" i="20"/>
  <c r="H5" i="18"/>
  <c r="H5" i="15"/>
  <c r="U5" i="15" s="1"/>
  <c r="E28" i="43"/>
  <c r="M29" i="32"/>
  <c r="G5" i="20"/>
  <c r="G5" i="18"/>
  <c r="G5" i="15"/>
  <c r="T5" i="15" s="1"/>
  <c r="H27" i="27"/>
  <c r="H27" i="31"/>
  <c r="X37" i="20"/>
  <c r="K20" i="25"/>
  <c r="K20" i="26" s="1"/>
  <c r="K19" i="29" s="1"/>
  <c r="W38" i="18"/>
  <c r="W38" i="20" s="1"/>
  <c r="J45" i="22"/>
  <c r="J32" i="22" s="1"/>
  <c r="J19" i="22" s="1"/>
  <c r="C29" i="43"/>
  <c r="K30" i="32"/>
  <c r="C23" i="25"/>
  <c r="C23" i="26" s="1"/>
  <c r="C22" i="29" s="1"/>
  <c r="P40" i="20"/>
  <c r="K16" i="43"/>
  <c r="S17" i="32"/>
  <c r="J17" i="43"/>
  <c r="R18" i="32"/>
  <c r="R7" i="22"/>
  <c r="E34" i="25"/>
  <c r="E34" i="26" s="1"/>
  <c r="E33" i="29" s="1"/>
  <c r="W6" i="22"/>
  <c r="J33" i="25"/>
  <c r="J33" i="26" s="1"/>
  <c r="J32" i="29" s="1"/>
  <c r="K16" i="27" l="1"/>
  <c r="K16" i="31"/>
  <c r="J57" i="22"/>
  <c r="J6" i="22"/>
  <c r="K56" i="22"/>
  <c r="K5" i="22"/>
  <c r="I57" i="22"/>
  <c r="I6" i="22"/>
  <c r="J16" i="27"/>
  <c r="J16" i="31"/>
  <c r="C59" i="22"/>
  <c r="C8" i="22"/>
  <c r="E58" i="22"/>
  <c r="E7" i="22"/>
  <c r="F3" i="25"/>
  <c r="F3" i="26" s="1"/>
  <c r="C6" i="20"/>
  <c r="C6" i="18"/>
  <c r="C6" i="15"/>
  <c r="P6" i="15" s="1"/>
  <c r="Q6" i="18"/>
  <c r="L15" i="27"/>
  <c r="L15" i="31"/>
  <c r="T5" i="18"/>
  <c r="Q39" i="15"/>
  <c r="Q39" i="18" s="1"/>
  <c r="Q39" i="20" s="1"/>
  <c r="D5" i="14"/>
  <c r="D38" i="14"/>
  <c r="J4" i="18"/>
  <c r="J4" i="20"/>
  <c r="J4" i="15"/>
  <c r="W4" i="15" s="1"/>
  <c r="G21" i="25"/>
  <c r="G21" i="26" s="1"/>
  <c r="G20" i="29" s="1"/>
  <c r="H21" i="25"/>
  <c r="H21" i="26" s="1"/>
  <c r="H20" i="29" s="1"/>
  <c r="E38" i="18"/>
  <c r="E38" i="20"/>
  <c r="E38" i="15"/>
  <c r="D28" i="43"/>
  <c r="L29" i="32"/>
  <c r="K3" i="15"/>
  <c r="X3" i="15" s="1"/>
  <c r="K3" i="18"/>
  <c r="X3" i="18" s="1"/>
  <c r="K3" i="20"/>
  <c r="S38" i="18"/>
  <c r="F32" i="22"/>
  <c r="F19" i="22" s="1"/>
  <c r="F45" i="22"/>
  <c r="D4" i="25"/>
  <c r="D4" i="26" s="1"/>
  <c r="D3" i="29" s="1"/>
  <c r="Q6" i="20"/>
  <c r="G33" i="25"/>
  <c r="G33" i="26" s="1"/>
  <c r="G32" i="29" s="1"/>
  <c r="T6" i="22"/>
  <c r="S6" i="22"/>
  <c r="F33" i="25"/>
  <c r="F33" i="26" s="1"/>
  <c r="F32" i="29" s="1"/>
  <c r="D18" i="43"/>
  <c r="L19" i="32"/>
  <c r="F17" i="43"/>
  <c r="N18" i="32"/>
  <c r="K26" i="27"/>
  <c r="K26" i="31"/>
  <c r="F17" i="27"/>
  <c r="F17" i="31"/>
  <c r="T38" i="15"/>
  <c r="G4" i="14"/>
  <c r="G37" i="14"/>
  <c r="U38" i="18"/>
  <c r="U38" i="20" s="1"/>
  <c r="H45" i="22"/>
  <c r="H32" i="22" s="1"/>
  <c r="H19" i="22" s="1"/>
  <c r="B29" i="43"/>
  <c r="J30" i="32"/>
  <c r="O40" i="20"/>
  <c r="B23" i="25"/>
  <c r="B23" i="26" s="1"/>
  <c r="K36" i="20"/>
  <c r="K36" i="18"/>
  <c r="K36" i="15"/>
  <c r="F27" i="43"/>
  <c r="N28" i="32"/>
  <c r="S38" i="15"/>
  <c r="F4" i="14"/>
  <c r="F37" i="14"/>
  <c r="F27" i="27"/>
  <c r="F27" i="31"/>
  <c r="G3" i="25"/>
  <c r="G3" i="26" s="1"/>
  <c r="T5" i="20"/>
  <c r="U5" i="18"/>
  <c r="U5" i="20" s="1"/>
  <c r="D33" i="22"/>
  <c r="D20" i="22" s="1"/>
  <c r="D46" i="22"/>
  <c r="I37" i="20"/>
  <c r="I37" i="18"/>
  <c r="I37" i="15"/>
  <c r="H27" i="43"/>
  <c r="P28" i="32"/>
  <c r="B19" i="43"/>
  <c r="J20" i="32"/>
  <c r="I26" i="43"/>
  <c r="Q27" i="32"/>
  <c r="T38" i="18"/>
  <c r="T38" i="20" s="1"/>
  <c r="G45" i="22"/>
  <c r="G32" i="22" s="1"/>
  <c r="G19" i="22" s="1"/>
  <c r="J2" i="29"/>
  <c r="E5" i="20"/>
  <c r="E5" i="18"/>
  <c r="E5" i="15"/>
  <c r="R5" i="15" s="1"/>
  <c r="O40" i="15"/>
  <c r="B6" i="14"/>
  <c r="B39" i="14"/>
  <c r="B3" i="43"/>
  <c r="J4" i="32"/>
  <c r="D28" i="27"/>
  <c r="D28" i="31"/>
  <c r="I2" i="29"/>
  <c r="B5" i="25"/>
  <c r="B5" i="26" s="1"/>
  <c r="O7" i="20"/>
  <c r="F21" i="25"/>
  <c r="F21" i="26" s="1"/>
  <c r="F20" i="29" s="1"/>
  <c r="S38" i="20"/>
  <c r="J37" i="20"/>
  <c r="J37" i="18"/>
  <c r="J37" i="15"/>
  <c r="D18" i="27"/>
  <c r="D18" i="31"/>
  <c r="G27" i="43"/>
  <c r="O28" i="32"/>
  <c r="H3" i="25"/>
  <c r="H3" i="26" s="1"/>
  <c r="D22" i="25"/>
  <c r="D22" i="26" s="1"/>
  <c r="D21" i="29" s="1"/>
  <c r="I4" i="20"/>
  <c r="I4" i="18"/>
  <c r="I4" i="15"/>
  <c r="V4" i="15" s="1"/>
  <c r="U38" i="15"/>
  <c r="H4" i="14"/>
  <c r="H37" i="14"/>
  <c r="S5" i="18"/>
  <c r="S5" i="20" s="1"/>
  <c r="O40" i="18"/>
  <c r="B34" i="22"/>
  <c r="B21" i="22" s="1"/>
  <c r="B47" i="22"/>
  <c r="L25" i="27"/>
  <c r="L25" i="31"/>
  <c r="C39" i="20"/>
  <c r="C39" i="18"/>
  <c r="C39" i="15"/>
  <c r="O7" i="18"/>
  <c r="O8" i="22"/>
  <c r="B35" i="25"/>
  <c r="B35" i="26" s="1"/>
  <c r="H17" i="43"/>
  <c r="P18" i="32"/>
  <c r="H33" i="25"/>
  <c r="H33" i="26" s="1"/>
  <c r="H32" i="29" s="1"/>
  <c r="U6" i="22"/>
  <c r="G17" i="43"/>
  <c r="O18" i="32"/>
  <c r="Q7" i="22"/>
  <c r="D34" i="25"/>
  <c r="D34" i="26" s="1"/>
  <c r="D33" i="29" s="1"/>
  <c r="B59" i="22" l="1"/>
  <c r="B8" i="22"/>
  <c r="F57" i="22"/>
  <c r="F6" i="22"/>
  <c r="I16" i="27"/>
  <c r="I16" i="31"/>
  <c r="E17" i="27"/>
  <c r="E17" i="31"/>
  <c r="G57" i="22"/>
  <c r="G6" i="22"/>
  <c r="D58" i="22"/>
  <c r="D7" i="22"/>
  <c r="H57" i="22"/>
  <c r="H6" i="22"/>
  <c r="H16" i="27"/>
  <c r="H16" i="31"/>
  <c r="J31" i="22"/>
  <c r="J18" i="22" s="1"/>
  <c r="J44" i="22"/>
  <c r="B39" i="20"/>
  <c r="B39" i="18"/>
  <c r="B39" i="15"/>
  <c r="F37" i="20"/>
  <c r="F37" i="18"/>
  <c r="F37" i="15"/>
  <c r="B22" i="29"/>
  <c r="L23" i="26"/>
  <c r="H37" i="20"/>
  <c r="H37" i="18"/>
  <c r="H37" i="15"/>
  <c r="L5" i="26"/>
  <c r="B4" i="29"/>
  <c r="B6" i="20"/>
  <c r="B6" i="18"/>
  <c r="B6" i="15"/>
  <c r="O6" i="15" s="1"/>
  <c r="F4" i="18"/>
  <c r="F4" i="20"/>
  <c r="F4" i="15"/>
  <c r="S4" i="15" s="1"/>
  <c r="C18" i="27"/>
  <c r="C18" i="31"/>
  <c r="E17" i="43"/>
  <c r="M18" i="32"/>
  <c r="E21" i="25"/>
  <c r="E21" i="26" s="1"/>
  <c r="E20" i="29" s="1"/>
  <c r="W4" i="18"/>
  <c r="W4" i="20" s="1"/>
  <c r="F2" i="29"/>
  <c r="C34" i="25"/>
  <c r="C34" i="26" s="1"/>
  <c r="C33" i="29" s="1"/>
  <c r="P7" i="22"/>
  <c r="I32" i="25"/>
  <c r="I32" i="26" s="1"/>
  <c r="I31" i="29" s="1"/>
  <c r="V5" i="22"/>
  <c r="J32" i="25"/>
  <c r="J32" i="26" s="1"/>
  <c r="J31" i="29" s="1"/>
  <c r="W5" i="22"/>
  <c r="P39" i="15"/>
  <c r="C5" i="14"/>
  <c r="C38" i="14"/>
  <c r="K25" i="43"/>
  <c r="S26" i="32"/>
  <c r="H4" i="20"/>
  <c r="H4" i="18"/>
  <c r="H4" i="15"/>
  <c r="U4" i="15" s="1"/>
  <c r="H2" i="29"/>
  <c r="C18" i="43"/>
  <c r="K19" i="32"/>
  <c r="G16" i="27"/>
  <c r="G16" i="31"/>
  <c r="X36" i="18"/>
  <c r="X36" i="20" s="1"/>
  <c r="K43" i="22"/>
  <c r="K30" i="22" s="1"/>
  <c r="K17" i="22" s="1"/>
  <c r="G4" i="20"/>
  <c r="G4" i="18"/>
  <c r="G4" i="15"/>
  <c r="T4" i="15" s="1"/>
  <c r="H26" i="27"/>
  <c r="H26" i="31"/>
  <c r="E45" i="22"/>
  <c r="E32" i="22" s="1"/>
  <c r="E19" i="22" s="1"/>
  <c r="D38" i="20"/>
  <c r="D38" i="18"/>
  <c r="D38" i="15"/>
  <c r="P6" i="18"/>
  <c r="E27" i="27"/>
  <c r="E27" i="31"/>
  <c r="C28" i="27"/>
  <c r="C28" i="31"/>
  <c r="C22" i="25"/>
  <c r="C22" i="26" s="1"/>
  <c r="C21" i="29" s="1"/>
  <c r="R5" i="18"/>
  <c r="R5" i="20" s="1"/>
  <c r="I31" i="22"/>
  <c r="I18" i="22"/>
  <c r="I56" i="22" s="1"/>
  <c r="I44" i="22"/>
  <c r="R38" i="15"/>
  <c r="R38" i="18" s="1"/>
  <c r="R38" i="20" s="1"/>
  <c r="E4" i="14"/>
  <c r="E37" i="14"/>
  <c r="V4" i="18"/>
  <c r="V4" i="20" s="1"/>
  <c r="J20" i="25"/>
  <c r="J20" i="26" s="1"/>
  <c r="J19" i="29" s="1"/>
  <c r="C28" i="43"/>
  <c r="K29" i="32"/>
  <c r="E3" i="25"/>
  <c r="E3" i="26" s="1"/>
  <c r="I20" i="25"/>
  <c r="I20" i="26" s="1"/>
  <c r="I19" i="29" s="1"/>
  <c r="G2" i="29"/>
  <c r="X36" i="15"/>
  <c r="K2" i="14"/>
  <c r="K35" i="14"/>
  <c r="G37" i="20"/>
  <c r="G37" i="18"/>
  <c r="G37" i="15"/>
  <c r="G26" i="27"/>
  <c r="G26" i="31"/>
  <c r="I26" i="27"/>
  <c r="I26" i="31"/>
  <c r="L35" i="26"/>
  <c r="B34" i="29"/>
  <c r="P39" i="18"/>
  <c r="P39" i="20" s="1"/>
  <c r="C33" i="22"/>
  <c r="C20" i="22" s="1"/>
  <c r="C46" i="22"/>
  <c r="W37" i="15"/>
  <c r="W37" i="18" s="1"/>
  <c r="W37" i="20" s="1"/>
  <c r="J3" i="14"/>
  <c r="J36" i="14"/>
  <c r="V37" i="15"/>
  <c r="V37" i="18" s="1"/>
  <c r="V37" i="20" s="1"/>
  <c r="I3" i="14"/>
  <c r="I36" i="14"/>
  <c r="E27" i="43"/>
  <c r="M28" i="32"/>
  <c r="K19" i="25"/>
  <c r="K19" i="26" s="1"/>
  <c r="J26" i="43"/>
  <c r="R27" i="32"/>
  <c r="X3" i="20"/>
  <c r="D5" i="20"/>
  <c r="D5" i="18"/>
  <c r="D5" i="15"/>
  <c r="Q5" i="15" s="1"/>
  <c r="K15" i="43"/>
  <c r="S16" i="32"/>
  <c r="C4" i="25"/>
  <c r="C4" i="26" s="1"/>
  <c r="C3" i="29" s="1"/>
  <c r="P6" i="20"/>
  <c r="E33" i="25"/>
  <c r="E33" i="26" s="1"/>
  <c r="E32" i="29" s="1"/>
  <c r="R6" i="22"/>
  <c r="I16" i="43"/>
  <c r="Q17" i="32"/>
  <c r="X4" i="22"/>
  <c r="K31" i="25"/>
  <c r="K31" i="26" s="1"/>
  <c r="K30" i="29" s="1"/>
  <c r="J16" i="43"/>
  <c r="R17" i="32"/>
  <c r="D17" i="27" l="1"/>
  <c r="D17" i="31"/>
  <c r="K15" i="27"/>
  <c r="K15" i="31"/>
  <c r="J15" i="27"/>
  <c r="J15" i="31"/>
  <c r="K55" i="22"/>
  <c r="K4" i="22"/>
  <c r="J56" i="22"/>
  <c r="J5" i="22"/>
  <c r="C58" i="22"/>
  <c r="C7" i="22"/>
  <c r="L14" i="27"/>
  <c r="L14" i="31"/>
  <c r="E57" i="22"/>
  <c r="E6" i="22"/>
  <c r="F16" i="27"/>
  <c r="F16" i="31"/>
  <c r="L24" i="27"/>
  <c r="L24" i="31"/>
  <c r="I3" i="15"/>
  <c r="V3" i="15" s="1"/>
  <c r="I3" i="18"/>
  <c r="I3" i="20"/>
  <c r="D27" i="27"/>
  <c r="D27" i="31"/>
  <c r="D27" i="43"/>
  <c r="L28" i="32"/>
  <c r="D21" i="25"/>
  <c r="D21" i="26" s="1"/>
  <c r="D20" i="29" s="1"/>
  <c r="U4" i="18"/>
  <c r="C38" i="18"/>
  <c r="C38" i="20"/>
  <c r="C38" i="15"/>
  <c r="B4" i="25"/>
  <c r="B4" i="26" s="1"/>
  <c r="O6" i="20"/>
  <c r="H44" i="22"/>
  <c r="H31" i="22" s="1"/>
  <c r="H18" i="22" s="1"/>
  <c r="S37" i="15"/>
  <c r="F3" i="14"/>
  <c r="F36" i="14"/>
  <c r="B46" i="22"/>
  <c r="B33" i="22" s="1"/>
  <c r="B20" i="22" s="1"/>
  <c r="G16" i="43"/>
  <c r="O17" i="32"/>
  <c r="D33" i="25"/>
  <c r="D33" i="26" s="1"/>
  <c r="D32" i="29" s="1"/>
  <c r="Q6" i="22"/>
  <c r="D17" i="43"/>
  <c r="L18" i="32"/>
  <c r="F32" i="25"/>
  <c r="F32" i="26" s="1"/>
  <c r="F31" i="29" s="1"/>
  <c r="S5" i="22"/>
  <c r="T37" i="15"/>
  <c r="G3" i="14"/>
  <c r="G36" i="14"/>
  <c r="V4" i="22"/>
  <c r="I31" i="25"/>
  <c r="I31" i="26" s="1"/>
  <c r="I30" i="29" s="1"/>
  <c r="D45" i="22"/>
  <c r="D32" i="22" s="1"/>
  <c r="D19" i="22" s="1"/>
  <c r="G26" i="43"/>
  <c r="O27" i="32"/>
  <c r="O6" i="18"/>
  <c r="O39" i="15"/>
  <c r="O39" i="18" s="1"/>
  <c r="O39" i="20" s="1"/>
  <c r="B5" i="14"/>
  <c r="B38" i="14"/>
  <c r="H26" i="43"/>
  <c r="P27" i="32"/>
  <c r="T37" i="18"/>
  <c r="T37" i="20" s="1"/>
  <c r="G44" i="22"/>
  <c r="G31" i="22" s="1"/>
  <c r="G18" i="22" s="1"/>
  <c r="Q5" i="18"/>
  <c r="J36" i="20"/>
  <c r="J36" i="18"/>
  <c r="J36" i="15"/>
  <c r="G20" i="25"/>
  <c r="G20" i="26" s="1"/>
  <c r="G19" i="29" s="1"/>
  <c r="T4" i="18"/>
  <c r="T4" i="20" s="1"/>
  <c r="F16" i="43"/>
  <c r="N17" i="32"/>
  <c r="U4" i="20"/>
  <c r="C5" i="20"/>
  <c r="C5" i="18"/>
  <c r="C5" i="15"/>
  <c r="P5" i="15" s="1"/>
  <c r="J25" i="27"/>
  <c r="J25" i="31"/>
  <c r="S4" i="18"/>
  <c r="S4" i="20" s="1"/>
  <c r="H20" i="25"/>
  <c r="H20" i="26" s="1"/>
  <c r="H19" i="29" s="1"/>
  <c r="S37" i="18"/>
  <c r="F31" i="22"/>
  <c r="F18" i="22" s="1"/>
  <c r="F44" i="22"/>
  <c r="B22" i="25"/>
  <c r="B22" i="26" s="1"/>
  <c r="K18" i="29"/>
  <c r="K2" i="15"/>
  <c r="X2" i="15" s="1"/>
  <c r="K2" i="20"/>
  <c r="K2" i="18"/>
  <c r="X2" i="18" s="1"/>
  <c r="E4" i="20"/>
  <c r="E4" i="18"/>
  <c r="E4" i="15"/>
  <c r="R4" i="15" s="1"/>
  <c r="K25" i="27"/>
  <c r="K25" i="31"/>
  <c r="U37" i="15"/>
  <c r="U37" i="18" s="1"/>
  <c r="U37" i="20" s="1"/>
  <c r="H3" i="14"/>
  <c r="H36" i="14"/>
  <c r="F26" i="27"/>
  <c r="F26" i="31"/>
  <c r="D3" i="25"/>
  <c r="D3" i="26" s="1"/>
  <c r="Q5" i="20"/>
  <c r="I36" i="20"/>
  <c r="I36" i="18"/>
  <c r="I36" i="15"/>
  <c r="J3" i="15"/>
  <c r="W3" i="15" s="1"/>
  <c r="J3" i="18"/>
  <c r="J3" i="20"/>
  <c r="F26" i="43"/>
  <c r="N27" i="32"/>
  <c r="K35" i="20"/>
  <c r="K35" i="15"/>
  <c r="K35" i="18"/>
  <c r="E2" i="29"/>
  <c r="E37" i="20"/>
  <c r="E37" i="18"/>
  <c r="E37" i="15"/>
  <c r="I5" i="22"/>
  <c r="B28" i="43"/>
  <c r="J29" i="32"/>
  <c r="Q38" i="15"/>
  <c r="Q38" i="18" s="1"/>
  <c r="Q38" i="20" s="1"/>
  <c r="D4" i="14"/>
  <c r="D37" i="14"/>
  <c r="B18" i="43"/>
  <c r="J19" i="32"/>
  <c r="F20" i="25"/>
  <c r="F20" i="26" s="1"/>
  <c r="F19" i="29" s="1"/>
  <c r="S37" i="20"/>
  <c r="H32" i="25"/>
  <c r="H32" i="26" s="1"/>
  <c r="H31" i="29" s="1"/>
  <c r="U5" i="22"/>
  <c r="G32" i="25"/>
  <c r="G32" i="26" s="1"/>
  <c r="G31" i="29" s="1"/>
  <c r="T5" i="22"/>
  <c r="H16" i="43"/>
  <c r="P17" i="32"/>
  <c r="B34" i="25"/>
  <c r="B34" i="26" s="1"/>
  <c r="O7" i="22"/>
  <c r="F56" i="22" l="1"/>
  <c r="F5" i="22"/>
  <c r="B58" i="22"/>
  <c r="B7" i="22"/>
  <c r="H56" i="22"/>
  <c r="H5" i="22"/>
  <c r="I15" i="27"/>
  <c r="I15" i="31"/>
  <c r="G56" i="22"/>
  <c r="G5" i="22"/>
  <c r="E16" i="27"/>
  <c r="E16" i="31"/>
  <c r="H15" i="27"/>
  <c r="H15" i="31"/>
  <c r="C17" i="27"/>
  <c r="C17" i="31"/>
  <c r="D57" i="22"/>
  <c r="D6" i="22"/>
  <c r="C3" i="25"/>
  <c r="C3" i="26" s="1"/>
  <c r="P5" i="20"/>
  <c r="F36" i="20"/>
  <c r="F36" i="18"/>
  <c r="F36" i="15"/>
  <c r="E16" i="43"/>
  <c r="M17" i="32"/>
  <c r="K14" i="43"/>
  <c r="S15" i="32"/>
  <c r="I15" i="43"/>
  <c r="Q16" i="32"/>
  <c r="G15" i="27"/>
  <c r="G15" i="31"/>
  <c r="D2" i="29"/>
  <c r="G3" i="15"/>
  <c r="T3" i="15" s="1"/>
  <c r="G3" i="18"/>
  <c r="T3" i="18" s="1"/>
  <c r="G3" i="20"/>
  <c r="D37" i="20"/>
  <c r="D37" i="18"/>
  <c r="D37" i="15"/>
  <c r="E20" i="25"/>
  <c r="E20" i="26" s="1"/>
  <c r="E19" i="29" s="1"/>
  <c r="X35" i="15"/>
  <c r="X35" i="18" s="1"/>
  <c r="X35" i="20" s="1"/>
  <c r="K34" i="14"/>
  <c r="I30" i="22"/>
  <c r="I17" i="22" s="1"/>
  <c r="I43" i="22"/>
  <c r="R4" i="18"/>
  <c r="R4" i="20" s="1"/>
  <c r="L22" i="26"/>
  <c r="B21" i="29"/>
  <c r="J19" i="25"/>
  <c r="J19" i="26" s="1"/>
  <c r="K24" i="43"/>
  <c r="S25" i="32"/>
  <c r="E32" i="25"/>
  <c r="E32" i="26" s="1"/>
  <c r="E31" i="29" s="1"/>
  <c r="R5" i="22"/>
  <c r="C33" i="25"/>
  <c r="C33" i="26" s="1"/>
  <c r="C32" i="29" s="1"/>
  <c r="P6" i="22"/>
  <c r="K30" i="25"/>
  <c r="K30" i="26" s="1"/>
  <c r="K29" i="29" s="1"/>
  <c r="X3" i="22"/>
  <c r="J15" i="43"/>
  <c r="R16" i="32"/>
  <c r="R37" i="15"/>
  <c r="R37" i="18" s="1"/>
  <c r="R37" i="20" s="1"/>
  <c r="E3" i="14"/>
  <c r="E36" i="14"/>
  <c r="H36" i="20"/>
  <c r="H36" i="18"/>
  <c r="H36" i="15"/>
  <c r="J25" i="43"/>
  <c r="R26" i="32"/>
  <c r="W36" i="15"/>
  <c r="W36" i="18" s="1"/>
  <c r="W36" i="20" s="1"/>
  <c r="J2" i="14"/>
  <c r="J35" i="14"/>
  <c r="B5" i="20"/>
  <c r="B5" i="18"/>
  <c r="B5" i="15"/>
  <c r="O5" i="15" s="1"/>
  <c r="G36" i="20"/>
  <c r="G36" i="18"/>
  <c r="G36" i="15"/>
  <c r="C21" i="25"/>
  <c r="C21" i="26" s="1"/>
  <c r="C20" i="29" s="1"/>
  <c r="W4" i="22"/>
  <c r="J31" i="25"/>
  <c r="J31" i="26" s="1"/>
  <c r="J30" i="29" s="1"/>
  <c r="C27" i="27"/>
  <c r="C27" i="31"/>
  <c r="H25" i="27"/>
  <c r="H25" i="31"/>
  <c r="E31" i="22"/>
  <c r="E18" i="22" s="1"/>
  <c r="E44" i="22"/>
  <c r="V36" i="15"/>
  <c r="V36" i="18" s="1"/>
  <c r="V36" i="20" s="1"/>
  <c r="I2" i="14"/>
  <c r="I35" i="14"/>
  <c r="H3" i="15"/>
  <c r="U3" i="15" s="1"/>
  <c r="H3" i="20"/>
  <c r="H3" i="18"/>
  <c r="U3" i="18" s="1"/>
  <c r="X2" i="20"/>
  <c r="I25" i="43"/>
  <c r="Q26" i="32"/>
  <c r="J43" i="22"/>
  <c r="J30" i="22" s="1"/>
  <c r="J17" i="22" s="1"/>
  <c r="F3" i="15"/>
  <c r="S3" i="15" s="1"/>
  <c r="F3" i="18"/>
  <c r="F3" i="20"/>
  <c r="B3" i="29"/>
  <c r="L4" i="26"/>
  <c r="C32" i="22"/>
  <c r="C19" i="22" s="1"/>
  <c r="C45" i="22"/>
  <c r="C27" i="43"/>
  <c r="K28" i="32"/>
  <c r="B33" i="29"/>
  <c r="L34" i="26"/>
  <c r="I25" i="27"/>
  <c r="I25" i="31"/>
  <c r="D4" i="20"/>
  <c r="D4" i="18"/>
  <c r="D4" i="15"/>
  <c r="Q4" i="15" s="1"/>
  <c r="K54" i="22"/>
  <c r="W3" i="18"/>
  <c r="W3" i="20" s="1"/>
  <c r="I19" i="25"/>
  <c r="I19" i="26" s="1"/>
  <c r="E26" i="43"/>
  <c r="M27" i="32"/>
  <c r="P5" i="18"/>
  <c r="B38" i="20"/>
  <c r="B38" i="18"/>
  <c r="B38" i="15"/>
  <c r="J24" i="27"/>
  <c r="J24" i="31"/>
  <c r="G25" i="27"/>
  <c r="G25" i="31"/>
  <c r="E26" i="27"/>
  <c r="E26" i="31"/>
  <c r="P38" i="15"/>
  <c r="P38" i="18" s="1"/>
  <c r="P38" i="20" s="1"/>
  <c r="C4" i="14"/>
  <c r="C37" i="14"/>
  <c r="V3" i="18"/>
  <c r="V3" i="20" s="1"/>
  <c r="C17" i="43"/>
  <c r="K18" i="32"/>
  <c r="K14" i="27" l="1"/>
  <c r="K14" i="31"/>
  <c r="I55" i="22"/>
  <c r="I4" i="22"/>
  <c r="J14" i="27"/>
  <c r="J14" i="31"/>
  <c r="C57" i="22"/>
  <c r="C6" i="22"/>
  <c r="E56" i="22"/>
  <c r="E5" i="22"/>
  <c r="F15" i="27"/>
  <c r="F15" i="31"/>
  <c r="D16" i="27"/>
  <c r="D16" i="31"/>
  <c r="J55" i="22"/>
  <c r="J4" i="22"/>
  <c r="D31" i="22"/>
  <c r="D18" i="22" s="1"/>
  <c r="D44" i="22"/>
  <c r="S36" i="15"/>
  <c r="F2" i="14"/>
  <c r="F35" i="14"/>
  <c r="B17" i="43"/>
  <c r="J18" i="32"/>
  <c r="D16" i="43"/>
  <c r="L17" i="32"/>
  <c r="O6" i="22"/>
  <c r="B33" i="25"/>
  <c r="B33" i="26" s="1"/>
  <c r="C4" i="20"/>
  <c r="C4" i="18"/>
  <c r="C4" i="15"/>
  <c r="P4" i="15" s="1"/>
  <c r="O38" i="15"/>
  <c r="B4" i="14"/>
  <c r="B37" i="14"/>
  <c r="U3" i="20"/>
  <c r="G19" i="25"/>
  <c r="G19" i="26" s="1"/>
  <c r="T36" i="20"/>
  <c r="J35" i="20"/>
  <c r="J35" i="15"/>
  <c r="J35" i="18"/>
  <c r="E36" i="20"/>
  <c r="E36" i="18"/>
  <c r="E36" i="15"/>
  <c r="D20" i="25"/>
  <c r="D20" i="26" s="1"/>
  <c r="D19" i="29" s="1"/>
  <c r="F15" i="43"/>
  <c r="N16" i="32"/>
  <c r="S36" i="18"/>
  <c r="F43" i="22"/>
  <c r="F30" i="22" s="1"/>
  <c r="F17" i="22" s="1"/>
  <c r="B21" i="25"/>
  <c r="B21" i="26" s="1"/>
  <c r="K29" i="25"/>
  <c r="K29" i="26" s="1"/>
  <c r="X2" i="22"/>
  <c r="Q4" i="20"/>
  <c r="I35" i="20"/>
  <c r="I35" i="15"/>
  <c r="I35" i="18"/>
  <c r="T36" i="15"/>
  <c r="G2" i="14"/>
  <c r="G35" i="14"/>
  <c r="O5" i="18"/>
  <c r="U36" i="18"/>
  <c r="U36" i="20" s="1"/>
  <c r="H43" i="22"/>
  <c r="H30" i="22" s="1"/>
  <c r="H17" i="22" s="1"/>
  <c r="J18" i="29"/>
  <c r="K34" i="20"/>
  <c r="K34" i="18"/>
  <c r="X34" i="18" s="1"/>
  <c r="K34" i="15"/>
  <c r="X34" i="15" s="1"/>
  <c r="Q37" i="15"/>
  <c r="Q37" i="18" s="1"/>
  <c r="Q37" i="20" s="1"/>
  <c r="D3" i="14"/>
  <c r="D36" i="14"/>
  <c r="C37" i="20"/>
  <c r="C37" i="18"/>
  <c r="C37" i="15"/>
  <c r="D26" i="43"/>
  <c r="L27" i="32"/>
  <c r="I24" i="43"/>
  <c r="Q25" i="32"/>
  <c r="I18" i="29"/>
  <c r="I2" i="15"/>
  <c r="V2" i="15" s="1"/>
  <c r="I2" i="18"/>
  <c r="V2" i="18" s="1"/>
  <c r="I2" i="20"/>
  <c r="V2" i="20" s="1"/>
  <c r="G25" i="43"/>
  <c r="O26" i="32"/>
  <c r="K24" i="27"/>
  <c r="K24" i="31"/>
  <c r="T36" i="18"/>
  <c r="G30" i="22"/>
  <c r="G17" i="22" s="1"/>
  <c r="G43" i="22"/>
  <c r="B3" i="25"/>
  <c r="O5" i="20"/>
  <c r="H19" i="25"/>
  <c r="H19" i="26" s="1"/>
  <c r="D26" i="27"/>
  <c r="D26" i="31"/>
  <c r="C2" i="29"/>
  <c r="H15" i="43"/>
  <c r="P16" i="32"/>
  <c r="H25" i="43"/>
  <c r="P26" i="32"/>
  <c r="F25" i="43"/>
  <c r="N26" i="32"/>
  <c r="O38" i="18"/>
  <c r="O38" i="20" s="1"/>
  <c r="B45" i="22"/>
  <c r="B32" i="22" s="1"/>
  <c r="B19" i="22" s="1"/>
  <c r="Q4" i="18"/>
  <c r="S3" i="18"/>
  <c r="S3" i="20" s="1"/>
  <c r="B27" i="43"/>
  <c r="J28" i="32"/>
  <c r="J2" i="18"/>
  <c r="J2" i="20"/>
  <c r="J2" i="15"/>
  <c r="W2" i="15" s="1"/>
  <c r="U36" i="15"/>
  <c r="H2" i="14"/>
  <c r="H35" i="14"/>
  <c r="E3" i="15"/>
  <c r="R3" i="15" s="1"/>
  <c r="E3" i="18"/>
  <c r="E3" i="20"/>
  <c r="L23" i="27"/>
  <c r="L23" i="31"/>
  <c r="F25" i="27"/>
  <c r="F25" i="31"/>
  <c r="T3" i="20"/>
  <c r="S36" i="20"/>
  <c r="F19" i="25"/>
  <c r="F19" i="26" s="1"/>
  <c r="D32" i="25"/>
  <c r="D32" i="26" s="1"/>
  <c r="D31" i="29" s="1"/>
  <c r="Q5" i="22"/>
  <c r="G15" i="43"/>
  <c r="O16" i="32"/>
  <c r="G31" i="25"/>
  <c r="G31" i="26" s="1"/>
  <c r="G30" i="29" s="1"/>
  <c r="T4" i="22"/>
  <c r="U4" i="22"/>
  <c r="H31" i="25"/>
  <c r="H31" i="26" s="1"/>
  <c r="H30" i="29" s="1"/>
  <c r="S4" i="22"/>
  <c r="F31" i="25"/>
  <c r="F31" i="26" s="1"/>
  <c r="F30" i="29" s="1"/>
  <c r="H55" i="22" l="1"/>
  <c r="H4" i="22"/>
  <c r="F55" i="22"/>
  <c r="F4" i="22"/>
  <c r="C16" i="27"/>
  <c r="C16" i="31"/>
  <c r="G55" i="22"/>
  <c r="G4" i="22"/>
  <c r="B57" i="22"/>
  <c r="B6" i="22"/>
  <c r="I14" i="27"/>
  <c r="I14" i="31"/>
  <c r="E15" i="27"/>
  <c r="E15" i="31"/>
  <c r="D56" i="22"/>
  <c r="D5" i="22"/>
  <c r="G14" i="27"/>
  <c r="G14" i="31"/>
  <c r="H18" i="29"/>
  <c r="B20" i="29"/>
  <c r="L21" i="26"/>
  <c r="P4" i="18"/>
  <c r="P4" i="20" s="1"/>
  <c r="I24" i="27"/>
  <c r="I24" i="31"/>
  <c r="E19" i="25"/>
  <c r="E19" i="26" s="1"/>
  <c r="B37" i="20"/>
  <c r="B37" i="18"/>
  <c r="B37" i="15"/>
  <c r="E25" i="27"/>
  <c r="E25" i="31"/>
  <c r="K23" i="43"/>
  <c r="S24" i="32"/>
  <c r="H35" i="20"/>
  <c r="H35" i="18"/>
  <c r="H35" i="15"/>
  <c r="W35" i="18"/>
  <c r="C32" i="25"/>
  <c r="C32" i="26" s="1"/>
  <c r="C31" i="29" s="1"/>
  <c r="P5" i="22"/>
  <c r="G24" i="27"/>
  <c r="G24" i="31"/>
  <c r="H2" i="15"/>
  <c r="U2" i="15" s="1"/>
  <c r="H2" i="18"/>
  <c r="U2" i="18" s="1"/>
  <c r="H2" i="20"/>
  <c r="W2" i="18"/>
  <c r="C26" i="43"/>
  <c r="K27" i="32"/>
  <c r="B3" i="26"/>
  <c r="C31" i="22"/>
  <c r="C18" i="22" s="1"/>
  <c r="C44" i="22"/>
  <c r="G35" i="20"/>
  <c r="G35" i="15"/>
  <c r="G35" i="18"/>
  <c r="V35" i="15"/>
  <c r="V35" i="18" s="1"/>
  <c r="V35" i="20" s="1"/>
  <c r="I34" i="14"/>
  <c r="K28" i="29"/>
  <c r="K39" i="26"/>
  <c r="R36" i="15"/>
  <c r="E2" i="14"/>
  <c r="E35" i="14"/>
  <c r="W35" i="15"/>
  <c r="J34" i="14"/>
  <c r="L33" i="26"/>
  <c r="B32" i="29"/>
  <c r="D36" i="20"/>
  <c r="D36" i="18"/>
  <c r="D36" i="15"/>
  <c r="H14" i="27"/>
  <c r="H14" i="31"/>
  <c r="F35" i="20"/>
  <c r="F35" i="18"/>
  <c r="F35" i="15"/>
  <c r="H24" i="27"/>
  <c r="H24" i="31"/>
  <c r="W2" i="20"/>
  <c r="J24" i="43"/>
  <c r="R25" i="32"/>
  <c r="P37" i="15"/>
  <c r="P37" i="18" s="1"/>
  <c r="P37" i="20" s="1"/>
  <c r="C3" i="14"/>
  <c r="C36" i="14"/>
  <c r="D3" i="15"/>
  <c r="Q3" i="15" s="1"/>
  <c r="D3" i="20"/>
  <c r="Q3" i="20" s="1"/>
  <c r="D3" i="18"/>
  <c r="Q3" i="18" s="1"/>
  <c r="X34" i="20"/>
  <c r="L22" i="27"/>
  <c r="L22" i="31"/>
  <c r="G18" i="29"/>
  <c r="B4" i="18"/>
  <c r="B4" i="20"/>
  <c r="B4" i="15"/>
  <c r="O4" i="15" s="1"/>
  <c r="F2" i="15"/>
  <c r="S2" i="15" s="1"/>
  <c r="F2" i="20"/>
  <c r="F2" i="18"/>
  <c r="S2" i="18" s="1"/>
  <c r="J30" i="25"/>
  <c r="J30" i="26" s="1"/>
  <c r="J29" i="29" s="1"/>
  <c r="W3" i="22"/>
  <c r="E15" i="43"/>
  <c r="M16" i="32"/>
  <c r="I30" i="25"/>
  <c r="I30" i="26" s="1"/>
  <c r="I29" i="29" s="1"/>
  <c r="V3" i="22"/>
  <c r="F18" i="29"/>
  <c r="E25" i="43"/>
  <c r="M26" i="32"/>
  <c r="R3" i="18"/>
  <c r="R3" i="20" s="1"/>
  <c r="C20" i="25"/>
  <c r="C20" i="26" s="1"/>
  <c r="C19" i="29" s="1"/>
  <c r="G2" i="15"/>
  <c r="T2" i="15" s="1"/>
  <c r="G2" i="18"/>
  <c r="G2" i="20"/>
  <c r="I54" i="22"/>
  <c r="R36" i="18"/>
  <c r="R36" i="20" s="1"/>
  <c r="E30" i="22"/>
  <c r="E17" i="22" s="1"/>
  <c r="E43" i="22"/>
  <c r="W35" i="20"/>
  <c r="J54" i="22"/>
  <c r="C26" i="27"/>
  <c r="C26" i="31"/>
  <c r="C16" i="43"/>
  <c r="K17" i="32"/>
  <c r="R4" i="22"/>
  <c r="E31" i="25"/>
  <c r="E31" i="26" s="1"/>
  <c r="E30" i="29" s="1"/>
  <c r="I14" i="43"/>
  <c r="Q15" i="32"/>
  <c r="J14" i="43"/>
  <c r="R15" i="32"/>
  <c r="C56" i="22" l="1"/>
  <c r="C5" i="22"/>
  <c r="F14" i="27"/>
  <c r="F14" i="31"/>
  <c r="E55" i="22"/>
  <c r="E4" i="22"/>
  <c r="D15" i="27"/>
  <c r="D15" i="31"/>
  <c r="Q36" i="15"/>
  <c r="Q36" i="18" s="1"/>
  <c r="Q36" i="20" s="1"/>
  <c r="D2" i="14"/>
  <c r="D35" i="14"/>
  <c r="I34" i="20"/>
  <c r="I34" i="18"/>
  <c r="I34" i="15"/>
  <c r="V34" i="15" s="1"/>
  <c r="T2" i="18"/>
  <c r="S2" i="20"/>
  <c r="O4" i="18"/>
  <c r="O4" i="20" s="1"/>
  <c r="K22" i="43"/>
  <c r="S23" i="32"/>
  <c r="F54" i="22"/>
  <c r="D30" i="22"/>
  <c r="D17" i="22" s="1"/>
  <c r="D43" i="22"/>
  <c r="J34" i="18"/>
  <c r="J34" i="15"/>
  <c r="W34" i="15" s="1"/>
  <c r="J34" i="20"/>
  <c r="D25" i="27"/>
  <c r="D25" i="31"/>
  <c r="O37" i="15"/>
  <c r="B3" i="14"/>
  <c r="B36" i="14"/>
  <c r="Q4" i="22"/>
  <c r="D31" i="25"/>
  <c r="D31" i="26" s="1"/>
  <c r="D30" i="29" s="1"/>
  <c r="H14" i="43"/>
  <c r="P15" i="32"/>
  <c r="G30" i="25"/>
  <c r="G30" i="26" s="1"/>
  <c r="G29" i="29" s="1"/>
  <c r="T3" i="22"/>
  <c r="S3" i="22"/>
  <c r="F30" i="25"/>
  <c r="F30" i="26" s="1"/>
  <c r="F29" i="29" s="1"/>
  <c r="T2" i="20"/>
  <c r="H54" i="22"/>
  <c r="E18" i="29"/>
  <c r="F24" i="27"/>
  <c r="F24" i="31"/>
  <c r="B26" i="43"/>
  <c r="J27" i="32"/>
  <c r="I29" i="25"/>
  <c r="I29" i="26" s="1"/>
  <c r="V2" i="22"/>
  <c r="J23" i="27"/>
  <c r="J23" i="31"/>
  <c r="K23" i="27"/>
  <c r="K23" i="31"/>
  <c r="C36" i="20"/>
  <c r="C36" i="18"/>
  <c r="C36" i="15"/>
  <c r="G24" i="43"/>
  <c r="O25" i="32"/>
  <c r="D19" i="25"/>
  <c r="D19" i="26" s="1"/>
  <c r="L3" i="26"/>
  <c r="D43" i="26"/>
  <c r="B2" i="29"/>
  <c r="U35" i="15"/>
  <c r="U35" i="18" s="1"/>
  <c r="U35" i="20" s="1"/>
  <c r="H34" i="14"/>
  <c r="O37" i="18"/>
  <c r="B44" i="22"/>
  <c r="B31" i="22" s="1"/>
  <c r="B18" i="22" s="1"/>
  <c r="E2" i="15"/>
  <c r="R2" i="15" s="1"/>
  <c r="E2" i="18"/>
  <c r="R2" i="18" s="1"/>
  <c r="E2" i="20"/>
  <c r="G54" i="22"/>
  <c r="F24" i="43"/>
  <c r="N25" i="32"/>
  <c r="D25" i="43"/>
  <c r="L26" i="32"/>
  <c r="W2" i="22"/>
  <c r="J29" i="25"/>
  <c r="J29" i="26" s="1"/>
  <c r="C3" i="15"/>
  <c r="P3" i="15" s="1"/>
  <c r="C3" i="18"/>
  <c r="C3" i="20"/>
  <c r="S35" i="15"/>
  <c r="S35" i="18" s="1"/>
  <c r="S35" i="20" s="1"/>
  <c r="F34" i="14"/>
  <c r="G14" i="43"/>
  <c r="O15" i="32"/>
  <c r="E35" i="20"/>
  <c r="E35" i="15"/>
  <c r="E35" i="18"/>
  <c r="K41" i="29"/>
  <c r="K39" i="29"/>
  <c r="K40" i="29" s="1"/>
  <c r="T35" i="15"/>
  <c r="T35" i="18" s="1"/>
  <c r="T35" i="20" s="1"/>
  <c r="G34" i="14"/>
  <c r="U2" i="20"/>
  <c r="B20" i="25"/>
  <c r="B20" i="26" s="1"/>
  <c r="O37" i="20"/>
  <c r="H24" i="43"/>
  <c r="P25" i="32"/>
  <c r="F14" i="43"/>
  <c r="N15" i="32"/>
  <c r="D15" i="43"/>
  <c r="L16" i="32"/>
  <c r="B32" i="25"/>
  <c r="B32" i="26" s="1"/>
  <c r="O5" i="22"/>
  <c r="B16" i="43"/>
  <c r="J17" i="32"/>
  <c r="U3" i="22"/>
  <c r="H30" i="25"/>
  <c r="H30" i="26" s="1"/>
  <c r="H29" i="29" s="1"/>
  <c r="D55" i="22" l="1"/>
  <c r="D4" i="22"/>
  <c r="E14" i="27"/>
  <c r="E14" i="31"/>
  <c r="B56" i="22"/>
  <c r="B5" i="22"/>
  <c r="K43" i="29"/>
  <c r="K42" i="29"/>
  <c r="K44" i="29"/>
  <c r="K22" i="27"/>
  <c r="K22" i="31"/>
  <c r="J23" i="43"/>
  <c r="R24" i="32"/>
  <c r="B3" i="15"/>
  <c r="O3" i="15" s="1"/>
  <c r="B3" i="18"/>
  <c r="B3" i="20"/>
  <c r="S2" i="22"/>
  <c r="F29" i="25"/>
  <c r="F29" i="26" s="1"/>
  <c r="E14" i="43"/>
  <c r="M15" i="32"/>
  <c r="B31" i="29"/>
  <c r="L32" i="26"/>
  <c r="L20" i="26"/>
  <c r="B19" i="29"/>
  <c r="R35" i="15"/>
  <c r="E34" i="14"/>
  <c r="E54" i="22"/>
  <c r="J28" i="29"/>
  <c r="J39" i="26"/>
  <c r="R2" i="20"/>
  <c r="H34" i="18"/>
  <c r="U34" i="18" s="1"/>
  <c r="H34" i="15"/>
  <c r="U34" i="15" s="1"/>
  <c r="H34" i="20"/>
  <c r="U34" i="20" s="1"/>
  <c r="J22" i="27"/>
  <c r="J22" i="31"/>
  <c r="H29" i="25"/>
  <c r="H29" i="26" s="1"/>
  <c r="U2" i="22"/>
  <c r="B36" i="20"/>
  <c r="B36" i="18"/>
  <c r="B36" i="15"/>
  <c r="C25" i="43"/>
  <c r="K26" i="32"/>
  <c r="D35" i="20"/>
  <c r="D35" i="15"/>
  <c r="D35" i="18"/>
  <c r="P36" i="15"/>
  <c r="C2" i="14"/>
  <c r="C35" i="14"/>
  <c r="E24" i="43"/>
  <c r="M25" i="32"/>
  <c r="D2" i="15"/>
  <c r="Q2" i="15" s="1"/>
  <c r="D2" i="18"/>
  <c r="Q2" i="18" s="1"/>
  <c r="D2" i="20"/>
  <c r="C15" i="27"/>
  <c r="C15" i="31"/>
  <c r="G34" i="20"/>
  <c r="G34" i="18"/>
  <c r="G34" i="15"/>
  <c r="T34" i="15" s="1"/>
  <c r="R35" i="18"/>
  <c r="R35" i="20" s="1"/>
  <c r="P3" i="18"/>
  <c r="P3" i="20" s="1"/>
  <c r="T2" i="22"/>
  <c r="G29" i="25"/>
  <c r="G29" i="26" s="1"/>
  <c r="D18" i="29"/>
  <c r="P36" i="18"/>
  <c r="C30" i="22"/>
  <c r="C17" i="22" s="1"/>
  <c r="C43" i="22"/>
  <c r="H23" i="27"/>
  <c r="H23" i="31"/>
  <c r="V34" i="18"/>
  <c r="V34" i="20" s="1"/>
  <c r="I28" i="29"/>
  <c r="I39" i="26"/>
  <c r="G23" i="27"/>
  <c r="G23" i="31"/>
  <c r="C15" i="43"/>
  <c r="K16" i="32"/>
  <c r="C25" i="27"/>
  <c r="C25" i="31"/>
  <c r="I23" i="27"/>
  <c r="I23" i="31"/>
  <c r="F34" i="18"/>
  <c r="S34" i="18" s="1"/>
  <c r="F34" i="15"/>
  <c r="S34" i="15" s="1"/>
  <c r="F34" i="20"/>
  <c r="S34" i="20" s="1"/>
  <c r="C19" i="25"/>
  <c r="C19" i="26" s="1"/>
  <c r="P36" i="20"/>
  <c r="I23" i="43"/>
  <c r="Q24" i="32"/>
  <c r="E24" i="27"/>
  <c r="E24" i="31"/>
  <c r="W34" i="18"/>
  <c r="W34" i="20" s="1"/>
  <c r="E30" i="25"/>
  <c r="E30" i="26" s="1"/>
  <c r="E29" i="29" s="1"/>
  <c r="R3" i="22"/>
  <c r="P4" i="22"/>
  <c r="C31" i="25"/>
  <c r="C31" i="26" s="1"/>
  <c r="C30" i="29" s="1"/>
  <c r="C55" i="22" l="1"/>
  <c r="C4" i="22"/>
  <c r="G23" i="43"/>
  <c r="O24" i="32"/>
  <c r="B15" i="43"/>
  <c r="J16" i="32"/>
  <c r="F23" i="27"/>
  <c r="F23" i="31"/>
  <c r="D14" i="27"/>
  <c r="D14" i="31"/>
  <c r="H22" i="27"/>
  <c r="H22" i="31"/>
  <c r="T34" i="18"/>
  <c r="T34" i="20" s="1"/>
  <c r="Q2" i="20"/>
  <c r="B19" i="25"/>
  <c r="I22" i="43"/>
  <c r="Q23" i="32"/>
  <c r="J41" i="29"/>
  <c r="J39" i="29"/>
  <c r="J40" i="29" s="1"/>
  <c r="G22" i="27"/>
  <c r="G22" i="31"/>
  <c r="D14" i="43"/>
  <c r="L15" i="32"/>
  <c r="H23" i="43"/>
  <c r="P24" i="32"/>
  <c r="I41" i="29"/>
  <c r="I39" i="29"/>
  <c r="I40" i="29" s="1"/>
  <c r="C2" i="15"/>
  <c r="P2" i="15" s="1"/>
  <c r="C2" i="18"/>
  <c r="C2" i="20"/>
  <c r="O36" i="18"/>
  <c r="O36" i="20" s="1"/>
  <c r="B30" i="22"/>
  <c r="B17" i="22" s="1"/>
  <c r="B43" i="22"/>
  <c r="E34" i="20"/>
  <c r="E34" i="18"/>
  <c r="E34" i="15"/>
  <c r="R34" i="15" s="1"/>
  <c r="F28" i="29"/>
  <c r="F39" i="26"/>
  <c r="D24" i="43"/>
  <c r="L25" i="32"/>
  <c r="Q35" i="18"/>
  <c r="I22" i="27"/>
  <c r="I22" i="31"/>
  <c r="E29" i="25"/>
  <c r="E29" i="26" s="1"/>
  <c r="R2" i="22"/>
  <c r="J22" i="43"/>
  <c r="R23" i="32"/>
  <c r="D24" i="27"/>
  <c r="D24" i="31"/>
  <c r="G28" i="29"/>
  <c r="G39" i="26"/>
  <c r="Q35" i="20"/>
  <c r="D54" i="22"/>
  <c r="C18" i="29"/>
  <c r="B25" i="43"/>
  <c r="J26" i="32"/>
  <c r="F23" i="43"/>
  <c r="N24" i="32"/>
  <c r="C35" i="20"/>
  <c r="C35" i="15"/>
  <c r="C35" i="18"/>
  <c r="Q35" i="15"/>
  <c r="D34" i="14"/>
  <c r="O36" i="15"/>
  <c r="B2" i="14"/>
  <c r="B35" i="14"/>
  <c r="H28" i="29"/>
  <c r="H39" i="26"/>
  <c r="O3" i="18"/>
  <c r="O3" i="20" s="1"/>
  <c r="B31" i="25"/>
  <c r="B31" i="26" s="1"/>
  <c r="O4" i="22"/>
  <c r="D30" i="25"/>
  <c r="D30" i="26" s="1"/>
  <c r="D29" i="29" s="1"/>
  <c r="Q3" i="22"/>
  <c r="B55" i="22" l="1"/>
  <c r="B4" i="22"/>
  <c r="C14" i="27"/>
  <c r="C14" i="31"/>
  <c r="D34" i="18"/>
  <c r="Q34" i="18" s="1"/>
  <c r="D34" i="15"/>
  <c r="Q34" i="15" s="1"/>
  <c r="D34" i="20"/>
  <c r="Q34" i="20" s="1"/>
  <c r="C24" i="43"/>
  <c r="K25" i="32"/>
  <c r="E28" i="29"/>
  <c r="E39" i="26"/>
  <c r="F41" i="29"/>
  <c r="F39" i="29"/>
  <c r="F40" i="29" s="1"/>
  <c r="B19" i="26"/>
  <c r="C54" i="22"/>
  <c r="F22" i="43"/>
  <c r="N23" i="32"/>
  <c r="B35" i="20"/>
  <c r="B35" i="15"/>
  <c r="B35" i="18"/>
  <c r="E23" i="27"/>
  <c r="E23" i="31"/>
  <c r="B2" i="15"/>
  <c r="O2" i="15" s="1"/>
  <c r="B2" i="20"/>
  <c r="O2" i="20" s="1"/>
  <c r="B2" i="18"/>
  <c r="O2" i="18" s="1"/>
  <c r="G39" i="29"/>
  <c r="G40" i="29" s="1"/>
  <c r="G41" i="29"/>
  <c r="P2" i="20"/>
  <c r="I44" i="29"/>
  <c r="I43" i="29"/>
  <c r="I42" i="29"/>
  <c r="J43" i="29"/>
  <c r="J42" i="29"/>
  <c r="J44" i="29"/>
  <c r="G22" i="43"/>
  <c r="O23" i="32"/>
  <c r="E23" i="43"/>
  <c r="M24" i="32"/>
  <c r="C24" i="27"/>
  <c r="C24" i="31"/>
  <c r="H41" i="29"/>
  <c r="H39" i="29"/>
  <c r="H40" i="29" s="1"/>
  <c r="F22" i="27"/>
  <c r="F22" i="31"/>
  <c r="L31" i="26"/>
  <c r="B30" i="29"/>
  <c r="P35" i="15"/>
  <c r="P35" i="18" s="1"/>
  <c r="P35" i="20" s="1"/>
  <c r="C34" i="14"/>
  <c r="D29" i="25"/>
  <c r="D29" i="26" s="1"/>
  <c r="Q2" i="22"/>
  <c r="H22" i="43"/>
  <c r="P23" i="32"/>
  <c r="R34" i="18"/>
  <c r="R34" i="20" s="1"/>
  <c r="P2" i="18"/>
  <c r="C14" i="43"/>
  <c r="K15" i="32"/>
  <c r="C30" i="25"/>
  <c r="C30" i="26" s="1"/>
  <c r="C29" i="29" s="1"/>
  <c r="P3" i="22"/>
  <c r="E22" i="27" l="1"/>
  <c r="E22" i="31"/>
  <c r="E22" i="43"/>
  <c r="M23" i="32"/>
  <c r="B24" i="43"/>
  <c r="J25" i="32"/>
  <c r="G42" i="29"/>
  <c r="G44" i="29"/>
  <c r="G43" i="29"/>
  <c r="O35" i="15"/>
  <c r="B34" i="14"/>
  <c r="C29" i="25"/>
  <c r="C29" i="26" s="1"/>
  <c r="P2" i="22"/>
  <c r="B14" i="43"/>
  <c r="J15" i="32"/>
  <c r="O35" i="18"/>
  <c r="O35" i="20" s="1"/>
  <c r="B18" i="29"/>
  <c r="L19" i="26"/>
  <c r="D44" i="26"/>
  <c r="E41" i="29"/>
  <c r="E39" i="29"/>
  <c r="E40" i="29" s="1"/>
  <c r="D23" i="27"/>
  <c r="D23" i="31"/>
  <c r="D28" i="29"/>
  <c r="D39" i="26"/>
  <c r="B54" i="22"/>
  <c r="F43" i="29"/>
  <c r="F42" i="29"/>
  <c r="F44" i="29"/>
  <c r="C34" i="20"/>
  <c r="C34" i="18"/>
  <c r="C34" i="15"/>
  <c r="P34" i="15" s="1"/>
  <c r="H44" i="29"/>
  <c r="H42" i="29"/>
  <c r="H43" i="29"/>
  <c r="D23" i="43"/>
  <c r="L24" i="32"/>
  <c r="O3" i="22"/>
  <c r="B30" i="25"/>
  <c r="B30" i="26" s="1"/>
  <c r="C28" i="29" l="1"/>
  <c r="C39" i="26"/>
  <c r="P34" i="18"/>
  <c r="D39" i="29"/>
  <c r="D40" i="29" s="1"/>
  <c r="D41" i="29"/>
  <c r="E43" i="29"/>
  <c r="E44" i="29"/>
  <c r="E42" i="29"/>
  <c r="B34" i="18"/>
  <c r="B34" i="15"/>
  <c r="O34" i="15" s="1"/>
  <c r="B34" i="20"/>
  <c r="B29" i="29"/>
  <c r="L30" i="26"/>
  <c r="C23" i="27"/>
  <c r="C23" i="31"/>
  <c r="P34" i="20"/>
  <c r="O2" i="22"/>
  <c r="B29" i="25"/>
  <c r="C23" i="43"/>
  <c r="K24" i="32"/>
  <c r="D22" i="27"/>
  <c r="D22" i="31"/>
  <c r="D22" i="43"/>
  <c r="L23" i="32"/>
  <c r="B29" i="26" l="1"/>
  <c r="E42" i="25"/>
  <c r="C45" i="25"/>
  <c r="D43" i="25"/>
  <c r="D42" i="25"/>
  <c r="D44" i="25"/>
  <c r="E44" i="25"/>
  <c r="E43" i="25"/>
  <c r="C42" i="25"/>
  <c r="C43" i="25"/>
  <c r="O9" i="29" s="1"/>
  <c r="B23" i="43"/>
  <c r="J24" i="32"/>
  <c r="D44" i="29"/>
  <c r="D42" i="29"/>
  <c r="D43" i="29"/>
  <c r="C22" i="27"/>
  <c r="C22" i="31"/>
  <c r="B41" i="32"/>
  <c r="C41" i="32"/>
  <c r="E41" i="32"/>
  <c r="D41" i="32"/>
  <c r="F41" i="32"/>
  <c r="O34" i="18"/>
  <c r="O34" i="20" s="1"/>
  <c r="C39" i="29"/>
  <c r="C40" i="29" s="1"/>
  <c r="C41" i="29"/>
  <c r="C22" i="43"/>
  <c r="K23" i="32"/>
  <c r="C42" i="29" l="1"/>
  <c r="C44" i="29"/>
  <c r="C43" i="29"/>
  <c r="B22" i="43"/>
  <c r="J23" i="32"/>
  <c r="O10" i="29"/>
  <c r="C44" i="25"/>
  <c r="D45" i="26"/>
  <c r="L29" i="26"/>
  <c r="L39" i="26" s="1"/>
  <c r="B28" i="29"/>
  <c r="B39" i="26"/>
  <c r="L44" i="26"/>
  <c r="L43" i="26"/>
  <c r="H46" i="26" l="1"/>
  <c r="J43" i="26"/>
  <c r="B41" i="29"/>
  <c r="B39" i="29"/>
  <c r="B40" i="29" s="1"/>
  <c r="O5" i="29"/>
  <c r="O4" i="29"/>
  <c r="L45" i="26"/>
  <c r="B43" i="29" l="1"/>
  <c r="L43" i="29" s="1"/>
  <c r="B44" i="29"/>
  <c r="B42" i="29"/>
  <c r="C21" i="32"/>
  <c r="P4" i="31"/>
  <c r="O6" i="29"/>
  <c r="Q4" i="29"/>
  <c r="R4" i="29" s="1"/>
  <c r="P4" i="29"/>
  <c r="C22" i="32"/>
  <c r="P5" i="31"/>
  <c r="Q5" i="29"/>
  <c r="R5" i="29" s="1"/>
  <c r="O7" i="29"/>
  <c r="P5" i="29"/>
  <c r="C19" i="32"/>
  <c r="B32" i="27"/>
  <c r="B33" i="27"/>
  <c r="B32" i="31"/>
  <c r="P3" i="31" s="1"/>
  <c r="H47" i="26"/>
  <c r="A33" i="43" l="1"/>
  <c r="B33" i="31"/>
  <c r="I34" i="32"/>
  <c r="D1" i="46"/>
  <c r="E2" i="35"/>
  <c r="E21" i="32"/>
  <c r="F21" i="32" s="1"/>
  <c r="C28" i="32" s="1"/>
  <c r="C30" i="32" s="1"/>
  <c r="C31" i="32" s="1"/>
  <c r="D28" i="32"/>
  <c r="D21" i="32"/>
  <c r="C23" i="32"/>
  <c r="A32" i="43"/>
  <c r="I33" i="32"/>
  <c r="G2" i="35"/>
  <c r="E19" i="32"/>
  <c r="A29" i="32"/>
  <c r="H1" i="46" s="1"/>
  <c r="P6" i="29"/>
  <c r="Q6" i="29"/>
  <c r="R6" i="29" s="1"/>
  <c r="C47" i="29"/>
  <c r="C48" i="29" s="1"/>
  <c r="L44" i="29"/>
  <c r="Q5" i="31"/>
  <c r="Y5" i="31"/>
  <c r="P7" i="31"/>
  <c r="R5" i="31"/>
  <c r="T5" i="31"/>
  <c r="U5" i="31" s="1"/>
  <c r="P7" i="29"/>
  <c r="B1" i="46"/>
  <c r="C2" i="35"/>
  <c r="D22" i="32"/>
  <c r="D24" i="32" s="1"/>
  <c r="C29" i="32"/>
  <c r="E22" i="32"/>
  <c r="F22" i="32" s="1"/>
  <c r="B29" i="32" s="1"/>
  <c r="D29" i="32"/>
  <c r="C24" i="32"/>
  <c r="F29" i="32"/>
  <c r="P6" i="31"/>
  <c r="R6" i="31" s="1"/>
  <c r="S6" i="31" s="1"/>
  <c r="R4" i="31"/>
  <c r="S4" i="31" s="1"/>
  <c r="X4" i="31" s="1"/>
  <c r="Q4" i="31"/>
  <c r="Q6" i="31" s="1"/>
  <c r="U4" i="31" l="1"/>
  <c r="U6" i="31" s="1"/>
  <c r="U7" i="31" s="1"/>
  <c r="V4" i="31"/>
  <c r="V6" i="31" s="1"/>
  <c r="V7" i="31" s="1"/>
  <c r="E29" i="32"/>
  <c r="V5" i="31"/>
  <c r="J2" i="35"/>
  <c r="C7" i="46"/>
  <c r="C8" i="46"/>
  <c r="C12" i="46"/>
  <c r="C16" i="46"/>
  <c r="C20" i="46"/>
  <c r="C24" i="46"/>
  <c r="C28" i="46"/>
  <c r="C32" i="46"/>
  <c r="C36" i="46"/>
  <c r="C40" i="46"/>
  <c r="C44" i="46"/>
  <c r="C48" i="46"/>
  <c r="C52" i="46"/>
  <c r="C56" i="46"/>
  <c r="C60" i="46"/>
  <c r="C64" i="46"/>
  <c r="C68" i="46"/>
  <c r="C72" i="46"/>
  <c r="C21" i="46"/>
  <c r="C37" i="46"/>
  <c r="C53" i="46"/>
  <c r="C69" i="46"/>
  <c r="C76" i="46"/>
  <c r="C84" i="46"/>
  <c r="C92" i="46"/>
  <c r="C100" i="46"/>
  <c r="C112" i="46"/>
  <c r="C17" i="46"/>
  <c r="C33" i="46"/>
  <c r="C49" i="46"/>
  <c r="C65" i="46"/>
  <c r="C81" i="46"/>
  <c r="C89" i="46"/>
  <c r="C97" i="46"/>
  <c r="C116" i="46"/>
  <c r="C117" i="46"/>
  <c r="C118" i="46"/>
  <c r="C122" i="46"/>
  <c r="C126" i="46"/>
  <c r="C130" i="46"/>
  <c r="C134" i="46"/>
  <c r="C138" i="46"/>
  <c r="C13" i="46"/>
  <c r="C29" i="46"/>
  <c r="C45" i="46"/>
  <c r="C61" i="46"/>
  <c r="C80" i="46"/>
  <c r="C88" i="46"/>
  <c r="C96" i="46"/>
  <c r="C104" i="46"/>
  <c r="C25" i="46"/>
  <c r="C101" i="46"/>
  <c r="C132" i="46"/>
  <c r="C142" i="46"/>
  <c r="C150" i="46"/>
  <c r="C158" i="46"/>
  <c r="C9" i="46"/>
  <c r="C73" i="46"/>
  <c r="C93" i="46"/>
  <c r="C110" i="46"/>
  <c r="C128" i="46"/>
  <c r="C148" i="46"/>
  <c r="C156" i="46"/>
  <c r="C164" i="46"/>
  <c r="C166" i="46"/>
  <c r="C167" i="46"/>
  <c r="C168" i="46"/>
  <c r="C172" i="46"/>
  <c r="C176" i="46"/>
  <c r="C180" i="46"/>
  <c r="C184" i="46"/>
  <c r="C188" i="46"/>
  <c r="C192" i="46"/>
  <c r="C196" i="46"/>
  <c r="C208" i="46"/>
  <c r="C212" i="46"/>
  <c r="C216" i="46"/>
  <c r="C220" i="46"/>
  <c r="C224" i="46"/>
  <c r="C228" i="46"/>
  <c r="C232" i="46"/>
  <c r="C236" i="46"/>
  <c r="C240" i="46"/>
  <c r="C244" i="46"/>
  <c r="C57" i="46"/>
  <c r="C85" i="46"/>
  <c r="C109" i="46"/>
  <c r="C124" i="46"/>
  <c r="C140" i="46"/>
  <c r="C146" i="46"/>
  <c r="C154" i="46"/>
  <c r="C162" i="46"/>
  <c r="C169" i="46"/>
  <c r="C173" i="46"/>
  <c r="C177" i="46"/>
  <c r="C181" i="46"/>
  <c r="C185" i="46"/>
  <c r="C189" i="46"/>
  <c r="C193" i="46"/>
  <c r="C197" i="46"/>
  <c r="C201" i="46"/>
  <c r="C205" i="46"/>
  <c r="C209" i="46"/>
  <c r="C213" i="46"/>
  <c r="C217" i="46"/>
  <c r="C221" i="46"/>
  <c r="C225" i="46"/>
  <c r="C229" i="46"/>
  <c r="C233" i="46"/>
  <c r="C237" i="46"/>
  <c r="C241" i="46"/>
  <c r="C77" i="46"/>
  <c r="C120" i="46"/>
  <c r="C152" i="46"/>
  <c r="C178" i="46"/>
  <c r="C194" i="46"/>
  <c r="C210" i="46"/>
  <c r="C226" i="46"/>
  <c r="C108" i="46"/>
  <c r="C144" i="46"/>
  <c r="C174" i="46"/>
  <c r="C190" i="46"/>
  <c r="C206" i="46"/>
  <c r="C222" i="46"/>
  <c r="C238" i="46"/>
  <c r="C255" i="46"/>
  <c r="C259" i="46"/>
  <c r="C263" i="46"/>
  <c r="C267" i="46"/>
  <c r="C271" i="46"/>
  <c r="C287" i="46"/>
  <c r="C291" i="46"/>
  <c r="C295" i="46"/>
  <c r="C299" i="46"/>
  <c r="C303" i="46"/>
  <c r="C307" i="46"/>
  <c r="C311" i="46"/>
  <c r="C315" i="46"/>
  <c r="C319" i="46"/>
  <c r="C323" i="46"/>
  <c r="C327" i="46"/>
  <c r="C331" i="46"/>
  <c r="C335" i="46"/>
  <c r="C339" i="46"/>
  <c r="C343" i="46"/>
  <c r="C347" i="46"/>
  <c r="C359" i="46"/>
  <c r="C363" i="46"/>
  <c r="C367" i="46"/>
  <c r="C371" i="46"/>
  <c r="C375" i="46"/>
  <c r="C379" i="46"/>
  <c r="C383" i="46"/>
  <c r="C387" i="46"/>
  <c r="C391" i="46"/>
  <c r="C395" i="46"/>
  <c r="C407" i="46"/>
  <c r="C411" i="46"/>
  <c r="C41" i="46"/>
  <c r="C170" i="46"/>
  <c r="C186" i="46"/>
  <c r="C202" i="46"/>
  <c r="C218" i="46"/>
  <c r="C234" i="46"/>
  <c r="C246" i="46"/>
  <c r="C248" i="46"/>
  <c r="C252" i="46"/>
  <c r="C256" i="46"/>
  <c r="C260" i="46"/>
  <c r="C264" i="46"/>
  <c r="C268" i="46"/>
  <c r="C272" i="46"/>
  <c r="C276" i="46"/>
  <c r="C280" i="46"/>
  <c r="C284" i="46"/>
  <c r="C288" i="46"/>
  <c r="C292" i="46"/>
  <c r="C296" i="46"/>
  <c r="C300" i="46"/>
  <c r="C304" i="46"/>
  <c r="C308" i="46"/>
  <c r="C312" i="46"/>
  <c r="C316" i="46"/>
  <c r="C320" i="46"/>
  <c r="C324" i="46"/>
  <c r="C328" i="46"/>
  <c r="C332" i="46"/>
  <c r="C336" i="46"/>
  <c r="C340" i="46"/>
  <c r="C344" i="46"/>
  <c r="C348" i="46"/>
  <c r="C352" i="46"/>
  <c r="C356" i="46"/>
  <c r="C360" i="46"/>
  <c r="C364" i="46"/>
  <c r="C368" i="46"/>
  <c r="C372" i="46"/>
  <c r="C376" i="46"/>
  <c r="C380" i="46"/>
  <c r="C384" i="46"/>
  <c r="C388" i="46"/>
  <c r="C392" i="46"/>
  <c r="C396" i="46"/>
  <c r="C400" i="46"/>
  <c r="C404" i="46"/>
  <c r="C408" i="46"/>
  <c r="C412" i="46"/>
  <c r="C416" i="46"/>
  <c r="C420" i="46"/>
  <c r="C424" i="46"/>
  <c r="C198" i="46"/>
  <c r="C249" i="46"/>
  <c r="C265" i="46"/>
  <c r="C281" i="46"/>
  <c r="C297" i="46"/>
  <c r="C313" i="46"/>
  <c r="C329" i="46"/>
  <c r="C345" i="46"/>
  <c r="C361" i="46"/>
  <c r="C377" i="46"/>
  <c r="C393" i="46"/>
  <c r="C409" i="46"/>
  <c r="C425" i="46"/>
  <c r="C160" i="46"/>
  <c r="C182" i="46"/>
  <c r="C261" i="46"/>
  <c r="C277" i="46"/>
  <c r="C293" i="46"/>
  <c r="C309" i="46"/>
  <c r="C325" i="46"/>
  <c r="C341" i="46"/>
  <c r="C357" i="46"/>
  <c r="C373" i="46"/>
  <c r="C389" i="46"/>
  <c r="C405" i="46"/>
  <c r="C421" i="46"/>
  <c r="C432" i="46"/>
  <c r="C136" i="46"/>
  <c r="C230" i="46"/>
  <c r="C245" i="46"/>
  <c r="C257" i="46"/>
  <c r="C273" i="46"/>
  <c r="C289" i="46"/>
  <c r="C305" i="46"/>
  <c r="C321" i="46"/>
  <c r="C337" i="46"/>
  <c r="C353" i="46"/>
  <c r="C369" i="46"/>
  <c r="C385" i="46"/>
  <c r="C401" i="46"/>
  <c r="C417" i="46"/>
  <c r="C429" i="46"/>
  <c r="C433" i="46"/>
  <c r="C437" i="46"/>
  <c r="C441" i="46"/>
  <c r="C445" i="46"/>
  <c r="C449" i="46"/>
  <c r="C453" i="46"/>
  <c r="C457" i="46"/>
  <c r="C461" i="46"/>
  <c r="C465" i="46"/>
  <c r="C469" i="46"/>
  <c r="C473" i="46"/>
  <c r="C477" i="46"/>
  <c r="C481" i="46"/>
  <c r="C485" i="46"/>
  <c r="C489" i="46"/>
  <c r="C493" i="46"/>
  <c r="C497" i="46"/>
  <c r="C501" i="46"/>
  <c r="C505" i="46"/>
  <c r="C509" i="46"/>
  <c r="C513" i="46"/>
  <c r="C517" i="46"/>
  <c r="C521" i="46"/>
  <c r="C525" i="46"/>
  <c r="C529" i="46"/>
  <c r="C533" i="46"/>
  <c r="C537" i="46"/>
  <c r="C541" i="46"/>
  <c r="C545" i="46"/>
  <c r="C549" i="46"/>
  <c r="C553" i="46"/>
  <c r="C557" i="46"/>
  <c r="C561" i="46"/>
  <c r="C565" i="46"/>
  <c r="C214" i="46"/>
  <c r="C269" i="46"/>
  <c r="C333" i="46"/>
  <c r="C397" i="46"/>
  <c r="C446" i="46"/>
  <c r="C462" i="46"/>
  <c r="C478" i="46"/>
  <c r="C494" i="46"/>
  <c r="C510" i="46"/>
  <c r="C526" i="46"/>
  <c r="C542" i="46"/>
  <c r="C558" i="46"/>
  <c r="C562" i="46"/>
  <c r="C573" i="46"/>
  <c r="C253" i="46"/>
  <c r="C317" i="46"/>
  <c r="C381" i="46"/>
  <c r="C442" i="46"/>
  <c r="C458" i="46"/>
  <c r="C474" i="46"/>
  <c r="C490" i="46"/>
  <c r="C506" i="46"/>
  <c r="C522" i="46"/>
  <c r="C538" i="46"/>
  <c r="C554" i="46"/>
  <c r="C575" i="46"/>
  <c r="C579" i="46"/>
  <c r="C583" i="46"/>
  <c r="C587" i="46"/>
  <c r="C591" i="46"/>
  <c r="C595" i="46"/>
  <c r="C599" i="46"/>
  <c r="C603" i="46"/>
  <c r="C607" i="46"/>
  <c r="C615" i="46"/>
  <c r="C619" i="46"/>
  <c r="C623" i="46"/>
  <c r="C627" i="46"/>
  <c r="C631" i="46"/>
  <c r="C635" i="46"/>
  <c r="C639" i="46"/>
  <c r="C643" i="46"/>
  <c r="C647" i="46"/>
  <c r="C651" i="46"/>
  <c r="C659" i="46"/>
  <c r="C663" i="46"/>
  <c r="C667" i="46"/>
  <c r="C671" i="46"/>
  <c r="C675" i="46"/>
  <c r="C679" i="46"/>
  <c r="C683" i="46"/>
  <c r="C687" i="46"/>
  <c r="C699" i="46"/>
  <c r="C703" i="46"/>
  <c r="C707" i="46"/>
  <c r="C711" i="46"/>
  <c r="C715" i="46"/>
  <c r="C719" i="46"/>
  <c r="C723" i="46"/>
  <c r="C727" i="46"/>
  <c r="C301" i="46"/>
  <c r="C365" i="46"/>
  <c r="C438" i="46"/>
  <c r="C454" i="46"/>
  <c r="C470" i="46"/>
  <c r="C486" i="46"/>
  <c r="C502" i="46"/>
  <c r="C518" i="46"/>
  <c r="C534" i="46"/>
  <c r="C550" i="46"/>
  <c r="C566" i="46"/>
  <c r="C600" i="46"/>
  <c r="C604" i="46"/>
  <c r="C608" i="46"/>
  <c r="C612" i="46"/>
  <c r="C616" i="46"/>
  <c r="C620" i="46"/>
  <c r="C624" i="46"/>
  <c r="C628" i="46"/>
  <c r="C632" i="46"/>
  <c r="C636" i="46"/>
  <c r="C640" i="46"/>
  <c r="C644" i="46"/>
  <c r="C648" i="46"/>
  <c r="C652" i="46"/>
  <c r="C656" i="46"/>
  <c r="C660" i="46"/>
  <c r="C664" i="46"/>
  <c r="C668" i="46"/>
  <c r="C672" i="46"/>
  <c r="C676" i="46"/>
  <c r="C680" i="46"/>
  <c r="C684" i="46"/>
  <c r="C688" i="46"/>
  <c r="C692" i="46"/>
  <c r="C696" i="46"/>
  <c r="C700" i="46"/>
  <c r="C704" i="46"/>
  <c r="C708" i="46"/>
  <c r="C712" i="46"/>
  <c r="C716" i="46"/>
  <c r="C720" i="46"/>
  <c r="C413" i="46"/>
  <c r="C428" i="46"/>
  <c r="C466" i="46"/>
  <c r="C530" i="46"/>
  <c r="C563" i="46"/>
  <c r="C570" i="46"/>
  <c r="C585" i="46"/>
  <c r="C601" i="46"/>
  <c r="C617" i="46"/>
  <c r="C633" i="46"/>
  <c r="C649" i="46"/>
  <c r="C665" i="46"/>
  <c r="C681" i="46"/>
  <c r="C697" i="46"/>
  <c r="C713" i="46"/>
  <c r="C349" i="46"/>
  <c r="C450" i="46"/>
  <c r="C514" i="46"/>
  <c r="C569" i="46"/>
  <c r="C581" i="46"/>
  <c r="C597" i="46"/>
  <c r="C613" i="46"/>
  <c r="C629" i="46"/>
  <c r="C645" i="46"/>
  <c r="C661" i="46"/>
  <c r="C677" i="46"/>
  <c r="C693" i="46"/>
  <c r="C709" i="46"/>
  <c r="C728" i="46"/>
  <c r="C285" i="46"/>
  <c r="C434" i="46"/>
  <c r="C498" i="46"/>
  <c r="C577" i="46"/>
  <c r="C593" i="46"/>
  <c r="C609" i="46"/>
  <c r="C625" i="46"/>
  <c r="C641" i="46"/>
  <c r="C657" i="46"/>
  <c r="C673" i="46"/>
  <c r="C689" i="46"/>
  <c r="C705" i="46"/>
  <c r="C721" i="46"/>
  <c r="C725" i="46"/>
  <c r="C732" i="46"/>
  <c r="C736" i="46"/>
  <c r="C740" i="46"/>
  <c r="C744" i="46"/>
  <c r="C748" i="46"/>
  <c r="C752" i="46"/>
  <c r="C756" i="46"/>
  <c r="C760" i="46"/>
  <c r="C764" i="46"/>
  <c r="C768" i="46"/>
  <c r="C772" i="46"/>
  <c r="C776" i="46"/>
  <c r="C788" i="46"/>
  <c r="C792" i="46"/>
  <c r="C796" i="46"/>
  <c r="C808" i="46"/>
  <c r="C812" i="46"/>
  <c r="C816" i="46"/>
  <c r="C820" i="46"/>
  <c r="C824" i="46"/>
  <c r="C828" i="46"/>
  <c r="C832" i="46"/>
  <c r="C836" i="46"/>
  <c r="C840" i="46"/>
  <c r="C852" i="46"/>
  <c r="C856" i="46"/>
  <c r="C860" i="46"/>
  <c r="C864" i="46"/>
  <c r="C868" i="46"/>
  <c r="C872" i="46"/>
  <c r="C876" i="46"/>
  <c r="C880" i="46"/>
  <c r="C884" i="46"/>
  <c r="C888" i="46"/>
  <c r="C892" i="46"/>
  <c r="C896" i="46"/>
  <c r="C900" i="46"/>
  <c r="C904" i="46"/>
  <c r="C908" i="46"/>
  <c r="C916" i="46"/>
  <c r="C920" i="46"/>
  <c r="C924" i="46"/>
  <c r="C928" i="46"/>
  <c r="C932" i="46"/>
  <c r="C936" i="46"/>
  <c r="C940" i="46"/>
  <c r="C944" i="46"/>
  <c r="C948" i="46"/>
  <c r="C952" i="46"/>
  <c r="C956" i="46"/>
  <c r="C960" i="46"/>
  <c r="C964" i="46"/>
  <c r="C968" i="46"/>
  <c r="C972" i="46"/>
  <c r="C976" i="46"/>
  <c r="C980" i="46"/>
  <c r="C984" i="46"/>
  <c r="C988" i="46"/>
  <c r="C996" i="46"/>
  <c r="C1000" i="46"/>
  <c r="C482" i="46"/>
  <c r="C621" i="46"/>
  <c r="C685" i="46"/>
  <c r="C737" i="46"/>
  <c r="C753" i="46"/>
  <c r="C769" i="46"/>
  <c r="C785" i="46"/>
  <c r="C801" i="46"/>
  <c r="C817" i="46"/>
  <c r="C833" i="46"/>
  <c r="C849" i="46"/>
  <c r="C865" i="46"/>
  <c r="C881" i="46"/>
  <c r="C897" i="46"/>
  <c r="C913" i="46"/>
  <c r="C929" i="46"/>
  <c r="C945" i="46"/>
  <c r="C961" i="46"/>
  <c r="C977" i="46"/>
  <c r="C993" i="46"/>
  <c r="C605" i="46"/>
  <c r="C669" i="46"/>
  <c r="C733" i="46"/>
  <c r="C749" i="46"/>
  <c r="C765" i="46"/>
  <c r="C781" i="46"/>
  <c r="C797" i="46"/>
  <c r="C813" i="46"/>
  <c r="C829" i="46"/>
  <c r="C845" i="46"/>
  <c r="C861" i="46"/>
  <c r="C877" i="46"/>
  <c r="C893" i="46"/>
  <c r="C909" i="46"/>
  <c r="C925" i="46"/>
  <c r="C941" i="46"/>
  <c r="C957" i="46"/>
  <c r="C973" i="46"/>
  <c r="C989" i="46"/>
  <c r="C589" i="46"/>
  <c r="C653" i="46"/>
  <c r="C717" i="46"/>
  <c r="C724" i="46"/>
  <c r="C745" i="46"/>
  <c r="C761" i="46"/>
  <c r="C777" i="46"/>
  <c r="C793" i="46"/>
  <c r="C809" i="46"/>
  <c r="C825" i="46"/>
  <c r="C841" i="46"/>
  <c r="C857" i="46"/>
  <c r="C873" i="46"/>
  <c r="C889" i="46"/>
  <c r="C905" i="46"/>
  <c r="C921" i="46"/>
  <c r="C937" i="46"/>
  <c r="C953" i="46"/>
  <c r="C969" i="46"/>
  <c r="C985" i="46"/>
  <c r="C546" i="46"/>
  <c r="C571" i="46"/>
  <c r="C773" i="46"/>
  <c r="C837" i="46"/>
  <c r="C901" i="46"/>
  <c r="C965" i="46"/>
  <c r="C757" i="46"/>
  <c r="C821" i="46"/>
  <c r="C885" i="46"/>
  <c r="C949" i="46"/>
  <c r="C701" i="46"/>
  <c r="C741" i="46"/>
  <c r="C805" i="46"/>
  <c r="C869" i="46"/>
  <c r="C933" i="46"/>
  <c r="C997" i="46"/>
  <c r="C853" i="46"/>
  <c r="C789" i="46"/>
  <c r="C637" i="46"/>
  <c r="C981" i="46"/>
  <c r="C917" i="46"/>
  <c r="C910" i="46"/>
  <c r="C811" i="46"/>
  <c r="C939" i="46"/>
  <c r="C926" i="46"/>
  <c r="C798" i="46"/>
  <c r="C971" i="46"/>
  <c r="C843" i="46"/>
  <c r="C987" i="46"/>
  <c r="C859" i="46"/>
  <c r="C731" i="46"/>
  <c r="C978" i="46"/>
  <c r="C946" i="46"/>
  <c r="C914" i="46"/>
  <c r="C882" i="46"/>
  <c r="C850" i="46"/>
  <c r="C831" i="46"/>
  <c r="C799" i="46"/>
  <c r="C770" i="46"/>
  <c r="C738" i="46"/>
  <c r="C646" i="46"/>
  <c r="C440" i="46"/>
  <c r="C982" i="46"/>
  <c r="C950" i="46"/>
  <c r="C918" i="46"/>
  <c r="C899" i="46"/>
  <c r="C867" i="46"/>
  <c r="C838" i="46"/>
  <c r="C806" i="46"/>
  <c r="C787" i="46"/>
  <c r="C758" i="46"/>
  <c r="C691" i="46"/>
  <c r="C504" i="46"/>
  <c r="C970" i="46"/>
  <c r="C938" i="46"/>
  <c r="C906" i="46"/>
  <c r="C874" i="46"/>
  <c r="C842" i="46"/>
  <c r="C810" i="46"/>
  <c r="C791" i="46"/>
  <c r="C759" i="46"/>
  <c r="C678" i="46"/>
  <c r="C714" i="46"/>
  <c r="C666" i="46"/>
  <c r="C602" i="46"/>
  <c r="C555" i="46"/>
  <c r="C278" i="46"/>
  <c r="C686" i="46"/>
  <c r="C622" i="46"/>
  <c r="C574" i="46"/>
  <c r="C472" i="46"/>
  <c r="C706" i="46"/>
  <c r="C655" i="46"/>
  <c r="C594" i="46"/>
  <c r="C552" i="46"/>
  <c r="C406" i="46"/>
  <c r="C556" i="46"/>
  <c r="C524" i="46"/>
  <c r="C492" i="46"/>
  <c r="C460" i="46"/>
  <c r="C422" i="46"/>
  <c r="C547" i="46"/>
  <c r="C515" i="46"/>
  <c r="C483" i="46"/>
  <c r="C451" i="46"/>
  <c r="C374" i="46"/>
  <c r="C551" i="46"/>
  <c r="C519" i="46"/>
  <c r="C487" i="46"/>
  <c r="C455" i="46"/>
  <c r="C427" i="46"/>
  <c r="C326" i="46"/>
  <c r="C410" i="46"/>
  <c r="C346" i="46"/>
  <c r="C282" i="46"/>
  <c r="C223" i="46"/>
  <c r="C430" i="46"/>
  <c r="C366" i="46"/>
  <c r="C302" i="46"/>
  <c r="C254" i="46"/>
  <c r="C204" i="46"/>
  <c r="C418" i="46"/>
  <c r="C386" i="46"/>
  <c r="C338" i="46"/>
  <c r="C274" i="46"/>
  <c r="C227" i="46"/>
  <c r="C143" i="46"/>
  <c r="C231" i="46"/>
  <c r="C151" i="46"/>
  <c r="C200" i="46"/>
  <c r="C161" i="46"/>
  <c r="C127" i="46"/>
  <c r="C163" i="46"/>
  <c r="C131" i="46"/>
  <c r="C31" i="46"/>
  <c r="C141" i="46"/>
  <c r="C105" i="46"/>
  <c r="C103" i="46"/>
  <c r="C87" i="46"/>
  <c r="C70" i="46"/>
  <c r="C38" i="46"/>
  <c r="C74" i="46"/>
  <c r="C42" i="46"/>
  <c r="C10" i="46"/>
  <c r="C91" i="46"/>
  <c r="C75" i="46"/>
  <c r="C43" i="46"/>
  <c r="C11" i="46"/>
  <c r="C695" i="46"/>
  <c r="C536" i="46"/>
  <c r="C626" i="46"/>
  <c r="C488" i="46"/>
  <c r="C508" i="46"/>
  <c r="C444" i="46"/>
  <c r="C294" i="46"/>
  <c r="C499" i="46"/>
  <c r="C275" i="46"/>
  <c r="C503" i="46"/>
  <c r="C390" i="46"/>
  <c r="C378" i="46"/>
  <c r="C266" i="46"/>
  <c r="C334" i="46"/>
  <c r="C113" i="46"/>
  <c r="C306" i="46"/>
  <c r="C34" i="46"/>
  <c r="C50" i="46"/>
  <c r="C18" i="46"/>
  <c r="C58" i="46"/>
  <c r="C59" i="46"/>
  <c r="C974" i="46"/>
  <c r="C827" i="46"/>
  <c r="C750" i="46"/>
  <c r="C991" i="46"/>
  <c r="C895" i="46"/>
  <c r="C780" i="46"/>
  <c r="C992" i="46"/>
  <c r="C902" i="46"/>
  <c r="C790" i="46"/>
  <c r="C983" i="46"/>
  <c r="C855" i="46"/>
  <c r="C730" i="46"/>
  <c r="C618" i="46"/>
  <c r="C702" i="46"/>
  <c r="C507" i="46"/>
  <c r="C567" i="46"/>
  <c r="C495" i="46"/>
  <c r="C528" i="46"/>
  <c r="C242" i="46"/>
  <c r="C468" i="46"/>
  <c r="C298" i="46"/>
  <c r="C318" i="46"/>
  <c r="C399" i="46"/>
  <c r="C63" i="46"/>
  <c r="C159" i="46"/>
  <c r="C137" i="46"/>
  <c r="C119" i="46"/>
  <c r="C78" i="46"/>
  <c r="C23" i="46"/>
  <c r="C14" i="46"/>
  <c r="C747" i="46"/>
  <c r="C630" i="46"/>
  <c r="C846" i="46"/>
  <c r="C891" i="46"/>
  <c r="C763" i="46"/>
  <c r="C942" i="46"/>
  <c r="C814" i="46"/>
  <c r="C958" i="46"/>
  <c r="C830" i="46"/>
  <c r="C539" i="46"/>
  <c r="C975" i="46"/>
  <c r="C943" i="46"/>
  <c r="C911" i="46"/>
  <c r="C879" i="46"/>
  <c r="C847" i="46"/>
  <c r="C818" i="46"/>
  <c r="C786" i="46"/>
  <c r="C767" i="46"/>
  <c r="C735" i="46"/>
  <c r="C611" i="46"/>
  <c r="C998" i="46"/>
  <c r="C979" i="46"/>
  <c r="C947" i="46"/>
  <c r="C915" i="46"/>
  <c r="C886" i="46"/>
  <c r="C854" i="46"/>
  <c r="C835" i="46"/>
  <c r="C803" i="46"/>
  <c r="C784" i="46"/>
  <c r="C755" i="46"/>
  <c r="C662" i="46"/>
  <c r="C999" i="46"/>
  <c r="C967" i="46"/>
  <c r="C935" i="46"/>
  <c r="C903" i="46"/>
  <c r="C871" i="46"/>
  <c r="C839" i="46"/>
  <c r="C807" i="46"/>
  <c r="C778" i="46"/>
  <c r="C746" i="46"/>
  <c r="C614" i="46"/>
  <c r="C698" i="46"/>
  <c r="C650" i="46"/>
  <c r="C596" i="46"/>
  <c r="C520" i="46"/>
  <c r="C726" i="46"/>
  <c r="C670" i="46"/>
  <c r="C606" i="46"/>
  <c r="C572" i="46"/>
  <c r="C443" i="46"/>
  <c r="C690" i="46"/>
  <c r="C642" i="46"/>
  <c r="C588" i="46"/>
  <c r="C523" i="46"/>
  <c r="C568" i="46"/>
  <c r="C543" i="46"/>
  <c r="C511" i="46"/>
  <c r="C479" i="46"/>
  <c r="C447" i="46"/>
  <c r="C358" i="46"/>
  <c r="C544" i="46"/>
  <c r="C512" i="46"/>
  <c r="C480" i="46"/>
  <c r="C448" i="46"/>
  <c r="C310" i="46"/>
  <c r="C548" i="46"/>
  <c r="C516" i="46"/>
  <c r="C484" i="46"/>
  <c r="C452" i="46"/>
  <c r="C419" i="46"/>
  <c r="C262" i="46"/>
  <c r="C394" i="46"/>
  <c r="C330" i="46"/>
  <c r="C279" i="46"/>
  <c r="C129" i="46"/>
  <c r="C414" i="46"/>
  <c r="C350" i="46"/>
  <c r="C286" i="46"/>
  <c r="C251" i="46"/>
  <c r="C175" i="46"/>
  <c r="C415" i="46"/>
  <c r="C370" i="46"/>
  <c r="C322" i="46"/>
  <c r="C258" i="46"/>
  <c r="C211" i="46"/>
  <c r="C139" i="46"/>
  <c r="C215" i="46"/>
  <c r="C235" i="46"/>
  <c r="C187" i="46"/>
  <c r="C153" i="46"/>
  <c r="C106" i="46"/>
  <c r="C155" i="46"/>
  <c r="C121" i="46"/>
  <c r="C165" i="46"/>
  <c r="C135" i="46"/>
  <c r="C47" i="46"/>
  <c r="C102" i="46"/>
  <c r="C86" i="46"/>
  <c r="C67" i="46"/>
  <c r="C35" i="46"/>
  <c r="C71" i="46"/>
  <c r="C39" i="46"/>
  <c r="C115" i="46"/>
  <c r="C90" i="46"/>
  <c r="C62" i="46"/>
  <c r="C30" i="46"/>
  <c r="C634" i="46"/>
  <c r="C586" i="46"/>
  <c r="C491" i="46"/>
  <c r="C718" i="46"/>
  <c r="C654" i="46"/>
  <c r="C590" i="46"/>
  <c r="C342" i="46"/>
  <c r="C674" i="46"/>
  <c r="C578" i="46"/>
  <c r="C564" i="46"/>
  <c r="C540" i="46"/>
  <c r="C476" i="46"/>
  <c r="C531" i="46"/>
  <c r="C467" i="46"/>
  <c r="C435" i="46"/>
  <c r="C535" i="46"/>
  <c r="C439" i="46"/>
  <c r="C207" i="46"/>
  <c r="C314" i="46"/>
  <c r="C398" i="46"/>
  <c r="C283" i="46"/>
  <c r="C402" i="46"/>
  <c r="C191" i="46"/>
  <c r="C199" i="46"/>
  <c r="C171" i="46"/>
  <c r="C147" i="46"/>
  <c r="C157" i="46"/>
  <c r="C95" i="46"/>
  <c r="C54" i="46"/>
  <c r="C26" i="46"/>
  <c r="C83" i="46"/>
  <c r="C27" i="46"/>
  <c r="C782" i="46"/>
  <c r="C694" i="46"/>
  <c r="C894" i="46"/>
  <c r="C959" i="46"/>
  <c r="C863" i="46"/>
  <c r="C802" i="46"/>
  <c r="C710" i="46"/>
  <c r="C963" i="46"/>
  <c r="C848" i="46"/>
  <c r="C771" i="46"/>
  <c r="C592" i="46"/>
  <c r="C919" i="46"/>
  <c r="C823" i="46"/>
  <c r="C762" i="46"/>
  <c r="C682" i="46"/>
  <c r="C580" i="46"/>
  <c r="C638" i="46"/>
  <c r="C722" i="46"/>
  <c r="C610" i="46"/>
  <c r="C559" i="46"/>
  <c r="C463" i="46"/>
  <c r="C560" i="46"/>
  <c r="C464" i="46"/>
  <c r="C532" i="46"/>
  <c r="C436" i="46"/>
  <c r="C423" i="46"/>
  <c r="C250" i="46"/>
  <c r="C382" i="46"/>
  <c r="C239" i="46"/>
  <c r="C351" i="46"/>
  <c r="C179" i="46"/>
  <c r="C183" i="46"/>
  <c r="C133" i="46"/>
  <c r="C149" i="46"/>
  <c r="C94" i="46"/>
  <c r="C51" i="46"/>
  <c r="C55" i="46"/>
  <c r="C82" i="46"/>
  <c r="C875" i="46"/>
  <c r="C990" i="46"/>
  <c r="C862" i="46"/>
  <c r="C734" i="46"/>
  <c r="C907" i="46"/>
  <c r="C779" i="46"/>
  <c r="C923" i="46"/>
  <c r="C795" i="46"/>
  <c r="C994" i="46"/>
  <c r="C962" i="46"/>
  <c r="C930" i="46"/>
  <c r="C898" i="46"/>
  <c r="C866" i="46"/>
  <c r="C844" i="46"/>
  <c r="C815" i="46"/>
  <c r="C783" i="46"/>
  <c r="C754" i="46"/>
  <c r="C729" i="46"/>
  <c r="C582" i="46"/>
  <c r="C995" i="46"/>
  <c r="C966" i="46"/>
  <c r="C934" i="46"/>
  <c r="C912" i="46"/>
  <c r="C883" i="46"/>
  <c r="C851" i="46"/>
  <c r="C822" i="46"/>
  <c r="C800" i="46"/>
  <c r="C774" i="46"/>
  <c r="C742" i="46"/>
  <c r="C598" i="46"/>
  <c r="C986" i="46"/>
  <c r="C954" i="46"/>
  <c r="C922" i="46"/>
  <c r="C890" i="46"/>
  <c r="C858" i="46"/>
  <c r="C826" i="46"/>
  <c r="C804" i="46"/>
  <c r="C775" i="46"/>
  <c r="C743" i="46"/>
  <c r="C471" i="46"/>
  <c r="C123" i="46"/>
  <c r="C243" i="46"/>
  <c r="C354" i="46"/>
  <c r="C195" i="46"/>
  <c r="C219" i="46"/>
  <c r="C145" i="46"/>
  <c r="C114" i="46"/>
  <c r="C125" i="46"/>
  <c r="C79" i="46"/>
  <c r="C22" i="46"/>
  <c r="C99" i="46"/>
  <c r="C955" i="46"/>
  <c r="C878" i="46"/>
  <c r="C766" i="46"/>
  <c r="C927" i="46"/>
  <c r="C834" i="46"/>
  <c r="C751" i="46"/>
  <c r="C576" i="46"/>
  <c r="C931" i="46"/>
  <c r="C870" i="46"/>
  <c r="C819" i="46"/>
  <c r="C739" i="46"/>
  <c r="C951" i="46"/>
  <c r="C887" i="46"/>
  <c r="C794" i="46"/>
  <c r="C475" i="46"/>
  <c r="C456" i="46"/>
  <c r="C584" i="46"/>
  <c r="C658" i="46"/>
  <c r="C459" i="46"/>
  <c r="C527" i="46"/>
  <c r="C426" i="46"/>
  <c r="C496" i="46"/>
  <c r="C403" i="46"/>
  <c r="C500" i="46"/>
  <c r="C355" i="46"/>
  <c r="C362" i="46"/>
  <c r="C431" i="46"/>
  <c r="C270" i="46"/>
  <c r="C111" i="46"/>
  <c r="C290" i="46"/>
  <c r="C247" i="46"/>
  <c r="C203" i="46"/>
  <c r="C15" i="46"/>
  <c r="C66" i="46"/>
  <c r="C107" i="46"/>
  <c r="C19" i="46"/>
  <c r="C98" i="46"/>
  <c r="C46" i="46"/>
  <c r="Y4" i="31"/>
  <c r="Y6" i="31" s="1"/>
  <c r="Y7" i="31" s="1"/>
  <c r="Q7" i="31"/>
  <c r="D30" i="32"/>
  <c r="D31" i="32" s="1"/>
  <c r="C35" i="32"/>
  <c r="C38" i="32" s="1"/>
  <c r="E35" i="32"/>
  <c r="E38" i="32" s="1"/>
  <c r="E36" i="32"/>
  <c r="E39" i="32" s="1"/>
  <c r="B35" i="32"/>
  <c r="B38" i="32" s="1"/>
  <c r="F36" i="32"/>
  <c r="F39" i="32" s="1"/>
  <c r="D35" i="32"/>
  <c r="D38" i="32" s="1"/>
  <c r="F35" i="32"/>
  <c r="F38" i="32" s="1"/>
  <c r="X5" i="31"/>
  <c r="X6" i="31" s="1"/>
  <c r="X7" i="31" s="1"/>
  <c r="E28" i="32"/>
  <c r="F28" i="32"/>
  <c r="F30" i="32" s="1"/>
  <c r="F31" i="32" s="1"/>
  <c r="W4" i="31"/>
  <c r="B27" i="35"/>
  <c r="B6" i="35"/>
  <c r="B67" i="35"/>
  <c r="B47" i="35"/>
  <c r="W5" i="31"/>
  <c r="D23" i="32"/>
  <c r="E23" i="32"/>
  <c r="F23" i="32" s="1"/>
  <c r="B28" i="32"/>
  <c r="B30" i="32" s="1"/>
  <c r="B31" i="32" s="1"/>
  <c r="B28" i="35"/>
  <c r="B7" i="35"/>
  <c r="B68" i="35"/>
  <c r="B48" i="35"/>
  <c r="F8" i="46" l="1"/>
  <c r="G8" i="46" s="1"/>
  <c r="D7" i="46"/>
  <c r="D8" i="46" s="1"/>
  <c r="D9" i="46" s="1"/>
  <c r="D10" i="46" s="1"/>
  <c r="D11" i="46" s="1"/>
  <c r="D12" i="46" s="1"/>
  <c r="D13" i="46" s="1"/>
  <c r="D14" i="46" s="1"/>
  <c r="D15" i="46" s="1"/>
  <c r="D16" i="46" s="1"/>
  <c r="D17" i="46" s="1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D42" i="46" s="1"/>
  <c r="D43" i="46" s="1"/>
  <c r="D44" i="46" s="1"/>
  <c r="D45" i="46" s="1"/>
  <c r="D46" i="46" s="1"/>
  <c r="D47" i="46" s="1"/>
  <c r="D48" i="46" s="1"/>
  <c r="D49" i="46" s="1"/>
  <c r="D50" i="46" s="1"/>
  <c r="D51" i="46" s="1"/>
  <c r="D52" i="46" s="1"/>
  <c r="D53" i="46" s="1"/>
  <c r="D54" i="46" s="1"/>
  <c r="D55" i="46" s="1"/>
  <c r="D56" i="46" s="1"/>
  <c r="D57" i="46" s="1"/>
  <c r="D58" i="46" s="1"/>
  <c r="D59" i="46" s="1"/>
  <c r="D60" i="46" s="1"/>
  <c r="D61" i="46" s="1"/>
  <c r="D62" i="46" s="1"/>
  <c r="D63" i="46" s="1"/>
  <c r="D64" i="46" s="1"/>
  <c r="D65" i="46" s="1"/>
  <c r="D66" i="46" s="1"/>
  <c r="D67" i="46" s="1"/>
  <c r="D68" i="46" s="1"/>
  <c r="D69" i="46" s="1"/>
  <c r="D70" i="46" s="1"/>
  <c r="D71" i="46" s="1"/>
  <c r="D72" i="46" s="1"/>
  <c r="D73" i="46" s="1"/>
  <c r="D74" i="46" s="1"/>
  <c r="D75" i="46" s="1"/>
  <c r="D76" i="46" s="1"/>
  <c r="D77" i="46" s="1"/>
  <c r="D78" i="46" s="1"/>
  <c r="D79" i="46" s="1"/>
  <c r="D80" i="46" s="1"/>
  <c r="D81" i="46" s="1"/>
  <c r="D82" i="46" s="1"/>
  <c r="D83" i="46" s="1"/>
  <c r="D84" i="46" s="1"/>
  <c r="D85" i="46" s="1"/>
  <c r="D86" i="46" s="1"/>
  <c r="D87" i="46" s="1"/>
  <c r="D88" i="46" s="1"/>
  <c r="D89" i="46" s="1"/>
  <c r="D90" i="46" s="1"/>
  <c r="D91" i="46" s="1"/>
  <c r="D92" i="46" s="1"/>
  <c r="D93" i="46" s="1"/>
  <c r="D94" i="46" s="1"/>
  <c r="D95" i="46" s="1"/>
  <c r="D96" i="46" s="1"/>
  <c r="D97" i="46" s="1"/>
  <c r="D98" i="46" s="1"/>
  <c r="D99" i="46" s="1"/>
  <c r="D100" i="46" s="1"/>
  <c r="D101" i="46" s="1"/>
  <c r="D102" i="46" s="1"/>
  <c r="D103" i="46" s="1"/>
  <c r="D104" i="46" s="1"/>
  <c r="D105" i="46" s="1"/>
  <c r="D106" i="46" s="1"/>
  <c r="D107" i="46" s="1"/>
  <c r="D108" i="46" s="1"/>
  <c r="D109" i="46" s="1"/>
  <c r="D110" i="46" s="1"/>
  <c r="D111" i="46" s="1"/>
  <c r="D112" i="46" s="1"/>
  <c r="D113" i="46" s="1"/>
  <c r="D114" i="46" s="1"/>
  <c r="D115" i="46" s="1"/>
  <c r="D116" i="46" s="1"/>
  <c r="D117" i="46" s="1"/>
  <c r="D118" i="46" s="1"/>
  <c r="D119" i="46" s="1"/>
  <c r="D120" i="46" s="1"/>
  <c r="D121" i="46" s="1"/>
  <c r="D122" i="46" s="1"/>
  <c r="D123" i="46" s="1"/>
  <c r="D124" i="46" s="1"/>
  <c r="D125" i="46" s="1"/>
  <c r="D126" i="46" s="1"/>
  <c r="D127" i="46" s="1"/>
  <c r="D128" i="46" s="1"/>
  <c r="D129" i="46" s="1"/>
  <c r="D130" i="46" s="1"/>
  <c r="D131" i="46" s="1"/>
  <c r="D132" i="46" s="1"/>
  <c r="D133" i="46" s="1"/>
  <c r="D134" i="46" s="1"/>
  <c r="D135" i="46" s="1"/>
  <c r="D136" i="46" s="1"/>
  <c r="D137" i="46" s="1"/>
  <c r="D138" i="46" s="1"/>
  <c r="D139" i="46" s="1"/>
  <c r="D140" i="46" s="1"/>
  <c r="D141" i="46" s="1"/>
  <c r="D142" i="46" s="1"/>
  <c r="D143" i="46" s="1"/>
  <c r="D144" i="46" s="1"/>
  <c r="D145" i="46" s="1"/>
  <c r="D146" i="46" s="1"/>
  <c r="D147" i="46" s="1"/>
  <c r="D148" i="46" s="1"/>
  <c r="D149" i="46" s="1"/>
  <c r="D150" i="46" s="1"/>
  <c r="D151" i="46" s="1"/>
  <c r="D152" i="46" s="1"/>
  <c r="D153" i="46" s="1"/>
  <c r="D154" i="46" s="1"/>
  <c r="D155" i="46" s="1"/>
  <c r="D156" i="46" s="1"/>
  <c r="D157" i="46" s="1"/>
  <c r="D158" i="46" s="1"/>
  <c r="D159" i="46" s="1"/>
  <c r="D160" i="46" s="1"/>
  <c r="D161" i="46" s="1"/>
  <c r="D162" i="46" s="1"/>
  <c r="D163" i="46" s="1"/>
  <c r="D164" i="46" s="1"/>
  <c r="D165" i="46" s="1"/>
  <c r="D166" i="46" s="1"/>
  <c r="D167" i="46" s="1"/>
  <c r="D168" i="46" s="1"/>
  <c r="D169" i="46" s="1"/>
  <c r="D170" i="46" s="1"/>
  <c r="D171" i="46" s="1"/>
  <c r="D172" i="46" s="1"/>
  <c r="D173" i="46" s="1"/>
  <c r="D174" i="46" s="1"/>
  <c r="D175" i="46" s="1"/>
  <c r="D176" i="46" s="1"/>
  <c r="D177" i="46" s="1"/>
  <c r="D178" i="46" s="1"/>
  <c r="D179" i="46" s="1"/>
  <c r="D180" i="46" s="1"/>
  <c r="D181" i="46" s="1"/>
  <c r="D182" i="46" s="1"/>
  <c r="D183" i="46" s="1"/>
  <c r="D184" i="46" s="1"/>
  <c r="D185" i="46" s="1"/>
  <c r="D186" i="46" s="1"/>
  <c r="D187" i="46" s="1"/>
  <c r="D188" i="46" s="1"/>
  <c r="D189" i="46" s="1"/>
  <c r="D190" i="46" s="1"/>
  <c r="D191" i="46" s="1"/>
  <c r="D192" i="46" s="1"/>
  <c r="D193" i="46" s="1"/>
  <c r="D194" i="46" s="1"/>
  <c r="D195" i="46" s="1"/>
  <c r="D196" i="46" s="1"/>
  <c r="D197" i="46" s="1"/>
  <c r="D198" i="46" s="1"/>
  <c r="D199" i="46" s="1"/>
  <c r="D200" i="46" s="1"/>
  <c r="D201" i="46" s="1"/>
  <c r="D202" i="46" s="1"/>
  <c r="D203" i="46" s="1"/>
  <c r="D204" i="46" s="1"/>
  <c r="D205" i="46" s="1"/>
  <c r="D206" i="46" s="1"/>
  <c r="D207" i="46" s="1"/>
  <c r="D208" i="46" s="1"/>
  <c r="D209" i="46" s="1"/>
  <c r="D210" i="46" s="1"/>
  <c r="D211" i="46" s="1"/>
  <c r="D212" i="46" s="1"/>
  <c r="D213" i="46" s="1"/>
  <c r="D214" i="46" s="1"/>
  <c r="D215" i="46" s="1"/>
  <c r="D216" i="46" s="1"/>
  <c r="D217" i="46" s="1"/>
  <c r="D218" i="46" s="1"/>
  <c r="D219" i="46" s="1"/>
  <c r="D220" i="46" s="1"/>
  <c r="D221" i="46" s="1"/>
  <c r="D222" i="46" s="1"/>
  <c r="D223" i="46" s="1"/>
  <c r="D224" i="46" s="1"/>
  <c r="D225" i="46" s="1"/>
  <c r="D226" i="46" s="1"/>
  <c r="D227" i="46" s="1"/>
  <c r="D228" i="46" s="1"/>
  <c r="D229" i="46" s="1"/>
  <c r="D230" i="46" s="1"/>
  <c r="D231" i="46" s="1"/>
  <c r="D232" i="46" s="1"/>
  <c r="D233" i="46" s="1"/>
  <c r="D234" i="46" s="1"/>
  <c r="D235" i="46" s="1"/>
  <c r="D236" i="46" s="1"/>
  <c r="D237" i="46" s="1"/>
  <c r="D238" i="46" s="1"/>
  <c r="D239" i="46" s="1"/>
  <c r="D240" i="46" s="1"/>
  <c r="D241" i="46" s="1"/>
  <c r="D242" i="46" s="1"/>
  <c r="D243" i="46" s="1"/>
  <c r="D244" i="46" s="1"/>
  <c r="D245" i="46" s="1"/>
  <c r="D246" i="46" s="1"/>
  <c r="D247" i="46" s="1"/>
  <c r="D248" i="46" s="1"/>
  <c r="D249" i="46" s="1"/>
  <c r="D250" i="46" s="1"/>
  <c r="D251" i="46" s="1"/>
  <c r="D252" i="46" s="1"/>
  <c r="D253" i="46" s="1"/>
  <c r="D254" i="46" s="1"/>
  <c r="D255" i="46" s="1"/>
  <c r="D256" i="46" s="1"/>
  <c r="D257" i="46" s="1"/>
  <c r="D258" i="46" s="1"/>
  <c r="D259" i="46" s="1"/>
  <c r="D260" i="46" s="1"/>
  <c r="D261" i="46" s="1"/>
  <c r="D262" i="46" s="1"/>
  <c r="D263" i="46" s="1"/>
  <c r="D264" i="46" s="1"/>
  <c r="D265" i="46" s="1"/>
  <c r="D266" i="46" s="1"/>
  <c r="D267" i="46" s="1"/>
  <c r="D268" i="46" s="1"/>
  <c r="D269" i="46" s="1"/>
  <c r="D270" i="46" s="1"/>
  <c r="D271" i="46" s="1"/>
  <c r="D272" i="46" s="1"/>
  <c r="D273" i="46" s="1"/>
  <c r="D274" i="46" s="1"/>
  <c r="D275" i="46" s="1"/>
  <c r="D276" i="46" s="1"/>
  <c r="D277" i="46" s="1"/>
  <c r="D278" i="46" s="1"/>
  <c r="D279" i="46" s="1"/>
  <c r="D280" i="46" s="1"/>
  <c r="D281" i="46" s="1"/>
  <c r="D282" i="46" s="1"/>
  <c r="D283" i="46" s="1"/>
  <c r="D284" i="46" s="1"/>
  <c r="D285" i="46" s="1"/>
  <c r="D286" i="46" s="1"/>
  <c r="D287" i="46" s="1"/>
  <c r="D288" i="46" s="1"/>
  <c r="D289" i="46" s="1"/>
  <c r="D290" i="46" s="1"/>
  <c r="D291" i="46" s="1"/>
  <c r="D292" i="46" s="1"/>
  <c r="D293" i="46" s="1"/>
  <c r="D294" i="46" s="1"/>
  <c r="D295" i="46" s="1"/>
  <c r="D296" i="46" s="1"/>
  <c r="D297" i="46" s="1"/>
  <c r="D298" i="46" s="1"/>
  <c r="D299" i="46" s="1"/>
  <c r="D300" i="46" s="1"/>
  <c r="D301" i="46" s="1"/>
  <c r="D302" i="46" s="1"/>
  <c r="D303" i="46" s="1"/>
  <c r="D304" i="46" s="1"/>
  <c r="D305" i="46" s="1"/>
  <c r="D306" i="46" s="1"/>
  <c r="D307" i="46" s="1"/>
  <c r="D308" i="46" s="1"/>
  <c r="D309" i="46" s="1"/>
  <c r="D310" i="46" s="1"/>
  <c r="D311" i="46" s="1"/>
  <c r="D312" i="46" s="1"/>
  <c r="D313" i="46" s="1"/>
  <c r="D314" i="46" s="1"/>
  <c r="D315" i="46" s="1"/>
  <c r="D316" i="46" s="1"/>
  <c r="D317" i="46" s="1"/>
  <c r="D318" i="46" s="1"/>
  <c r="D319" i="46" s="1"/>
  <c r="D320" i="46" s="1"/>
  <c r="D321" i="46" s="1"/>
  <c r="D322" i="46" s="1"/>
  <c r="D323" i="46" s="1"/>
  <c r="D324" i="46" s="1"/>
  <c r="D325" i="46" s="1"/>
  <c r="D326" i="46" s="1"/>
  <c r="D327" i="46" s="1"/>
  <c r="D328" i="46" s="1"/>
  <c r="D329" i="46" s="1"/>
  <c r="D330" i="46" s="1"/>
  <c r="D331" i="46" s="1"/>
  <c r="D332" i="46" s="1"/>
  <c r="D333" i="46" s="1"/>
  <c r="D334" i="46" s="1"/>
  <c r="D335" i="46" s="1"/>
  <c r="D336" i="46" s="1"/>
  <c r="D337" i="46" s="1"/>
  <c r="D338" i="46" s="1"/>
  <c r="D339" i="46" s="1"/>
  <c r="D340" i="46" s="1"/>
  <c r="D341" i="46" s="1"/>
  <c r="D342" i="46" s="1"/>
  <c r="D343" i="46" s="1"/>
  <c r="D344" i="46" s="1"/>
  <c r="D345" i="46" s="1"/>
  <c r="D346" i="46" s="1"/>
  <c r="D347" i="46" s="1"/>
  <c r="D348" i="46" s="1"/>
  <c r="D349" i="46" s="1"/>
  <c r="D350" i="46" s="1"/>
  <c r="D351" i="46" s="1"/>
  <c r="D352" i="46" s="1"/>
  <c r="D353" i="46" s="1"/>
  <c r="D354" i="46" s="1"/>
  <c r="D355" i="46" s="1"/>
  <c r="D356" i="46" s="1"/>
  <c r="D357" i="46" s="1"/>
  <c r="D358" i="46" s="1"/>
  <c r="D359" i="46" s="1"/>
  <c r="D360" i="46" s="1"/>
  <c r="D361" i="46" s="1"/>
  <c r="D362" i="46" s="1"/>
  <c r="D363" i="46" s="1"/>
  <c r="D364" i="46" s="1"/>
  <c r="D365" i="46" s="1"/>
  <c r="D366" i="46" s="1"/>
  <c r="D367" i="46" s="1"/>
  <c r="D368" i="46" s="1"/>
  <c r="D369" i="46" s="1"/>
  <c r="D370" i="46" s="1"/>
  <c r="D371" i="46" s="1"/>
  <c r="D372" i="46" s="1"/>
  <c r="D373" i="46" s="1"/>
  <c r="D374" i="46" s="1"/>
  <c r="D375" i="46" s="1"/>
  <c r="D376" i="46" s="1"/>
  <c r="D377" i="46" s="1"/>
  <c r="D378" i="46" s="1"/>
  <c r="D379" i="46" s="1"/>
  <c r="D380" i="46" s="1"/>
  <c r="D381" i="46" s="1"/>
  <c r="D382" i="46" s="1"/>
  <c r="D383" i="46" s="1"/>
  <c r="D384" i="46" s="1"/>
  <c r="D385" i="46" s="1"/>
  <c r="D386" i="46" s="1"/>
  <c r="D387" i="46" s="1"/>
  <c r="D388" i="46" s="1"/>
  <c r="D389" i="46" s="1"/>
  <c r="D390" i="46" s="1"/>
  <c r="D391" i="46" s="1"/>
  <c r="D392" i="46" s="1"/>
  <c r="D393" i="46" s="1"/>
  <c r="D394" i="46" s="1"/>
  <c r="D395" i="46" s="1"/>
  <c r="D396" i="46" s="1"/>
  <c r="D397" i="46" s="1"/>
  <c r="D398" i="46" s="1"/>
  <c r="D399" i="46" s="1"/>
  <c r="D400" i="46" s="1"/>
  <c r="D401" i="46" s="1"/>
  <c r="D402" i="46" s="1"/>
  <c r="D403" i="46" s="1"/>
  <c r="D404" i="46" s="1"/>
  <c r="D405" i="46" s="1"/>
  <c r="D406" i="46" s="1"/>
  <c r="D407" i="46" s="1"/>
  <c r="D408" i="46" s="1"/>
  <c r="D409" i="46" s="1"/>
  <c r="D410" i="46" s="1"/>
  <c r="D411" i="46" s="1"/>
  <c r="D412" i="46" s="1"/>
  <c r="D413" i="46" s="1"/>
  <c r="D414" i="46" s="1"/>
  <c r="D415" i="46" s="1"/>
  <c r="D416" i="46" s="1"/>
  <c r="D417" i="46" s="1"/>
  <c r="D418" i="46" s="1"/>
  <c r="D419" i="46" s="1"/>
  <c r="D420" i="46" s="1"/>
  <c r="D421" i="46" s="1"/>
  <c r="D422" i="46" s="1"/>
  <c r="D423" i="46" s="1"/>
  <c r="D424" i="46" s="1"/>
  <c r="D425" i="46" s="1"/>
  <c r="D426" i="46" s="1"/>
  <c r="D427" i="46" s="1"/>
  <c r="D428" i="46" s="1"/>
  <c r="D429" i="46" s="1"/>
  <c r="D430" i="46" s="1"/>
  <c r="D431" i="46" s="1"/>
  <c r="D432" i="46" s="1"/>
  <c r="D433" i="46" s="1"/>
  <c r="D434" i="46" s="1"/>
  <c r="D435" i="46" s="1"/>
  <c r="D436" i="46" s="1"/>
  <c r="D437" i="46" s="1"/>
  <c r="D438" i="46" s="1"/>
  <c r="D439" i="46" s="1"/>
  <c r="D440" i="46" s="1"/>
  <c r="D441" i="46" s="1"/>
  <c r="D442" i="46" s="1"/>
  <c r="D443" i="46" s="1"/>
  <c r="D444" i="46" s="1"/>
  <c r="D445" i="46" s="1"/>
  <c r="D446" i="46" s="1"/>
  <c r="D447" i="46" s="1"/>
  <c r="D448" i="46" s="1"/>
  <c r="D449" i="46" s="1"/>
  <c r="D450" i="46" s="1"/>
  <c r="D451" i="46" s="1"/>
  <c r="D452" i="46" s="1"/>
  <c r="D453" i="46" s="1"/>
  <c r="D454" i="46" s="1"/>
  <c r="D455" i="46" s="1"/>
  <c r="D456" i="46" s="1"/>
  <c r="D457" i="46" s="1"/>
  <c r="D458" i="46" s="1"/>
  <c r="D459" i="46" s="1"/>
  <c r="D460" i="46" s="1"/>
  <c r="D461" i="46" s="1"/>
  <c r="D462" i="46" s="1"/>
  <c r="D463" i="46" s="1"/>
  <c r="D464" i="46" s="1"/>
  <c r="D465" i="46" s="1"/>
  <c r="D466" i="46" s="1"/>
  <c r="D467" i="46" s="1"/>
  <c r="D468" i="46" s="1"/>
  <c r="D469" i="46" s="1"/>
  <c r="D470" i="46" s="1"/>
  <c r="D471" i="46" s="1"/>
  <c r="D472" i="46" s="1"/>
  <c r="D473" i="46" s="1"/>
  <c r="D474" i="46" s="1"/>
  <c r="D475" i="46" s="1"/>
  <c r="D476" i="46" s="1"/>
  <c r="D477" i="46" s="1"/>
  <c r="D478" i="46" s="1"/>
  <c r="D479" i="46" s="1"/>
  <c r="D480" i="46" s="1"/>
  <c r="D481" i="46" s="1"/>
  <c r="D482" i="46" s="1"/>
  <c r="D483" i="46" s="1"/>
  <c r="D484" i="46" s="1"/>
  <c r="D485" i="46" s="1"/>
  <c r="D486" i="46" s="1"/>
  <c r="D487" i="46" s="1"/>
  <c r="D488" i="46" s="1"/>
  <c r="D489" i="46" s="1"/>
  <c r="D490" i="46" s="1"/>
  <c r="D491" i="46" s="1"/>
  <c r="D492" i="46" s="1"/>
  <c r="D493" i="46" s="1"/>
  <c r="D494" i="46" s="1"/>
  <c r="D495" i="46" s="1"/>
  <c r="D496" i="46" s="1"/>
  <c r="D497" i="46" s="1"/>
  <c r="D498" i="46" s="1"/>
  <c r="D499" i="46" s="1"/>
  <c r="D500" i="46" s="1"/>
  <c r="D501" i="46" s="1"/>
  <c r="D502" i="46" s="1"/>
  <c r="D503" i="46" s="1"/>
  <c r="D504" i="46" s="1"/>
  <c r="D505" i="46" s="1"/>
  <c r="D506" i="46" s="1"/>
  <c r="D507" i="46" s="1"/>
  <c r="D508" i="46" s="1"/>
  <c r="D509" i="46" s="1"/>
  <c r="D510" i="46" s="1"/>
  <c r="D511" i="46" s="1"/>
  <c r="D512" i="46" s="1"/>
  <c r="D513" i="46" s="1"/>
  <c r="D514" i="46" s="1"/>
  <c r="D515" i="46" s="1"/>
  <c r="D516" i="46" s="1"/>
  <c r="D517" i="46" s="1"/>
  <c r="D518" i="46" s="1"/>
  <c r="D519" i="46" s="1"/>
  <c r="D520" i="46" s="1"/>
  <c r="D521" i="46" s="1"/>
  <c r="D522" i="46" s="1"/>
  <c r="D523" i="46" s="1"/>
  <c r="D524" i="46" s="1"/>
  <c r="D525" i="46" s="1"/>
  <c r="D526" i="46" s="1"/>
  <c r="D527" i="46" s="1"/>
  <c r="D528" i="46" s="1"/>
  <c r="D529" i="46" s="1"/>
  <c r="D530" i="46" s="1"/>
  <c r="D531" i="46" s="1"/>
  <c r="D532" i="46" s="1"/>
  <c r="D533" i="46" s="1"/>
  <c r="D534" i="46" s="1"/>
  <c r="D535" i="46" s="1"/>
  <c r="D536" i="46" s="1"/>
  <c r="D537" i="46" s="1"/>
  <c r="D538" i="46" s="1"/>
  <c r="D539" i="46" s="1"/>
  <c r="D540" i="46" s="1"/>
  <c r="D541" i="46" s="1"/>
  <c r="D542" i="46" s="1"/>
  <c r="D543" i="46" s="1"/>
  <c r="D544" i="46" s="1"/>
  <c r="D545" i="46" s="1"/>
  <c r="D546" i="46" s="1"/>
  <c r="D547" i="46" s="1"/>
  <c r="D548" i="46" s="1"/>
  <c r="D549" i="46" s="1"/>
  <c r="D550" i="46" s="1"/>
  <c r="D551" i="46" s="1"/>
  <c r="D552" i="46" s="1"/>
  <c r="D553" i="46" s="1"/>
  <c r="D554" i="46" s="1"/>
  <c r="D555" i="46" s="1"/>
  <c r="D556" i="46" s="1"/>
  <c r="D557" i="46" s="1"/>
  <c r="D558" i="46" s="1"/>
  <c r="D559" i="46" s="1"/>
  <c r="D560" i="46" s="1"/>
  <c r="D561" i="46" s="1"/>
  <c r="D562" i="46" s="1"/>
  <c r="D563" i="46" s="1"/>
  <c r="D564" i="46" s="1"/>
  <c r="D565" i="46" s="1"/>
  <c r="D566" i="46" s="1"/>
  <c r="D567" i="46" s="1"/>
  <c r="D568" i="46" s="1"/>
  <c r="D569" i="46" s="1"/>
  <c r="D570" i="46" s="1"/>
  <c r="D571" i="46" s="1"/>
  <c r="D572" i="46" s="1"/>
  <c r="D573" i="46" s="1"/>
  <c r="D574" i="46" s="1"/>
  <c r="D575" i="46" s="1"/>
  <c r="D576" i="46" s="1"/>
  <c r="D577" i="46" s="1"/>
  <c r="D578" i="46" s="1"/>
  <c r="D579" i="46" s="1"/>
  <c r="D580" i="46" s="1"/>
  <c r="D581" i="46" s="1"/>
  <c r="D582" i="46" s="1"/>
  <c r="D583" i="46" s="1"/>
  <c r="D584" i="46" s="1"/>
  <c r="D585" i="46" s="1"/>
  <c r="D586" i="46" s="1"/>
  <c r="D587" i="46" s="1"/>
  <c r="D588" i="46" s="1"/>
  <c r="D589" i="46" s="1"/>
  <c r="D590" i="46" s="1"/>
  <c r="D591" i="46" s="1"/>
  <c r="D592" i="46" s="1"/>
  <c r="D593" i="46" s="1"/>
  <c r="D594" i="46" s="1"/>
  <c r="D595" i="46" s="1"/>
  <c r="D596" i="46" s="1"/>
  <c r="D597" i="46" s="1"/>
  <c r="D598" i="46" s="1"/>
  <c r="D599" i="46" s="1"/>
  <c r="D600" i="46" s="1"/>
  <c r="D601" i="46" s="1"/>
  <c r="D602" i="46" s="1"/>
  <c r="D603" i="46" s="1"/>
  <c r="D604" i="46" s="1"/>
  <c r="D605" i="46" s="1"/>
  <c r="D606" i="46" s="1"/>
  <c r="D607" i="46" s="1"/>
  <c r="D608" i="46" s="1"/>
  <c r="D609" i="46" s="1"/>
  <c r="D610" i="46" s="1"/>
  <c r="D611" i="46" s="1"/>
  <c r="D612" i="46" s="1"/>
  <c r="D613" i="46" s="1"/>
  <c r="D614" i="46" s="1"/>
  <c r="D615" i="46" s="1"/>
  <c r="D616" i="46" s="1"/>
  <c r="D617" i="46" s="1"/>
  <c r="D618" i="46" s="1"/>
  <c r="D619" i="46" s="1"/>
  <c r="D620" i="46" s="1"/>
  <c r="D621" i="46" s="1"/>
  <c r="D622" i="46" s="1"/>
  <c r="D623" i="46" s="1"/>
  <c r="D624" i="46" s="1"/>
  <c r="D625" i="46" s="1"/>
  <c r="D626" i="46" s="1"/>
  <c r="D627" i="46" s="1"/>
  <c r="D628" i="46" s="1"/>
  <c r="D629" i="46" s="1"/>
  <c r="D630" i="46" s="1"/>
  <c r="D631" i="46" s="1"/>
  <c r="D632" i="46" s="1"/>
  <c r="D633" i="46" s="1"/>
  <c r="D634" i="46" s="1"/>
  <c r="D635" i="46" s="1"/>
  <c r="D636" i="46" s="1"/>
  <c r="D637" i="46" s="1"/>
  <c r="D638" i="46" s="1"/>
  <c r="D639" i="46" s="1"/>
  <c r="D640" i="46" s="1"/>
  <c r="D641" i="46" s="1"/>
  <c r="D642" i="46" s="1"/>
  <c r="D643" i="46" s="1"/>
  <c r="D644" i="46" s="1"/>
  <c r="D645" i="46" s="1"/>
  <c r="D646" i="46" s="1"/>
  <c r="D647" i="46" s="1"/>
  <c r="D648" i="46" s="1"/>
  <c r="D649" i="46" s="1"/>
  <c r="D650" i="46" s="1"/>
  <c r="D651" i="46" s="1"/>
  <c r="D652" i="46" s="1"/>
  <c r="D653" i="46" s="1"/>
  <c r="D654" i="46" s="1"/>
  <c r="D655" i="46" s="1"/>
  <c r="D656" i="46" s="1"/>
  <c r="D657" i="46" s="1"/>
  <c r="D658" i="46" s="1"/>
  <c r="D659" i="46" s="1"/>
  <c r="D660" i="46" s="1"/>
  <c r="D661" i="46" s="1"/>
  <c r="D662" i="46" s="1"/>
  <c r="D663" i="46" s="1"/>
  <c r="D664" i="46" s="1"/>
  <c r="D665" i="46" s="1"/>
  <c r="D666" i="46" s="1"/>
  <c r="D667" i="46" s="1"/>
  <c r="D668" i="46" s="1"/>
  <c r="D669" i="46" s="1"/>
  <c r="D670" i="46" s="1"/>
  <c r="D671" i="46" s="1"/>
  <c r="D672" i="46" s="1"/>
  <c r="D673" i="46" s="1"/>
  <c r="D674" i="46" s="1"/>
  <c r="D675" i="46" s="1"/>
  <c r="D676" i="46" s="1"/>
  <c r="D677" i="46" s="1"/>
  <c r="D678" i="46" s="1"/>
  <c r="D679" i="46" s="1"/>
  <c r="D680" i="46" s="1"/>
  <c r="D681" i="46" s="1"/>
  <c r="D682" i="46" s="1"/>
  <c r="D683" i="46" s="1"/>
  <c r="D684" i="46" s="1"/>
  <c r="D685" i="46" s="1"/>
  <c r="D686" i="46" s="1"/>
  <c r="D687" i="46" s="1"/>
  <c r="D688" i="46" s="1"/>
  <c r="D689" i="46" s="1"/>
  <c r="D690" i="46" s="1"/>
  <c r="D691" i="46" s="1"/>
  <c r="D692" i="46" s="1"/>
  <c r="D693" i="46" s="1"/>
  <c r="D694" i="46" s="1"/>
  <c r="D695" i="46" s="1"/>
  <c r="D696" i="46" s="1"/>
  <c r="D697" i="46" s="1"/>
  <c r="D698" i="46" s="1"/>
  <c r="D699" i="46" s="1"/>
  <c r="D700" i="46" s="1"/>
  <c r="D701" i="46" s="1"/>
  <c r="D702" i="46" s="1"/>
  <c r="D703" i="46" s="1"/>
  <c r="D704" i="46" s="1"/>
  <c r="D705" i="46" s="1"/>
  <c r="D706" i="46" s="1"/>
  <c r="D707" i="46" s="1"/>
  <c r="D708" i="46" s="1"/>
  <c r="D709" i="46" s="1"/>
  <c r="D710" i="46" s="1"/>
  <c r="D711" i="46" s="1"/>
  <c r="D712" i="46" s="1"/>
  <c r="D713" i="46" s="1"/>
  <c r="D714" i="46" s="1"/>
  <c r="D715" i="46" s="1"/>
  <c r="D716" i="46" s="1"/>
  <c r="D717" i="46" s="1"/>
  <c r="D718" i="46" s="1"/>
  <c r="D719" i="46" s="1"/>
  <c r="D720" i="46" s="1"/>
  <c r="D721" i="46" s="1"/>
  <c r="D722" i="46" s="1"/>
  <c r="D723" i="46" s="1"/>
  <c r="D724" i="46" s="1"/>
  <c r="D725" i="46" s="1"/>
  <c r="D726" i="46" s="1"/>
  <c r="D727" i="46" s="1"/>
  <c r="D728" i="46" s="1"/>
  <c r="D729" i="46" s="1"/>
  <c r="D730" i="46" s="1"/>
  <c r="D731" i="46" s="1"/>
  <c r="D732" i="46" s="1"/>
  <c r="D733" i="46" s="1"/>
  <c r="D734" i="46" s="1"/>
  <c r="D735" i="46" s="1"/>
  <c r="D736" i="46" s="1"/>
  <c r="D737" i="46" s="1"/>
  <c r="D738" i="46" s="1"/>
  <c r="D739" i="46" s="1"/>
  <c r="D740" i="46" s="1"/>
  <c r="D741" i="46" s="1"/>
  <c r="D742" i="46" s="1"/>
  <c r="D743" i="46" s="1"/>
  <c r="D744" i="46" s="1"/>
  <c r="D745" i="46" s="1"/>
  <c r="D746" i="46" s="1"/>
  <c r="D747" i="46" s="1"/>
  <c r="D748" i="46" s="1"/>
  <c r="D749" i="46" s="1"/>
  <c r="D750" i="46" s="1"/>
  <c r="D751" i="46" s="1"/>
  <c r="D752" i="46" s="1"/>
  <c r="D753" i="46" s="1"/>
  <c r="D754" i="46" s="1"/>
  <c r="D755" i="46" s="1"/>
  <c r="D756" i="46" s="1"/>
  <c r="D757" i="46" s="1"/>
  <c r="D758" i="46" s="1"/>
  <c r="D759" i="46" s="1"/>
  <c r="D760" i="46" s="1"/>
  <c r="D761" i="46" s="1"/>
  <c r="D762" i="46" s="1"/>
  <c r="D763" i="46" s="1"/>
  <c r="D764" i="46" s="1"/>
  <c r="D765" i="46" s="1"/>
  <c r="D766" i="46" s="1"/>
  <c r="D767" i="46" s="1"/>
  <c r="D768" i="46" s="1"/>
  <c r="D769" i="46" s="1"/>
  <c r="D770" i="46" s="1"/>
  <c r="D771" i="46" s="1"/>
  <c r="D772" i="46" s="1"/>
  <c r="D773" i="46" s="1"/>
  <c r="D774" i="46" s="1"/>
  <c r="D775" i="46" s="1"/>
  <c r="D776" i="46" s="1"/>
  <c r="D777" i="46" s="1"/>
  <c r="D778" i="46" s="1"/>
  <c r="D779" i="46" s="1"/>
  <c r="D780" i="46" s="1"/>
  <c r="D781" i="46" s="1"/>
  <c r="D782" i="46" s="1"/>
  <c r="D783" i="46" s="1"/>
  <c r="D784" i="46" s="1"/>
  <c r="D785" i="46" s="1"/>
  <c r="D786" i="46" s="1"/>
  <c r="D787" i="46" s="1"/>
  <c r="D788" i="46" s="1"/>
  <c r="D789" i="46" s="1"/>
  <c r="D790" i="46" s="1"/>
  <c r="D791" i="46" s="1"/>
  <c r="D792" i="46" s="1"/>
  <c r="D793" i="46" s="1"/>
  <c r="D794" i="46" s="1"/>
  <c r="D795" i="46" s="1"/>
  <c r="D796" i="46" s="1"/>
  <c r="D797" i="46" s="1"/>
  <c r="D798" i="46" s="1"/>
  <c r="D799" i="46" s="1"/>
  <c r="D800" i="46" s="1"/>
  <c r="D801" i="46" s="1"/>
  <c r="D802" i="46" s="1"/>
  <c r="D803" i="46" s="1"/>
  <c r="D804" i="46" s="1"/>
  <c r="D805" i="46" s="1"/>
  <c r="D806" i="46" s="1"/>
  <c r="D807" i="46" s="1"/>
  <c r="D808" i="46" s="1"/>
  <c r="D809" i="46" s="1"/>
  <c r="D810" i="46" s="1"/>
  <c r="D811" i="46" s="1"/>
  <c r="D812" i="46" s="1"/>
  <c r="D813" i="46" s="1"/>
  <c r="D814" i="46" s="1"/>
  <c r="D815" i="46" s="1"/>
  <c r="D816" i="46" s="1"/>
  <c r="D817" i="46" s="1"/>
  <c r="D818" i="46" s="1"/>
  <c r="D819" i="46" s="1"/>
  <c r="D820" i="46" s="1"/>
  <c r="D821" i="46" s="1"/>
  <c r="D822" i="46" s="1"/>
  <c r="D823" i="46" s="1"/>
  <c r="D824" i="46" s="1"/>
  <c r="D825" i="46" s="1"/>
  <c r="D826" i="46" s="1"/>
  <c r="D827" i="46" s="1"/>
  <c r="D828" i="46" s="1"/>
  <c r="D829" i="46" s="1"/>
  <c r="D830" i="46" s="1"/>
  <c r="D831" i="46" s="1"/>
  <c r="D832" i="46" s="1"/>
  <c r="D833" i="46" s="1"/>
  <c r="D834" i="46" s="1"/>
  <c r="D835" i="46" s="1"/>
  <c r="D836" i="46" s="1"/>
  <c r="D837" i="46" s="1"/>
  <c r="D838" i="46" s="1"/>
  <c r="D839" i="46" s="1"/>
  <c r="D840" i="46" s="1"/>
  <c r="D841" i="46" s="1"/>
  <c r="D842" i="46" s="1"/>
  <c r="D843" i="46" s="1"/>
  <c r="D844" i="46" s="1"/>
  <c r="D845" i="46" s="1"/>
  <c r="D846" i="46" s="1"/>
  <c r="D847" i="46" s="1"/>
  <c r="D848" i="46" s="1"/>
  <c r="D849" i="46" s="1"/>
  <c r="D850" i="46" s="1"/>
  <c r="D851" i="46" s="1"/>
  <c r="D852" i="46" s="1"/>
  <c r="D853" i="46" s="1"/>
  <c r="D854" i="46" s="1"/>
  <c r="D855" i="46" s="1"/>
  <c r="D856" i="46" s="1"/>
  <c r="D857" i="46" s="1"/>
  <c r="D858" i="46" s="1"/>
  <c r="D859" i="46" s="1"/>
  <c r="D860" i="46" s="1"/>
  <c r="D861" i="46" s="1"/>
  <c r="D862" i="46" s="1"/>
  <c r="D863" i="46" s="1"/>
  <c r="D864" i="46" s="1"/>
  <c r="D865" i="46" s="1"/>
  <c r="D866" i="46" s="1"/>
  <c r="D867" i="46" s="1"/>
  <c r="D868" i="46" s="1"/>
  <c r="D869" i="46" s="1"/>
  <c r="D870" i="46" s="1"/>
  <c r="D871" i="46" s="1"/>
  <c r="D872" i="46" s="1"/>
  <c r="D873" i="46" s="1"/>
  <c r="D874" i="46" s="1"/>
  <c r="D875" i="46" s="1"/>
  <c r="D876" i="46" s="1"/>
  <c r="D877" i="46" s="1"/>
  <c r="D878" i="46" s="1"/>
  <c r="D879" i="46" s="1"/>
  <c r="D880" i="46" s="1"/>
  <c r="D881" i="46" s="1"/>
  <c r="D882" i="46" s="1"/>
  <c r="D883" i="46" s="1"/>
  <c r="D884" i="46" s="1"/>
  <c r="D885" i="46" s="1"/>
  <c r="D886" i="46" s="1"/>
  <c r="D887" i="46" s="1"/>
  <c r="D888" i="46" s="1"/>
  <c r="D889" i="46" s="1"/>
  <c r="D890" i="46" s="1"/>
  <c r="D891" i="46" s="1"/>
  <c r="D892" i="46" s="1"/>
  <c r="D893" i="46" s="1"/>
  <c r="D894" i="46" s="1"/>
  <c r="D895" i="46" s="1"/>
  <c r="D896" i="46" s="1"/>
  <c r="D897" i="46" s="1"/>
  <c r="D898" i="46" s="1"/>
  <c r="D899" i="46" s="1"/>
  <c r="D900" i="46" s="1"/>
  <c r="D901" i="46" s="1"/>
  <c r="D902" i="46" s="1"/>
  <c r="D903" i="46" s="1"/>
  <c r="D904" i="46" s="1"/>
  <c r="D905" i="46" s="1"/>
  <c r="D906" i="46" s="1"/>
  <c r="D907" i="46" s="1"/>
  <c r="D908" i="46" s="1"/>
  <c r="D909" i="46" s="1"/>
  <c r="D910" i="46" s="1"/>
  <c r="D911" i="46" s="1"/>
  <c r="D912" i="46" s="1"/>
  <c r="D913" i="46" s="1"/>
  <c r="D914" i="46" s="1"/>
  <c r="D915" i="46" s="1"/>
  <c r="D916" i="46" s="1"/>
  <c r="D917" i="46" s="1"/>
  <c r="D918" i="46" s="1"/>
  <c r="D919" i="46" s="1"/>
  <c r="D920" i="46" s="1"/>
  <c r="D921" i="46" s="1"/>
  <c r="D922" i="46" s="1"/>
  <c r="D923" i="46" s="1"/>
  <c r="D924" i="46" s="1"/>
  <c r="D925" i="46" s="1"/>
  <c r="D926" i="46" s="1"/>
  <c r="D927" i="46" s="1"/>
  <c r="D928" i="46" s="1"/>
  <c r="D929" i="46" s="1"/>
  <c r="D930" i="46" s="1"/>
  <c r="D931" i="46" s="1"/>
  <c r="D932" i="46" s="1"/>
  <c r="D933" i="46" s="1"/>
  <c r="D934" i="46" s="1"/>
  <c r="D935" i="46" s="1"/>
  <c r="D936" i="46" s="1"/>
  <c r="D937" i="46" s="1"/>
  <c r="D938" i="46" s="1"/>
  <c r="D939" i="46" s="1"/>
  <c r="D940" i="46" s="1"/>
  <c r="D941" i="46" s="1"/>
  <c r="D942" i="46" s="1"/>
  <c r="D943" i="46" s="1"/>
  <c r="D944" i="46" s="1"/>
  <c r="D945" i="46" s="1"/>
  <c r="D946" i="46" s="1"/>
  <c r="D947" i="46" s="1"/>
  <c r="D948" i="46" s="1"/>
  <c r="D949" i="46" s="1"/>
  <c r="D950" i="46" s="1"/>
  <c r="D951" i="46" s="1"/>
  <c r="D952" i="46" s="1"/>
  <c r="D953" i="46" s="1"/>
  <c r="D954" i="46" s="1"/>
  <c r="D955" i="46" s="1"/>
  <c r="D956" i="46" s="1"/>
  <c r="D957" i="46" s="1"/>
  <c r="D958" i="46" s="1"/>
  <c r="D959" i="46" s="1"/>
  <c r="D960" i="46" s="1"/>
  <c r="D961" i="46" s="1"/>
  <c r="D962" i="46" s="1"/>
  <c r="D963" i="46" s="1"/>
  <c r="D964" i="46" s="1"/>
  <c r="D965" i="46" s="1"/>
  <c r="D966" i="46" s="1"/>
  <c r="D967" i="46" s="1"/>
  <c r="D968" i="46" s="1"/>
  <c r="D969" i="46" s="1"/>
  <c r="D970" i="46" s="1"/>
  <c r="D971" i="46" s="1"/>
  <c r="D972" i="46" s="1"/>
  <c r="D973" i="46" s="1"/>
  <c r="D974" i="46" s="1"/>
  <c r="D975" i="46" s="1"/>
  <c r="D976" i="46" s="1"/>
  <c r="D977" i="46" s="1"/>
  <c r="D978" i="46" s="1"/>
  <c r="D979" i="46" s="1"/>
  <c r="D980" i="46" s="1"/>
  <c r="D981" i="46" s="1"/>
  <c r="D982" i="46" s="1"/>
  <c r="D983" i="46" s="1"/>
  <c r="D984" i="46" s="1"/>
  <c r="D985" i="46" s="1"/>
  <c r="D986" i="46" s="1"/>
  <c r="D987" i="46" s="1"/>
  <c r="D988" i="46" s="1"/>
  <c r="D989" i="46" s="1"/>
  <c r="D990" i="46" s="1"/>
  <c r="D991" i="46" s="1"/>
  <c r="D992" i="46" s="1"/>
  <c r="D993" i="46" s="1"/>
  <c r="D994" i="46" s="1"/>
  <c r="D995" i="46" s="1"/>
  <c r="D996" i="46" s="1"/>
  <c r="D997" i="46" s="1"/>
  <c r="D998" i="46" s="1"/>
  <c r="D999" i="46" s="1"/>
  <c r="D1000" i="46" s="1"/>
  <c r="H7" i="46"/>
  <c r="C68" i="35"/>
  <c r="D68" i="35" s="1"/>
  <c r="E68" i="35" s="1"/>
  <c r="F68" i="35" s="1"/>
  <c r="G68" i="35" s="1"/>
  <c r="H68" i="35" s="1"/>
  <c r="I68" i="35" s="1"/>
  <c r="J68" i="35" s="1"/>
  <c r="K68" i="35" s="1"/>
  <c r="B72" i="35"/>
  <c r="C72" i="35" s="1"/>
  <c r="D72" i="35" s="1"/>
  <c r="E72" i="35" s="1"/>
  <c r="F72" i="35" s="1"/>
  <c r="G72" i="35" s="1"/>
  <c r="H72" i="35" s="1"/>
  <c r="I72" i="35" s="1"/>
  <c r="J72" i="35" s="1"/>
  <c r="G74" i="35"/>
  <c r="C67" i="35"/>
  <c r="D67" i="35" s="1"/>
  <c r="E67" i="35" s="1"/>
  <c r="F67" i="35" s="1"/>
  <c r="G67" i="35" s="1"/>
  <c r="H67" i="35" s="1"/>
  <c r="I67" i="35" s="1"/>
  <c r="J67" i="35" s="1"/>
  <c r="K67" i="35" s="1"/>
  <c r="C7" i="35"/>
  <c r="D7" i="35" s="1"/>
  <c r="E7" i="35" s="1"/>
  <c r="F7" i="35" s="1"/>
  <c r="G7" i="35" s="1"/>
  <c r="H7" i="35" s="1"/>
  <c r="I7" i="35" s="1"/>
  <c r="J7" i="35" s="1"/>
  <c r="K7" i="35" s="1"/>
  <c r="B11" i="35"/>
  <c r="C14" i="35"/>
  <c r="D13" i="35"/>
  <c r="E30" i="32"/>
  <c r="E31" i="32" s="1"/>
  <c r="C28" i="35"/>
  <c r="D28" i="35" s="1"/>
  <c r="E28" i="35" s="1"/>
  <c r="F28" i="35" s="1"/>
  <c r="G28" i="35" s="1"/>
  <c r="H28" i="35" s="1"/>
  <c r="I28" i="35" s="1"/>
  <c r="J28" i="35" s="1"/>
  <c r="K28" i="35" s="1"/>
  <c r="B32" i="35"/>
  <c r="C32" i="35" s="1"/>
  <c r="D32" i="35" s="1"/>
  <c r="E32" i="35" s="1"/>
  <c r="F32" i="35" s="1"/>
  <c r="G32" i="35" s="1"/>
  <c r="H32" i="35" s="1"/>
  <c r="I32" i="35" s="1"/>
  <c r="J32" i="35" s="1"/>
  <c r="D35" i="35"/>
  <c r="E34" i="35"/>
  <c r="C27" i="35"/>
  <c r="D27" i="35" s="1"/>
  <c r="E27" i="35" s="1"/>
  <c r="F27" i="35" s="1"/>
  <c r="G27" i="35" s="1"/>
  <c r="H27" i="35" s="1"/>
  <c r="I27" i="35" s="1"/>
  <c r="J27" i="35" s="1"/>
  <c r="K27" i="35" s="1"/>
  <c r="B30" i="35"/>
  <c r="C30" i="35" s="1"/>
  <c r="D30" i="35" s="1"/>
  <c r="E30" i="35" s="1"/>
  <c r="F30" i="35" s="1"/>
  <c r="G30" i="35" s="1"/>
  <c r="H30" i="35" s="1"/>
  <c r="I30" i="35" s="1"/>
  <c r="J30" i="35" s="1"/>
  <c r="D36" i="32"/>
  <c r="D39" i="32" s="1"/>
  <c r="C36" i="32"/>
  <c r="C39" i="32" s="1"/>
  <c r="R13" i="35"/>
  <c r="C34" i="35"/>
  <c r="B34" i="35" s="1"/>
  <c r="C6" i="35"/>
  <c r="D6" i="35" s="1"/>
  <c r="E6" i="35" s="1"/>
  <c r="F6" i="35" s="1"/>
  <c r="G6" i="35" s="1"/>
  <c r="H6" i="35" s="1"/>
  <c r="I6" i="35" s="1"/>
  <c r="J6" i="35" s="1"/>
  <c r="K6" i="35" s="1"/>
  <c r="B13" i="35"/>
  <c r="F54" i="35"/>
  <c r="B52" i="35"/>
  <c r="C48" i="35"/>
  <c r="D48" i="35" s="1"/>
  <c r="E48" i="35" s="1"/>
  <c r="F48" i="35" s="1"/>
  <c r="G48" i="35" s="1"/>
  <c r="H48" i="35" s="1"/>
  <c r="I48" i="35" s="1"/>
  <c r="J48" i="35" s="1"/>
  <c r="K48" i="35" s="1"/>
  <c r="E55" i="35"/>
  <c r="B50" i="35"/>
  <c r="C47" i="35"/>
  <c r="D47" i="35" s="1"/>
  <c r="E47" i="35" s="1"/>
  <c r="F47" i="35" s="1"/>
  <c r="G47" i="35" s="1"/>
  <c r="H47" i="35" s="1"/>
  <c r="I47" i="35" s="1"/>
  <c r="J47" i="35" s="1"/>
  <c r="K47" i="35" s="1"/>
  <c r="W6" i="31"/>
  <c r="W7" i="31" s="1"/>
  <c r="B36" i="32"/>
  <c r="B39" i="32" s="1"/>
  <c r="F9" i="46" l="1"/>
  <c r="B14" i="35"/>
  <c r="C15" i="35"/>
  <c r="D14" i="35"/>
  <c r="E14" i="35" s="1"/>
  <c r="B9" i="35"/>
  <c r="C9" i="35" s="1"/>
  <c r="D9" i="35" s="1"/>
  <c r="E9" i="35" s="1"/>
  <c r="F9" i="35" s="1"/>
  <c r="G9" i="35" s="1"/>
  <c r="H9" i="35" s="1"/>
  <c r="I9" i="35" s="1"/>
  <c r="J9" i="35" s="1"/>
  <c r="C11" i="35"/>
  <c r="D11" i="35" s="1"/>
  <c r="E11" i="35" s="1"/>
  <c r="F11" i="35" s="1"/>
  <c r="G11" i="35" s="1"/>
  <c r="H11" i="35" s="1"/>
  <c r="I11" i="35" s="1"/>
  <c r="J11" i="35" s="1"/>
  <c r="F75" i="35"/>
  <c r="C52" i="35"/>
  <c r="D52" i="35" s="1"/>
  <c r="E52" i="35" s="1"/>
  <c r="F52" i="35" s="1"/>
  <c r="G52" i="35" s="1"/>
  <c r="H52" i="35" s="1"/>
  <c r="I52" i="35" s="1"/>
  <c r="J52" i="35" s="1"/>
  <c r="R14" i="35"/>
  <c r="B70" i="35"/>
  <c r="C70" i="35" s="1"/>
  <c r="E56" i="35"/>
  <c r="D55" i="35"/>
  <c r="C55" i="35" s="1"/>
  <c r="F55" i="35"/>
  <c r="G55" i="35" s="1"/>
  <c r="S13" i="35"/>
  <c r="Q13" i="35"/>
  <c r="D54" i="35"/>
  <c r="C54" i="35" s="1"/>
  <c r="C50" i="35"/>
  <c r="D50" i="35" s="1"/>
  <c r="E50" i="35" s="1"/>
  <c r="F50" i="35" s="1"/>
  <c r="G50" i="35" s="1"/>
  <c r="H50" i="35" s="1"/>
  <c r="I50" i="35" s="1"/>
  <c r="J50" i="35" s="1"/>
  <c r="Q34" i="35"/>
  <c r="R34" i="35"/>
  <c r="S34" i="35" s="1"/>
  <c r="D36" i="35"/>
  <c r="E35" i="35"/>
  <c r="F35" i="35" s="1"/>
  <c r="C35" i="35"/>
  <c r="H8" i="46"/>
  <c r="G9" i="46" l="1"/>
  <c r="H9" i="46" s="1"/>
  <c r="F10" i="46"/>
  <c r="E74" i="35"/>
  <c r="D74" i="35" s="1"/>
  <c r="C74" i="35" s="1"/>
  <c r="D70" i="35"/>
  <c r="E70" i="35" s="1"/>
  <c r="F70" i="35" s="1"/>
  <c r="G70" i="35" s="1"/>
  <c r="H70" i="35" s="1"/>
  <c r="I70" i="35" s="1"/>
  <c r="J70" i="35" s="1"/>
  <c r="B35" i="35"/>
  <c r="R35" i="35"/>
  <c r="F56" i="35"/>
  <c r="G56" i="35" s="1"/>
  <c r="H56" i="35" s="1"/>
  <c r="D56" i="35"/>
  <c r="C56" i="35" s="1"/>
  <c r="E57" i="35"/>
  <c r="E36" i="35"/>
  <c r="F36" i="35" s="1"/>
  <c r="G36" i="35" s="1"/>
  <c r="E2" i="45" s="1"/>
  <c r="C36" i="35"/>
  <c r="D37" i="35"/>
  <c r="E75" i="35"/>
  <c r="D75" i="35" s="1"/>
  <c r="C75" i="35" s="1"/>
  <c r="G75" i="35"/>
  <c r="H75" i="35" s="1"/>
  <c r="F76" i="35"/>
  <c r="C16" i="35"/>
  <c r="B15" i="35"/>
  <c r="D15" i="35"/>
  <c r="E15" i="35" s="1"/>
  <c r="F15" i="35" s="1"/>
  <c r="R15" i="35"/>
  <c r="B54" i="35"/>
  <c r="R54" i="35"/>
  <c r="B55" i="35"/>
  <c r="R55" i="35"/>
  <c r="Q14" i="35"/>
  <c r="S14" i="35"/>
  <c r="G10" i="46" l="1"/>
  <c r="H10" i="46" s="1"/>
  <c r="F11" i="46"/>
  <c r="Q55" i="35"/>
  <c r="S55" i="35"/>
  <c r="E76" i="35"/>
  <c r="D76" i="35" s="1"/>
  <c r="C76" i="35" s="1"/>
  <c r="G76" i="35"/>
  <c r="H76" i="35" s="1"/>
  <c r="I76" i="35" s="1"/>
  <c r="F77" i="35"/>
  <c r="F57" i="35"/>
  <c r="G57" i="35" s="1"/>
  <c r="H57" i="35" s="1"/>
  <c r="I57" i="35" s="1"/>
  <c r="D57" i="35"/>
  <c r="C57" i="35" s="1"/>
  <c r="E58" i="35"/>
  <c r="S35" i="35"/>
  <c r="Q35" i="35"/>
  <c r="B16" i="35"/>
  <c r="D16" i="35"/>
  <c r="E16" i="35" s="1"/>
  <c r="F16" i="35" s="1"/>
  <c r="G16" i="35" s="1"/>
  <c r="C17" i="35"/>
  <c r="R6" i="43"/>
  <c r="C25" i="45"/>
  <c r="B7" i="45"/>
  <c r="E37" i="35"/>
  <c r="F37" i="35" s="1"/>
  <c r="G37" i="35" s="1"/>
  <c r="H37" i="35" s="1"/>
  <c r="D38" i="35"/>
  <c r="C37" i="35"/>
  <c r="B56" i="35"/>
  <c r="R56" i="35"/>
  <c r="Q54" i="35"/>
  <c r="S54" i="35"/>
  <c r="Q15" i="35"/>
  <c r="S15" i="35"/>
  <c r="B75" i="35"/>
  <c r="R75" i="35"/>
  <c r="B36" i="35"/>
  <c r="R36" i="35"/>
  <c r="B74" i="35"/>
  <c r="R74" i="35"/>
  <c r="G11" i="46" l="1"/>
  <c r="H11" i="46" s="1"/>
  <c r="F12" i="46"/>
  <c r="Q74" i="35"/>
  <c r="S74" i="35"/>
  <c r="K2" i="45"/>
  <c r="L2" i="44"/>
  <c r="R16" i="35"/>
  <c r="D58" i="35"/>
  <c r="C58" i="35" s="1"/>
  <c r="E59" i="35"/>
  <c r="F58" i="35"/>
  <c r="G58" i="35" s="1"/>
  <c r="H58" i="35" s="1"/>
  <c r="I58" i="35" s="1"/>
  <c r="J58" i="35" s="1"/>
  <c r="F78" i="35"/>
  <c r="E77" i="35"/>
  <c r="D77" i="35" s="1"/>
  <c r="C77" i="35" s="1"/>
  <c r="G77" i="35"/>
  <c r="H77" i="35" s="1"/>
  <c r="I77" i="35" s="1"/>
  <c r="J77" i="35" s="1"/>
  <c r="S75" i="35"/>
  <c r="Q75" i="35"/>
  <c r="D39" i="35"/>
  <c r="C38" i="35"/>
  <c r="E38" i="35"/>
  <c r="F38" i="35" s="1"/>
  <c r="G38" i="35" s="1"/>
  <c r="H38" i="35" s="1"/>
  <c r="I38" i="35" s="1"/>
  <c r="S16" i="35"/>
  <c r="Q16" i="35"/>
  <c r="C2" i="45"/>
  <c r="I2" i="45"/>
  <c r="G24" i="45" s="1"/>
  <c r="S36" i="35"/>
  <c r="Q36" i="35"/>
  <c r="S56" i="35"/>
  <c r="Q56" i="35"/>
  <c r="C7" i="45"/>
  <c r="D7" i="45" s="1"/>
  <c r="E7" i="45" s="1"/>
  <c r="F7" i="45" s="1"/>
  <c r="G7" i="45" s="1"/>
  <c r="H7" i="45" s="1"/>
  <c r="I7" i="45" s="1"/>
  <c r="J7" i="45" s="1"/>
  <c r="K7" i="45" s="1"/>
  <c r="D13" i="45"/>
  <c r="B17" i="35"/>
  <c r="D17" i="35"/>
  <c r="E17" i="35" s="1"/>
  <c r="F17" i="35" s="1"/>
  <c r="G17" i="35" s="1"/>
  <c r="H17" i="35" s="1"/>
  <c r="C18" i="35"/>
  <c r="R17" i="35"/>
  <c r="B57" i="35"/>
  <c r="R57" i="35"/>
  <c r="B37" i="35"/>
  <c r="R37" i="35"/>
  <c r="B76" i="35"/>
  <c r="R76" i="35"/>
  <c r="F13" i="46" l="1"/>
  <c r="G12" i="46"/>
  <c r="H12" i="46" s="1"/>
  <c r="C19" i="35"/>
  <c r="B18" i="35"/>
  <c r="D18" i="35"/>
  <c r="E18" i="35" s="1"/>
  <c r="F18" i="35" s="1"/>
  <c r="G18" i="35" s="1"/>
  <c r="H18" i="35" s="1"/>
  <c r="I18" i="35" s="1"/>
  <c r="R18" i="35"/>
  <c r="B6" i="45"/>
  <c r="P6" i="43"/>
  <c r="C24" i="45"/>
  <c r="B38" i="35"/>
  <c r="R38" i="35"/>
  <c r="E60" i="35"/>
  <c r="F59" i="35"/>
  <c r="G59" i="35" s="1"/>
  <c r="H59" i="35" s="1"/>
  <c r="I59" i="35" s="1"/>
  <c r="J59" i="35" s="1"/>
  <c r="K59" i="35" s="1"/>
  <c r="D59" i="35"/>
  <c r="C59" i="35" s="1"/>
  <c r="T6" i="43"/>
  <c r="E24" i="45"/>
  <c r="R13" i="45"/>
  <c r="S37" i="35"/>
  <c r="Q37" i="35"/>
  <c r="Q57" i="35"/>
  <c r="S57" i="35"/>
  <c r="D40" i="35"/>
  <c r="E39" i="35"/>
  <c r="F39" i="35" s="1"/>
  <c r="G39" i="35" s="1"/>
  <c r="H39" i="35" s="1"/>
  <c r="I39" i="35" s="1"/>
  <c r="J39" i="35" s="1"/>
  <c r="C39" i="35"/>
  <c r="B77" i="35"/>
  <c r="R77" i="35"/>
  <c r="B58" i="35"/>
  <c r="R58" i="35"/>
  <c r="Q17" i="35"/>
  <c r="S17" i="35"/>
  <c r="F79" i="35"/>
  <c r="E78" i="35"/>
  <c r="D78" i="35" s="1"/>
  <c r="C78" i="35" s="1"/>
  <c r="G78" i="35"/>
  <c r="H78" i="35" s="1"/>
  <c r="I78" i="35" s="1"/>
  <c r="J78" i="35" s="1"/>
  <c r="K78" i="35" s="1"/>
  <c r="S76" i="35"/>
  <c r="Q76" i="35"/>
  <c r="N57" i="45"/>
  <c r="N37" i="45"/>
  <c r="M52" i="45"/>
  <c r="M37" i="45"/>
  <c r="L42" i="45"/>
  <c r="K32" i="45"/>
  <c r="K37" i="45"/>
  <c r="M42" i="45"/>
  <c r="L37" i="45"/>
  <c r="K42" i="45"/>
  <c r="K52" i="45"/>
  <c r="E24" i="44"/>
  <c r="R13" i="44"/>
  <c r="G13" i="46" l="1"/>
  <c r="H13" i="46" s="1"/>
  <c r="F14" i="46"/>
  <c r="Q18" i="35"/>
  <c r="S18" i="35"/>
  <c r="K47" i="45"/>
  <c r="G37" i="45"/>
  <c r="L62" i="45"/>
  <c r="H37" i="45"/>
  <c r="J52" i="45"/>
  <c r="J37" i="45"/>
  <c r="H42" i="45"/>
  <c r="L57" i="45"/>
  <c r="I47" i="45"/>
  <c r="M57" i="45"/>
  <c r="N42" i="45"/>
  <c r="N62" i="45"/>
  <c r="N72" i="45"/>
  <c r="B78" i="35"/>
  <c r="R78" i="35"/>
  <c r="C40" i="35"/>
  <c r="D41" i="35"/>
  <c r="E40" i="35"/>
  <c r="F40" i="35" s="1"/>
  <c r="G40" i="35" s="1"/>
  <c r="H40" i="35" s="1"/>
  <c r="I40" i="35" s="1"/>
  <c r="J40" i="35" s="1"/>
  <c r="K40" i="35" s="1"/>
  <c r="B13" i="45"/>
  <c r="C6" i="45"/>
  <c r="D6" i="45" s="1"/>
  <c r="E6" i="45" s="1"/>
  <c r="F6" i="45" s="1"/>
  <c r="G6" i="45" s="1"/>
  <c r="H6" i="45" s="1"/>
  <c r="I6" i="45" s="1"/>
  <c r="J6" i="45" s="1"/>
  <c r="K6" i="45" s="1"/>
  <c r="C14" i="45"/>
  <c r="B11" i="45"/>
  <c r="B19" i="35"/>
  <c r="C20" i="35"/>
  <c r="D19" i="35"/>
  <c r="E19" i="35" s="1"/>
  <c r="F19" i="35" s="1"/>
  <c r="G19" i="35" s="1"/>
  <c r="H19" i="35" s="1"/>
  <c r="I19" i="35" s="1"/>
  <c r="J19" i="35" s="1"/>
  <c r="R19" i="35"/>
  <c r="E61" i="35"/>
  <c r="F60" i="35"/>
  <c r="G60" i="35" s="1"/>
  <c r="H60" i="35" s="1"/>
  <c r="I60" i="35" s="1"/>
  <c r="J60" i="35" s="1"/>
  <c r="K60" i="35" s="1"/>
  <c r="L60" i="35" s="1"/>
  <c r="D60" i="35"/>
  <c r="C60" i="35" s="1"/>
  <c r="K57" i="45"/>
  <c r="L32" i="45"/>
  <c r="N47" i="45"/>
  <c r="F80" i="35"/>
  <c r="G79" i="35"/>
  <c r="H79" i="35" s="1"/>
  <c r="I79" i="35" s="1"/>
  <c r="J79" i="35" s="1"/>
  <c r="K79" i="35" s="1"/>
  <c r="L79" i="35" s="1"/>
  <c r="E79" i="35"/>
  <c r="D79" i="35" s="1"/>
  <c r="C79" i="35" s="1"/>
  <c r="Q77" i="35"/>
  <c r="S77" i="35"/>
  <c r="B59" i="35"/>
  <c r="R59" i="35"/>
  <c r="S38" i="35"/>
  <c r="Q38" i="35"/>
  <c r="Q58" i="35"/>
  <c r="S58" i="35"/>
  <c r="I42" i="45"/>
  <c r="J47" i="45"/>
  <c r="I32" i="45"/>
  <c r="J32" i="45"/>
  <c r="L52" i="45"/>
  <c r="L47" i="45"/>
  <c r="M47" i="45"/>
  <c r="M62" i="45"/>
  <c r="N67" i="45"/>
  <c r="M32" i="45"/>
  <c r="G32" i="45"/>
  <c r="F32" i="45"/>
  <c r="J42" i="45"/>
  <c r="H32" i="45"/>
  <c r="I37" i="45"/>
  <c r="M67" i="45"/>
  <c r="N52" i="45"/>
  <c r="N32" i="45"/>
  <c r="B39" i="35"/>
  <c r="R39" i="35"/>
  <c r="G14" i="46" l="1"/>
  <c r="H14" i="46" s="1"/>
  <c r="F15" i="46"/>
  <c r="S39" i="35"/>
  <c r="Q39" i="35"/>
  <c r="S59" i="35"/>
  <c r="Q59" i="35"/>
  <c r="E62" i="35"/>
  <c r="F61" i="35"/>
  <c r="G61" i="35" s="1"/>
  <c r="H61" i="35" s="1"/>
  <c r="I61" i="35" s="1"/>
  <c r="J61" i="35" s="1"/>
  <c r="K61" i="35" s="1"/>
  <c r="L61" i="35" s="1"/>
  <c r="M61" i="35" s="1"/>
  <c r="D61" i="35"/>
  <c r="C61" i="35" s="1"/>
  <c r="Q19" i="35"/>
  <c r="S19" i="35"/>
  <c r="B9" i="45"/>
  <c r="C9" i="45" s="1"/>
  <c r="D9" i="45" s="1"/>
  <c r="E9" i="45" s="1"/>
  <c r="F9" i="45" s="1"/>
  <c r="G9" i="45" s="1"/>
  <c r="H9" i="45" s="1"/>
  <c r="I9" i="45" s="1"/>
  <c r="J9" i="45" s="1"/>
  <c r="B40" i="35"/>
  <c r="R40" i="35"/>
  <c r="S78" i="35"/>
  <c r="Q78" i="35"/>
  <c r="B79" i="35"/>
  <c r="R79" i="35"/>
  <c r="D42" i="35"/>
  <c r="C41" i="35"/>
  <c r="E41" i="35"/>
  <c r="F41" i="35" s="1"/>
  <c r="G41" i="35" s="1"/>
  <c r="H41" i="35" s="1"/>
  <c r="I41" i="35" s="1"/>
  <c r="J41" i="35" s="1"/>
  <c r="K41" i="35" s="1"/>
  <c r="L41" i="35" s="1"/>
  <c r="E80" i="35"/>
  <c r="D80" i="35" s="1"/>
  <c r="C80" i="35" s="1"/>
  <c r="G80" i="35"/>
  <c r="H80" i="35" s="1"/>
  <c r="I80" i="35" s="1"/>
  <c r="J80" i="35" s="1"/>
  <c r="K80" i="35" s="1"/>
  <c r="L80" i="35" s="1"/>
  <c r="M80" i="35" s="1"/>
  <c r="F81" i="35"/>
  <c r="C11" i="45"/>
  <c r="D11" i="45" s="1"/>
  <c r="E11" i="45" s="1"/>
  <c r="F11" i="45" s="1"/>
  <c r="G11" i="45" s="1"/>
  <c r="H11" i="45" s="1"/>
  <c r="I11" i="45" s="1"/>
  <c r="J11" i="45" s="1"/>
  <c r="P13" i="45"/>
  <c r="S25" i="43" s="1"/>
  <c r="Q13" i="45"/>
  <c r="T25" i="43" s="1"/>
  <c r="S13" i="45"/>
  <c r="B20" i="35"/>
  <c r="D20" i="35"/>
  <c r="E20" i="35" s="1"/>
  <c r="F20" i="35" s="1"/>
  <c r="G20" i="35" s="1"/>
  <c r="H20" i="35" s="1"/>
  <c r="I20" i="35" s="1"/>
  <c r="J20" i="35" s="1"/>
  <c r="K20" i="35" s="1"/>
  <c r="C21" i="35"/>
  <c r="B60" i="35"/>
  <c r="R60" i="35"/>
  <c r="C15" i="45"/>
  <c r="D14" i="45"/>
  <c r="D29" i="45"/>
  <c r="C32" i="45" s="1"/>
  <c r="B14" i="45"/>
  <c r="R14" i="45"/>
  <c r="F16" i="46" l="1"/>
  <c r="G15" i="46"/>
  <c r="H15" i="46" s="1"/>
  <c r="C16" i="45"/>
  <c r="B15" i="45"/>
  <c r="D15" i="45"/>
  <c r="D34" i="45"/>
  <c r="C37" i="45" s="1"/>
  <c r="D21" i="35"/>
  <c r="E21" i="35" s="1"/>
  <c r="F21" i="35" s="1"/>
  <c r="G21" i="35" s="1"/>
  <c r="H21" i="35" s="1"/>
  <c r="I21" i="35" s="1"/>
  <c r="J21" i="35" s="1"/>
  <c r="K21" i="35" s="1"/>
  <c r="L21" i="35" s="1"/>
  <c r="C22" i="35"/>
  <c r="B21" i="35"/>
  <c r="Q79" i="35"/>
  <c r="S79" i="35"/>
  <c r="S40" i="35"/>
  <c r="Q40" i="35"/>
  <c r="B61" i="35"/>
  <c r="R61" i="35"/>
  <c r="C29" i="45"/>
  <c r="E81" i="35"/>
  <c r="D81" i="35" s="1"/>
  <c r="C81" i="35" s="1"/>
  <c r="G81" i="35"/>
  <c r="H81" i="35" s="1"/>
  <c r="I81" i="35" s="1"/>
  <c r="J81" i="35" s="1"/>
  <c r="K81" i="35" s="1"/>
  <c r="L81" i="35" s="1"/>
  <c r="M81" i="35" s="1"/>
  <c r="N81" i="35" s="1"/>
  <c r="F82" i="35"/>
  <c r="B41" i="35"/>
  <c r="R41" i="35"/>
  <c r="Q60" i="35"/>
  <c r="S60" i="35"/>
  <c r="Q20" i="35"/>
  <c r="C42" i="35"/>
  <c r="E42" i="35"/>
  <c r="F42" i="35" s="1"/>
  <c r="G42" i="35" s="1"/>
  <c r="H42" i="35" s="1"/>
  <c r="I42" i="35" s="1"/>
  <c r="J42" i="35" s="1"/>
  <c r="K42" i="35" s="1"/>
  <c r="L42" i="35" s="1"/>
  <c r="M42" i="35" s="1"/>
  <c r="D43" i="35"/>
  <c r="F62" i="35"/>
  <c r="G62" i="35" s="1"/>
  <c r="H62" i="35" s="1"/>
  <c r="I62" i="35" s="1"/>
  <c r="J62" i="35" s="1"/>
  <c r="K62" i="35" s="1"/>
  <c r="L62" i="35" s="1"/>
  <c r="M62" i="35" s="1"/>
  <c r="N62" i="35" s="1"/>
  <c r="D62" i="35"/>
  <c r="C62" i="35" s="1"/>
  <c r="E63" i="35"/>
  <c r="E14" i="45"/>
  <c r="F29" i="45" s="1"/>
  <c r="E29" i="45"/>
  <c r="R20" i="35"/>
  <c r="S20" i="35" s="1"/>
  <c r="B80" i="35"/>
  <c r="R80" i="35"/>
  <c r="F17" i="46" l="1"/>
  <c r="G16" i="46"/>
  <c r="H16" i="46" s="1"/>
  <c r="F83" i="35"/>
  <c r="E82" i="35"/>
  <c r="D82" i="35" s="1"/>
  <c r="C82" i="35" s="1"/>
  <c r="G82" i="35"/>
  <c r="H82" i="35" s="1"/>
  <c r="I82" i="35" s="1"/>
  <c r="J82" i="35" s="1"/>
  <c r="K82" i="35" s="1"/>
  <c r="L82" i="35" s="1"/>
  <c r="M82" i="35" s="1"/>
  <c r="N82" i="35" s="1"/>
  <c r="O82" i="35" s="1"/>
  <c r="C34" i="45"/>
  <c r="S41" i="35"/>
  <c r="Q41" i="35"/>
  <c r="D22" i="35"/>
  <c r="E22" i="35" s="1"/>
  <c r="F22" i="35" s="1"/>
  <c r="G22" i="35" s="1"/>
  <c r="H22" i="35" s="1"/>
  <c r="I22" i="35" s="1"/>
  <c r="J22" i="35" s="1"/>
  <c r="K22" i="35" s="1"/>
  <c r="L22" i="35" s="1"/>
  <c r="M22" i="35" s="1"/>
  <c r="B22" i="35"/>
  <c r="E15" i="45"/>
  <c r="E34" i="45"/>
  <c r="B62" i="35"/>
  <c r="R62" i="35"/>
  <c r="B42" i="35"/>
  <c r="R42" i="35"/>
  <c r="P14" i="45"/>
  <c r="S26" i="43" s="1"/>
  <c r="Q61" i="35"/>
  <c r="S61" i="35"/>
  <c r="S80" i="35"/>
  <c r="Q80" i="35"/>
  <c r="Q14" i="45"/>
  <c r="T26" i="43" s="1"/>
  <c r="R21" i="35"/>
  <c r="R15" i="45"/>
  <c r="C17" i="45"/>
  <c r="B16" i="45"/>
  <c r="D39" i="45"/>
  <c r="C42" i="45" s="1"/>
  <c r="D16" i="45"/>
  <c r="D63" i="35"/>
  <c r="C63" i="35" s="1"/>
  <c r="F63" i="35"/>
  <c r="G63" i="35" s="1"/>
  <c r="H63" i="35" s="1"/>
  <c r="I63" i="35" s="1"/>
  <c r="J63" i="35" s="1"/>
  <c r="K63" i="35" s="1"/>
  <c r="L63" i="35" s="1"/>
  <c r="M63" i="35" s="1"/>
  <c r="N63" i="35" s="1"/>
  <c r="O63" i="35" s="1"/>
  <c r="E30" i="45"/>
  <c r="Q30" i="45" s="1"/>
  <c r="E32" i="45"/>
  <c r="E43" i="35"/>
  <c r="F43" i="35" s="1"/>
  <c r="G43" i="35" s="1"/>
  <c r="H43" i="35" s="1"/>
  <c r="I43" i="35" s="1"/>
  <c r="J43" i="35" s="1"/>
  <c r="K43" i="35" s="1"/>
  <c r="L43" i="35" s="1"/>
  <c r="M43" i="35" s="1"/>
  <c r="N43" i="35" s="1"/>
  <c r="E2" i="44" s="1"/>
  <c r="C43" i="35"/>
  <c r="B81" i="35"/>
  <c r="R81" i="35"/>
  <c r="S14" i="45"/>
  <c r="Q21" i="35"/>
  <c r="S21" i="35"/>
  <c r="F18" i="46" l="1"/>
  <c r="G17" i="46"/>
  <c r="H17" i="46" s="1"/>
  <c r="E16" i="45"/>
  <c r="E39" i="45"/>
  <c r="B82" i="35"/>
  <c r="R82" i="35"/>
  <c r="P30" i="45"/>
  <c r="D32" i="45"/>
  <c r="P32" i="45" s="1"/>
  <c r="Q32" i="45" s="1"/>
  <c r="T5" i="43" s="1"/>
  <c r="S42" i="35"/>
  <c r="Q42" i="35"/>
  <c r="F15" i="45"/>
  <c r="F34" i="45"/>
  <c r="E35" i="45" s="1"/>
  <c r="E83" i="35"/>
  <c r="D83" i="35" s="1"/>
  <c r="C83" i="35" s="1"/>
  <c r="G83" i="35"/>
  <c r="H83" i="35" s="1"/>
  <c r="I83" i="35" s="1"/>
  <c r="J83" i="35" s="1"/>
  <c r="K83" i="35" s="1"/>
  <c r="L83" i="35" s="1"/>
  <c r="M83" i="35" s="1"/>
  <c r="N83" i="35" s="1"/>
  <c r="O83" i="35" s="1"/>
  <c r="P83" i="35" s="1"/>
  <c r="C25" i="44"/>
  <c r="B7" i="44"/>
  <c r="C18" i="45"/>
  <c r="B17" i="45"/>
  <c r="D17" i="45"/>
  <c r="D44" i="45"/>
  <c r="S62" i="35"/>
  <c r="Q62" i="35"/>
  <c r="Q22" i="35"/>
  <c r="S81" i="35"/>
  <c r="Q81" i="35"/>
  <c r="B43" i="35"/>
  <c r="R43" i="35"/>
  <c r="B63" i="35"/>
  <c r="R63" i="35"/>
  <c r="C39" i="45"/>
  <c r="R22" i="35"/>
  <c r="S22" i="35" s="1"/>
  <c r="G18" i="46" l="1"/>
  <c r="H18" i="46" s="1"/>
  <c r="F19" i="46"/>
  <c r="T10" i="43"/>
  <c r="R30" i="45"/>
  <c r="C19" i="45"/>
  <c r="D49" i="45"/>
  <c r="B18" i="45"/>
  <c r="D18" i="45"/>
  <c r="B83" i="35"/>
  <c r="R83" i="35"/>
  <c r="F39" i="45"/>
  <c r="E40" i="45" s="1"/>
  <c r="F16" i="45"/>
  <c r="R16" i="45" s="1"/>
  <c r="C44" i="45"/>
  <c r="S63" i="35"/>
  <c r="Q63" i="35"/>
  <c r="C2" i="44"/>
  <c r="S43" i="35"/>
  <c r="Q43" i="35"/>
  <c r="C7" i="44"/>
  <c r="D7" i="44" s="1"/>
  <c r="E7" i="44" s="1"/>
  <c r="F7" i="44" s="1"/>
  <c r="G7" i="44" s="1"/>
  <c r="H7" i="44" s="1"/>
  <c r="I7" i="44" s="1"/>
  <c r="J7" i="44" s="1"/>
  <c r="K7" i="44" s="1"/>
  <c r="D13" i="44"/>
  <c r="D37" i="45"/>
  <c r="Q82" i="35"/>
  <c r="S82" i="35"/>
  <c r="E17" i="45"/>
  <c r="E44" i="45"/>
  <c r="D45" i="45" s="1"/>
  <c r="G34" i="45"/>
  <c r="P15" i="45"/>
  <c r="S27" i="43" s="1"/>
  <c r="S15" i="45"/>
  <c r="Q15" i="45"/>
  <c r="T27" i="43" s="1"/>
  <c r="R32" i="45"/>
  <c r="G19" i="46" l="1"/>
  <c r="H19" i="46" s="1"/>
  <c r="F20" i="46"/>
  <c r="C47" i="45"/>
  <c r="E49" i="45"/>
  <c r="D50" i="45" s="1"/>
  <c r="E18" i="45"/>
  <c r="F17" i="45"/>
  <c r="F44" i="45"/>
  <c r="E45" i="45" s="1"/>
  <c r="D47" i="45" s="1"/>
  <c r="C49" i="45"/>
  <c r="D42" i="45"/>
  <c r="S83" i="35"/>
  <c r="Q83" i="35"/>
  <c r="F35" i="45"/>
  <c r="F37" i="45"/>
  <c r="C24" i="44"/>
  <c r="B6" i="44"/>
  <c r="G16" i="45"/>
  <c r="G39" i="45"/>
  <c r="F40" i="45" s="1"/>
  <c r="E42" i="45" s="1"/>
  <c r="D19" i="45"/>
  <c r="D54" i="45"/>
  <c r="C20" i="45"/>
  <c r="B19" i="45"/>
  <c r="G20" i="46" l="1"/>
  <c r="H20" i="46" s="1"/>
  <c r="F21" i="46"/>
  <c r="C54" i="45"/>
  <c r="H39" i="45"/>
  <c r="P16" i="45"/>
  <c r="S28" i="43" s="1"/>
  <c r="Q16" i="45"/>
  <c r="T28" i="43" s="1"/>
  <c r="N67" i="44"/>
  <c r="N52" i="44"/>
  <c r="K32" i="44"/>
  <c r="J32" i="44"/>
  <c r="L62" i="44"/>
  <c r="N47" i="44"/>
  <c r="J47" i="44"/>
  <c r="J42" i="44"/>
  <c r="N37" i="44"/>
  <c r="L37" i="44"/>
  <c r="K37" i="44"/>
  <c r="M52" i="44"/>
  <c r="I42" i="44"/>
  <c r="N57" i="44"/>
  <c r="J52" i="44"/>
  <c r="N72" i="44"/>
  <c r="N32" i="44"/>
  <c r="L32" i="44"/>
  <c r="K47" i="44"/>
  <c r="M37" i="44"/>
  <c r="M42" i="44"/>
  <c r="L42" i="44"/>
  <c r="K42" i="44"/>
  <c r="F32" i="44"/>
  <c r="G32" i="44"/>
  <c r="K57" i="44"/>
  <c r="N42" i="44"/>
  <c r="I47" i="44"/>
  <c r="M67" i="44"/>
  <c r="G37" i="44"/>
  <c r="M47" i="44"/>
  <c r="I32" i="44"/>
  <c r="M62" i="44"/>
  <c r="H37" i="44"/>
  <c r="K52" i="44"/>
  <c r="L47" i="44"/>
  <c r="M32" i="44"/>
  <c r="H42" i="44"/>
  <c r="N62" i="44"/>
  <c r="M57" i="44"/>
  <c r="I37" i="44"/>
  <c r="L52" i="44"/>
  <c r="H32" i="44"/>
  <c r="J37" i="44"/>
  <c r="L57" i="44"/>
  <c r="G44" i="45"/>
  <c r="F45" i="45" s="1"/>
  <c r="G17" i="45"/>
  <c r="E54" i="45"/>
  <c r="D55" i="45" s="1"/>
  <c r="E19" i="45"/>
  <c r="F18" i="45"/>
  <c r="F49" i="45"/>
  <c r="E50" i="45" s="1"/>
  <c r="D52" i="45" s="1"/>
  <c r="C52" i="45"/>
  <c r="S16" i="45"/>
  <c r="C21" i="45"/>
  <c r="B20" i="45"/>
  <c r="D20" i="45"/>
  <c r="D59" i="45"/>
  <c r="C6" i="44"/>
  <c r="D6" i="44" s="1"/>
  <c r="E6" i="44" s="1"/>
  <c r="F6" i="44" s="1"/>
  <c r="G6" i="44" s="1"/>
  <c r="H6" i="44" s="1"/>
  <c r="I6" i="44" s="1"/>
  <c r="J6" i="44" s="1"/>
  <c r="K6" i="44" s="1"/>
  <c r="B13" i="44"/>
  <c r="B11" i="44"/>
  <c r="C14" i="44"/>
  <c r="E37" i="45"/>
  <c r="P37" i="45" s="1"/>
  <c r="Q35" i="45"/>
  <c r="P35" i="45"/>
  <c r="F22" i="46" l="1"/>
  <c r="G21" i="46"/>
  <c r="H21" i="46" s="1"/>
  <c r="F19" i="45"/>
  <c r="F54" i="45"/>
  <c r="E55" i="45" s="1"/>
  <c r="D57" i="45" s="1"/>
  <c r="E59" i="45"/>
  <c r="D60" i="45" s="1"/>
  <c r="E20" i="45"/>
  <c r="S13" i="44"/>
  <c r="Q13" i="44"/>
  <c r="P13" i="44"/>
  <c r="E47" i="45"/>
  <c r="C57" i="45"/>
  <c r="D29" i="44"/>
  <c r="C32" i="44" s="1"/>
  <c r="D14" i="44"/>
  <c r="B14" i="44"/>
  <c r="C15" i="44"/>
  <c r="R14" i="44"/>
  <c r="B9" i="44"/>
  <c r="C9" i="44" s="1"/>
  <c r="D9" i="44" s="1"/>
  <c r="E9" i="44" s="1"/>
  <c r="F9" i="44" s="1"/>
  <c r="G9" i="44" s="1"/>
  <c r="H9" i="44" s="1"/>
  <c r="I9" i="44" s="1"/>
  <c r="J9" i="44" s="1"/>
  <c r="C59" i="45"/>
  <c r="G18" i="45"/>
  <c r="G49" i="45"/>
  <c r="F50" i="45" s="1"/>
  <c r="G40" i="45"/>
  <c r="G42" i="45"/>
  <c r="R37" i="45"/>
  <c r="Q37" i="45"/>
  <c r="R35" i="45"/>
  <c r="T11" i="43"/>
  <c r="C11" i="44"/>
  <c r="D11" i="44" s="1"/>
  <c r="E11" i="44" s="1"/>
  <c r="F11" i="44" s="1"/>
  <c r="G11" i="44" s="1"/>
  <c r="H11" i="44" s="1"/>
  <c r="I11" i="44" s="1"/>
  <c r="J11" i="44" s="1"/>
  <c r="B21" i="45"/>
  <c r="D21" i="45"/>
  <c r="C22" i="45"/>
  <c r="D64" i="45"/>
  <c r="H17" i="45"/>
  <c r="H44" i="45"/>
  <c r="G45" i="45" s="1"/>
  <c r="F47" i="45" s="1"/>
  <c r="R17" i="45"/>
  <c r="S17" i="45" s="1"/>
  <c r="G22" i="46" l="1"/>
  <c r="H22" i="46" s="1"/>
  <c r="F23" i="46"/>
  <c r="C16" i="44"/>
  <c r="B15" i="44"/>
  <c r="D15" i="44"/>
  <c r="D34" i="44"/>
  <c r="C37" i="44" s="1"/>
  <c r="F20" i="45"/>
  <c r="F59" i="45"/>
  <c r="E60" i="45" s="1"/>
  <c r="D62" i="45" s="1"/>
  <c r="H18" i="45"/>
  <c r="H49" i="45"/>
  <c r="G50" i="45" s="1"/>
  <c r="F52" i="45" s="1"/>
  <c r="C29" i="44"/>
  <c r="P14" i="44"/>
  <c r="Q14" i="44"/>
  <c r="C62" i="45"/>
  <c r="E52" i="45"/>
  <c r="F42" i="45"/>
  <c r="P42" i="45" s="1"/>
  <c r="P40" i="45"/>
  <c r="Q40" i="45"/>
  <c r="E14" i="44"/>
  <c r="F29" i="44" s="1"/>
  <c r="E29" i="44"/>
  <c r="G54" i="45"/>
  <c r="F55" i="45" s="1"/>
  <c r="G19" i="45"/>
  <c r="C64" i="45"/>
  <c r="B22" i="45"/>
  <c r="D22" i="45"/>
  <c r="D69" i="45"/>
  <c r="I44" i="45"/>
  <c r="Q17" i="45"/>
  <c r="T29" i="43" s="1"/>
  <c r="P17" i="45"/>
  <c r="S29" i="43" s="1"/>
  <c r="E64" i="45"/>
  <c r="D65" i="45" s="1"/>
  <c r="E21" i="45"/>
  <c r="G23" i="46" l="1"/>
  <c r="H23" i="46" s="1"/>
  <c r="F24" i="46"/>
  <c r="C67" i="45"/>
  <c r="I49" i="45"/>
  <c r="H50" i="45" s="1"/>
  <c r="I18" i="45"/>
  <c r="R18" i="45"/>
  <c r="G20" i="45"/>
  <c r="G59" i="45"/>
  <c r="F60" i="45" s="1"/>
  <c r="E15" i="44"/>
  <c r="E34" i="44"/>
  <c r="E57" i="45"/>
  <c r="Q42" i="45"/>
  <c r="S14" i="44"/>
  <c r="C34" i="44"/>
  <c r="T12" i="43"/>
  <c r="R40" i="45"/>
  <c r="E22" i="45"/>
  <c r="E69" i="45"/>
  <c r="D70" i="45" s="1"/>
  <c r="E30" i="44"/>
  <c r="E32" i="44"/>
  <c r="Q30" i="44"/>
  <c r="R15" i="44"/>
  <c r="D16" i="44"/>
  <c r="C17" i="44"/>
  <c r="B16" i="44"/>
  <c r="D39" i="44"/>
  <c r="C42" i="44" s="1"/>
  <c r="H19" i="45"/>
  <c r="H54" i="45"/>
  <c r="G55" i="45" s="1"/>
  <c r="F57" i="45" s="1"/>
  <c r="F64" i="45"/>
  <c r="E65" i="45" s="1"/>
  <c r="D67" i="45" s="1"/>
  <c r="F21" i="45"/>
  <c r="H45" i="45"/>
  <c r="H47" i="45"/>
  <c r="C69" i="45"/>
  <c r="R42" i="45"/>
  <c r="G24" i="46" l="1"/>
  <c r="H24" i="46" s="1"/>
  <c r="F25" i="46"/>
  <c r="E16" i="44"/>
  <c r="E39" i="44"/>
  <c r="H20" i="45"/>
  <c r="H59" i="45"/>
  <c r="G60" i="45" s="1"/>
  <c r="G47" i="45"/>
  <c r="P47" i="45" s="1"/>
  <c r="Q45" i="45"/>
  <c r="P45" i="45"/>
  <c r="S18" i="45"/>
  <c r="C39" i="44"/>
  <c r="C72" i="45"/>
  <c r="F34" i="44"/>
  <c r="E35" i="44" s="1"/>
  <c r="F15" i="44"/>
  <c r="S15" i="44" s="1"/>
  <c r="J49" i="45"/>
  <c r="Q18" i="45"/>
  <c r="T30" i="43" s="1"/>
  <c r="P18" i="45"/>
  <c r="S30" i="43" s="1"/>
  <c r="G21" i="45"/>
  <c r="G64" i="45"/>
  <c r="F65" i="45" s="1"/>
  <c r="E67" i="45" s="1"/>
  <c r="I19" i="45"/>
  <c r="I54" i="45"/>
  <c r="H55" i="45" s="1"/>
  <c r="G57" i="45" s="1"/>
  <c r="C18" i="44"/>
  <c r="D44" i="44"/>
  <c r="C47" i="44" s="1"/>
  <c r="D17" i="44"/>
  <c r="B17" i="44"/>
  <c r="P30" i="44"/>
  <c r="D32" i="44"/>
  <c r="P32" i="44" s="1"/>
  <c r="Q32" i="44" s="1"/>
  <c r="R32" i="44" s="1"/>
  <c r="F22" i="45"/>
  <c r="F69" i="45"/>
  <c r="E70" i="45" s="1"/>
  <c r="D72" i="45" s="1"/>
  <c r="E62" i="45"/>
  <c r="G52" i="45"/>
  <c r="G25" i="46" l="1"/>
  <c r="H25" i="46" s="1"/>
  <c r="F26" i="46"/>
  <c r="F16" i="44"/>
  <c r="F39" i="44"/>
  <c r="E40" i="44" s="1"/>
  <c r="R30" i="44"/>
  <c r="E44" i="44"/>
  <c r="E17" i="44"/>
  <c r="J19" i="45"/>
  <c r="J54" i="45"/>
  <c r="I55" i="45" s="1"/>
  <c r="H57" i="45" s="1"/>
  <c r="D37" i="44"/>
  <c r="Q47" i="45"/>
  <c r="R47" i="45" s="1"/>
  <c r="F62" i="45"/>
  <c r="C44" i="44"/>
  <c r="G34" i="44"/>
  <c r="P15" i="44"/>
  <c r="Q15" i="44"/>
  <c r="G69" i="45"/>
  <c r="F70" i="45" s="1"/>
  <c r="E72" i="45" s="1"/>
  <c r="G22" i="45"/>
  <c r="D18" i="44"/>
  <c r="B18" i="44"/>
  <c r="D49" i="44"/>
  <c r="C52" i="44" s="1"/>
  <c r="C19" i="44"/>
  <c r="H21" i="45"/>
  <c r="H64" i="45"/>
  <c r="G65" i="45" s="1"/>
  <c r="I50" i="45"/>
  <c r="I52" i="45"/>
  <c r="R45" i="45"/>
  <c r="T13" i="43"/>
  <c r="I59" i="45"/>
  <c r="H60" i="45" s="1"/>
  <c r="I20" i="45"/>
  <c r="R19" i="45"/>
  <c r="S19" i="45" s="1"/>
  <c r="G26" i="46" l="1"/>
  <c r="H26" i="46" s="1"/>
  <c r="F27" i="46"/>
  <c r="F67" i="45"/>
  <c r="G39" i="44"/>
  <c r="F40" i="44" s="1"/>
  <c r="G16" i="44"/>
  <c r="I64" i="45"/>
  <c r="H65" i="45" s="1"/>
  <c r="G67" i="45" s="1"/>
  <c r="I21" i="45"/>
  <c r="C49" i="44"/>
  <c r="F35" i="44"/>
  <c r="F37" i="44"/>
  <c r="K54" i="45"/>
  <c r="Q19" i="45"/>
  <c r="T31" i="43" s="1"/>
  <c r="P19" i="45"/>
  <c r="S31" i="43" s="1"/>
  <c r="G62" i="45"/>
  <c r="H22" i="45"/>
  <c r="H69" i="45"/>
  <c r="G70" i="45" s="1"/>
  <c r="H52" i="45"/>
  <c r="P52" i="45" s="1"/>
  <c r="Q52" i="45" s="1"/>
  <c r="Q50" i="45"/>
  <c r="P50" i="45"/>
  <c r="E49" i="44"/>
  <c r="E18" i="44"/>
  <c r="F44" i="44"/>
  <c r="E45" i="44" s="1"/>
  <c r="F17" i="44"/>
  <c r="R16" i="44"/>
  <c r="S16" i="44" s="1"/>
  <c r="J20" i="45"/>
  <c r="J59" i="45"/>
  <c r="I60" i="45" s="1"/>
  <c r="H62" i="45" s="1"/>
  <c r="C20" i="44"/>
  <c r="B19" i="44"/>
  <c r="D19" i="44"/>
  <c r="D54" i="44"/>
  <c r="C57" i="44" s="1"/>
  <c r="D42" i="44"/>
  <c r="F28" i="46" l="1"/>
  <c r="G27" i="46"/>
  <c r="H27" i="46" s="1"/>
  <c r="K20" i="45"/>
  <c r="K59" i="45"/>
  <c r="J60" i="45" s="1"/>
  <c r="I62" i="45" s="1"/>
  <c r="R20" i="45"/>
  <c r="S20" i="45" s="1"/>
  <c r="J55" i="45"/>
  <c r="J57" i="45"/>
  <c r="D47" i="44"/>
  <c r="I69" i="45"/>
  <c r="H70" i="45" s="1"/>
  <c r="G72" i="45" s="1"/>
  <c r="I22" i="45"/>
  <c r="J21" i="45"/>
  <c r="J64" i="45"/>
  <c r="I65" i="45" s="1"/>
  <c r="E19" i="44"/>
  <c r="E54" i="44"/>
  <c r="R50" i="45"/>
  <c r="T14" i="43"/>
  <c r="H39" i="44"/>
  <c r="P16" i="44"/>
  <c r="Q16" i="44"/>
  <c r="B20" i="44"/>
  <c r="D20" i="44"/>
  <c r="D59" i="44"/>
  <c r="C62" i="44" s="1"/>
  <c r="C21" i="44"/>
  <c r="F18" i="44"/>
  <c r="F49" i="44"/>
  <c r="E50" i="44" s="1"/>
  <c r="C54" i="44"/>
  <c r="G17" i="44"/>
  <c r="G44" i="44"/>
  <c r="F45" i="44" s="1"/>
  <c r="E47" i="44" s="1"/>
  <c r="R17" i="44"/>
  <c r="R52" i="45"/>
  <c r="F72" i="45"/>
  <c r="E37" i="44"/>
  <c r="P37" i="44" s="1"/>
  <c r="P35" i="44"/>
  <c r="Q35" i="44"/>
  <c r="E42" i="44"/>
  <c r="G28" i="46" l="1"/>
  <c r="H28" i="46" s="1"/>
  <c r="F29" i="46"/>
  <c r="F19" i="44"/>
  <c r="F54" i="44"/>
  <c r="E55" i="44" s="1"/>
  <c r="H67" i="45"/>
  <c r="E59" i="44"/>
  <c r="E20" i="44"/>
  <c r="K21" i="45"/>
  <c r="K64" i="45"/>
  <c r="J65" i="45" s="1"/>
  <c r="I67" i="45" s="1"/>
  <c r="I57" i="45"/>
  <c r="P57" i="45" s="1"/>
  <c r="Q57" i="45" s="1"/>
  <c r="Q55" i="45"/>
  <c r="P55" i="45"/>
  <c r="L59" i="45"/>
  <c r="Q20" i="45"/>
  <c r="T32" i="43" s="1"/>
  <c r="P20" i="45"/>
  <c r="S32" i="43" s="1"/>
  <c r="D52" i="44"/>
  <c r="Q37" i="44"/>
  <c r="R35" i="44" s="1"/>
  <c r="G18" i="44"/>
  <c r="G49" i="44"/>
  <c r="F50" i="44" s="1"/>
  <c r="E52" i="44" s="1"/>
  <c r="G40" i="44"/>
  <c r="G42" i="44"/>
  <c r="H17" i="44"/>
  <c r="H44" i="44"/>
  <c r="G45" i="44" s="1"/>
  <c r="F47" i="44" s="1"/>
  <c r="C59" i="44"/>
  <c r="J22" i="45"/>
  <c r="J69" i="45"/>
  <c r="I70" i="45" s="1"/>
  <c r="R37" i="44"/>
  <c r="D21" i="44"/>
  <c r="D64" i="44"/>
  <c r="C67" i="44" s="1"/>
  <c r="B21" i="44"/>
  <c r="C22" i="44"/>
  <c r="G29" i="46" l="1"/>
  <c r="H29" i="46" s="1"/>
  <c r="F30" i="46"/>
  <c r="F59" i="44"/>
  <c r="E60" i="44" s="1"/>
  <c r="F20" i="44"/>
  <c r="G19" i="44"/>
  <c r="G54" i="44"/>
  <c r="F55" i="44" s="1"/>
  <c r="C64" i="44"/>
  <c r="H72" i="45"/>
  <c r="K60" i="45"/>
  <c r="K62" i="45"/>
  <c r="D69" i="44"/>
  <c r="C72" i="44" s="1"/>
  <c r="D22" i="44"/>
  <c r="B22" i="44"/>
  <c r="H49" i="44"/>
  <c r="G50" i="44" s="1"/>
  <c r="H18" i="44"/>
  <c r="R18" i="44" s="1"/>
  <c r="K69" i="45"/>
  <c r="J70" i="45" s="1"/>
  <c r="I72" i="45" s="1"/>
  <c r="K22" i="45"/>
  <c r="I44" i="44"/>
  <c r="Q17" i="44"/>
  <c r="P17" i="44"/>
  <c r="F42" i="44"/>
  <c r="P42" i="44" s="1"/>
  <c r="P40" i="44"/>
  <c r="Q40" i="44"/>
  <c r="S17" i="44"/>
  <c r="R55" i="45"/>
  <c r="T15" i="43"/>
  <c r="E21" i="44"/>
  <c r="E64" i="44"/>
  <c r="R57" i="45"/>
  <c r="L21" i="45"/>
  <c r="L64" i="45"/>
  <c r="K65" i="45" s="1"/>
  <c r="R21" i="45"/>
  <c r="S21" i="45" s="1"/>
  <c r="D57" i="44"/>
  <c r="G30" i="46" l="1"/>
  <c r="H30" i="46" s="1"/>
  <c r="F31" i="46"/>
  <c r="J67" i="45"/>
  <c r="R40" i="44"/>
  <c r="H45" i="44"/>
  <c r="H47" i="44"/>
  <c r="H54" i="44"/>
  <c r="G55" i="44" s="1"/>
  <c r="H19" i="44"/>
  <c r="M64" i="45"/>
  <c r="P21" i="45"/>
  <c r="S33" i="43" s="1"/>
  <c r="Q21" i="45"/>
  <c r="T33" i="43" s="1"/>
  <c r="Q42" i="44"/>
  <c r="C69" i="44"/>
  <c r="G20" i="44"/>
  <c r="G59" i="44"/>
  <c r="F60" i="44" s="1"/>
  <c r="E62" i="44" s="1"/>
  <c r="F21" i="44"/>
  <c r="F64" i="44"/>
  <c r="E65" i="44" s="1"/>
  <c r="L22" i="45"/>
  <c r="L69" i="45"/>
  <c r="K70" i="45" s="1"/>
  <c r="J72" i="45" s="1"/>
  <c r="I49" i="44"/>
  <c r="H50" i="44" s="1"/>
  <c r="G52" i="44" s="1"/>
  <c r="I18" i="44"/>
  <c r="E22" i="44"/>
  <c r="E69" i="44"/>
  <c r="D62" i="44"/>
  <c r="R42" i="44"/>
  <c r="F52" i="44"/>
  <c r="J62" i="45"/>
  <c r="P62" i="45" s="1"/>
  <c r="Q62" i="45" s="1"/>
  <c r="P60" i="45"/>
  <c r="Q60" i="45"/>
  <c r="E57" i="44"/>
  <c r="G31" i="46" l="1"/>
  <c r="H31" i="46" s="1"/>
  <c r="F32" i="46"/>
  <c r="L65" i="45"/>
  <c r="L67" i="45"/>
  <c r="R62" i="45"/>
  <c r="J49" i="44"/>
  <c r="Q18" i="44"/>
  <c r="P18" i="44"/>
  <c r="I54" i="44"/>
  <c r="H55" i="44" s="1"/>
  <c r="I19" i="44"/>
  <c r="G47" i="44"/>
  <c r="P47" i="44" s="1"/>
  <c r="Q47" i="44" s="1"/>
  <c r="Q45" i="44"/>
  <c r="P45" i="44"/>
  <c r="F69" i="44"/>
  <c r="E70" i="44" s="1"/>
  <c r="F22" i="44"/>
  <c r="R60" i="45"/>
  <c r="T16" i="43"/>
  <c r="D67" i="44"/>
  <c r="F57" i="44"/>
  <c r="M69" i="45"/>
  <c r="L70" i="45" s="1"/>
  <c r="M22" i="45"/>
  <c r="R22" i="45"/>
  <c r="G64" i="44"/>
  <c r="F65" i="44" s="1"/>
  <c r="E67" i="44" s="1"/>
  <c r="G21" i="44"/>
  <c r="H20" i="44"/>
  <c r="H59" i="44"/>
  <c r="G60" i="44" s="1"/>
  <c r="S18" i="44"/>
  <c r="G32" i="46" l="1"/>
  <c r="H32" i="46" s="1"/>
  <c r="F33" i="46"/>
  <c r="D72" i="44"/>
  <c r="H64" i="44"/>
  <c r="G65" i="44" s="1"/>
  <c r="F67" i="44" s="1"/>
  <c r="H21" i="44"/>
  <c r="S22" i="45"/>
  <c r="J19" i="44"/>
  <c r="J54" i="44"/>
  <c r="I55" i="44" s="1"/>
  <c r="R19" i="44"/>
  <c r="I50" i="44"/>
  <c r="I52" i="44"/>
  <c r="I59" i="44"/>
  <c r="H60" i="44" s="1"/>
  <c r="G62" i="44" s="1"/>
  <c r="I20" i="44"/>
  <c r="R45" i="44"/>
  <c r="G57" i="44"/>
  <c r="N69" i="45"/>
  <c r="Q22" i="45"/>
  <c r="T34" i="43" s="1"/>
  <c r="P22" i="45"/>
  <c r="S34" i="43" s="1"/>
  <c r="F62" i="44"/>
  <c r="K72" i="45"/>
  <c r="G69" i="44"/>
  <c r="F70" i="44" s="1"/>
  <c r="G22" i="44"/>
  <c r="R47" i="44"/>
  <c r="K67" i="45"/>
  <c r="P67" i="45" s="1"/>
  <c r="Q67" i="45" s="1"/>
  <c r="P65" i="45"/>
  <c r="Q65" i="45"/>
  <c r="F34" i="46" l="1"/>
  <c r="G33" i="46"/>
  <c r="H33" i="46" s="1"/>
  <c r="K54" i="44"/>
  <c r="P19" i="44"/>
  <c r="Q19" i="44"/>
  <c r="R65" i="45"/>
  <c r="T17" i="43"/>
  <c r="H52" i="44"/>
  <c r="P52" i="44" s="1"/>
  <c r="Q52" i="44" s="1"/>
  <c r="P50" i="44"/>
  <c r="Q50" i="44"/>
  <c r="H22" i="44"/>
  <c r="H69" i="44"/>
  <c r="G70" i="44" s="1"/>
  <c r="F72" i="44" s="1"/>
  <c r="S19" i="44"/>
  <c r="I21" i="44"/>
  <c r="I64" i="44"/>
  <c r="H65" i="44" s="1"/>
  <c r="R67" i="45"/>
  <c r="E72" i="44"/>
  <c r="M70" i="45"/>
  <c r="M72" i="45"/>
  <c r="J59" i="44"/>
  <c r="I60" i="44" s="1"/>
  <c r="J20" i="44"/>
  <c r="H57" i="44"/>
  <c r="G34" i="46" l="1"/>
  <c r="H34" i="46" s="1"/>
  <c r="F35" i="46"/>
  <c r="L72" i="45"/>
  <c r="P70" i="45"/>
  <c r="Q70" i="45"/>
  <c r="H62" i="44"/>
  <c r="Q60" i="44"/>
  <c r="G67" i="44"/>
  <c r="R50" i="44"/>
  <c r="K20" i="44"/>
  <c r="K59" i="44"/>
  <c r="J60" i="44" s="1"/>
  <c r="I62" i="44" s="1"/>
  <c r="R20" i="44"/>
  <c r="J21" i="44"/>
  <c r="J64" i="44"/>
  <c r="I65" i="44" s="1"/>
  <c r="H67" i="44" s="1"/>
  <c r="R52" i="44"/>
  <c r="P72" i="45"/>
  <c r="I22" i="44"/>
  <c r="I69" i="44"/>
  <c r="H70" i="44" s="1"/>
  <c r="G72" i="44" s="1"/>
  <c r="J55" i="44"/>
  <c r="J57" i="44"/>
  <c r="G35" i="46" l="1"/>
  <c r="H35" i="46" s="1"/>
  <c r="F36" i="46"/>
  <c r="R72" i="45"/>
  <c r="N4" i="43" s="1"/>
  <c r="N5" i="43" s="1"/>
  <c r="J69" i="44"/>
  <c r="I70" i="44" s="1"/>
  <c r="H72" i="44" s="1"/>
  <c r="J22" i="44"/>
  <c r="L59" i="44"/>
  <c r="P20" i="44"/>
  <c r="Q20" i="44"/>
  <c r="R70" i="45"/>
  <c r="P4" i="43" s="1"/>
  <c r="T18" i="43"/>
  <c r="Q72" i="45"/>
  <c r="K64" i="44"/>
  <c r="J65" i="44" s="1"/>
  <c r="K21" i="44"/>
  <c r="I57" i="44"/>
  <c r="P57" i="44" s="1"/>
  <c r="Q57" i="44" s="1"/>
  <c r="Q55" i="44"/>
  <c r="P55" i="44"/>
  <c r="S20" i="44"/>
  <c r="P65" i="44"/>
  <c r="P60" i="44"/>
  <c r="G36" i="46" l="1"/>
  <c r="H36" i="46" s="1"/>
  <c r="F37" i="46"/>
  <c r="N15" i="43"/>
  <c r="P15" i="43" s="1"/>
  <c r="R15" i="43" s="1"/>
  <c r="N11" i="43"/>
  <c r="P11" i="43" s="1"/>
  <c r="R11" i="43" s="1"/>
  <c r="N19" i="43"/>
  <c r="P19" i="43" s="1"/>
  <c r="R19" i="43" s="1"/>
  <c r="N18" i="43"/>
  <c r="P18" i="43" s="1"/>
  <c r="R18" i="43" s="1"/>
  <c r="N14" i="43"/>
  <c r="P14" i="43" s="1"/>
  <c r="R14" i="43" s="1"/>
  <c r="N10" i="43"/>
  <c r="P10" i="43" s="1"/>
  <c r="R10" i="43" s="1"/>
  <c r="N17" i="43"/>
  <c r="P17" i="43" s="1"/>
  <c r="R17" i="43" s="1"/>
  <c r="N13" i="43"/>
  <c r="P13" i="43" s="1"/>
  <c r="R13" i="43" s="1"/>
  <c r="N12" i="43"/>
  <c r="P12" i="43" s="1"/>
  <c r="R12" i="43" s="1"/>
  <c r="N6" i="43"/>
  <c r="N16" i="43"/>
  <c r="P16" i="43" s="1"/>
  <c r="R16" i="43" s="1"/>
  <c r="I67" i="44"/>
  <c r="Q65" i="44"/>
  <c r="R4" i="43"/>
  <c r="R5" i="43" s="1"/>
  <c r="P5" i="43"/>
  <c r="K60" i="44"/>
  <c r="J62" i="44" s="1"/>
  <c r="K62" i="44"/>
  <c r="P62" i="44" s="1"/>
  <c r="Q62" i="44" s="1"/>
  <c r="R62" i="44" s="1"/>
  <c r="R55" i="44"/>
  <c r="K69" i="44"/>
  <c r="J70" i="44" s="1"/>
  <c r="K22" i="44"/>
  <c r="L21" i="44"/>
  <c r="L64" i="44"/>
  <c r="K65" i="44" s="1"/>
  <c r="J67" i="44" s="1"/>
  <c r="R21" i="44"/>
  <c r="R57" i="44"/>
  <c r="G37" i="46" l="1"/>
  <c r="H37" i="46" s="1"/>
  <c r="F38" i="46"/>
  <c r="Q18" i="43"/>
  <c r="Q14" i="43"/>
  <c r="Q10" i="43"/>
  <c r="Q17" i="43"/>
  <c r="Q13" i="43"/>
  <c r="Q19" i="43"/>
  <c r="Q16" i="43"/>
  <c r="Q12" i="43"/>
  <c r="Q15" i="43"/>
  <c r="Q11" i="43"/>
  <c r="S21" i="44"/>
  <c r="L22" i="44"/>
  <c r="L69" i="44"/>
  <c r="K70" i="44" s="1"/>
  <c r="J72" i="44" s="1"/>
  <c r="M64" i="44"/>
  <c r="P21" i="44"/>
  <c r="Q21" i="44"/>
  <c r="R60" i="44"/>
  <c r="I72" i="44"/>
  <c r="Q70" i="44"/>
  <c r="P70" i="44"/>
  <c r="O19" i="43"/>
  <c r="O15" i="43"/>
  <c r="O11" i="43"/>
  <c r="O18" i="43"/>
  <c r="O14" i="43"/>
  <c r="O10" i="43"/>
  <c r="O17" i="43"/>
  <c r="O13" i="43"/>
  <c r="O16" i="43"/>
  <c r="O12" i="43"/>
  <c r="F39" i="46" l="1"/>
  <c r="G38" i="46"/>
  <c r="H38" i="46" s="1"/>
  <c r="L65" i="44"/>
  <c r="K67" i="44" s="1"/>
  <c r="L67" i="44"/>
  <c r="P67" i="44" s="1"/>
  <c r="Q67" i="44" s="1"/>
  <c r="M22" i="44"/>
  <c r="M69" i="44"/>
  <c r="L70" i="44" s="1"/>
  <c r="K72" i="44" s="1"/>
  <c r="R22" i="44"/>
  <c r="S22" i="44" s="1"/>
  <c r="G39" i="46" l="1"/>
  <c r="H39" i="46" s="1"/>
  <c r="F40" i="46"/>
  <c r="N69" i="44"/>
  <c r="Q22" i="44"/>
  <c r="P22" i="44"/>
  <c r="R65" i="44"/>
  <c r="R67" i="44"/>
  <c r="G40" i="46" l="1"/>
  <c r="H40" i="46" s="1"/>
  <c r="F41" i="46"/>
  <c r="M70" i="44"/>
  <c r="L72" i="44" s="1"/>
  <c r="M72" i="44"/>
  <c r="P72" i="44" s="1"/>
  <c r="Q72" i="44" s="1"/>
  <c r="G41" i="46" l="1"/>
  <c r="H41" i="46" s="1"/>
  <c r="F42" i="46"/>
  <c r="R70" i="44"/>
  <c r="R72" i="44"/>
  <c r="G42" i="46" l="1"/>
  <c r="H42" i="46" s="1"/>
  <c r="F43" i="46"/>
  <c r="G43" i="46" l="1"/>
  <c r="H43" i="46" s="1"/>
  <c r="F44" i="46"/>
  <c r="G44" i="46" l="1"/>
  <c r="H44" i="46" s="1"/>
  <c r="F45" i="46"/>
  <c r="G45" i="46" l="1"/>
  <c r="H45" i="46" s="1"/>
  <c r="F46" i="46"/>
  <c r="G46" i="46" l="1"/>
  <c r="H46" i="46" s="1"/>
  <c r="F47" i="46"/>
  <c r="G47" i="46" l="1"/>
  <c r="H47" i="46" s="1"/>
  <c r="F48" i="46"/>
  <c r="G48" i="46" l="1"/>
  <c r="H48" i="46" s="1"/>
  <c r="F49" i="46"/>
  <c r="G49" i="46" l="1"/>
  <c r="H49" i="46" s="1"/>
  <c r="F50" i="46"/>
  <c r="G50" i="46" l="1"/>
  <c r="H50" i="46" s="1"/>
  <c r="F51" i="46"/>
  <c r="G51" i="46" l="1"/>
  <c r="H51" i="46" s="1"/>
  <c r="F52" i="46"/>
  <c r="G52" i="46" l="1"/>
  <c r="H52" i="46" s="1"/>
  <c r="F53" i="46"/>
  <c r="G53" i="46" l="1"/>
  <c r="H53" i="46" s="1"/>
  <c r="F54" i="46"/>
  <c r="G54" i="46" l="1"/>
  <c r="H54" i="46" s="1"/>
  <c r="F55" i="46"/>
  <c r="G55" i="46" l="1"/>
  <c r="H55" i="46" s="1"/>
  <c r="F56" i="46"/>
  <c r="G56" i="46" l="1"/>
  <c r="H56" i="46" s="1"/>
  <c r="F57" i="46"/>
  <c r="G57" i="46" l="1"/>
  <c r="H57" i="46" s="1"/>
  <c r="F58" i="46"/>
  <c r="G58" i="46" l="1"/>
  <c r="H58" i="46" s="1"/>
  <c r="F59" i="46"/>
  <c r="G59" i="46" l="1"/>
  <c r="H59" i="46" s="1"/>
  <c r="F60" i="46"/>
  <c r="G60" i="46" l="1"/>
  <c r="H60" i="46" s="1"/>
  <c r="F61" i="46"/>
  <c r="G61" i="46" l="1"/>
  <c r="H61" i="46" s="1"/>
  <c r="F62" i="46"/>
  <c r="G62" i="46" l="1"/>
  <c r="H62" i="46" s="1"/>
  <c r="F63" i="46"/>
  <c r="G63" i="46" l="1"/>
  <c r="H63" i="46" s="1"/>
  <c r="F64" i="46"/>
  <c r="F65" i="46" l="1"/>
  <c r="G64" i="46"/>
  <c r="H64" i="46" s="1"/>
  <c r="G65" i="46" l="1"/>
  <c r="H65" i="46" s="1"/>
  <c r="F66" i="46"/>
  <c r="G66" i="46" l="1"/>
  <c r="H66" i="46" s="1"/>
  <c r="F67" i="46"/>
  <c r="G67" i="46" l="1"/>
  <c r="H67" i="46" s="1"/>
  <c r="F68" i="46"/>
  <c r="G68" i="46" l="1"/>
  <c r="H68" i="46" s="1"/>
  <c r="F69" i="46"/>
  <c r="G69" i="46" l="1"/>
  <c r="H69" i="46" s="1"/>
  <c r="F70" i="46"/>
  <c r="G70" i="46" l="1"/>
  <c r="H70" i="46" s="1"/>
  <c r="F71" i="46"/>
  <c r="G71" i="46" l="1"/>
  <c r="H71" i="46" s="1"/>
  <c r="F72" i="46"/>
  <c r="G72" i="46" l="1"/>
  <c r="H72" i="46" s="1"/>
  <c r="F73" i="46"/>
  <c r="G73" i="46" l="1"/>
  <c r="H73" i="46" s="1"/>
  <c r="F74" i="46"/>
  <c r="G74" i="46" l="1"/>
  <c r="H74" i="46" s="1"/>
  <c r="F75" i="46"/>
  <c r="G75" i="46" l="1"/>
  <c r="H75" i="46" s="1"/>
  <c r="F76" i="46"/>
  <c r="G76" i="46" l="1"/>
  <c r="H76" i="46" s="1"/>
  <c r="F77" i="46"/>
  <c r="G77" i="46" l="1"/>
  <c r="H77" i="46" s="1"/>
  <c r="F78" i="46"/>
  <c r="G78" i="46" l="1"/>
  <c r="H78" i="46" s="1"/>
  <c r="F79" i="46"/>
  <c r="G79" i="46" l="1"/>
  <c r="H79" i="46" s="1"/>
  <c r="F80" i="46"/>
  <c r="G80" i="46" l="1"/>
  <c r="H80" i="46" s="1"/>
  <c r="F81" i="46"/>
  <c r="G81" i="46" l="1"/>
  <c r="H81" i="46" s="1"/>
  <c r="F82" i="46"/>
  <c r="G82" i="46" l="1"/>
  <c r="H82" i="46" s="1"/>
  <c r="F83" i="46"/>
  <c r="G83" i="46" l="1"/>
  <c r="H83" i="46" s="1"/>
  <c r="F84" i="46"/>
  <c r="G84" i="46" l="1"/>
  <c r="H84" i="46" s="1"/>
  <c r="F85" i="46"/>
  <c r="G85" i="46" l="1"/>
  <c r="H85" i="46" s="1"/>
  <c r="F86" i="46"/>
  <c r="G86" i="46" l="1"/>
  <c r="H86" i="46" s="1"/>
  <c r="F87" i="46"/>
  <c r="G87" i="46" l="1"/>
  <c r="H87" i="46" s="1"/>
  <c r="F88" i="46"/>
  <c r="G88" i="46" l="1"/>
  <c r="H88" i="46" s="1"/>
  <c r="F89" i="46"/>
  <c r="G89" i="46" l="1"/>
  <c r="H89" i="46" s="1"/>
  <c r="F90" i="46"/>
  <c r="G90" i="46" l="1"/>
  <c r="H90" i="46" s="1"/>
  <c r="F91" i="46"/>
  <c r="G91" i="46" l="1"/>
  <c r="H91" i="46" s="1"/>
  <c r="F92" i="46"/>
  <c r="G92" i="46" l="1"/>
  <c r="H92" i="46" s="1"/>
  <c r="F93" i="46"/>
  <c r="G93" i="46" l="1"/>
  <c r="H93" i="46" s="1"/>
  <c r="F94" i="46"/>
  <c r="G94" i="46" l="1"/>
  <c r="H94" i="46" s="1"/>
  <c r="F95" i="46"/>
  <c r="G95" i="46" l="1"/>
  <c r="H95" i="46" s="1"/>
  <c r="F96" i="46"/>
  <c r="G96" i="46" l="1"/>
  <c r="H96" i="46" s="1"/>
  <c r="F97" i="46"/>
  <c r="G97" i="46" l="1"/>
  <c r="H97" i="46" s="1"/>
  <c r="F98" i="46"/>
  <c r="G98" i="46" l="1"/>
  <c r="H98" i="46" s="1"/>
  <c r="F99" i="46"/>
  <c r="G99" i="46" l="1"/>
  <c r="H99" i="46" s="1"/>
  <c r="F100" i="46"/>
  <c r="G100" i="46" l="1"/>
  <c r="H100" i="46" s="1"/>
  <c r="F101" i="46"/>
  <c r="G101" i="46" l="1"/>
  <c r="H101" i="46" s="1"/>
  <c r="F102" i="46"/>
  <c r="G102" i="46" l="1"/>
  <c r="H102" i="46" s="1"/>
  <c r="F103" i="46"/>
  <c r="G103" i="46" l="1"/>
  <c r="H103" i="46" s="1"/>
  <c r="F104" i="46"/>
  <c r="G104" i="46" l="1"/>
  <c r="H104" i="46" s="1"/>
  <c r="F105" i="46"/>
  <c r="G105" i="46" l="1"/>
  <c r="H105" i="46" s="1"/>
  <c r="F106" i="46"/>
  <c r="G106" i="46" l="1"/>
  <c r="H106" i="46" s="1"/>
  <c r="F107" i="46"/>
  <c r="G107" i="46" l="1"/>
  <c r="H107" i="46" s="1"/>
  <c r="F108" i="46"/>
  <c r="G108" i="46" l="1"/>
  <c r="H108" i="46" s="1"/>
  <c r="F109" i="46"/>
  <c r="G109" i="46" l="1"/>
  <c r="H109" i="46" s="1"/>
  <c r="F110" i="46"/>
  <c r="G110" i="46" l="1"/>
  <c r="H110" i="46" s="1"/>
  <c r="F111" i="46"/>
  <c r="G111" i="46" l="1"/>
  <c r="H111" i="46" s="1"/>
  <c r="F112" i="46"/>
  <c r="G112" i="46" l="1"/>
  <c r="H112" i="46" s="1"/>
  <c r="F113" i="46"/>
  <c r="G113" i="46" l="1"/>
  <c r="H113" i="46" s="1"/>
  <c r="F114" i="46"/>
  <c r="G114" i="46" l="1"/>
  <c r="H114" i="46" s="1"/>
  <c r="F115" i="46"/>
  <c r="G115" i="46" l="1"/>
  <c r="H115" i="46" s="1"/>
  <c r="F116" i="46"/>
  <c r="G116" i="46" l="1"/>
  <c r="H116" i="46" s="1"/>
  <c r="F117" i="46"/>
  <c r="G117" i="46" l="1"/>
  <c r="H117" i="46" s="1"/>
  <c r="F118" i="46"/>
  <c r="G118" i="46" l="1"/>
  <c r="H118" i="46" s="1"/>
  <c r="F119" i="46"/>
  <c r="G119" i="46" l="1"/>
  <c r="H119" i="46" s="1"/>
  <c r="F120" i="46"/>
  <c r="G120" i="46" l="1"/>
  <c r="H120" i="46" s="1"/>
  <c r="F121" i="46"/>
  <c r="G121" i="46" l="1"/>
  <c r="H121" i="46" s="1"/>
  <c r="F122" i="46"/>
  <c r="G122" i="46" l="1"/>
  <c r="H122" i="46" s="1"/>
  <c r="F123" i="46"/>
  <c r="G123" i="46" l="1"/>
  <c r="H123" i="46" s="1"/>
  <c r="F124" i="46"/>
  <c r="G124" i="46" l="1"/>
  <c r="H124" i="46" s="1"/>
  <c r="F125" i="46"/>
  <c r="F126" i="46" l="1"/>
  <c r="G125" i="46"/>
  <c r="H125" i="46" s="1"/>
  <c r="G126" i="46" l="1"/>
  <c r="H126" i="46" s="1"/>
  <c r="F127" i="46"/>
  <c r="G127" i="46" l="1"/>
  <c r="H127" i="46" s="1"/>
  <c r="F128" i="46"/>
  <c r="G128" i="46" l="1"/>
  <c r="H128" i="46" s="1"/>
  <c r="F129" i="46"/>
  <c r="G129" i="46" l="1"/>
  <c r="H129" i="46" s="1"/>
  <c r="F130" i="46"/>
  <c r="G130" i="46" l="1"/>
  <c r="H130" i="46" s="1"/>
  <c r="F131" i="46"/>
  <c r="G131" i="46" l="1"/>
  <c r="H131" i="46" s="1"/>
  <c r="F132" i="46"/>
  <c r="G132" i="46" l="1"/>
  <c r="H132" i="46" s="1"/>
  <c r="F133" i="46"/>
  <c r="G133" i="46" l="1"/>
  <c r="H133" i="46" s="1"/>
  <c r="F134" i="46"/>
  <c r="G134" i="46" l="1"/>
  <c r="H134" i="46" s="1"/>
  <c r="F135" i="46"/>
  <c r="G135" i="46" l="1"/>
  <c r="H135" i="46" s="1"/>
  <c r="F136" i="46"/>
  <c r="G136" i="46" l="1"/>
  <c r="H136" i="46" s="1"/>
  <c r="F137" i="46"/>
  <c r="G137" i="46" l="1"/>
  <c r="H137" i="46" s="1"/>
  <c r="F138" i="46"/>
  <c r="G138" i="46" l="1"/>
  <c r="H138" i="46" s="1"/>
  <c r="F139" i="46"/>
  <c r="G139" i="46" l="1"/>
  <c r="H139" i="46" s="1"/>
  <c r="F140" i="46"/>
  <c r="G140" i="46" l="1"/>
  <c r="H140" i="46" s="1"/>
  <c r="F141" i="46"/>
  <c r="G141" i="46" l="1"/>
  <c r="H141" i="46" s="1"/>
  <c r="F142" i="46"/>
  <c r="G142" i="46" l="1"/>
  <c r="H142" i="46" s="1"/>
  <c r="F143" i="46"/>
  <c r="G143" i="46" l="1"/>
  <c r="H143" i="46" s="1"/>
  <c r="F144" i="46"/>
  <c r="G144" i="46" l="1"/>
  <c r="H144" i="46" s="1"/>
  <c r="F145" i="46"/>
  <c r="G145" i="46" l="1"/>
  <c r="H145" i="46" s="1"/>
  <c r="F146" i="46"/>
  <c r="G146" i="46" l="1"/>
  <c r="H146" i="46" s="1"/>
  <c r="F147" i="46"/>
  <c r="G147" i="46" l="1"/>
  <c r="H147" i="46" s="1"/>
  <c r="F148" i="46"/>
  <c r="G148" i="46" l="1"/>
  <c r="H148" i="46" s="1"/>
  <c r="F149" i="46"/>
  <c r="G149" i="46" l="1"/>
  <c r="H149" i="46" s="1"/>
  <c r="F150" i="46"/>
  <c r="G150" i="46" l="1"/>
  <c r="H150" i="46" s="1"/>
  <c r="F151" i="46"/>
  <c r="G151" i="46" l="1"/>
  <c r="H151" i="46" s="1"/>
  <c r="F152" i="46"/>
  <c r="G152" i="46" l="1"/>
  <c r="H152" i="46" s="1"/>
  <c r="F153" i="46"/>
  <c r="G153" i="46" l="1"/>
  <c r="H153" i="46" s="1"/>
  <c r="F154" i="46"/>
  <c r="G154" i="46" l="1"/>
  <c r="H154" i="46" s="1"/>
  <c r="F155" i="46"/>
  <c r="G155" i="46" l="1"/>
  <c r="H155" i="46" s="1"/>
  <c r="F156" i="46"/>
  <c r="G156" i="46" l="1"/>
  <c r="H156" i="46" s="1"/>
  <c r="F157" i="46"/>
  <c r="G157" i="46" l="1"/>
  <c r="H157" i="46" s="1"/>
  <c r="F158" i="46"/>
  <c r="F159" i="46" l="1"/>
  <c r="G158" i="46"/>
  <c r="H158" i="46" s="1"/>
  <c r="G159" i="46" l="1"/>
  <c r="H159" i="46" s="1"/>
  <c r="F160" i="46"/>
  <c r="G160" i="46" l="1"/>
  <c r="H160" i="46" s="1"/>
  <c r="F161" i="46"/>
  <c r="G161" i="46" l="1"/>
  <c r="H161" i="46" s="1"/>
  <c r="F162" i="46"/>
  <c r="G162" i="46" l="1"/>
  <c r="H162" i="46" s="1"/>
  <c r="F163" i="46"/>
  <c r="G163" i="46" l="1"/>
  <c r="H163" i="46" s="1"/>
  <c r="F164" i="46"/>
  <c r="G164" i="46" l="1"/>
  <c r="H164" i="46" s="1"/>
  <c r="F165" i="46"/>
  <c r="G165" i="46" l="1"/>
  <c r="H165" i="46" s="1"/>
  <c r="F166" i="46"/>
  <c r="G166" i="46" l="1"/>
  <c r="H166" i="46" s="1"/>
  <c r="F167" i="46"/>
  <c r="G167" i="46" l="1"/>
  <c r="H167" i="46" s="1"/>
  <c r="F168" i="46"/>
  <c r="G168" i="46" l="1"/>
  <c r="H168" i="46" s="1"/>
  <c r="F169" i="46"/>
  <c r="G169" i="46" l="1"/>
  <c r="H169" i="46" s="1"/>
  <c r="F170" i="46"/>
  <c r="G170" i="46" l="1"/>
  <c r="H170" i="46" s="1"/>
  <c r="F171" i="46"/>
  <c r="G171" i="46" l="1"/>
  <c r="H171" i="46" s="1"/>
  <c r="F172" i="46"/>
  <c r="G172" i="46" l="1"/>
  <c r="H172" i="46" s="1"/>
  <c r="F173" i="46"/>
  <c r="G173" i="46" l="1"/>
  <c r="H173" i="46" s="1"/>
  <c r="F174" i="46"/>
  <c r="G174" i="46" l="1"/>
  <c r="H174" i="46" s="1"/>
  <c r="F175" i="46"/>
  <c r="G175" i="46" l="1"/>
  <c r="H175" i="46" s="1"/>
  <c r="F176" i="46"/>
  <c r="G176" i="46" l="1"/>
  <c r="H176" i="46" s="1"/>
  <c r="F177" i="46"/>
  <c r="G177" i="46" l="1"/>
  <c r="H177" i="46" s="1"/>
  <c r="F178" i="46"/>
  <c r="G178" i="46" l="1"/>
  <c r="H178" i="46" s="1"/>
  <c r="F179" i="46"/>
  <c r="G179" i="46" l="1"/>
  <c r="H179" i="46" s="1"/>
  <c r="F180" i="46"/>
  <c r="G180" i="46" l="1"/>
  <c r="H180" i="46" s="1"/>
  <c r="F181" i="46"/>
  <c r="G181" i="46" l="1"/>
  <c r="H181" i="46" s="1"/>
  <c r="F182" i="46"/>
  <c r="G182" i="46" l="1"/>
  <c r="H182" i="46" s="1"/>
  <c r="F183" i="46"/>
  <c r="G183" i="46" l="1"/>
  <c r="H183" i="46" s="1"/>
  <c r="F184" i="46"/>
  <c r="G184" i="46" l="1"/>
  <c r="H184" i="46" s="1"/>
  <c r="F185" i="46"/>
  <c r="G185" i="46" l="1"/>
  <c r="H185" i="46" s="1"/>
  <c r="F186" i="46"/>
  <c r="G186" i="46" l="1"/>
  <c r="H186" i="46" s="1"/>
  <c r="F187" i="46"/>
  <c r="G187" i="46" l="1"/>
  <c r="H187" i="46" s="1"/>
  <c r="F188" i="46"/>
  <c r="G188" i="46" l="1"/>
  <c r="H188" i="46" s="1"/>
  <c r="F189" i="46"/>
  <c r="F190" i="46" l="1"/>
  <c r="G189" i="46"/>
  <c r="H189" i="46" s="1"/>
  <c r="G190" i="46" l="1"/>
  <c r="H190" i="46" s="1"/>
  <c r="F191" i="46"/>
  <c r="G191" i="46" l="1"/>
  <c r="H191" i="46" s="1"/>
  <c r="F192" i="46"/>
  <c r="F193" i="46" l="1"/>
  <c r="G192" i="46"/>
  <c r="H192" i="46" s="1"/>
  <c r="G193" i="46" l="1"/>
  <c r="H193" i="46" s="1"/>
  <c r="F194" i="46"/>
  <c r="G194" i="46" l="1"/>
  <c r="H194" i="46" s="1"/>
  <c r="F195" i="46"/>
  <c r="G195" i="46" l="1"/>
  <c r="H195" i="46" s="1"/>
  <c r="F196" i="46"/>
  <c r="G196" i="46" l="1"/>
  <c r="H196" i="46" s="1"/>
  <c r="F197" i="46"/>
  <c r="G197" i="46" l="1"/>
  <c r="H197" i="46" s="1"/>
  <c r="F198" i="46"/>
  <c r="G198" i="46" l="1"/>
  <c r="H198" i="46" s="1"/>
  <c r="F199" i="46"/>
  <c r="G199" i="46" l="1"/>
  <c r="H199" i="46" s="1"/>
  <c r="F200" i="46"/>
  <c r="G200" i="46" l="1"/>
  <c r="H200" i="46" s="1"/>
  <c r="F201" i="46"/>
  <c r="G201" i="46" l="1"/>
  <c r="H201" i="46" s="1"/>
  <c r="F202" i="46"/>
  <c r="G202" i="46" l="1"/>
  <c r="H202" i="46" s="1"/>
  <c r="F203" i="46"/>
  <c r="G203" i="46" l="1"/>
  <c r="H203" i="46" s="1"/>
  <c r="F204" i="46"/>
  <c r="G204" i="46" l="1"/>
  <c r="H204" i="46" s="1"/>
  <c r="F205" i="46"/>
  <c r="G205" i="46" l="1"/>
  <c r="H205" i="46" s="1"/>
  <c r="F206" i="46"/>
  <c r="G206" i="46" l="1"/>
  <c r="H206" i="46" s="1"/>
  <c r="F207" i="46"/>
  <c r="F208" i="46" l="1"/>
  <c r="G207" i="46"/>
  <c r="H207" i="46" s="1"/>
  <c r="G208" i="46" l="1"/>
  <c r="H208" i="46" s="1"/>
  <c r="F209" i="46"/>
  <c r="G209" i="46" l="1"/>
  <c r="H209" i="46" s="1"/>
  <c r="F210" i="46"/>
  <c r="G210" i="46" l="1"/>
  <c r="H210" i="46" s="1"/>
  <c r="F211" i="46"/>
  <c r="G211" i="46" l="1"/>
  <c r="H211" i="46" s="1"/>
  <c r="F212" i="46"/>
  <c r="F213" i="46" l="1"/>
  <c r="G212" i="46"/>
  <c r="H212" i="46" s="1"/>
  <c r="G213" i="46" l="1"/>
  <c r="H213" i="46" s="1"/>
  <c r="F214" i="46"/>
  <c r="G214" i="46" l="1"/>
  <c r="H214" i="46" s="1"/>
  <c r="F215" i="46"/>
  <c r="G215" i="46" l="1"/>
  <c r="H215" i="46" s="1"/>
  <c r="F216" i="46"/>
  <c r="G216" i="46" l="1"/>
  <c r="H216" i="46" s="1"/>
  <c r="F217" i="46"/>
  <c r="F218" i="46" l="1"/>
  <c r="G217" i="46"/>
  <c r="H217" i="46" s="1"/>
  <c r="G218" i="46" l="1"/>
  <c r="H218" i="46" s="1"/>
  <c r="F219" i="46"/>
  <c r="G219" i="46" l="1"/>
  <c r="H219" i="46" s="1"/>
  <c r="F220" i="46"/>
  <c r="G220" i="46" l="1"/>
  <c r="H220" i="46" s="1"/>
  <c r="F221" i="46"/>
  <c r="F222" i="46" l="1"/>
  <c r="G221" i="46"/>
  <c r="H221" i="46" s="1"/>
  <c r="G222" i="46" l="1"/>
  <c r="H222" i="46" s="1"/>
  <c r="F223" i="46"/>
  <c r="F224" i="46" l="1"/>
  <c r="G223" i="46"/>
  <c r="H223" i="46" s="1"/>
  <c r="F225" i="46" l="1"/>
  <c r="G224" i="46"/>
  <c r="H224" i="46" s="1"/>
  <c r="G225" i="46" l="1"/>
  <c r="H225" i="46" s="1"/>
  <c r="F226" i="46"/>
  <c r="F227" i="46" l="1"/>
  <c r="G226" i="46"/>
  <c r="H226" i="46" s="1"/>
  <c r="G227" i="46" l="1"/>
  <c r="H227" i="46" s="1"/>
  <c r="F228" i="46"/>
  <c r="G228" i="46" l="1"/>
  <c r="H228" i="46" s="1"/>
  <c r="F229" i="46"/>
  <c r="F230" i="46" l="1"/>
  <c r="G229" i="46"/>
  <c r="H229" i="46" s="1"/>
  <c r="G230" i="46" l="1"/>
  <c r="H230" i="46" s="1"/>
  <c r="F231" i="46"/>
  <c r="F232" i="46" l="1"/>
  <c r="G231" i="46"/>
  <c r="H231" i="46" s="1"/>
  <c r="G232" i="46" l="1"/>
  <c r="H232" i="46" s="1"/>
  <c r="F233" i="46"/>
  <c r="G233" i="46" l="1"/>
  <c r="H233" i="46" s="1"/>
  <c r="F234" i="46"/>
  <c r="G234" i="46" l="1"/>
  <c r="H234" i="46" s="1"/>
  <c r="F235" i="46"/>
  <c r="G235" i="46" l="1"/>
  <c r="H235" i="46" s="1"/>
  <c r="F236" i="46"/>
  <c r="G236" i="46" l="1"/>
  <c r="H236" i="46" s="1"/>
  <c r="F237" i="46"/>
  <c r="G237" i="46" l="1"/>
  <c r="H237" i="46" s="1"/>
  <c r="F238" i="46"/>
  <c r="G238" i="46" l="1"/>
  <c r="H238" i="46" s="1"/>
  <c r="F239" i="46"/>
  <c r="G239" i="46" l="1"/>
  <c r="H239" i="46" s="1"/>
  <c r="F240" i="46"/>
  <c r="G240" i="46" l="1"/>
  <c r="H240" i="46" s="1"/>
  <c r="F241" i="46"/>
  <c r="G241" i="46" l="1"/>
  <c r="H241" i="46" s="1"/>
  <c r="F242" i="46"/>
  <c r="G242" i="46" l="1"/>
  <c r="H242" i="46" s="1"/>
  <c r="F243" i="46"/>
  <c r="G243" i="46" l="1"/>
  <c r="H243" i="46" s="1"/>
  <c r="F244" i="46"/>
  <c r="G244" i="46" l="1"/>
  <c r="H244" i="46" s="1"/>
  <c r="F245" i="46"/>
  <c r="G245" i="46" l="1"/>
  <c r="H245" i="46" s="1"/>
  <c r="F246" i="46"/>
  <c r="G246" i="46" l="1"/>
  <c r="H246" i="46" s="1"/>
  <c r="F247" i="46"/>
  <c r="G247" i="46" l="1"/>
  <c r="H247" i="46" s="1"/>
  <c r="F248" i="46"/>
  <c r="G248" i="46" l="1"/>
  <c r="H248" i="46" s="1"/>
  <c r="F249" i="46"/>
  <c r="G249" i="46" l="1"/>
  <c r="H249" i="46" s="1"/>
  <c r="F250" i="46"/>
  <c r="G250" i="46" l="1"/>
  <c r="H250" i="46" s="1"/>
  <c r="F251" i="46"/>
  <c r="G251" i="46" l="1"/>
  <c r="H251" i="46" s="1"/>
  <c r="F252" i="46"/>
  <c r="G252" i="46" l="1"/>
  <c r="H252" i="46" s="1"/>
  <c r="F253" i="46"/>
  <c r="G253" i="46" l="1"/>
  <c r="H253" i="46" s="1"/>
  <c r="F254" i="46"/>
  <c r="G254" i="46" l="1"/>
  <c r="H254" i="46" s="1"/>
  <c r="F255" i="46"/>
  <c r="G255" i="46" l="1"/>
  <c r="H255" i="46" s="1"/>
  <c r="F256" i="46"/>
  <c r="G256" i="46" l="1"/>
  <c r="H256" i="46" s="1"/>
  <c r="F257" i="46"/>
  <c r="G257" i="46" l="1"/>
  <c r="H257" i="46" s="1"/>
  <c r="F258" i="46"/>
  <c r="G258" i="46" l="1"/>
  <c r="H258" i="46" s="1"/>
  <c r="F259" i="46"/>
  <c r="G259" i="46" l="1"/>
  <c r="H259" i="46" s="1"/>
  <c r="F260" i="46"/>
  <c r="G260" i="46" l="1"/>
  <c r="H260" i="46" s="1"/>
  <c r="F261" i="46"/>
  <c r="G261" i="46" l="1"/>
  <c r="H261" i="46" s="1"/>
  <c r="F262" i="46"/>
  <c r="G262" i="46" l="1"/>
  <c r="H262" i="46" s="1"/>
  <c r="F263" i="46"/>
  <c r="G263" i="46" l="1"/>
  <c r="H263" i="46" s="1"/>
  <c r="F264" i="46"/>
  <c r="G264" i="46" l="1"/>
  <c r="H264" i="46" s="1"/>
  <c r="F265" i="46"/>
  <c r="G265" i="46" l="1"/>
  <c r="H265" i="46" s="1"/>
  <c r="F266" i="46"/>
  <c r="G266" i="46" l="1"/>
  <c r="H266" i="46" s="1"/>
  <c r="F267" i="46"/>
  <c r="G267" i="46" l="1"/>
  <c r="H267" i="46" s="1"/>
  <c r="F268" i="46"/>
  <c r="G268" i="46" l="1"/>
  <c r="H268" i="46" s="1"/>
  <c r="F269" i="46"/>
  <c r="G269" i="46" l="1"/>
  <c r="H269" i="46" s="1"/>
  <c r="F270" i="46"/>
  <c r="G270" i="46" l="1"/>
  <c r="H270" i="46" s="1"/>
  <c r="F271" i="46"/>
  <c r="G271" i="46" l="1"/>
  <c r="H271" i="46" s="1"/>
  <c r="F272" i="46"/>
  <c r="G272" i="46" l="1"/>
  <c r="H272" i="46" s="1"/>
  <c r="F273" i="46"/>
  <c r="G273" i="46" l="1"/>
  <c r="H273" i="46" s="1"/>
  <c r="F274" i="46"/>
  <c r="G274" i="46" l="1"/>
  <c r="H274" i="46" s="1"/>
  <c r="F275" i="46"/>
  <c r="G275" i="46" l="1"/>
  <c r="H275" i="46" s="1"/>
  <c r="F276" i="46"/>
  <c r="G276" i="46" l="1"/>
  <c r="H276" i="46" s="1"/>
  <c r="F277" i="46"/>
  <c r="G277" i="46" l="1"/>
  <c r="H277" i="46" s="1"/>
  <c r="F278" i="46"/>
  <c r="G278" i="46" l="1"/>
  <c r="H278" i="46" s="1"/>
  <c r="F279" i="46"/>
  <c r="G279" i="46" l="1"/>
  <c r="H279" i="46" s="1"/>
  <c r="F280" i="46"/>
  <c r="G280" i="46" l="1"/>
  <c r="H280" i="46" s="1"/>
  <c r="F281" i="46"/>
  <c r="G281" i="46" l="1"/>
  <c r="H281" i="46" s="1"/>
  <c r="F282" i="46"/>
  <c r="G282" i="46" l="1"/>
  <c r="H282" i="46" s="1"/>
  <c r="F283" i="46"/>
  <c r="G283" i="46" l="1"/>
  <c r="H283" i="46" s="1"/>
  <c r="F284" i="46"/>
  <c r="G284" i="46" l="1"/>
  <c r="H284" i="46" s="1"/>
  <c r="F285" i="46"/>
  <c r="G285" i="46" l="1"/>
  <c r="H285" i="46" s="1"/>
  <c r="F286" i="46"/>
  <c r="G286" i="46" l="1"/>
  <c r="H286" i="46" s="1"/>
  <c r="F287" i="46"/>
  <c r="G287" i="46" l="1"/>
  <c r="H287" i="46" s="1"/>
  <c r="F288" i="46"/>
  <c r="G288" i="46" l="1"/>
  <c r="H288" i="46" s="1"/>
  <c r="F289" i="46"/>
  <c r="G289" i="46" l="1"/>
  <c r="H289" i="46" s="1"/>
  <c r="F290" i="46"/>
  <c r="G290" i="46" l="1"/>
  <c r="H290" i="46" s="1"/>
  <c r="F291" i="46"/>
  <c r="G291" i="46" l="1"/>
  <c r="H291" i="46" s="1"/>
  <c r="F292" i="46"/>
  <c r="G292" i="46" l="1"/>
  <c r="H292" i="46" s="1"/>
  <c r="F293" i="46"/>
  <c r="G293" i="46" l="1"/>
  <c r="H293" i="46" s="1"/>
  <c r="F294" i="46"/>
  <c r="G294" i="46" l="1"/>
  <c r="H294" i="46" s="1"/>
  <c r="F295" i="46"/>
  <c r="G295" i="46" l="1"/>
  <c r="H295" i="46" s="1"/>
  <c r="F296" i="46"/>
  <c r="G296" i="46" l="1"/>
  <c r="H296" i="46" s="1"/>
  <c r="F297" i="46"/>
  <c r="G297" i="46" l="1"/>
  <c r="H297" i="46" s="1"/>
  <c r="F298" i="46"/>
  <c r="G298" i="46" l="1"/>
  <c r="H298" i="46" s="1"/>
  <c r="F299" i="46"/>
  <c r="G299" i="46" l="1"/>
  <c r="H299" i="46" s="1"/>
  <c r="F300" i="46"/>
  <c r="G300" i="46" l="1"/>
  <c r="H300" i="46" s="1"/>
  <c r="F301" i="46"/>
  <c r="G301" i="46" l="1"/>
  <c r="H301" i="46" s="1"/>
  <c r="F302" i="46"/>
  <c r="G302" i="46" l="1"/>
  <c r="H302" i="46" s="1"/>
  <c r="F303" i="46"/>
  <c r="G303" i="46" l="1"/>
  <c r="H303" i="46" s="1"/>
  <c r="F304" i="46"/>
  <c r="G304" i="46" l="1"/>
  <c r="H304" i="46" s="1"/>
  <c r="F305" i="46"/>
  <c r="G305" i="46" l="1"/>
  <c r="H305" i="46" s="1"/>
  <c r="F306" i="46"/>
  <c r="G306" i="46" l="1"/>
  <c r="H306" i="46" s="1"/>
  <c r="F307" i="46"/>
  <c r="G307" i="46" l="1"/>
  <c r="H307" i="46" s="1"/>
  <c r="F308" i="46"/>
  <c r="G308" i="46" l="1"/>
  <c r="H308" i="46" s="1"/>
  <c r="F309" i="46"/>
  <c r="G309" i="46" l="1"/>
  <c r="H309" i="46" s="1"/>
  <c r="F310" i="46"/>
  <c r="G310" i="46" l="1"/>
  <c r="H310" i="46" s="1"/>
  <c r="F311" i="46"/>
  <c r="G311" i="46" l="1"/>
  <c r="H311" i="46" s="1"/>
  <c r="F312" i="46"/>
  <c r="G312" i="46" l="1"/>
  <c r="H312" i="46" s="1"/>
  <c r="F313" i="46"/>
  <c r="G313" i="46" l="1"/>
  <c r="H313" i="46" s="1"/>
  <c r="F314" i="46"/>
  <c r="G314" i="46" l="1"/>
  <c r="H314" i="46" s="1"/>
  <c r="F315" i="46"/>
  <c r="G315" i="46" l="1"/>
  <c r="H315" i="46" s="1"/>
  <c r="F316" i="46"/>
  <c r="G316" i="46" l="1"/>
  <c r="H316" i="46" s="1"/>
  <c r="F317" i="46"/>
  <c r="G317" i="46" l="1"/>
  <c r="H317" i="46" s="1"/>
  <c r="F318" i="46"/>
  <c r="G318" i="46" l="1"/>
  <c r="H318" i="46" s="1"/>
  <c r="F319" i="46"/>
  <c r="G319" i="46" l="1"/>
  <c r="H319" i="46" s="1"/>
  <c r="F320" i="46"/>
  <c r="G320" i="46" l="1"/>
  <c r="H320" i="46" s="1"/>
  <c r="F321" i="46"/>
  <c r="G321" i="46" l="1"/>
  <c r="H321" i="46" s="1"/>
  <c r="F322" i="46"/>
  <c r="G322" i="46" l="1"/>
  <c r="H322" i="46" s="1"/>
  <c r="F323" i="46"/>
  <c r="G323" i="46" l="1"/>
  <c r="H323" i="46" s="1"/>
  <c r="F324" i="46"/>
  <c r="G324" i="46" l="1"/>
  <c r="H324" i="46" s="1"/>
  <c r="F325" i="46"/>
  <c r="G325" i="46" l="1"/>
  <c r="H325" i="46" s="1"/>
  <c r="F326" i="46"/>
  <c r="G326" i="46" l="1"/>
  <c r="H326" i="46" s="1"/>
  <c r="F327" i="46"/>
  <c r="G327" i="46" l="1"/>
  <c r="H327" i="46" s="1"/>
  <c r="F328" i="46"/>
  <c r="G328" i="46" l="1"/>
  <c r="H328" i="46" s="1"/>
  <c r="F329" i="46"/>
  <c r="G329" i="46" l="1"/>
  <c r="H329" i="46" s="1"/>
  <c r="F330" i="46"/>
  <c r="G330" i="46" l="1"/>
  <c r="H330" i="46" s="1"/>
  <c r="F331" i="46"/>
  <c r="G331" i="46" l="1"/>
  <c r="H331" i="46" s="1"/>
  <c r="F332" i="46"/>
  <c r="G332" i="46" l="1"/>
  <c r="H332" i="46" s="1"/>
  <c r="F333" i="46"/>
  <c r="G333" i="46" l="1"/>
  <c r="H333" i="46" s="1"/>
  <c r="F334" i="46"/>
  <c r="G334" i="46" l="1"/>
  <c r="H334" i="46" s="1"/>
  <c r="F335" i="46"/>
  <c r="G335" i="46" l="1"/>
  <c r="H335" i="46" s="1"/>
  <c r="F336" i="46"/>
  <c r="G336" i="46" l="1"/>
  <c r="H336" i="46" s="1"/>
  <c r="F337" i="46"/>
  <c r="G337" i="46" l="1"/>
  <c r="H337" i="46" s="1"/>
  <c r="F338" i="46"/>
  <c r="G338" i="46" l="1"/>
  <c r="H338" i="46" s="1"/>
  <c r="F339" i="46"/>
  <c r="G339" i="46" l="1"/>
  <c r="H339" i="46" s="1"/>
  <c r="F340" i="46"/>
  <c r="G340" i="46" l="1"/>
  <c r="H340" i="46" s="1"/>
  <c r="F341" i="46"/>
  <c r="G341" i="46" l="1"/>
  <c r="H341" i="46" s="1"/>
  <c r="F342" i="46"/>
  <c r="G342" i="46" l="1"/>
  <c r="H342" i="46" s="1"/>
  <c r="F343" i="46"/>
  <c r="G343" i="46" l="1"/>
  <c r="H343" i="46" s="1"/>
  <c r="F344" i="46"/>
  <c r="G344" i="46" l="1"/>
  <c r="H344" i="46" s="1"/>
  <c r="F345" i="46"/>
  <c r="G345" i="46" l="1"/>
  <c r="H345" i="46" s="1"/>
  <c r="F346" i="46"/>
  <c r="G346" i="46" l="1"/>
  <c r="H346" i="46" s="1"/>
  <c r="F347" i="46"/>
  <c r="G347" i="46" l="1"/>
  <c r="H347" i="46" s="1"/>
  <c r="F348" i="46"/>
  <c r="G348" i="46" l="1"/>
  <c r="H348" i="46" s="1"/>
  <c r="F349" i="46"/>
  <c r="G349" i="46" l="1"/>
  <c r="H349" i="46" s="1"/>
  <c r="F350" i="46"/>
  <c r="G350" i="46" l="1"/>
  <c r="H350" i="46" s="1"/>
  <c r="F351" i="46"/>
  <c r="G351" i="46" l="1"/>
  <c r="H351" i="46" s="1"/>
  <c r="F352" i="46"/>
  <c r="G352" i="46" l="1"/>
  <c r="H352" i="46" s="1"/>
  <c r="F353" i="46"/>
  <c r="G353" i="46" l="1"/>
  <c r="H353" i="46" s="1"/>
  <c r="F354" i="46"/>
  <c r="G354" i="46" l="1"/>
  <c r="H354" i="46" s="1"/>
  <c r="F355" i="46"/>
  <c r="G355" i="46" l="1"/>
  <c r="H355" i="46" s="1"/>
  <c r="F356" i="46"/>
  <c r="G356" i="46" l="1"/>
  <c r="H356" i="46" s="1"/>
  <c r="F357" i="46"/>
  <c r="G357" i="46" l="1"/>
  <c r="H357" i="46" s="1"/>
  <c r="F358" i="46"/>
  <c r="G358" i="46" l="1"/>
  <c r="H358" i="46" s="1"/>
  <c r="F359" i="46"/>
  <c r="G359" i="46" l="1"/>
  <c r="H359" i="46" s="1"/>
  <c r="F360" i="46"/>
  <c r="G360" i="46" l="1"/>
  <c r="H360" i="46" s="1"/>
  <c r="F361" i="46"/>
  <c r="G361" i="46" l="1"/>
  <c r="H361" i="46" s="1"/>
  <c r="F362" i="46"/>
  <c r="G362" i="46" l="1"/>
  <c r="H362" i="46" s="1"/>
  <c r="F363" i="46"/>
  <c r="G363" i="46" l="1"/>
  <c r="H363" i="46" s="1"/>
  <c r="F364" i="46"/>
  <c r="G364" i="46" l="1"/>
  <c r="H364" i="46" s="1"/>
  <c r="F365" i="46"/>
  <c r="G365" i="46" l="1"/>
  <c r="H365" i="46" s="1"/>
  <c r="F366" i="46"/>
  <c r="G366" i="46" l="1"/>
  <c r="H366" i="46" s="1"/>
  <c r="F367" i="46"/>
  <c r="G367" i="46" l="1"/>
  <c r="H367" i="46" s="1"/>
  <c r="F368" i="46"/>
  <c r="G368" i="46" l="1"/>
  <c r="H368" i="46" s="1"/>
  <c r="F369" i="46"/>
  <c r="G369" i="46" l="1"/>
  <c r="H369" i="46" s="1"/>
  <c r="F370" i="46"/>
  <c r="G370" i="46" l="1"/>
  <c r="H370" i="46" s="1"/>
  <c r="F371" i="46"/>
  <c r="G371" i="46" l="1"/>
  <c r="H371" i="46" s="1"/>
  <c r="F372" i="46"/>
  <c r="G372" i="46" l="1"/>
  <c r="H372" i="46" s="1"/>
  <c r="F373" i="46"/>
  <c r="G373" i="46" l="1"/>
  <c r="H373" i="46" s="1"/>
  <c r="F374" i="46"/>
  <c r="G374" i="46" l="1"/>
  <c r="H374" i="46" s="1"/>
  <c r="F375" i="46"/>
  <c r="G375" i="46" l="1"/>
  <c r="H375" i="46" s="1"/>
  <c r="F376" i="46"/>
  <c r="G376" i="46" l="1"/>
  <c r="H376" i="46" s="1"/>
  <c r="F377" i="46"/>
  <c r="G377" i="46" l="1"/>
  <c r="H377" i="46" s="1"/>
  <c r="F378" i="46"/>
  <c r="G378" i="46" l="1"/>
  <c r="H378" i="46" s="1"/>
  <c r="F379" i="46"/>
  <c r="G379" i="46" l="1"/>
  <c r="H379" i="46" s="1"/>
  <c r="F380" i="46"/>
  <c r="G380" i="46" l="1"/>
  <c r="H380" i="46" s="1"/>
  <c r="F381" i="46"/>
  <c r="G381" i="46" l="1"/>
  <c r="H381" i="46" s="1"/>
  <c r="F382" i="46"/>
  <c r="G382" i="46" l="1"/>
  <c r="H382" i="46" s="1"/>
  <c r="F383" i="46"/>
  <c r="G383" i="46" l="1"/>
  <c r="H383" i="46" s="1"/>
  <c r="F384" i="46"/>
  <c r="G384" i="46" l="1"/>
  <c r="H384" i="46" s="1"/>
  <c r="F385" i="46"/>
  <c r="G385" i="46" l="1"/>
  <c r="H385" i="46" s="1"/>
  <c r="F386" i="46"/>
  <c r="G386" i="46" l="1"/>
  <c r="H386" i="46" s="1"/>
  <c r="F387" i="46"/>
  <c r="G387" i="46" l="1"/>
  <c r="H387" i="46" s="1"/>
  <c r="F388" i="46"/>
  <c r="G388" i="46" l="1"/>
  <c r="H388" i="46" s="1"/>
  <c r="F389" i="46"/>
  <c r="G389" i="46" l="1"/>
  <c r="H389" i="46" s="1"/>
  <c r="F390" i="46"/>
  <c r="G390" i="46" l="1"/>
  <c r="H390" i="46" s="1"/>
  <c r="F391" i="46"/>
  <c r="F392" i="46" l="1"/>
  <c r="G391" i="46"/>
  <c r="H391" i="46" s="1"/>
  <c r="G392" i="46" l="1"/>
  <c r="H392" i="46" s="1"/>
  <c r="F393" i="46"/>
  <c r="G393" i="46" l="1"/>
  <c r="H393" i="46" s="1"/>
  <c r="F394" i="46"/>
  <c r="G394" i="46" l="1"/>
  <c r="H394" i="46" s="1"/>
  <c r="F395" i="46"/>
  <c r="G395" i="46" l="1"/>
  <c r="H395" i="46" s="1"/>
  <c r="F396" i="46"/>
  <c r="G396" i="46" l="1"/>
  <c r="H396" i="46" s="1"/>
  <c r="F397" i="46"/>
  <c r="G397" i="46" l="1"/>
  <c r="H397" i="46" s="1"/>
  <c r="F398" i="46"/>
  <c r="G398" i="46" l="1"/>
  <c r="H398" i="46" s="1"/>
  <c r="F399" i="46"/>
  <c r="G399" i="46" l="1"/>
  <c r="H399" i="46" s="1"/>
  <c r="F400" i="46"/>
  <c r="G400" i="46" l="1"/>
  <c r="H400" i="46" s="1"/>
  <c r="F401" i="46"/>
  <c r="G401" i="46" l="1"/>
  <c r="H401" i="46" s="1"/>
  <c r="F402" i="46"/>
  <c r="F403" i="46" l="1"/>
  <c r="G402" i="46"/>
  <c r="H402" i="46" s="1"/>
  <c r="G403" i="46" l="1"/>
  <c r="H403" i="46" s="1"/>
  <c r="F404" i="46"/>
  <c r="G404" i="46" l="1"/>
  <c r="H404" i="46" s="1"/>
  <c r="F405" i="46"/>
  <c r="G405" i="46" l="1"/>
  <c r="H405" i="46" s="1"/>
  <c r="F406" i="46"/>
  <c r="G406" i="46" l="1"/>
  <c r="H406" i="46" s="1"/>
  <c r="F407" i="46"/>
  <c r="G407" i="46" l="1"/>
  <c r="H407" i="46" s="1"/>
  <c r="F408" i="46"/>
  <c r="G408" i="46" l="1"/>
  <c r="H408" i="46" s="1"/>
  <c r="F409" i="46"/>
  <c r="G409" i="46" l="1"/>
  <c r="H409" i="46" s="1"/>
  <c r="F410" i="46"/>
  <c r="G410" i="46" l="1"/>
  <c r="H410" i="46" s="1"/>
  <c r="F411" i="46"/>
  <c r="G411" i="46" l="1"/>
  <c r="H411" i="46" s="1"/>
  <c r="F412" i="46"/>
  <c r="G412" i="46" l="1"/>
  <c r="H412" i="46" s="1"/>
  <c r="F413" i="46"/>
  <c r="G413" i="46" l="1"/>
  <c r="H413" i="46" s="1"/>
  <c r="F414" i="46"/>
  <c r="G414" i="46" l="1"/>
  <c r="H414" i="46" s="1"/>
  <c r="F415" i="46"/>
  <c r="G415" i="46" l="1"/>
  <c r="H415" i="46" s="1"/>
  <c r="F416" i="46"/>
  <c r="G416" i="46" l="1"/>
  <c r="H416" i="46" s="1"/>
  <c r="F417" i="46"/>
  <c r="G417" i="46" l="1"/>
  <c r="H417" i="46" s="1"/>
  <c r="F418" i="46"/>
  <c r="G418" i="46" l="1"/>
  <c r="H418" i="46" s="1"/>
  <c r="F419" i="46"/>
  <c r="G419" i="46" l="1"/>
  <c r="H419" i="46" s="1"/>
  <c r="F420" i="46"/>
  <c r="G420" i="46" l="1"/>
  <c r="H420" i="46" s="1"/>
  <c r="F421" i="46"/>
  <c r="G421" i="46" l="1"/>
  <c r="H421" i="46" s="1"/>
  <c r="F422" i="46"/>
  <c r="G422" i="46" l="1"/>
  <c r="H422" i="46" s="1"/>
  <c r="F423" i="46"/>
  <c r="G423" i="46" l="1"/>
  <c r="H423" i="46" s="1"/>
  <c r="F424" i="46"/>
  <c r="G424" i="46" l="1"/>
  <c r="H424" i="46" s="1"/>
  <c r="F425" i="46"/>
  <c r="G425" i="46" l="1"/>
  <c r="H425" i="46" s="1"/>
  <c r="F426" i="46"/>
  <c r="G426" i="46" l="1"/>
  <c r="H426" i="46" s="1"/>
  <c r="F427" i="46"/>
  <c r="G427" i="46" l="1"/>
  <c r="H427" i="46" s="1"/>
  <c r="F428" i="46"/>
  <c r="G428" i="46" l="1"/>
  <c r="H428" i="46" s="1"/>
  <c r="F429" i="46"/>
  <c r="G429" i="46" l="1"/>
  <c r="H429" i="46" s="1"/>
  <c r="F430" i="46"/>
  <c r="G430" i="46" l="1"/>
  <c r="H430" i="46" s="1"/>
  <c r="F431" i="46"/>
  <c r="G431" i="46" l="1"/>
  <c r="H431" i="46" s="1"/>
  <c r="F432" i="46"/>
  <c r="G432" i="46" l="1"/>
  <c r="H432" i="46" s="1"/>
  <c r="F433" i="46"/>
  <c r="G433" i="46" l="1"/>
  <c r="H433" i="46" s="1"/>
  <c r="F434" i="46"/>
  <c r="G434" i="46" l="1"/>
  <c r="H434" i="46" s="1"/>
  <c r="F435" i="46"/>
  <c r="G435" i="46" l="1"/>
  <c r="H435" i="46" s="1"/>
  <c r="F436" i="46"/>
  <c r="G436" i="46" l="1"/>
  <c r="H436" i="46" s="1"/>
  <c r="F437" i="46"/>
  <c r="G437" i="46" l="1"/>
  <c r="H437" i="46" s="1"/>
  <c r="F438" i="46"/>
  <c r="G438" i="46" l="1"/>
  <c r="H438" i="46" s="1"/>
  <c r="F439" i="46"/>
  <c r="G439" i="46" l="1"/>
  <c r="H439" i="46" s="1"/>
  <c r="F440" i="46"/>
  <c r="G440" i="46" l="1"/>
  <c r="H440" i="46" s="1"/>
  <c r="F441" i="46"/>
  <c r="G441" i="46" l="1"/>
  <c r="H441" i="46" s="1"/>
  <c r="F442" i="46"/>
  <c r="G442" i="46" l="1"/>
  <c r="H442" i="46" s="1"/>
  <c r="F443" i="46"/>
  <c r="G443" i="46" l="1"/>
  <c r="H443" i="46" s="1"/>
  <c r="F444" i="46"/>
  <c r="G444" i="46" l="1"/>
  <c r="H444" i="46" s="1"/>
  <c r="F445" i="46"/>
  <c r="G445" i="46" l="1"/>
  <c r="H445" i="46" s="1"/>
  <c r="F446" i="46"/>
  <c r="G446" i="46" l="1"/>
  <c r="H446" i="46" s="1"/>
  <c r="F447" i="46"/>
  <c r="G447" i="46" l="1"/>
  <c r="H447" i="46" s="1"/>
  <c r="F448" i="46"/>
  <c r="G448" i="46" l="1"/>
  <c r="H448" i="46" s="1"/>
  <c r="F449" i="46"/>
  <c r="G449" i="46" l="1"/>
  <c r="H449" i="46" s="1"/>
  <c r="F450" i="46"/>
  <c r="G450" i="46" l="1"/>
  <c r="H450" i="46" s="1"/>
  <c r="F451" i="46"/>
  <c r="G451" i="46" l="1"/>
  <c r="H451" i="46" s="1"/>
  <c r="F452" i="46"/>
  <c r="G452" i="46" l="1"/>
  <c r="H452" i="46" s="1"/>
  <c r="F453" i="46"/>
  <c r="G453" i="46" l="1"/>
  <c r="H453" i="46" s="1"/>
  <c r="F454" i="46"/>
  <c r="G454" i="46" l="1"/>
  <c r="H454" i="46" s="1"/>
  <c r="F455" i="46"/>
  <c r="G455" i="46" l="1"/>
  <c r="H455" i="46" s="1"/>
  <c r="F456" i="46"/>
  <c r="G456" i="46" l="1"/>
  <c r="H456" i="46" s="1"/>
  <c r="F457" i="46"/>
  <c r="G457" i="46" l="1"/>
  <c r="H457" i="46" s="1"/>
  <c r="F458" i="46"/>
  <c r="G458" i="46" l="1"/>
  <c r="H458" i="46" s="1"/>
  <c r="F459" i="46"/>
  <c r="G459" i="46" l="1"/>
  <c r="H459" i="46" s="1"/>
  <c r="F460" i="46"/>
  <c r="G460" i="46" l="1"/>
  <c r="H460" i="46" s="1"/>
  <c r="F461" i="46"/>
  <c r="G461" i="46" l="1"/>
  <c r="H461" i="46" s="1"/>
  <c r="F462" i="46"/>
  <c r="G462" i="46" l="1"/>
  <c r="H462" i="46" s="1"/>
  <c r="F463" i="46"/>
  <c r="G463" i="46" l="1"/>
  <c r="H463" i="46" s="1"/>
  <c r="F464" i="46"/>
  <c r="G464" i="46" l="1"/>
  <c r="H464" i="46" s="1"/>
  <c r="F465" i="46"/>
  <c r="G465" i="46" l="1"/>
  <c r="H465" i="46" s="1"/>
  <c r="F466" i="46"/>
  <c r="G466" i="46" l="1"/>
  <c r="H466" i="46" s="1"/>
  <c r="F467" i="46"/>
  <c r="G467" i="46" l="1"/>
  <c r="H467" i="46" s="1"/>
  <c r="F468" i="46"/>
  <c r="G468" i="46" l="1"/>
  <c r="H468" i="46" s="1"/>
  <c r="F469" i="46"/>
  <c r="G469" i="46" l="1"/>
  <c r="H469" i="46" s="1"/>
  <c r="F470" i="46"/>
  <c r="G470" i="46" l="1"/>
  <c r="H470" i="46" s="1"/>
  <c r="F471" i="46"/>
  <c r="G471" i="46" l="1"/>
  <c r="H471" i="46" s="1"/>
  <c r="F472" i="46"/>
  <c r="G472" i="46" l="1"/>
  <c r="H472" i="46" s="1"/>
  <c r="F473" i="46"/>
  <c r="G473" i="46" l="1"/>
  <c r="H473" i="46" s="1"/>
  <c r="F474" i="46"/>
  <c r="G474" i="46" l="1"/>
  <c r="H474" i="46" s="1"/>
  <c r="F475" i="46"/>
  <c r="G475" i="46" l="1"/>
  <c r="H475" i="46" s="1"/>
  <c r="F476" i="46"/>
  <c r="G476" i="46" l="1"/>
  <c r="H476" i="46" s="1"/>
  <c r="F477" i="46"/>
  <c r="G477" i="46" l="1"/>
  <c r="H477" i="46" s="1"/>
  <c r="F478" i="46"/>
  <c r="G478" i="46" l="1"/>
  <c r="H478" i="46" s="1"/>
  <c r="F479" i="46"/>
  <c r="G479" i="46" l="1"/>
  <c r="H479" i="46" s="1"/>
  <c r="F480" i="46"/>
  <c r="G480" i="46" l="1"/>
  <c r="H480" i="46" s="1"/>
  <c r="F481" i="46"/>
  <c r="G481" i="46" l="1"/>
  <c r="H481" i="46" s="1"/>
  <c r="F482" i="46"/>
  <c r="G482" i="46" l="1"/>
  <c r="H482" i="46" s="1"/>
  <c r="F483" i="46"/>
  <c r="G483" i="46" l="1"/>
  <c r="H483" i="46" s="1"/>
  <c r="F484" i="46"/>
  <c r="G484" i="46" l="1"/>
  <c r="H484" i="46" s="1"/>
  <c r="F485" i="46"/>
  <c r="G485" i="46" l="1"/>
  <c r="H485" i="46" s="1"/>
  <c r="F486" i="46"/>
  <c r="G486" i="46" l="1"/>
  <c r="H486" i="46" s="1"/>
  <c r="F487" i="46"/>
  <c r="G487" i="46" l="1"/>
  <c r="H487" i="46" s="1"/>
  <c r="F488" i="46"/>
  <c r="G488" i="46" l="1"/>
  <c r="H488" i="46" s="1"/>
  <c r="F489" i="46"/>
  <c r="G489" i="46" l="1"/>
  <c r="H489" i="46" s="1"/>
  <c r="F490" i="46"/>
  <c r="G490" i="46" l="1"/>
  <c r="H490" i="46" s="1"/>
  <c r="F491" i="46"/>
  <c r="G491" i="46" l="1"/>
  <c r="H491" i="46" s="1"/>
  <c r="F492" i="46"/>
  <c r="G492" i="46" l="1"/>
  <c r="H492" i="46" s="1"/>
  <c r="F493" i="46"/>
  <c r="G493" i="46" l="1"/>
  <c r="H493" i="46" s="1"/>
  <c r="F494" i="46"/>
  <c r="G494" i="46" l="1"/>
  <c r="H494" i="46" s="1"/>
  <c r="F495" i="46"/>
  <c r="G495" i="46" l="1"/>
  <c r="H495" i="46" s="1"/>
  <c r="F496" i="46"/>
  <c r="G496" i="46" l="1"/>
  <c r="H496" i="46" s="1"/>
  <c r="F497" i="46"/>
  <c r="G497" i="46" l="1"/>
  <c r="H497" i="46" s="1"/>
  <c r="F498" i="46"/>
  <c r="G498" i="46" l="1"/>
  <c r="H498" i="46" s="1"/>
  <c r="F499" i="46"/>
  <c r="G499" i="46" l="1"/>
  <c r="H499" i="46" s="1"/>
  <c r="F500" i="46"/>
  <c r="G500" i="46" l="1"/>
  <c r="H500" i="46" s="1"/>
  <c r="F501" i="46"/>
  <c r="G501" i="46" l="1"/>
  <c r="H501" i="46" s="1"/>
  <c r="F502" i="46"/>
  <c r="G502" i="46" l="1"/>
  <c r="H502" i="46" s="1"/>
  <c r="F503" i="46"/>
  <c r="G503" i="46" l="1"/>
  <c r="H503" i="46" s="1"/>
  <c r="F504" i="46"/>
  <c r="G504" i="46" l="1"/>
  <c r="H504" i="46" s="1"/>
  <c r="F505" i="46"/>
  <c r="G505" i="46" l="1"/>
  <c r="H505" i="46" s="1"/>
  <c r="F506" i="46"/>
  <c r="G506" i="46" l="1"/>
  <c r="H506" i="46" s="1"/>
  <c r="F507" i="46"/>
  <c r="G507" i="46" l="1"/>
  <c r="H507" i="46" s="1"/>
  <c r="F508" i="46"/>
  <c r="G508" i="46" l="1"/>
  <c r="H508" i="46" s="1"/>
  <c r="F509" i="46"/>
  <c r="G509" i="46" l="1"/>
  <c r="H509" i="46" s="1"/>
  <c r="F510" i="46"/>
  <c r="G510" i="46" l="1"/>
  <c r="H510" i="46" s="1"/>
  <c r="F511" i="46"/>
  <c r="F512" i="46" l="1"/>
  <c r="G511" i="46"/>
  <c r="H511" i="46" s="1"/>
  <c r="G512" i="46" l="1"/>
  <c r="H512" i="46" s="1"/>
  <c r="F513" i="46"/>
  <c r="G513" i="46" l="1"/>
  <c r="H513" i="46" s="1"/>
  <c r="F514" i="46"/>
  <c r="G514" i="46" l="1"/>
  <c r="H514" i="46" s="1"/>
  <c r="F515" i="46"/>
  <c r="G515" i="46" l="1"/>
  <c r="H515" i="46" s="1"/>
  <c r="F516" i="46"/>
  <c r="G516" i="46" l="1"/>
  <c r="H516" i="46" s="1"/>
  <c r="F517" i="46"/>
  <c r="G517" i="46" l="1"/>
  <c r="H517" i="46" s="1"/>
  <c r="F518" i="46"/>
  <c r="G518" i="46" l="1"/>
  <c r="H518" i="46" s="1"/>
  <c r="F519" i="46"/>
  <c r="G519" i="46" l="1"/>
  <c r="H519" i="46" s="1"/>
  <c r="F520" i="46"/>
  <c r="G520" i="46" l="1"/>
  <c r="H520" i="46" s="1"/>
  <c r="F521" i="46"/>
  <c r="G521" i="46" l="1"/>
  <c r="H521" i="46" s="1"/>
  <c r="F522" i="46"/>
  <c r="G522" i="46" l="1"/>
  <c r="H522" i="46" s="1"/>
  <c r="F523" i="46"/>
  <c r="G523" i="46" l="1"/>
  <c r="H523" i="46" s="1"/>
  <c r="F524" i="46"/>
  <c r="G524" i="46" l="1"/>
  <c r="H524" i="46" s="1"/>
  <c r="F525" i="46"/>
  <c r="G525" i="46" l="1"/>
  <c r="H525" i="46" s="1"/>
  <c r="F526" i="46"/>
  <c r="G526" i="46" l="1"/>
  <c r="H526" i="46" s="1"/>
  <c r="F527" i="46"/>
  <c r="G527" i="46" l="1"/>
  <c r="H527" i="46" s="1"/>
  <c r="F528" i="46"/>
  <c r="G528" i="46" l="1"/>
  <c r="H528" i="46" s="1"/>
  <c r="F529" i="46"/>
  <c r="G529" i="46" l="1"/>
  <c r="H529" i="46" s="1"/>
  <c r="F530" i="46"/>
  <c r="G530" i="46" l="1"/>
  <c r="H530" i="46" s="1"/>
  <c r="F531" i="46"/>
  <c r="G531" i="46" l="1"/>
  <c r="H531" i="46" s="1"/>
  <c r="F532" i="46"/>
  <c r="G532" i="46" l="1"/>
  <c r="H532" i="46" s="1"/>
  <c r="F533" i="46"/>
  <c r="G533" i="46" l="1"/>
  <c r="H533" i="46" s="1"/>
  <c r="F534" i="46"/>
  <c r="G534" i="46" l="1"/>
  <c r="H534" i="46" s="1"/>
  <c r="F535" i="46"/>
  <c r="G535" i="46" l="1"/>
  <c r="H535" i="46" s="1"/>
  <c r="F536" i="46"/>
  <c r="F537" i="46" l="1"/>
  <c r="G536" i="46"/>
  <c r="H536" i="46" s="1"/>
  <c r="G537" i="46" l="1"/>
  <c r="H537" i="46" s="1"/>
  <c r="F538" i="46"/>
  <c r="G538" i="46" l="1"/>
  <c r="H538" i="46" s="1"/>
  <c r="F539" i="46"/>
  <c r="G539" i="46" l="1"/>
  <c r="H539" i="46" s="1"/>
  <c r="F540" i="46"/>
  <c r="G540" i="46" l="1"/>
  <c r="H540" i="46" s="1"/>
  <c r="F541" i="46"/>
  <c r="F542" i="46" l="1"/>
  <c r="G541" i="46"/>
  <c r="H541" i="46" s="1"/>
  <c r="F543" i="46" l="1"/>
  <c r="G542" i="46"/>
  <c r="H542" i="46" s="1"/>
  <c r="G543" i="46" l="1"/>
  <c r="H543" i="46" s="1"/>
  <c r="F544" i="46"/>
  <c r="G544" i="46" l="1"/>
  <c r="H544" i="46" s="1"/>
  <c r="F545" i="46"/>
  <c r="G545" i="46" l="1"/>
  <c r="H545" i="46" s="1"/>
  <c r="F546" i="46"/>
  <c r="G546" i="46" l="1"/>
  <c r="H546" i="46" s="1"/>
  <c r="F547" i="46"/>
  <c r="G547" i="46" l="1"/>
  <c r="H547" i="46" s="1"/>
  <c r="F548" i="46"/>
  <c r="G548" i="46" l="1"/>
  <c r="H548" i="46" s="1"/>
  <c r="F549" i="46"/>
  <c r="G549" i="46" l="1"/>
  <c r="H549" i="46" s="1"/>
  <c r="F550" i="46"/>
  <c r="G550" i="46" l="1"/>
  <c r="H550" i="46" s="1"/>
  <c r="F551" i="46"/>
  <c r="G551" i="46" l="1"/>
  <c r="H551" i="46" s="1"/>
  <c r="F552" i="46"/>
  <c r="G552" i="46" l="1"/>
  <c r="H552" i="46" s="1"/>
  <c r="F553" i="46"/>
  <c r="G553" i="46" l="1"/>
  <c r="H553" i="46" s="1"/>
  <c r="F554" i="46"/>
  <c r="G554" i="46" l="1"/>
  <c r="H554" i="46" s="1"/>
  <c r="F555" i="46"/>
  <c r="G555" i="46" l="1"/>
  <c r="H555" i="46" s="1"/>
  <c r="F556" i="46"/>
  <c r="G556" i="46" l="1"/>
  <c r="H556" i="46" s="1"/>
  <c r="F557" i="46"/>
  <c r="G557" i="46" l="1"/>
  <c r="H557" i="46" s="1"/>
  <c r="F558" i="46"/>
  <c r="G558" i="46" l="1"/>
  <c r="H558" i="46" s="1"/>
  <c r="F559" i="46"/>
  <c r="G559" i="46" l="1"/>
  <c r="H559" i="46" s="1"/>
  <c r="F560" i="46"/>
  <c r="G560" i="46" l="1"/>
  <c r="H560" i="46" s="1"/>
  <c r="F561" i="46"/>
  <c r="G561" i="46" l="1"/>
  <c r="H561" i="46" s="1"/>
  <c r="F562" i="46"/>
  <c r="G562" i="46" l="1"/>
  <c r="H562" i="46" s="1"/>
  <c r="F563" i="46"/>
  <c r="F564" i="46" l="1"/>
  <c r="G563" i="46"/>
  <c r="H563" i="46" s="1"/>
  <c r="G564" i="46" l="1"/>
  <c r="H564" i="46" s="1"/>
  <c r="F565" i="46"/>
  <c r="G565" i="46" l="1"/>
  <c r="H565" i="46" s="1"/>
  <c r="F566" i="46"/>
  <c r="G566" i="46" l="1"/>
  <c r="H566" i="46" s="1"/>
  <c r="F567" i="46"/>
  <c r="G567" i="46" l="1"/>
  <c r="H567" i="46" s="1"/>
  <c r="F568" i="46"/>
  <c r="G568" i="46" l="1"/>
  <c r="H568" i="46" s="1"/>
  <c r="F569" i="46"/>
  <c r="G569" i="46" l="1"/>
  <c r="H569" i="46" s="1"/>
  <c r="F570" i="46"/>
  <c r="G570" i="46" l="1"/>
  <c r="H570" i="46" s="1"/>
  <c r="F571" i="46"/>
  <c r="G571" i="46" l="1"/>
  <c r="H571" i="46" s="1"/>
  <c r="F572" i="46"/>
  <c r="G572" i="46" l="1"/>
  <c r="H572" i="46" s="1"/>
  <c r="F573" i="46"/>
  <c r="G573" i="46" l="1"/>
  <c r="H573" i="46" s="1"/>
  <c r="F574" i="46"/>
  <c r="G574" i="46" l="1"/>
  <c r="H574" i="46" s="1"/>
  <c r="F575" i="46"/>
  <c r="G575" i="46" l="1"/>
  <c r="H575" i="46" s="1"/>
  <c r="F576" i="46"/>
  <c r="G576" i="46" l="1"/>
  <c r="H576" i="46" s="1"/>
  <c r="F577" i="46"/>
  <c r="G577" i="46" l="1"/>
  <c r="H577" i="46" s="1"/>
  <c r="F578" i="46"/>
  <c r="G578" i="46" l="1"/>
  <c r="H578" i="46" s="1"/>
  <c r="F579" i="46"/>
  <c r="G579" i="46" l="1"/>
  <c r="H579" i="46" s="1"/>
  <c r="F580" i="46"/>
  <c r="G580" i="46" l="1"/>
  <c r="H580" i="46" s="1"/>
  <c r="F581" i="46"/>
  <c r="G581" i="46" l="1"/>
  <c r="H581" i="46" s="1"/>
  <c r="F582" i="46"/>
  <c r="G582" i="46" l="1"/>
  <c r="H582" i="46" s="1"/>
  <c r="F583" i="46"/>
  <c r="G583" i="46" l="1"/>
  <c r="H583" i="46" s="1"/>
  <c r="F584" i="46"/>
  <c r="G584" i="46" l="1"/>
  <c r="H584" i="46" s="1"/>
  <c r="F585" i="46"/>
  <c r="G585" i="46" l="1"/>
  <c r="H585" i="46" s="1"/>
  <c r="F586" i="46"/>
  <c r="F587" i="46" l="1"/>
  <c r="G586" i="46"/>
  <c r="H586" i="46" s="1"/>
  <c r="G587" i="46" l="1"/>
  <c r="H587" i="46" s="1"/>
  <c r="F588" i="46"/>
  <c r="G588" i="46" l="1"/>
  <c r="H588" i="46" s="1"/>
  <c r="F589" i="46"/>
  <c r="G589" i="46" l="1"/>
  <c r="H589" i="46" s="1"/>
  <c r="F590" i="46"/>
  <c r="G590" i="46" l="1"/>
  <c r="H590" i="46" s="1"/>
  <c r="F591" i="46"/>
  <c r="G591" i="46" l="1"/>
  <c r="H591" i="46" s="1"/>
  <c r="F592" i="46"/>
  <c r="G592" i="46" l="1"/>
  <c r="H592" i="46" s="1"/>
  <c r="F593" i="46"/>
  <c r="G593" i="46" l="1"/>
  <c r="H593" i="46" s="1"/>
  <c r="F594" i="46"/>
  <c r="G594" i="46" l="1"/>
  <c r="H594" i="46" s="1"/>
  <c r="F595" i="46"/>
  <c r="G595" i="46" l="1"/>
  <c r="H595" i="46" s="1"/>
  <c r="F596" i="46"/>
  <c r="G596" i="46" l="1"/>
  <c r="H596" i="46" s="1"/>
  <c r="F597" i="46"/>
  <c r="G597" i="46" l="1"/>
  <c r="H597" i="46" s="1"/>
  <c r="F598" i="46"/>
  <c r="G598" i="46" l="1"/>
  <c r="H598" i="46" s="1"/>
  <c r="F599" i="46"/>
  <c r="G599" i="46" l="1"/>
  <c r="H599" i="46" s="1"/>
  <c r="F600" i="46"/>
  <c r="G600" i="46" l="1"/>
  <c r="H600" i="46" s="1"/>
  <c r="F601" i="46"/>
  <c r="G601" i="46" l="1"/>
  <c r="H601" i="46" s="1"/>
  <c r="F602" i="46"/>
  <c r="G602" i="46" l="1"/>
  <c r="H602" i="46" s="1"/>
  <c r="F603" i="46"/>
  <c r="G603" i="46" l="1"/>
  <c r="H603" i="46" s="1"/>
  <c r="F604" i="46"/>
  <c r="G604" i="46" l="1"/>
  <c r="H604" i="46" s="1"/>
  <c r="F605" i="46"/>
  <c r="G605" i="46" l="1"/>
  <c r="H605" i="46" s="1"/>
  <c r="F606" i="46"/>
  <c r="G606" i="46" l="1"/>
  <c r="H606" i="46" s="1"/>
  <c r="F607" i="46"/>
  <c r="G607" i="46" l="1"/>
  <c r="H607" i="46" s="1"/>
  <c r="F608" i="46"/>
  <c r="G608" i="46" l="1"/>
  <c r="H608" i="46" s="1"/>
  <c r="F609" i="46"/>
  <c r="G609" i="46" l="1"/>
  <c r="H609" i="46" s="1"/>
  <c r="F610" i="46"/>
  <c r="G610" i="46" l="1"/>
  <c r="H610" i="46" s="1"/>
  <c r="F611" i="46"/>
  <c r="G611" i="46" l="1"/>
  <c r="H611" i="46" s="1"/>
  <c r="F612" i="46"/>
  <c r="G612" i="46" l="1"/>
  <c r="H612" i="46" s="1"/>
  <c r="F613" i="46"/>
  <c r="G613" i="46" l="1"/>
  <c r="H613" i="46" s="1"/>
  <c r="F614" i="46"/>
  <c r="G614" i="46" l="1"/>
  <c r="H614" i="46" s="1"/>
  <c r="F615" i="46"/>
  <c r="G615" i="46" l="1"/>
  <c r="H615" i="46" s="1"/>
  <c r="F616" i="46"/>
  <c r="G616" i="46" l="1"/>
  <c r="H616" i="46" s="1"/>
  <c r="F617" i="46"/>
  <c r="G617" i="46" l="1"/>
  <c r="H617" i="46" s="1"/>
  <c r="F618" i="46"/>
  <c r="G618" i="46" l="1"/>
  <c r="H618" i="46" s="1"/>
  <c r="F619" i="46"/>
  <c r="G619" i="46" l="1"/>
  <c r="H619" i="46" s="1"/>
  <c r="F620" i="46"/>
  <c r="G620" i="46" l="1"/>
  <c r="H620" i="46" s="1"/>
  <c r="F621" i="46"/>
  <c r="G621" i="46" l="1"/>
  <c r="H621" i="46" s="1"/>
  <c r="F622" i="46"/>
  <c r="G622" i="46" l="1"/>
  <c r="H622" i="46" s="1"/>
  <c r="F623" i="46"/>
  <c r="G623" i="46" l="1"/>
  <c r="H623" i="46" s="1"/>
  <c r="F624" i="46"/>
  <c r="G624" i="46" l="1"/>
  <c r="H624" i="46" s="1"/>
  <c r="F625" i="46"/>
  <c r="G625" i="46" l="1"/>
  <c r="H625" i="46" s="1"/>
  <c r="F626" i="46"/>
  <c r="G626" i="46" l="1"/>
  <c r="H626" i="46" s="1"/>
  <c r="F627" i="46"/>
  <c r="G627" i="46" l="1"/>
  <c r="H627" i="46" s="1"/>
  <c r="F628" i="46"/>
  <c r="G628" i="46" l="1"/>
  <c r="H628" i="46" s="1"/>
  <c r="F629" i="46"/>
  <c r="G629" i="46" l="1"/>
  <c r="H629" i="46" s="1"/>
  <c r="F630" i="46"/>
  <c r="G630" i="46" l="1"/>
  <c r="H630" i="46" s="1"/>
  <c r="F631" i="46"/>
  <c r="G631" i="46" l="1"/>
  <c r="H631" i="46" s="1"/>
  <c r="F632" i="46"/>
  <c r="G632" i="46" l="1"/>
  <c r="H632" i="46" s="1"/>
  <c r="F633" i="46"/>
  <c r="G633" i="46" l="1"/>
  <c r="H633" i="46" s="1"/>
  <c r="F634" i="46"/>
  <c r="G634" i="46" l="1"/>
  <c r="H634" i="46" s="1"/>
  <c r="F635" i="46"/>
  <c r="G635" i="46" l="1"/>
  <c r="H635" i="46" s="1"/>
  <c r="F636" i="46"/>
  <c r="G636" i="46" l="1"/>
  <c r="H636" i="46" s="1"/>
  <c r="F637" i="46"/>
  <c r="G637" i="46" l="1"/>
  <c r="H637" i="46" s="1"/>
  <c r="F638" i="46"/>
  <c r="G638" i="46" l="1"/>
  <c r="H638" i="46" s="1"/>
  <c r="F639" i="46"/>
  <c r="G639" i="46" l="1"/>
  <c r="H639" i="46" s="1"/>
  <c r="F640" i="46"/>
  <c r="G640" i="46" l="1"/>
  <c r="H640" i="46" s="1"/>
  <c r="F641" i="46"/>
  <c r="G641" i="46" l="1"/>
  <c r="H641" i="46" s="1"/>
  <c r="F642" i="46"/>
  <c r="G642" i="46" l="1"/>
  <c r="H642" i="46" s="1"/>
  <c r="F643" i="46"/>
  <c r="G643" i="46" l="1"/>
  <c r="H643" i="46" s="1"/>
  <c r="F644" i="46"/>
  <c r="G644" i="46" l="1"/>
  <c r="H644" i="46" s="1"/>
  <c r="F645" i="46"/>
  <c r="G645" i="46" l="1"/>
  <c r="H645" i="46" s="1"/>
  <c r="F646" i="46"/>
  <c r="G646" i="46" l="1"/>
  <c r="H646" i="46" s="1"/>
  <c r="F647" i="46"/>
  <c r="G647" i="46" l="1"/>
  <c r="H647" i="46" s="1"/>
  <c r="F648" i="46"/>
  <c r="G648" i="46" l="1"/>
  <c r="H648" i="46" s="1"/>
  <c r="F649" i="46"/>
  <c r="G649" i="46" l="1"/>
  <c r="H649" i="46" s="1"/>
  <c r="F650" i="46"/>
  <c r="G650" i="46" l="1"/>
  <c r="H650" i="46" s="1"/>
  <c r="F651" i="46"/>
  <c r="G651" i="46" l="1"/>
  <c r="H651" i="46" s="1"/>
  <c r="F652" i="46"/>
  <c r="G652" i="46" l="1"/>
  <c r="H652" i="46" s="1"/>
  <c r="F653" i="46"/>
  <c r="G653" i="46" l="1"/>
  <c r="H653" i="46" s="1"/>
  <c r="F654" i="46"/>
  <c r="G654" i="46" l="1"/>
  <c r="H654" i="46" s="1"/>
  <c r="F655" i="46"/>
  <c r="F656" i="46" l="1"/>
  <c r="G655" i="46"/>
  <c r="H655" i="46" s="1"/>
  <c r="G656" i="46" l="1"/>
  <c r="H656" i="46" s="1"/>
  <c r="F657" i="46"/>
  <c r="G657" i="46" l="1"/>
  <c r="H657" i="46" s="1"/>
  <c r="F658" i="46"/>
  <c r="G658" i="46" l="1"/>
  <c r="H658" i="46" s="1"/>
  <c r="F659" i="46"/>
  <c r="G659" i="46" l="1"/>
  <c r="H659" i="46" s="1"/>
  <c r="F660" i="46"/>
  <c r="G660" i="46" l="1"/>
  <c r="H660" i="46" s="1"/>
  <c r="F661" i="46"/>
  <c r="G661" i="46" l="1"/>
  <c r="H661" i="46" s="1"/>
  <c r="F662" i="46"/>
  <c r="G662" i="46" l="1"/>
  <c r="H662" i="46" s="1"/>
  <c r="F663" i="46"/>
  <c r="G663" i="46" l="1"/>
  <c r="H663" i="46" s="1"/>
  <c r="F664" i="46"/>
  <c r="G664" i="46" l="1"/>
  <c r="H664" i="46" s="1"/>
  <c r="F665" i="46"/>
  <c r="G665" i="46" l="1"/>
  <c r="H665" i="46" s="1"/>
  <c r="F666" i="46"/>
  <c r="G666" i="46" l="1"/>
  <c r="H666" i="46" s="1"/>
  <c r="F667" i="46"/>
  <c r="G667" i="46" l="1"/>
  <c r="H667" i="46" s="1"/>
  <c r="F668" i="46"/>
  <c r="G668" i="46" l="1"/>
  <c r="H668" i="46" s="1"/>
  <c r="F669" i="46"/>
  <c r="G669" i="46" l="1"/>
  <c r="H669" i="46" s="1"/>
  <c r="F670" i="46"/>
  <c r="G670" i="46" l="1"/>
  <c r="H670" i="46" s="1"/>
  <c r="F671" i="46"/>
  <c r="G671" i="46" l="1"/>
  <c r="H671" i="46" s="1"/>
  <c r="F672" i="46"/>
  <c r="G672" i="46" l="1"/>
  <c r="H672" i="46" s="1"/>
  <c r="F673" i="46"/>
  <c r="G673" i="46" l="1"/>
  <c r="H673" i="46" s="1"/>
  <c r="F674" i="46"/>
  <c r="G674" i="46" l="1"/>
  <c r="H674" i="46" s="1"/>
  <c r="F675" i="46"/>
  <c r="G675" i="46" l="1"/>
  <c r="H675" i="46" s="1"/>
  <c r="F676" i="46"/>
  <c r="G676" i="46" l="1"/>
  <c r="H676" i="46" s="1"/>
  <c r="F677" i="46"/>
  <c r="G677" i="46" l="1"/>
  <c r="H677" i="46" s="1"/>
  <c r="F678" i="46"/>
  <c r="G678" i="46" l="1"/>
  <c r="H678" i="46" s="1"/>
  <c r="F679" i="46"/>
  <c r="G679" i="46" l="1"/>
  <c r="H679" i="46" s="1"/>
  <c r="F680" i="46"/>
  <c r="G680" i="46" l="1"/>
  <c r="H680" i="46" s="1"/>
  <c r="F681" i="46"/>
  <c r="G681" i="46" l="1"/>
  <c r="H681" i="46" s="1"/>
  <c r="F682" i="46"/>
  <c r="G682" i="46" l="1"/>
  <c r="H682" i="46" s="1"/>
  <c r="F683" i="46"/>
  <c r="G683" i="46" l="1"/>
  <c r="H683" i="46" s="1"/>
  <c r="F684" i="46"/>
  <c r="G684" i="46" l="1"/>
  <c r="H684" i="46" s="1"/>
  <c r="F685" i="46"/>
  <c r="G685" i="46" l="1"/>
  <c r="H685" i="46" s="1"/>
  <c r="F686" i="46"/>
  <c r="G686" i="46" l="1"/>
  <c r="H686" i="46" s="1"/>
  <c r="F687" i="46"/>
  <c r="G687" i="46" l="1"/>
  <c r="H687" i="46" s="1"/>
  <c r="F688" i="46"/>
  <c r="G688" i="46" l="1"/>
  <c r="H688" i="46" s="1"/>
  <c r="F689" i="46"/>
  <c r="G689" i="46" l="1"/>
  <c r="H689" i="46" s="1"/>
  <c r="F690" i="46"/>
  <c r="G690" i="46" l="1"/>
  <c r="H690" i="46" s="1"/>
  <c r="F691" i="46"/>
  <c r="G691" i="46" l="1"/>
  <c r="H691" i="46" s="1"/>
  <c r="F692" i="46"/>
  <c r="G692" i="46" l="1"/>
  <c r="H692" i="46" s="1"/>
  <c r="F693" i="46"/>
  <c r="G693" i="46" l="1"/>
  <c r="H693" i="46" s="1"/>
  <c r="F694" i="46"/>
  <c r="G694" i="46" l="1"/>
  <c r="H694" i="46" s="1"/>
  <c r="F695" i="46"/>
  <c r="G695" i="46" l="1"/>
  <c r="H695" i="46" s="1"/>
  <c r="F696" i="46"/>
  <c r="G696" i="46" l="1"/>
  <c r="H696" i="46" s="1"/>
  <c r="F697" i="46"/>
  <c r="G697" i="46" l="1"/>
  <c r="H697" i="46" s="1"/>
  <c r="F698" i="46"/>
  <c r="G698" i="46" l="1"/>
  <c r="H698" i="46" s="1"/>
  <c r="F699" i="46"/>
  <c r="G699" i="46" l="1"/>
  <c r="H699" i="46" s="1"/>
  <c r="F700" i="46"/>
  <c r="G700" i="46" l="1"/>
  <c r="H700" i="46" s="1"/>
  <c r="F701" i="46"/>
  <c r="G701" i="46" l="1"/>
  <c r="H701" i="46" s="1"/>
  <c r="F702" i="46"/>
  <c r="G702" i="46" l="1"/>
  <c r="H702" i="46" s="1"/>
  <c r="F703" i="46"/>
  <c r="G703" i="46" l="1"/>
  <c r="H703" i="46" s="1"/>
  <c r="F704" i="46"/>
  <c r="G704" i="46" l="1"/>
  <c r="H704" i="46" s="1"/>
  <c r="F705" i="46"/>
  <c r="G705" i="46" l="1"/>
  <c r="H705" i="46" s="1"/>
  <c r="F706" i="46"/>
  <c r="G706" i="46" l="1"/>
  <c r="H706" i="46" s="1"/>
  <c r="F707" i="46"/>
  <c r="G707" i="46" l="1"/>
  <c r="H707" i="46" s="1"/>
  <c r="F708" i="46"/>
  <c r="G708" i="46" l="1"/>
  <c r="H708" i="46" s="1"/>
  <c r="F709" i="46"/>
  <c r="F710" i="46" l="1"/>
  <c r="G709" i="46"/>
  <c r="H709" i="46" s="1"/>
  <c r="G710" i="46" l="1"/>
  <c r="H710" i="46" s="1"/>
  <c r="F711" i="46"/>
  <c r="G711" i="46" l="1"/>
  <c r="H711" i="46" s="1"/>
  <c r="F712" i="46"/>
  <c r="G712" i="46" l="1"/>
  <c r="H712" i="46" s="1"/>
  <c r="F713" i="46"/>
  <c r="G713" i="46" l="1"/>
  <c r="H713" i="46" s="1"/>
  <c r="F714" i="46"/>
  <c r="G714" i="46" l="1"/>
  <c r="H714" i="46" s="1"/>
  <c r="F715" i="46"/>
  <c r="G715" i="46" l="1"/>
  <c r="H715" i="46" s="1"/>
  <c r="F716" i="46"/>
  <c r="G716" i="46" l="1"/>
  <c r="H716" i="46" s="1"/>
  <c r="F717" i="46"/>
  <c r="G717" i="46" l="1"/>
  <c r="H717" i="46" s="1"/>
  <c r="F718" i="46"/>
  <c r="G718" i="46" l="1"/>
  <c r="H718" i="46" s="1"/>
  <c r="F719" i="46"/>
  <c r="G719" i="46" l="1"/>
  <c r="H719" i="46" s="1"/>
  <c r="F720" i="46"/>
  <c r="G720" i="46" l="1"/>
  <c r="H720" i="46" s="1"/>
  <c r="F721" i="46"/>
  <c r="G721" i="46" l="1"/>
  <c r="H721" i="46" s="1"/>
  <c r="F722" i="46"/>
  <c r="G722" i="46" l="1"/>
  <c r="H722" i="46" s="1"/>
  <c r="F723" i="46"/>
  <c r="G723" i="46" l="1"/>
  <c r="H723" i="46" s="1"/>
  <c r="F724" i="46"/>
  <c r="G724" i="46" l="1"/>
  <c r="H724" i="46" s="1"/>
  <c r="F725" i="46"/>
  <c r="G725" i="46" l="1"/>
  <c r="H725" i="46" s="1"/>
  <c r="F726" i="46"/>
  <c r="G726" i="46" l="1"/>
  <c r="H726" i="46" s="1"/>
  <c r="F727" i="46"/>
  <c r="G727" i="46" l="1"/>
  <c r="H727" i="46" s="1"/>
  <c r="F728" i="46"/>
  <c r="G728" i="46" l="1"/>
  <c r="H728" i="46" s="1"/>
  <c r="F729" i="46"/>
  <c r="G729" i="46" l="1"/>
  <c r="H729" i="46" s="1"/>
  <c r="F730" i="46"/>
  <c r="G730" i="46" l="1"/>
  <c r="H730" i="46" s="1"/>
  <c r="F731" i="46"/>
  <c r="G731" i="46" l="1"/>
  <c r="H731" i="46" s="1"/>
  <c r="F732" i="46"/>
  <c r="G732" i="46" l="1"/>
  <c r="H732" i="46" s="1"/>
  <c r="F733" i="46"/>
  <c r="G733" i="46" l="1"/>
  <c r="H733" i="46" s="1"/>
  <c r="F734" i="46"/>
  <c r="G734" i="46" l="1"/>
  <c r="H734" i="46" s="1"/>
  <c r="F735" i="46"/>
  <c r="G735" i="46" l="1"/>
  <c r="H735" i="46" s="1"/>
  <c r="F736" i="46"/>
  <c r="G736" i="46" l="1"/>
  <c r="H736" i="46" s="1"/>
  <c r="F737" i="46"/>
  <c r="G737" i="46" l="1"/>
  <c r="H737" i="46" s="1"/>
  <c r="F738" i="46"/>
  <c r="G738" i="46" l="1"/>
  <c r="H738" i="46" s="1"/>
  <c r="F739" i="46"/>
  <c r="G739" i="46" l="1"/>
  <c r="H739" i="46" s="1"/>
  <c r="F740" i="46"/>
  <c r="G740" i="46" l="1"/>
  <c r="H740" i="46" s="1"/>
  <c r="F741" i="46"/>
  <c r="G741" i="46" l="1"/>
  <c r="H741" i="46" s="1"/>
  <c r="F742" i="46"/>
  <c r="G742" i="46" l="1"/>
  <c r="H742" i="46" s="1"/>
  <c r="F743" i="46"/>
  <c r="G743" i="46" l="1"/>
  <c r="H743" i="46" s="1"/>
  <c r="F744" i="46"/>
  <c r="G744" i="46" l="1"/>
  <c r="H744" i="46" s="1"/>
  <c r="F745" i="46"/>
  <c r="G745" i="46" l="1"/>
  <c r="H745" i="46" s="1"/>
  <c r="F746" i="46"/>
  <c r="G746" i="46" l="1"/>
  <c r="H746" i="46" s="1"/>
  <c r="F747" i="46"/>
  <c r="G747" i="46" l="1"/>
  <c r="H747" i="46" s="1"/>
  <c r="F748" i="46"/>
  <c r="G748" i="46" l="1"/>
  <c r="H748" i="46" s="1"/>
  <c r="F749" i="46"/>
  <c r="G749" i="46" l="1"/>
  <c r="H749" i="46" s="1"/>
  <c r="F750" i="46"/>
  <c r="G750" i="46" l="1"/>
  <c r="H750" i="46" s="1"/>
  <c r="F751" i="46"/>
  <c r="G751" i="46" l="1"/>
  <c r="H751" i="46" s="1"/>
  <c r="F752" i="46"/>
  <c r="G752" i="46" l="1"/>
  <c r="H752" i="46" s="1"/>
  <c r="F753" i="46"/>
  <c r="G753" i="46" l="1"/>
  <c r="H753" i="46" s="1"/>
  <c r="F754" i="46"/>
  <c r="G754" i="46" l="1"/>
  <c r="H754" i="46" s="1"/>
  <c r="F755" i="46"/>
  <c r="G755" i="46" l="1"/>
  <c r="H755" i="46" s="1"/>
  <c r="F756" i="46"/>
  <c r="G756" i="46" l="1"/>
  <c r="H756" i="46" s="1"/>
  <c r="F757" i="46"/>
  <c r="G757" i="46" l="1"/>
  <c r="H757" i="46" s="1"/>
  <c r="F758" i="46"/>
  <c r="G758" i="46" l="1"/>
  <c r="H758" i="46" s="1"/>
  <c r="F759" i="46"/>
  <c r="G759" i="46" l="1"/>
  <c r="H759" i="46" s="1"/>
  <c r="F760" i="46"/>
  <c r="G760" i="46" l="1"/>
  <c r="H760" i="46" s="1"/>
  <c r="F761" i="46"/>
  <c r="G761" i="46" l="1"/>
  <c r="H761" i="46" s="1"/>
  <c r="F762" i="46"/>
  <c r="G762" i="46" l="1"/>
  <c r="H762" i="46" s="1"/>
  <c r="F763" i="46"/>
  <c r="G763" i="46" l="1"/>
  <c r="H763" i="46" s="1"/>
  <c r="F764" i="46"/>
  <c r="G764" i="46" l="1"/>
  <c r="H764" i="46" s="1"/>
  <c r="F765" i="46"/>
  <c r="G765" i="46" l="1"/>
  <c r="H765" i="46" s="1"/>
  <c r="F766" i="46"/>
  <c r="G766" i="46" l="1"/>
  <c r="H766" i="46" s="1"/>
  <c r="F767" i="46"/>
  <c r="G767" i="46" l="1"/>
  <c r="H767" i="46" s="1"/>
  <c r="F768" i="46"/>
  <c r="G768" i="46" l="1"/>
  <c r="H768" i="46" s="1"/>
  <c r="F769" i="46"/>
  <c r="G769" i="46" l="1"/>
  <c r="H769" i="46" s="1"/>
  <c r="F770" i="46"/>
  <c r="G770" i="46" l="1"/>
  <c r="H770" i="46" s="1"/>
  <c r="F771" i="46"/>
  <c r="G771" i="46" l="1"/>
  <c r="H771" i="46" s="1"/>
  <c r="F772" i="46"/>
  <c r="G772" i="46" l="1"/>
  <c r="H772" i="46" s="1"/>
  <c r="F773" i="46"/>
  <c r="G773" i="46" l="1"/>
  <c r="H773" i="46" s="1"/>
  <c r="F774" i="46"/>
  <c r="G774" i="46" l="1"/>
  <c r="H774" i="46" s="1"/>
  <c r="F775" i="46"/>
  <c r="G775" i="46" l="1"/>
  <c r="H775" i="46" s="1"/>
  <c r="F776" i="46"/>
  <c r="G776" i="46" l="1"/>
  <c r="H776" i="46" s="1"/>
  <c r="F777" i="46"/>
  <c r="G777" i="46" l="1"/>
  <c r="H777" i="46" s="1"/>
  <c r="F778" i="46"/>
  <c r="G778" i="46" l="1"/>
  <c r="H778" i="46" s="1"/>
  <c r="F779" i="46"/>
  <c r="G779" i="46" l="1"/>
  <c r="H779" i="46" s="1"/>
  <c r="F780" i="46"/>
  <c r="G780" i="46" l="1"/>
  <c r="H780" i="46" s="1"/>
  <c r="F781" i="46"/>
  <c r="G781" i="46" l="1"/>
  <c r="H781" i="46" s="1"/>
  <c r="F782" i="46"/>
  <c r="G782" i="46" l="1"/>
  <c r="H782" i="46" s="1"/>
  <c r="F783" i="46"/>
  <c r="G783" i="46" l="1"/>
  <c r="H783" i="46" s="1"/>
  <c r="F784" i="46"/>
  <c r="G784" i="46" l="1"/>
  <c r="H784" i="46" s="1"/>
  <c r="F785" i="46"/>
  <c r="G785" i="46" l="1"/>
  <c r="H785" i="46" s="1"/>
  <c r="F786" i="46"/>
  <c r="G786" i="46" l="1"/>
  <c r="H786" i="46" s="1"/>
  <c r="F787" i="46"/>
  <c r="G787" i="46" l="1"/>
  <c r="H787" i="46" s="1"/>
  <c r="F788" i="46"/>
  <c r="G788" i="46" l="1"/>
  <c r="H788" i="46" s="1"/>
  <c r="F789" i="46"/>
  <c r="G789" i="46" l="1"/>
  <c r="H789" i="46" s="1"/>
  <c r="F790" i="46"/>
  <c r="G790" i="46" l="1"/>
  <c r="H790" i="46" s="1"/>
  <c r="F791" i="46"/>
  <c r="G791" i="46" l="1"/>
  <c r="H791" i="46" s="1"/>
  <c r="F792" i="46"/>
  <c r="G792" i="46" l="1"/>
  <c r="H792" i="46" s="1"/>
  <c r="F793" i="46"/>
  <c r="G793" i="46" l="1"/>
  <c r="H793" i="46" s="1"/>
  <c r="F794" i="46"/>
  <c r="G794" i="46" l="1"/>
  <c r="H794" i="46" s="1"/>
  <c r="F795" i="46"/>
  <c r="G795" i="46" l="1"/>
  <c r="H795" i="46" s="1"/>
  <c r="F796" i="46"/>
  <c r="G796" i="46" l="1"/>
  <c r="H796" i="46" s="1"/>
  <c r="F797" i="46"/>
  <c r="G797" i="46" l="1"/>
  <c r="H797" i="46" s="1"/>
  <c r="F798" i="46"/>
  <c r="G798" i="46" l="1"/>
  <c r="H798" i="46" s="1"/>
  <c r="F799" i="46"/>
  <c r="G799" i="46" l="1"/>
  <c r="H799" i="46" s="1"/>
  <c r="F800" i="46"/>
  <c r="G800" i="46" l="1"/>
  <c r="H800" i="46" s="1"/>
  <c r="F801" i="46"/>
  <c r="G801" i="46" l="1"/>
  <c r="H801" i="46" s="1"/>
  <c r="F802" i="46"/>
  <c r="G802" i="46" l="1"/>
  <c r="H802" i="46" s="1"/>
  <c r="F803" i="46"/>
  <c r="G803" i="46" l="1"/>
  <c r="H803" i="46" s="1"/>
  <c r="F804" i="46"/>
  <c r="G804" i="46" l="1"/>
  <c r="H804" i="46" s="1"/>
  <c r="F805" i="46"/>
  <c r="G805" i="46" l="1"/>
  <c r="H805" i="46" s="1"/>
  <c r="F806" i="46"/>
  <c r="G806" i="46" l="1"/>
  <c r="H806" i="46" s="1"/>
  <c r="F807" i="46"/>
  <c r="G807" i="46" l="1"/>
  <c r="H807" i="46" s="1"/>
  <c r="F808" i="46"/>
  <c r="G808" i="46" l="1"/>
  <c r="H808" i="46" s="1"/>
  <c r="F809" i="46"/>
  <c r="G809" i="46" l="1"/>
  <c r="H809" i="46" s="1"/>
  <c r="F810" i="46"/>
  <c r="G810" i="46" l="1"/>
  <c r="H810" i="46" s="1"/>
  <c r="F811" i="46"/>
  <c r="G811" i="46" l="1"/>
  <c r="H811" i="46" s="1"/>
  <c r="F812" i="46"/>
  <c r="G812" i="46" l="1"/>
  <c r="H812" i="46" s="1"/>
  <c r="F813" i="46"/>
  <c r="G813" i="46" l="1"/>
  <c r="H813" i="46" s="1"/>
  <c r="F814" i="46"/>
  <c r="G814" i="46" l="1"/>
  <c r="H814" i="46" s="1"/>
  <c r="F815" i="46"/>
  <c r="G815" i="46" l="1"/>
  <c r="H815" i="46" s="1"/>
  <c r="F816" i="46"/>
  <c r="G816" i="46" l="1"/>
  <c r="H816" i="46" s="1"/>
  <c r="F817" i="46"/>
  <c r="G817" i="46" l="1"/>
  <c r="H817" i="46" s="1"/>
  <c r="F818" i="46"/>
  <c r="G818" i="46" l="1"/>
  <c r="H818" i="46" s="1"/>
  <c r="F819" i="46"/>
  <c r="G819" i="46" l="1"/>
  <c r="H819" i="46" s="1"/>
  <c r="F820" i="46"/>
  <c r="G820" i="46" l="1"/>
  <c r="H820" i="46" s="1"/>
  <c r="F821" i="46"/>
  <c r="G821" i="46" l="1"/>
  <c r="H821" i="46" s="1"/>
  <c r="F822" i="46"/>
  <c r="G822" i="46" l="1"/>
  <c r="H822" i="46" s="1"/>
  <c r="F823" i="46"/>
  <c r="G823" i="46" l="1"/>
  <c r="H823" i="46" s="1"/>
  <c r="F824" i="46"/>
  <c r="G824" i="46" l="1"/>
  <c r="H824" i="46" s="1"/>
  <c r="F825" i="46"/>
  <c r="G825" i="46" l="1"/>
  <c r="H825" i="46" s="1"/>
  <c r="F826" i="46"/>
  <c r="G826" i="46" l="1"/>
  <c r="H826" i="46" s="1"/>
  <c r="F827" i="46"/>
  <c r="G827" i="46" l="1"/>
  <c r="H827" i="46" s="1"/>
  <c r="F828" i="46"/>
  <c r="G828" i="46" l="1"/>
  <c r="H828" i="46" s="1"/>
  <c r="F829" i="46"/>
  <c r="G829" i="46" l="1"/>
  <c r="H829" i="46" s="1"/>
  <c r="F830" i="46"/>
  <c r="G830" i="46" l="1"/>
  <c r="H830" i="46" s="1"/>
  <c r="F831" i="46"/>
  <c r="G831" i="46" l="1"/>
  <c r="H831" i="46" s="1"/>
  <c r="F832" i="46"/>
  <c r="G832" i="46" l="1"/>
  <c r="H832" i="46" s="1"/>
  <c r="F833" i="46"/>
  <c r="G833" i="46" l="1"/>
  <c r="H833" i="46" s="1"/>
  <c r="F834" i="46"/>
  <c r="G834" i="46" l="1"/>
  <c r="H834" i="46" s="1"/>
  <c r="F835" i="46"/>
  <c r="G835" i="46" l="1"/>
  <c r="H835" i="46" s="1"/>
  <c r="F836" i="46"/>
  <c r="G836" i="46" l="1"/>
  <c r="H836" i="46" s="1"/>
  <c r="F837" i="46"/>
  <c r="G837" i="46" l="1"/>
  <c r="H837" i="46" s="1"/>
  <c r="F838" i="46"/>
  <c r="G838" i="46" l="1"/>
  <c r="H838" i="46" s="1"/>
  <c r="F839" i="46"/>
  <c r="G839" i="46" l="1"/>
  <c r="H839" i="46" s="1"/>
  <c r="F840" i="46"/>
  <c r="G840" i="46" l="1"/>
  <c r="H840" i="46" s="1"/>
  <c r="F841" i="46"/>
  <c r="G841" i="46" l="1"/>
  <c r="H841" i="46" s="1"/>
  <c r="F842" i="46"/>
  <c r="G842" i="46" l="1"/>
  <c r="H842" i="46" s="1"/>
  <c r="F843" i="46"/>
  <c r="G843" i="46" l="1"/>
  <c r="H843" i="46" s="1"/>
  <c r="F844" i="46"/>
  <c r="G844" i="46" l="1"/>
  <c r="H844" i="46" s="1"/>
  <c r="F845" i="46"/>
  <c r="G845" i="46" l="1"/>
  <c r="H845" i="46" s="1"/>
  <c r="F846" i="46"/>
  <c r="G846" i="46" l="1"/>
  <c r="H846" i="46" s="1"/>
  <c r="F847" i="46"/>
  <c r="G847" i="46" l="1"/>
  <c r="H847" i="46" s="1"/>
  <c r="F848" i="46"/>
  <c r="G848" i="46" l="1"/>
  <c r="H848" i="46" s="1"/>
  <c r="F849" i="46"/>
  <c r="G849" i="46" l="1"/>
  <c r="H849" i="46" s="1"/>
  <c r="F850" i="46"/>
  <c r="G850" i="46" l="1"/>
  <c r="H850" i="46" s="1"/>
  <c r="F851" i="46"/>
  <c r="G851" i="46" l="1"/>
  <c r="H851" i="46" s="1"/>
  <c r="F852" i="46"/>
  <c r="G852" i="46" l="1"/>
  <c r="H852" i="46" s="1"/>
  <c r="F853" i="46"/>
  <c r="G853" i="46" l="1"/>
  <c r="H853" i="46" s="1"/>
  <c r="F854" i="46"/>
  <c r="G854" i="46" l="1"/>
  <c r="H854" i="46" s="1"/>
  <c r="F855" i="46"/>
  <c r="G855" i="46" l="1"/>
  <c r="H855" i="46" s="1"/>
  <c r="F856" i="46"/>
  <c r="G856" i="46" l="1"/>
  <c r="H856" i="46" s="1"/>
  <c r="F857" i="46"/>
  <c r="G857" i="46" l="1"/>
  <c r="H857" i="46" s="1"/>
  <c r="F858" i="46"/>
  <c r="G858" i="46" l="1"/>
  <c r="H858" i="46" s="1"/>
  <c r="F859" i="46"/>
  <c r="G859" i="46" l="1"/>
  <c r="H859" i="46" s="1"/>
  <c r="F860" i="46"/>
  <c r="G860" i="46" l="1"/>
  <c r="H860" i="46" s="1"/>
  <c r="F861" i="46"/>
  <c r="G861" i="46" l="1"/>
  <c r="H861" i="46" s="1"/>
  <c r="F862" i="46"/>
  <c r="G862" i="46" l="1"/>
  <c r="H862" i="46" s="1"/>
  <c r="F863" i="46"/>
  <c r="G863" i="46" l="1"/>
  <c r="H863" i="46" s="1"/>
  <c r="F864" i="46"/>
  <c r="G864" i="46" l="1"/>
  <c r="H864" i="46" s="1"/>
  <c r="F865" i="46"/>
  <c r="G865" i="46" l="1"/>
  <c r="H865" i="46" s="1"/>
  <c r="F866" i="46"/>
  <c r="G866" i="46" l="1"/>
  <c r="H866" i="46" s="1"/>
  <c r="F867" i="46"/>
  <c r="G867" i="46" l="1"/>
  <c r="H867" i="46" s="1"/>
  <c r="F868" i="46"/>
  <c r="G868" i="46" l="1"/>
  <c r="H868" i="46" s="1"/>
  <c r="F869" i="46"/>
  <c r="G869" i="46" l="1"/>
  <c r="H869" i="46" s="1"/>
  <c r="F870" i="46"/>
  <c r="G870" i="46" l="1"/>
  <c r="H870" i="46" s="1"/>
  <c r="F871" i="46"/>
  <c r="G871" i="46" l="1"/>
  <c r="H871" i="46" s="1"/>
  <c r="F872" i="46"/>
  <c r="G872" i="46" l="1"/>
  <c r="H872" i="46" s="1"/>
  <c r="F873" i="46"/>
  <c r="G873" i="46" l="1"/>
  <c r="H873" i="46" s="1"/>
  <c r="F874" i="46"/>
  <c r="G874" i="46" l="1"/>
  <c r="H874" i="46" s="1"/>
  <c r="F875" i="46"/>
  <c r="G875" i="46" l="1"/>
  <c r="H875" i="46" s="1"/>
  <c r="F876" i="46"/>
  <c r="G876" i="46" l="1"/>
  <c r="H876" i="46" s="1"/>
  <c r="F877" i="46"/>
  <c r="G877" i="46" l="1"/>
  <c r="H877" i="46" s="1"/>
  <c r="F878" i="46"/>
  <c r="G878" i="46" l="1"/>
  <c r="H878" i="46" s="1"/>
  <c r="F879" i="46"/>
  <c r="G879" i="46" l="1"/>
  <c r="H879" i="46" s="1"/>
  <c r="F880" i="46"/>
  <c r="G880" i="46" l="1"/>
  <c r="H880" i="46" s="1"/>
  <c r="F881" i="46"/>
  <c r="G881" i="46" l="1"/>
  <c r="H881" i="46" s="1"/>
  <c r="F882" i="46"/>
  <c r="G882" i="46" l="1"/>
  <c r="H882" i="46" s="1"/>
  <c r="F883" i="46"/>
  <c r="G883" i="46" l="1"/>
  <c r="H883" i="46" s="1"/>
  <c r="F884" i="46"/>
  <c r="G884" i="46" l="1"/>
  <c r="H884" i="46" s="1"/>
  <c r="F885" i="46"/>
  <c r="G885" i="46" l="1"/>
  <c r="H885" i="46" s="1"/>
  <c r="F886" i="46"/>
  <c r="G886" i="46" l="1"/>
  <c r="H886" i="46" s="1"/>
  <c r="F887" i="46"/>
  <c r="G887" i="46" l="1"/>
  <c r="H887" i="46" s="1"/>
  <c r="F888" i="46"/>
  <c r="G888" i="46" l="1"/>
  <c r="H888" i="46" s="1"/>
  <c r="F889" i="46"/>
  <c r="G889" i="46" l="1"/>
  <c r="H889" i="46" s="1"/>
  <c r="F890" i="46"/>
  <c r="G890" i="46" l="1"/>
  <c r="H890" i="46" s="1"/>
  <c r="F891" i="46"/>
  <c r="G891" i="46" l="1"/>
  <c r="H891" i="46" s="1"/>
  <c r="F892" i="46"/>
  <c r="G892" i="46" l="1"/>
  <c r="H892" i="46" s="1"/>
  <c r="F893" i="46"/>
  <c r="G893" i="46" l="1"/>
  <c r="H893" i="46" s="1"/>
  <c r="F894" i="46"/>
  <c r="G894" i="46" l="1"/>
  <c r="H894" i="46" s="1"/>
  <c r="F895" i="46"/>
  <c r="G895" i="46" l="1"/>
  <c r="H895" i="46" s="1"/>
  <c r="F896" i="46"/>
  <c r="G896" i="46" l="1"/>
  <c r="H896" i="46" s="1"/>
  <c r="F897" i="46"/>
  <c r="G897" i="46" l="1"/>
  <c r="H897" i="46" s="1"/>
  <c r="F898" i="46"/>
  <c r="G898" i="46" l="1"/>
  <c r="H898" i="46" s="1"/>
  <c r="F899" i="46"/>
  <c r="G899" i="46" l="1"/>
  <c r="H899" i="46" s="1"/>
  <c r="F900" i="46"/>
  <c r="G900" i="46" l="1"/>
  <c r="H900" i="46" s="1"/>
  <c r="F901" i="46"/>
  <c r="G901" i="46" l="1"/>
  <c r="H901" i="46" s="1"/>
  <c r="F902" i="46"/>
  <c r="G902" i="46" l="1"/>
  <c r="H902" i="46" s="1"/>
  <c r="F903" i="46"/>
  <c r="G903" i="46" l="1"/>
  <c r="H903" i="46" s="1"/>
  <c r="F904" i="46"/>
  <c r="G904" i="46" l="1"/>
  <c r="H904" i="46" s="1"/>
  <c r="F905" i="46"/>
  <c r="F906" i="46" l="1"/>
  <c r="G905" i="46"/>
  <c r="H905" i="46" s="1"/>
  <c r="G906" i="46" l="1"/>
  <c r="H906" i="46" s="1"/>
  <c r="F907" i="46"/>
  <c r="G907" i="46" l="1"/>
  <c r="H907" i="46" s="1"/>
  <c r="F908" i="46"/>
  <c r="G908" i="46" l="1"/>
  <c r="H908" i="46" s="1"/>
  <c r="F909" i="46"/>
  <c r="G909" i="46" l="1"/>
  <c r="H909" i="46" s="1"/>
  <c r="F910" i="46"/>
  <c r="G910" i="46" l="1"/>
  <c r="H910" i="46" s="1"/>
  <c r="F911" i="46"/>
  <c r="G911" i="46" l="1"/>
  <c r="H911" i="46" s="1"/>
  <c r="F912" i="46"/>
  <c r="G912" i="46" l="1"/>
  <c r="H912" i="46" s="1"/>
  <c r="F913" i="46"/>
  <c r="G913" i="46" l="1"/>
  <c r="H913" i="46" s="1"/>
  <c r="F914" i="46"/>
  <c r="G914" i="46" l="1"/>
  <c r="H914" i="46" s="1"/>
  <c r="F915" i="46"/>
  <c r="G915" i="46" l="1"/>
  <c r="H915" i="46" s="1"/>
  <c r="F916" i="46"/>
  <c r="G916" i="46" l="1"/>
  <c r="H916" i="46" s="1"/>
  <c r="F917" i="46"/>
  <c r="G917" i="46" l="1"/>
  <c r="H917" i="46" s="1"/>
  <c r="F918" i="46"/>
  <c r="G918" i="46" l="1"/>
  <c r="H918" i="46" s="1"/>
  <c r="F919" i="46"/>
  <c r="G919" i="46" l="1"/>
  <c r="H919" i="46" s="1"/>
  <c r="F920" i="46"/>
  <c r="G920" i="46" l="1"/>
  <c r="H920" i="46" s="1"/>
  <c r="F921" i="46"/>
  <c r="G921" i="46" l="1"/>
  <c r="H921" i="46" s="1"/>
  <c r="F922" i="46"/>
  <c r="G922" i="46" l="1"/>
  <c r="H922" i="46" s="1"/>
  <c r="F923" i="46"/>
  <c r="G923" i="46" l="1"/>
  <c r="H923" i="46" s="1"/>
  <c r="F924" i="46"/>
  <c r="G924" i="46" l="1"/>
  <c r="H924" i="46" s="1"/>
  <c r="F925" i="46"/>
  <c r="G925" i="46" l="1"/>
  <c r="H925" i="46" s="1"/>
  <c r="F926" i="46"/>
  <c r="G926" i="46" l="1"/>
  <c r="H926" i="46" s="1"/>
  <c r="F927" i="46"/>
  <c r="G927" i="46" l="1"/>
  <c r="H927" i="46" s="1"/>
  <c r="F928" i="46"/>
  <c r="G928" i="46" l="1"/>
  <c r="H928" i="46" s="1"/>
  <c r="F929" i="46"/>
  <c r="G929" i="46" l="1"/>
  <c r="H929" i="46" s="1"/>
  <c r="F930" i="46"/>
  <c r="G930" i="46" l="1"/>
  <c r="H930" i="46" s="1"/>
  <c r="F931" i="46"/>
  <c r="G931" i="46" l="1"/>
  <c r="H931" i="46" s="1"/>
  <c r="F932" i="46"/>
  <c r="G932" i="46" l="1"/>
  <c r="H932" i="46" s="1"/>
  <c r="F933" i="46"/>
  <c r="G933" i="46" l="1"/>
  <c r="H933" i="46" s="1"/>
  <c r="F934" i="46"/>
  <c r="G934" i="46" l="1"/>
  <c r="H934" i="46" s="1"/>
  <c r="F935" i="46"/>
  <c r="G935" i="46" l="1"/>
  <c r="H935" i="46" s="1"/>
  <c r="F936" i="46"/>
  <c r="G936" i="46" l="1"/>
  <c r="H936" i="46" s="1"/>
  <c r="F937" i="46"/>
  <c r="G937" i="46" l="1"/>
  <c r="H937" i="46" s="1"/>
  <c r="F938" i="46"/>
  <c r="G938" i="46" l="1"/>
  <c r="H938" i="46" s="1"/>
  <c r="F939" i="46"/>
  <c r="F940" i="46" l="1"/>
  <c r="G939" i="46"/>
  <c r="H939" i="46" s="1"/>
  <c r="G940" i="46" l="1"/>
  <c r="H940" i="46" s="1"/>
  <c r="F941" i="46"/>
  <c r="F942" i="46" l="1"/>
  <c r="G941" i="46"/>
  <c r="H941" i="46" s="1"/>
  <c r="G942" i="46" l="1"/>
  <c r="H942" i="46" s="1"/>
  <c r="F943" i="46"/>
  <c r="G943" i="46" l="1"/>
  <c r="H943" i="46" s="1"/>
  <c r="F944" i="46"/>
  <c r="G944" i="46" l="1"/>
  <c r="H944" i="46" s="1"/>
  <c r="F945" i="46"/>
  <c r="G945" i="46" l="1"/>
  <c r="H945" i="46" s="1"/>
  <c r="F946" i="46"/>
  <c r="G946" i="46" l="1"/>
  <c r="H946" i="46" s="1"/>
  <c r="F947" i="46"/>
  <c r="G947" i="46" l="1"/>
  <c r="H947" i="46" s="1"/>
  <c r="F948" i="46"/>
  <c r="G948" i="46" l="1"/>
  <c r="H948" i="46" s="1"/>
  <c r="F949" i="46"/>
  <c r="G949" i="46" l="1"/>
  <c r="H949" i="46" s="1"/>
  <c r="F950" i="46"/>
  <c r="G950" i="46" l="1"/>
  <c r="H950" i="46" s="1"/>
  <c r="F951" i="46"/>
  <c r="G951" i="46" l="1"/>
  <c r="H951" i="46" s="1"/>
  <c r="F952" i="46"/>
  <c r="G952" i="46" l="1"/>
  <c r="H952" i="46" s="1"/>
  <c r="F953" i="46"/>
  <c r="G953" i="46" l="1"/>
  <c r="H953" i="46" s="1"/>
  <c r="F954" i="46"/>
  <c r="G954" i="46" l="1"/>
  <c r="H954" i="46" s="1"/>
  <c r="F955" i="46"/>
  <c r="G955" i="46" l="1"/>
  <c r="H955" i="46" s="1"/>
  <c r="F956" i="46"/>
  <c r="G956" i="46" l="1"/>
  <c r="H956" i="46" s="1"/>
  <c r="F957" i="46"/>
  <c r="G957" i="46" l="1"/>
  <c r="H957" i="46" s="1"/>
  <c r="F958" i="46"/>
  <c r="G958" i="46" l="1"/>
  <c r="H958" i="46" s="1"/>
  <c r="F959" i="46"/>
  <c r="G959" i="46" l="1"/>
  <c r="H959" i="46" s="1"/>
  <c r="F960" i="46"/>
  <c r="G960" i="46" l="1"/>
  <c r="H960" i="46" s="1"/>
  <c r="F961" i="46"/>
  <c r="G961" i="46" l="1"/>
  <c r="H961" i="46" s="1"/>
  <c r="F962" i="46"/>
  <c r="G962" i="46" l="1"/>
  <c r="H962" i="46" s="1"/>
  <c r="F963" i="46"/>
  <c r="G963" i="46" l="1"/>
  <c r="H963" i="46" s="1"/>
  <c r="F964" i="46"/>
  <c r="G964" i="46" l="1"/>
  <c r="H964" i="46" s="1"/>
  <c r="F965" i="46"/>
  <c r="G965" i="46" l="1"/>
  <c r="H965" i="46" s="1"/>
  <c r="F966" i="46"/>
  <c r="G966" i="46" l="1"/>
  <c r="H966" i="46" s="1"/>
  <c r="F967" i="46"/>
  <c r="G967" i="46" l="1"/>
  <c r="H967" i="46" s="1"/>
  <c r="F968" i="46"/>
  <c r="G968" i="46" l="1"/>
  <c r="H968" i="46" s="1"/>
  <c r="F969" i="46"/>
  <c r="G969" i="46" l="1"/>
  <c r="H969" i="46" s="1"/>
  <c r="F970" i="46"/>
  <c r="G970" i="46" l="1"/>
  <c r="H970" i="46" s="1"/>
  <c r="F971" i="46"/>
  <c r="G971" i="46" l="1"/>
  <c r="H971" i="46" s="1"/>
  <c r="F972" i="46"/>
  <c r="G972" i="46" l="1"/>
  <c r="H972" i="46" s="1"/>
  <c r="F973" i="46"/>
  <c r="G973" i="46" l="1"/>
  <c r="H973" i="46" s="1"/>
  <c r="F974" i="46"/>
  <c r="G974" i="46" l="1"/>
  <c r="H974" i="46" s="1"/>
  <c r="F975" i="46"/>
  <c r="G975" i="46" l="1"/>
  <c r="H975" i="46" s="1"/>
  <c r="F976" i="46"/>
  <c r="G976" i="46" l="1"/>
  <c r="H976" i="46" s="1"/>
  <c r="F977" i="46"/>
  <c r="G977" i="46" l="1"/>
  <c r="H977" i="46" s="1"/>
  <c r="F978" i="46"/>
  <c r="G978" i="46" l="1"/>
  <c r="H978" i="46" s="1"/>
  <c r="F979" i="46"/>
  <c r="G979" i="46" l="1"/>
  <c r="H979" i="46" s="1"/>
  <c r="F980" i="46"/>
  <c r="G980" i="46" l="1"/>
  <c r="H980" i="46" s="1"/>
  <c r="F981" i="46"/>
  <c r="G981" i="46" l="1"/>
  <c r="H981" i="46" s="1"/>
  <c r="F982" i="46"/>
  <c r="G982" i="46" l="1"/>
  <c r="H982" i="46" s="1"/>
  <c r="F983" i="46"/>
  <c r="G983" i="46" l="1"/>
  <c r="H983" i="46" s="1"/>
  <c r="F984" i="46"/>
  <c r="G984" i="46" l="1"/>
  <c r="H984" i="46" s="1"/>
  <c r="F985" i="46"/>
  <c r="G985" i="46" l="1"/>
  <c r="H985" i="46" s="1"/>
  <c r="F986" i="46"/>
  <c r="G986" i="46" l="1"/>
  <c r="H986" i="46" s="1"/>
  <c r="F987" i="46"/>
  <c r="G987" i="46" l="1"/>
  <c r="H987" i="46" s="1"/>
  <c r="F988" i="46"/>
  <c r="F989" i="46" l="1"/>
  <c r="G988" i="46"/>
  <c r="H988" i="46" s="1"/>
  <c r="G989" i="46" l="1"/>
  <c r="H989" i="46" s="1"/>
  <c r="F990" i="46"/>
  <c r="G990" i="46" l="1"/>
  <c r="H990" i="46" s="1"/>
  <c r="F991" i="46"/>
  <c r="G991" i="46" l="1"/>
  <c r="H991" i="46" s="1"/>
  <c r="F992" i="46"/>
  <c r="G992" i="46" l="1"/>
  <c r="H992" i="46" s="1"/>
  <c r="F993" i="46"/>
  <c r="G993" i="46" l="1"/>
  <c r="H993" i="46" s="1"/>
  <c r="F994" i="46"/>
  <c r="G994" i="46" l="1"/>
  <c r="H994" i="46" s="1"/>
  <c r="F995" i="46"/>
  <c r="G995" i="46" l="1"/>
  <c r="H995" i="46" s="1"/>
  <c r="F996" i="46"/>
  <c r="G996" i="46" l="1"/>
  <c r="H996" i="46" s="1"/>
  <c r="F997" i="46"/>
  <c r="G997" i="46" l="1"/>
  <c r="H997" i="46" s="1"/>
  <c r="F998" i="46"/>
  <c r="G998" i="46" l="1"/>
  <c r="H998" i="46" s="1"/>
  <c r="F999" i="46"/>
  <c r="G999" i="46" l="1"/>
  <c r="H999" i="46" s="1"/>
  <c r="F1000" i="46"/>
  <c r="G1000" i="46" s="1"/>
  <c r="K24" i="46" s="1"/>
  <c r="H1000" i="46" l="1"/>
  <c r="K25" i="46" s="1"/>
  <c r="K26" i="46" s="1"/>
  <c r="K22" i="46"/>
</calcChain>
</file>

<file path=xl/sharedStrings.xml><?xml version="1.0" encoding="utf-8"?>
<sst xmlns="http://schemas.openxmlformats.org/spreadsheetml/2006/main" count="879" uniqueCount="231">
  <si>
    <t>Bust</t>
  </si>
  <si>
    <t>Ace</t>
  </si>
  <si>
    <t>Total</t>
  </si>
  <si>
    <t>OutCome</t>
  </si>
  <si>
    <t>Soft</t>
  </si>
  <si>
    <t>Start Card</t>
  </si>
  <si>
    <t>Stand</t>
  </si>
  <si>
    <t>Outcome</t>
  </si>
  <si>
    <t>Prob</t>
  </si>
  <si>
    <t>Hard</t>
  </si>
  <si>
    <t>Pair</t>
  </si>
  <si>
    <t>Dealer BJ</t>
  </si>
  <si>
    <t>Cards 2</t>
  </si>
  <si>
    <t>Cards1</t>
  </si>
  <si>
    <t>Probability</t>
  </si>
  <si>
    <t>%</t>
  </si>
  <si>
    <t>Hard Value EV</t>
  </si>
  <si>
    <t>Soft Value EV</t>
  </si>
  <si>
    <t>Pair Value EV</t>
  </si>
  <si>
    <t>Total EV</t>
  </si>
  <si>
    <t>5-8</t>
  </si>
  <si>
    <t>17-21</t>
  </si>
  <si>
    <t>A</t>
  </si>
  <si>
    <t>My Basic Strategy</t>
  </si>
  <si>
    <t>H = Hit</t>
  </si>
  <si>
    <t>D = Double</t>
  </si>
  <si>
    <t>S = Stand</t>
  </si>
  <si>
    <t>P = Split</t>
  </si>
  <si>
    <t>R = Surrender</t>
  </si>
  <si>
    <t>Dealer BlakJack EV</t>
  </si>
  <si>
    <t>Blackjack</t>
  </si>
  <si>
    <t>Dealer Blackjack</t>
  </si>
  <si>
    <t>Player Not Blackjack</t>
  </si>
  <si>
    <t>Value</t>
  </si>
  <si>
    <t>Total Win Prob</t>
  </si>
  <si>
    <t>Total Lost Prob</t>
  </si>
  <si>
    <t>Simplified</t>
  </si>
  <si>
    <t>Percentage</t>
  </si>
  <si>
    <t>Count</t>
  </si>
  <si>
    <t>Different</t>
  </si>
  <si>
    <t>Summary</t>
  </si>
  <si>
    <t>Win Prob</t>
  </si>
  <si>
    <t>Lose Prob</t>
  </si>
  <si>
    <t>Lose %</t>
  </si>
  <si>
    <t>Win %</t>
  </si>
  <si>
    <t>Differ</t>
  </si>
  <si>
    <t>Win ER</t>
  </si>
  <si>
    <t>Lose ER</t>
  </si>
  <si>
    <t>Total ER</t>
  </si>
  <si>
    <t>Level1</t>
  </si>
  <si>
    <t>Level2</t>
  </si>
  <si>
    <t>Level3</t>
  </si>
  <si>
    <t>Level4</t>
  </si>
  <si>
    <t>Level5</t>
  </si>
  <si>
    <t>Bank roll</t>
  </si>
  <si>
    <t>Let Lose</t>
  </si>
  <si>
    <t>Unit</t>
  </si>
  <si>
    <t>Multiplier</t>
  </si>
  <si>
    <t>Return</t>
  </si>
  <si>
    <t>Blackjack MAC</t>
  </si>
  <si>
    <t>EV</t>
  </si>
  <si>
    <t>Edge</t>
  </si>
  <si>
    <t>Rules</t>
  </si>
  <si>
    <t>Hit</t>
  </si>
  <si>
    <t>Options</t>
  </si>
  <si>
    <t>Rules!$B$4*</t>
  </si>
  <si>
    <t>Double</t>
  </si>
  <si>
    <t>9,10,11</t>
  </si>
  <si>
    <t>Yes</t>
  </si>
  <si>
    <t>No</t>
  </si>
  <si>
    <t>Surrender Ace</t>
  </si>
  <si>
    <t>Min :2</t>
  </si>
  <si>
    <t>Surrend Allow</t>
  </si>
  <si>
    <t>Pay 3 to 2</t>
  </si>
  <si>
    <t>Pay 6 to 5</t>
  </si>
  <si>
    <t>On Blackjack</t>
  </si>
  <si>
    <t>European</t>
  </si>
  <si>
    <t>American</t>
  </si>
  <si>
    <t>American Rule</t>
  </si>
  <si>
    <t>European Rule</t>
  </si>
  <si>
    <t>Expected Value</t>
  </si>
  <si>
    <t>Possitive</t>
  </si>
  <si>
    <t>Negatives</t>
  </si>
  <si>
    <t>Total Lost ER</t>
  </si>
  <si>
    <t>Total Win ER</t>
  </si>
  <si>
    <t>Split up to</t>
  </si>
  <si>
    <t>Hands</t>
  </si>
  <si>
    <t>Double After Split</t>
  </si>
  <si>
    <t>Any 2 Cards</t>
  </si>
  <si>
    <t>SPLIT TO 5 HANDS</t>
  </si>
  <si>
    <t>SPLIT TO 4 HANDS</t>
  </si>
  <si>
    <t>SPLIT TO 3 HANDS</t>
  </si>
  <si>
    <t>SPLIT TO 2 HANDS</t>
  </si>
  <si>
    <t>2 Level Bankroll</t>
  </si>
  <si>
    <t>3 Level Bankroll</t>
  </si>
  <si>
    <t>Levels</t>
  </si>
  <si>
    <t xml:space="preserve">x 2 </t>
  </si>
  <si>
    <t>x 3</t>
  </si>
  <si>
    <t>x 4</t>
  </si>
  <si>
    <t>x 5</t>
  </si>
  <si>
    <t>x 6</t>
  </si>
  <si>
    <t>Suggest Bankroll</t>
  </si>
  <si>
    <t>lost</t>
  </si>
  <si>
    <t>win</t>
  </si>
  <si>
    <t>Hit After Split Ace</t>
  </si>
  <si>
    <t>Max :5</t>
  </si>
  <si>
    <t>Max :100</t>
  </si>
  <si>
    <t>Min :0</t>
  </si>
  <si>
    <t>Pay Instantly</t>
  </si>
  <si>
    <t>Normal</t>
  </si>
  <si>
    <t>H</t>
  </si>
  <si>
    <t>D</t>
  </si>
  <si>
    <t>S</t>
  </si>
  <si>
    <t>R</t>
  </si>
  <si>
    <t xml:space="preserve">P </t>
  </si>
  <si>
    <t>Probabilities</t>
  </si>
  <si>
    <t>Actions</t>
  </si>
  <si>
    <t>Pay Even Money</t>
  </si>
  <si>
    <t>Split Ace to</t>
  </si>
  <si>
    <t>On Player 21</t>
  </si>
  <si>
    <t>On Dealer 22</t>
  </si>
  <si>
    <t>Busted</t>
  </si>
  <si>
    <t>Pushes</t>
  </si>
  <si>
    <t>Total Point</t>
  </si>
  <si>
    <t>Soft Point</t>
  </si>
  <si>
    <t>3RD Total</t>
  </si>
  <si>
    <t>4RD Total</t>
  </si>
  <si>
    <t>Check Sum</t>
  </si>
  <si>
    <t>Soft Value</t>
  </si>
  <si>
    <t>Softvalue</t>
  </si>
  <si>
    <t>Total Stop</t>
  </si>
  <si>
    <t>Hard Total</t>
  </si>
  <si>
    <t>Soft Total</t>
  </si>
  <si>
    <t>3Card Stop</t>
  </si>
  <si>
    <t>4Card Stop</t>
  </si>
  <si>
    <t>5RD Total</t>
  </si>
  <si>
    <t>2 Card</t>
  </si>
  <si>
    <t>3 Card</t>
  </si>
  <si>
    <t>4 Card</t>
  </si>
  <si>
    <t>5 Card</t>
  </si>
  <si>
    <t>ฺBust</t>
  </si>
  <si>
    <t>Stop</t>
  </si>
  <si>
    <t>Success</t>
  </si>
  <si>
    <t>2Card Stop</t>
  </si>
  <si>
    <t>5 Cards</t>
  </si>
  <si>
    <t>Three 7 Cards</t>
  </si>
  <si>
    <t>Pay Double</t>
  </si>
  <si>
    <t>Three 7 Cards EV</t>
  </si>
  <si>
    <t>2 Cards</t>
  </si>
  <si>
    <t>3 Cards</t>
  </si>
  <si>
    <t>7 Cards</t>
  </si>
  <si>
    <t>Cards</t>
  </si>
  <si>
    <t>for 8 times saftey</t>
  </si>
  <si>
    <t>Total Bankroll</t>
  </si>
  <si>
    <t>Blackjack Rules Expected Value</t>
  </si>
  <si>
    <t>Dealer on Soft 17</t>
  </si>
  <si>
    <t>No of 10 in Deck</t>
  </si>
  <si>
    <t>Wining</t>
  </si>
  <si>
    <t>Losing</t>
  </si>
  <si>
    <t>Win:</t>
  </si>
  <si>
    <t>Lose:</t>
  </si>
  <si>
    <t>EV:</t>
  </si>
  <si>
    <t>Strategy 1</t>
  </si>
  <si>
    <t>Sequence</t>
  </si>
  <si>
    <t>Strategy 2</t>
  </si>
  <si>
    <t>Strategy 3</t>
  </si>
  <si>
    <t>Strategy 4</t>
  </si>
  <si>
    <t>Win</t>
  </si>
  <si>
    <t>Lose</t>
  </si>
  <si>
    <t>INV</t>
  </si>
  <si>
    <t>Total INV</t>
  </si>
  <si>
    <t>AVG INV</t>
  </si>
  <si>
    <t>AVG Retrun</t>
  </si>
  <si>
    <t>ROI</t>
  </si>
  <si>
    <t>Bet Edge</t>
  </si>
  <si>
    <t>Just Enough</t>
  </si>
  <si>
    <t>Half Edge</t>
  </si>
  <si>
    <t>1 x 2</t>
  </si>
  <si>
    <t>1 x 3</t>
  </si>
  <si>
    <t>1 x 4</t>
  </si>
  <si>
    <t>1 x 5</t>
  </si>
  <si>
    <t>1 x 6</t>
  </si>
  <si>
    <t>Risk</t>
  </si>
  <si>
    <t>ER</t>
  </si>
  <si>
    <t>1 x 7</t>
  </si>
  <si>
    <t>1 x 8</t>
  </si>
  <si>
    <t>1 x 9</t>
  </si>
  <si>
    <t>1 x 10</t>
  </si>
  <si>
    <t>Enough</t>
  </si>
  <si>
    <t>Half</t>
  </si>
  <si>
    <t>Max Edge</t>
  </si>
  <si>
    <t>Half Max</t>
  </si>
  <si>
    <t>2 x 3 x inf</t>
  </si>
  <si>
    <t>Exp Return</t>
  </si>
  <si>
    <t>Rounds</t>
  </si>
  <si>
    <t>Infinit</t>
  </si>
  <si>
    <t>Strategy</t>
  </si>
  <si>
    <t>My Blackjack Strategy Plan</t>
  </si>
  <si>
    <t>Required</t>
  </si>
  <si>
    <t>Max</t>
  </si>
  <si>
    <t>Start</t>
  </si>
  <si>
    <t>Target</t>
  </si>
  <si>
    <t>Safty</t>
  </si>
  <si>
    <t>Safety</t>
  </si>
  <si>
    <t>** Restart Progressing After you 50 or 100 of your initial bet **</t>
  </si>
  <si>
    <t>Step Requirement and Percentage</t>
  </si>
  <si>
    <t>Strategy Normal Unit Requirement Bankroll</t>
  </si>
  <si>
    <t>Blackjack Final EV</t>
  </si>
  <si>
    <t>Blackjack Hand Probabilities</t>
  </si>
  <si>
    <t>Blackjack Hand Expected Return</t>
  </si>
  <si>
    <t>Losing EV</t>
  </si>
  <si>
    <t>Winning EV</t>
  </si>
  <si>
    <t>Result</t>
  </si>
  <si>
    <t>Hand</t>
  </si>
  <si>
    <t>Losing Steps</t>
  </si>
  <si>
    <t>Win Steps</t>
  </si>
  <si>
    <t>Losing Streak</t>
  </si>
  <si>
    <t>Bankroll</t>
  </si>
  <si>
    <t>Level</t>
  </si>
  <si>
    <t>Bet Amount</t>
  </si>
  <si>
    <t xml:space="preserve">Bet </t>
  </si>
  <si>
    <t>Progressive</t>
  </si>
  <si>
    <t>Disable</t>
  </si>
  <si>
    <t>Total Invested</t>
  </si>
  <si>
    <t>Provit</t>
  </si>
  <si>
    <t>Prog Multiplier</t>
  </si>
  <si>
    <t>Min Bet</t>
  </si>
  <si>
    <t>Avg Bankroll</t>
  </si>
  <si>
    <t>Atipat's</t>
  </si>
  <si>
    <t>PlusMinus</t>
  </si>
  <si>
    <t>Fibonaci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</si>
</sst>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%"/>
    <numFmt numFmtId="165" formatCode="0.0000%"/>
    <numFmt numFmtId="166" formatCode="_(* #,##0_);_(* \(#,##0\);_(* &quot;-&quot;??_);_(@_)"/>
    <numFmt numFmtId="167" formatCode="_(* #,##0.00000_);_(* \(#,##0.00000\);_(* &quot;-&quot;??_);_(@_)"/>
    <numFmt numFmtId="168" formatCode="_(* #,##0.0_);_(* \(#,##0.0\);_(* &quot;-&quot;??_);_(@_)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25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79">
    <xf numFmtId="0" fontId="0" fillId="0" borderId="0" xfId="0"/>
    <xf numFmtId="0" fontId="0" fillId="0" borderId="1" xfId="0" applyBorder="1"/>
    <xf numFmtId="0" fontId="0" fillId="0" borderId="3" xfId="0" applyBorder="1"/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8" fillId="3" borderId="5" xfId="0" applyFont="1" applyFill="1" applyBorder="1" applyAlignment="1">
      <alignment horizontal="center"/>
    </xf>
    <xf numFmtId="164" fontId="6" fillId="3" borderId="3" xfId="1" applyNumberFormat="1" applyFont="1" applyFill="1" applyBorder="1"/>
    <xf numFmtId="164" fontId="6" fillId="3" borderId="1" xfId="1" applyNumberFormat="1" applyFont="1" applyFill="1" applyBorder="1"/>
    <xf numFmtId="164" fontId="6" fillId="3" borderId="16" xfId="1" applyNumberFormat="1" applyFont="1" applyFill="1" applyBorder="1"/>
    <xf numFmtId="0" fontId="8" fillId="2" borderId="7" xfId="0" applyFont="1" applyFill="1" applyBorder="1" applyAlignment="1">
      <alignment horizontal="center"/>
    </xf>
    <xf numFmtId="164" fontId="6" fillId="2" borderId="8" xfId="1" applyNumberFormat="1" applyFont="1" applyFill="1" applyBorder="1"/>
    <xf numFmtId="164" fontId="6" fillId="2" borderId="9" xfId="1" applyNumberFormat="1" applyFont="1" applyFill="1" applyBorder="1"/>
    <xf numFmtId="164" fontId="6" fillId="2" borderId="15" xfId="1" applyNumberFormat="1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4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9" fillId="4" borderId="1" xfId="18" applyFont="1" applyFill="1" applyBorder="1" applyAlignment="1">
      <alignment horizontal="center" vertical="center"/>
    </xf>
    <xf numFmtId="0" fontId="2" fillId="0" borderId="0" xfId="18"/>
    <xf numFmtId="0" fontId="2" fillId="0" borderId="1" xfId="18" applyBorder="1" applyAlignment="1">
      <alignment horizontal="center" vertical="center"/>
    </xf>
    <xf numFmtId="0" fontId="11" fillId="4" borderId="1" xfId="18" applyFont="1" applyFill="1" applyBorder="1" applyAlignment="1">
      <alignment horizontal="center" vertical="center"/>
    </xf>
    <xf numFmtId="0" fontId="2" fillId="0" borderId="0" xfId="18" applyBorder="1" applyAlignment="1">
      <alignment horizontal="center" vertical="center"/>
    </xf>
    <xf numFmtId="0" fontId="9" fillId="4" borderId="24" xfId="18" applyFont="1" applyFill="1" applyBorder="1"/>
    <xf numFmtId="0" fontId="9" fillId="4" borderId="25" xfId="18" applyFont="1" applyFill="1" applyBorder="1"/>
    <xf numFmtId="0" fontId="2" fillId="0" borderId="9" xfId="18" applyBorder="1"/>
    <xf numFmtId="0" fontId="2" fillId="0" borderId="0" xfId="18" applyFill="1" applyBorder="1" applyAlignment="1">
      <alignment horizontal="center" vertical="center"/>
    </xf>
    <xf numFmtId="0" fontId="10" fillId="0" borderId="0" xfId="18" applyFont="1"/>
    <xf numFmtId="165" fontId="0" fillId="0" borderId="0" xfId="19" applyNumberFormat="1" applyFont="1"/>
    <xf numFmtId="0" fontId="9" fillId="4" borderId="26" xfId="18" applyFont="1" applyFill="1" applyBorder="1" applyAlignment="1">
      <alignment horizontal="center" vertical="center"/>
    </xf>
    <xf numFmtId="0" fontId="9" fillId="4" borderId="27" xfId="18" applyFont="1" applyFill="1" applyBorder="1" applyAlignment="1">
      <alignment horizontal="center" vertical="center"/>
    </xf>
    <xf numFmtId="0" fontId="9" fillId="4" borderId="28" xfId="18" applyFont="1" applyFill="1" applyBorder="1" applyAlignment="1">
      <alignment horizontal="center" vertical="center"/>
    </xf>
    <xf numFmtId="0" fontId="9" fillId="4" borderId="19" xfId="18" applyFont="1" applyFill="1" applyBorder="1" applyAlignment="1">
      <alignment horizontal="center" vertical="center"/>
    </xf>
    <xf numFmtId="0" fontId="2" fillId="0" borderId="14" xfId="18" applyBorder="1" applyAlignment="1">
      <alignment horizontal="center" vertical="center"/>
    </xf>
    <xf numFmtId="0" fontId="11" fillId="4" borderId="14" xfId="18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23" xfId="18" applyFont="1" applyBorder="1"/>
    <xf numFmtId="0" fontId="13" fillId="7" borderId="17" xfId="18" applyFont="1" applyFill="1" applyBorder="1"/>
    <xf numFmtId="0" fontId="7" fillId="0" borderId="1" xfId="0" applyFont="1" applyBorder="1"/>
    <xf numFmtId="164" fontId="6" fillId="2" borderId="1" xfId="1" applyNumberFormat="1" applyFont="1" applyFill="1" applyBorder="1"/>
    <xf numFmtId="0" fontId="0" fillId="0" borderId="26" xfId="0" applyBorder="1" applyAlignment="1">
      <alignment horizontal="center"/>
    </xf>
    <xf numFmtId="164" fontId="6" fillId="2" borderId="27" xfId="1" applyNumberFormat="1" applyFont="1" applyFill="1" applyBorder="1"/>
    <xf numFmtId="164" fontId="6" fillId="3" borderId="27" xfId="1" applyNumberFormat="1" applyFont="1" applyFill="1" applyBorder="1"/>
    <xf numFmtId="0" fontId="0" fillId="0" borderId="28" xfId="0" applyBorder="1"/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164" fontId="8" fillId="3" borderId="27" xfId="1" applyNumberFormat="1" applyFont="1" applyFill="1" applyBorder="1" applyAlignment="1">
      <alignment horizontal="center"/>
    </xf>
    <xf numFmtId="164" fontId="8" fillId="2" borderId="27" xfId="1" applyNumberFormat="1" applyFont="1" applyFill="1" applyBorder="1" applyAlignment="1">
      <alignment horizontal="center"/>
    </xf>
    <xf numFmtId="164" fontId="6" fillId="2" borderId="16" xfId="1" applyNumberFormat="1" applyFont="1" applyFill="1" applyBorder="1"/>
    <xf numFmtId="164" fontId="6" fillId="3" borderId="5" xfId="1" applyNumberFormat="1" applyFont="1" applyFill="1" applyBorder="1"/>
    <xf numFmtId="10" fontId="0" fillId="0" borderId="0" xfId="0" applyNumberFormat="1"/>
    <xf numFmtId="0" fontId="9" fillId="4" borderId="36" xfId="18" applyFont="1" applyFill="1" applyBorder="1" applyAlignment="1">
      <alignment horizontal="center" vertical="center"/>
    </xf>
    <xf numFmtId="0" fontId="2" fillId="0" borderId="22" xfId="18" applyBorder="1" applyAlignment="1">
      <alignment horizontal="center" vertical="center"/>
    </xf>
    <xf numFmtId="0" fontId="2" fillId="0" borderId="5" xfId="18" applyBorder="1" applyAlignment="1">
      <alignment horizontal="center" vertical="center"/>
    </xf>
    <xf numFmtId="0" fontId="2" fillId="0" borderId="6" xfId="18" applyBorder="1" applyAlignment="1">
      <alignment horizontal="center" vertical="center"/>
    </xf>
    <xf numFmtId="0" fontId="2" fillId="0" borderId="26" xfId="18" applyBorder="1"/>
    <xf numFmtId="0" fontId="2" fillId="0" borderId="28" xfId="18" applyBorder="1"/>
    <xf numFmtId="10" fontId="2" fillId="0" borderId="27" xfId="1" applyNumberFormat="1" applyFont="1" applyBorder="1"/>
    <xf numFmtId="2" fontId="2" fillId="0" borderId="27" xfId="18" applyNumberFormat="1" applyBorder="1"/>
    <xf numFmtId="0" fontId="10" fillId="0" borderId="39" xfId="18" applyFont="1" applyBorder="1"/>
    <xf numFmtId="0" fontId="10" fillId="0" borderId="40" xfId="18" applyFont="1" applyBorder="1"/>
    <xf numFmtId="0" fontId="10" fillId="0" borderId="41" xfId="18" applyFont="1" applyBorder="1"/>
    <xf numFmtId="0" fontId="2" fillId="0" borderId="36" xfId="18" applyBorder="1"/>
    <xf numFmtId="10" fontId="2" fillId="0" borderId="22" xfId="1" applyNumberFormat="1" applyFont="1" applyBorder="1"/>
    <xf numFmtId="2" fontId="2" fillId="0" borderId="22" xfId="18" applyNumberFormat="1" applyBorder="1"/>
    <xf numFmtId="0" fontId="2" fillId="0" borderId="23" xfId="18" applyBorder="1"/>
    <xf numFmtId="0" fontId="2" fillId="0" borderId="43" xfId="18" applyBorder="1"/>
    <xf numFmtId="10" fontId="2" fillId="0" borderId="45" xfId="1" applyNumberFormat="1" applyFont="1" applyBorder="1"/>
    <xf numFmtId="0" fontId="2" fillId="0" borderId="45" xfId="18" applyBorder="1"/>
    <xf numFmtId="0" fontId="2" fillId="0" borderId="46" xfId="18" applyBorder="1"/>
    <xf numFmtId="0" fontId="2" fillId="0" borderId="4" xfId="18" applyBorder="1"/>
    <xf numFmtId="10" fontId="2" fillId="0" borderId="5" xfId="1" applyNumberFormat="1" applyFont="1" applyBorder="1"/>
    <xf numFmtId="2" fontId="2" fillId="0" borderId="5" xfId="18" applyNumberFormat="1" applyBorder="1"/>
    <xf numFmtId="0" fontId="2" fillId="0" borderId="6" xfId="18" applyBorder="1"/>
    <xf numFmtId="0" fontId="2" fillId="0" borderId="1" xfId="18" applyBorder="1"/>
    <xf numFmtId="0" fontId="9" fillId="4" borderId="48" xfId="18" applyFont="1" applyFill="1" applyBorder="1" applyAlignment="1">
      <alignment horizontal="center" vertical="center"/>
    </xf>
    <xf numFmtId="10" fontId="2" fillId="0" borderId="49" xfId="1" applyNumberFormat="1" applyFont="1" applyBorder="1" applyAlignment="1">
      <alignment horizontal="center" vertical="center"/>
    </xf>
    <xf numFmtId="10" fontId="2" fillId="0" borderId="0" xfId="18" applyNumberFormat="1"/>
    <xf numFmtId="0" fontId="2" fillId="0" borderId="35" xfId="18" applyBorder="1"/>
    <xf numFmtId="0" fontId="9" fillId="4" borderId="50" xfId="18" applyFont="1" applyFill="1" applyBorder="1" applyAlignment="1">
      <alignment horizontal="center" vertical="center"/>
    </xf>
    <xf numFmtId="0" fontId="9" fillId="4" borderId="22" xfId="18" applyFont="1" applyFill="1" applyBorder="1" applyAlignment="1">
      <alignment horizontal="center" vertical="center"/>
    </xf>
    <xf numFmtId="0" fontId="11" fillId="4" borderId="22" xfId="18" applyFont="1" applyFill="1" applyBorder="1" applyAlignment="1">
      <alignment horizontal="center" vertical="center"/>
    </xf>
    <xf numFmtId="0" fontId="11" fillId="4" borderId="23" xfId="18" applyFont="1" applyFill="1" applyBorder="1" applyAlignment="1">
      <alignment horizontal="center" vertical="center"/>
    </xf>
    <xf numFmtId="0" fontId="2" fillId="0" borderId="26" xfId="18" applyBorder="1" applyAlignment="1">
      <alignment horizontal="center" vertical="center"/>
    </xf>
    <xf numFmtId="0" fontId="2" fillId="0" borderId="27" xfId="18" applyBorder="1" applyAlignment="1">
      <alignment horizontal="center" vertical="center"/>
    </xf>
    <xf numFmtId="0" fontId="2" fillId="0" borderId="28" xfId="18" applyBorder="1" applyAlignment="1">
      <alignment horizontal="center" vertical="center"/>
    </xf>
    <xf numFmtId="10" fontId="2" fillId="0" borderId="29" xfId="1" applyNumberFormat="1" applyFont="1" applyBorder="1" applyAlignment="1">
      <alignment horizontal="center" vertical="center"/>
    </xf>
    <xf numFmtId="10" fontId="2" fillId="0" borderId="16" xfId="1" applyNumberFormat="1" applyFont="1" applyBorder="1" applyAlignment="1">
      <alignment horizontal="center" vertical="center"/>
    </xf>
    <xf numFmtId="10" fontId="2" fillId="0" borderId="17" xfId="1" applyNumberFormat="1" applyFont="1" applyBorder="1" applyAlignment="1">
      <alignment horizontal="center" vertical="center"/>
    </xf>
    <xf numFmtId="0" fontId="9" fillId="4" borderId="34" xfId="18" applyFont="1" applyFill="1" applyBorder="1" applyAlignment="1">
      <alignment horizontal="center" vertical="center"/>
    </xf>
    <xf numFmtId="10" fontId="2" fillId="0" borderId="48" xfId="1" applyNumberFormat="1" applyFont="1" applyBorder="1" applyAlignment="1">
      <alignment horizontal="center" vertical="center"/>
    </xf>
    <xf numFmtId="10" fontId="2" fillId="0" borderId="51" xfId="1" applyNumberFormat="1" applyFont="1" applyBorder="1" applyAlignment="1">
      <alignment horizontal="center" vertical="center"/>
    </xf>
    <xf numFmtId="0" fontId="2" fillId="0" borderId="4" xfId="18" applyBorder="1" applyAlignment="1">
      <alignment horizontal="center" vertical="center"/>
    </xf>
    <xf numFmtId="10" fontId="13" fillId="7" borderId="2" xfId="1" applyNumberFormat="1" applyFont="1" applyFill="1" applyBorder="1"/>
    <xf numFmtId="0" fontId="0" fillId="0" borderId="19" xfId="0" applyBorder="1"/>
    <xf numFmtId="0" fontId="0" fillId="0" borderId="29" xfId="0" applyBorder="1"/>
    <xf numFmtId="0" fontId="0" fillId="0" borderId="33" xfId="0" applyBorder="1"/>
    <xf numFmtId="0" fontId="0" fillId="0" borderId="10" xfId="0" applyBorder="1"/>
    <xf numFmtId="0" fontId="0" fillId="0" borderId="11" xfId="0" applyBorder="1"/>
    <xf numFmtId="0" fontId="0" fillId="0" borderId="52" xfId="0" applyBorder="1"/>
    <xf numFmtId="0" fontId="0" fillId="0" borderId="25" xfId="0" applyBorder="1"/>
    <xf numFmtId="0" fontId="0" fillId="0" borderId="34" xfId="0" applyBorder="1"/>
    <xf numFmtId="0" fontId="0" fillId="0" borderId="55" xfId="0" applyBorder="1"/>
    <xf numFmtId="0" fontId="0" fillId="0" borderId="31" xfId="0" applyBorder="1"/>
    <xf numFmtId="0" fontId="0" fillId="0" borderId="56" xfId="0" applyBorder="1"/>
    <xf numFmtId="166" fontId="0" fillId="0" borderId="14" xfId="20" applyNumberFormat="1" applyFont="1" applyBorder="1"/>
    <xf numFmtId="166" fontId="0" fillId="0" borderId="17" xfId="20" applyNumberFormat="1" applyFont="1" applyBorder="1"/>
    <xf numFmtId="0" fontId="10" fillId="0" borderId="57" xfId="18" applyFont="1" applyBorder="1"/>
    <xf numFmtId="0" fontId="0" fillId="0" borderId="53" xfId="0" applyBorder="1"/>
    <xf numFmtId="166" fontId="0" fillId="0" borderId="28" xfId="20" applyNumberFormat="1" applyFont="1" applyBorder="1"/>
    <xf numFmtId="166" fontId="0" fillId="0" borderId="19" xfId="20" applyNumberFormat="1" applyFont="1" applyBorder="1"/>
    <xf numFmtId="166" fontId="0" fillId="0" borderId="29" xfId="20" applyNumberFormat="1" applyFont="1" applyBorder="1"/>
    <xf numFmtId="166" fontId="0" fillId="0" borderId="26" xfId="20" applyNumberFormat="1" applyFont="1" applyBorder="1"/>
    <xf numFmtId="0" fontId="0" fillId="0" borderId="21" xfId="0" applyBorder="1"/>
    <xf numFmtId="0" fontId="0" fillId="0" borderId="61" xfId="0" applyBorder="1"/>
    <xf numFmtId="0" fontId="0" fillId="0" borderId="36" xfId="0" applyBorder="1"/>
    <xf numFmtId="0" fontId="0" fillId="0" borderId="51" xfId="0" applyBorder="1"/>
    <xf numFmtId="0" fontId="0" fillId="0" borderId="37" xfId="0" applyBorder="1"/>
    <xf numFmtId="0" fontId="0" fillId="0" borderId="2" xfId="0" applyBorder="1"/>
    <xf numFmtId="0" fontId="0" fillId="0" borderId="4" xfId="0" applyBorder="1" applyAlignment="1"/>
    <xf numFmtId="0" fontId="0" fillId="0" borderId="39" xfId="0" applyBorder="1" applyAlignment="1"/>
    <xf numFmtId="0" fontId="0" fillId="0" borderId="41" xfId="0" applyBorder="1"/>
    <xf numFmtId="0" fontId="0" fillId="0" borderId="62" xfId="0" applyBorder="1"/>
    <xf numFmtId="0" fontId="10" fillId="0" borderId="26" xfId="18" applyFont="1" applyFill="1" applyBorder="1"/>
    <xf numFmtId="0" fontId="10" fillId="0" borderId="27" xfId="18" applyFont="1" applyFill="1" applyBorder="1"/>
    <xf numFmtId="0" fontId="10" fillId="0" borderId="28" xfId="18" applyFont="1" applyFill="1" applyBorder="1"/>
    <xf numFmtId="0" fontId="2" fillId="0" borderId="20" xfId="18" applyBorder="1"/>
    <xf numFmtId="10" fontId="0" fillId="0" borderId="3" xfId="1" applyNumberFormat="1" applyFont="1" applyBorder="1"/>
    <xf numFmtId="2" fontId="2" fillId="0" borderId="3" xfId="18" applyNumberFormat="1" applyBorder="1"/>
    <xf numFmtId="0" fontId="2" fillId="0" borderId="13" xfId="18" applyBorder="1"/>
    <xf numFmtId="0" fontId="2" fillId="0" borderId="34" xfId="18" applyBorder="1" applyAlignment="1">
      <alignment horizontal="center"/>
    </xf>
    <xf numFmtId="0" fontId="2" fillId="0" borderId="18" xfId="18" applyBorder="1" applyAlignment="1">
      <alignment horizontal="center"/>
    </xf>
    <xf numFmtId="0" fontId="10" fillId="0" borderId="29" xfId="18" applyFont="1" applyFill="1" applyBorder="1"/>
    <xf numFmtId="0" fontId="10" fillId="0" borderId="16" xfId="18" applyFont="1" applyFill="1" applyBorder="1"/>
    <xf numFmtId="0" fontId="10" fillId="0" borderId="17" xfId="18" applyFont="1" applyFill="1" applyBorder="1"/>
    <xf numFmtId="0" fontId="0" fillId="0" borderId="64" xfId="0" applyBorder="1"/>
    <xf numFmtId="167" fontId="2" fillId="0" borderId="5" xfId="20" applyNumberFormat="1" applyFont="1" applyBorder="1"/>
    <xf numFmtId="0" fontId="2" fillId="0" borderId="5" xfId="18" applyBorder="1"/>
    <xf numFmtId="0" fontId="2" fillId="0" borderId="47" xfId="18" applyBorder="1"/>
    <xf numFmtId="10" fontId="0" fillId="0" borderId="22" xfId="1" applyNumberFormat="1" applyFont="1" applyBorder="1"/>
    <xf numFmtId="0" fontId="12" fillId="0" borderId="0" xfId="0" applyFont="1" applyBorder="1" applyAlignment="1"/>
    <xf numFmtId="0" fontId="0" fillId="0" borderId="0" xfId="0" applyBorder="1"/>
    <xf numFmtId="0" fontId="0" fillId="0" borderId="50" xfId="0" applyBorder="1"/>
    <xf numFmtId="0" fontId="0" fillId="0" borderId="43" xfId="0" applyBorder="1"/>
    <xf numFmtId="0" fontId="0" fillId="0" borderId="45" xfId="0" applyBorder="1"/>
    <xf numFmtId="0" fontId="0" fillId="0" borderId="46" xfId="0" applyBorder="1"/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2" fillId="0" borderId="32" xfId="18" applyBorder="1" applyAlignment="1">
      <alignment horizontal="left"/>
    </xf>
    <xf numFmtId="0" fontId="2" fillId="0" borderId="42" xfId="18" applyBorder="1" applyAlignment="1">
      <alignment horizontal="left"/>
    </xf>
    <xf numFmtId="0" fontId="2" fillId="0" borderId="47" xfId="18" applyBorder="1" applyAlignment="1">
      <alignment horizontal="center"/>
    </xf>
    <xf numFmtId="0" fontId="2" fillId="0" borderId="44" xfId="18" applyBorder="1" applyAlignment="1">
      <alignment horizontal="center"/>
    </xf>
    <xf numFmtId="0" fontId="9" fillId="4" borderId="26" xfId="18" applyFont="1" applyFill="1" applyBorder="1" applyAlignment="1">
      <alignment horizontal="left" vertical="center"/>
    </xf>
    <xf numFmtId="0" fontId="9" fillId="4" borderId="19" xfId="18" applyFont="1" applyFill="1" applyBorder="1" applyAlignment="1">
      <alignment horizontal="left" vertical="center"/>
    </xf>
    <xf numFmtId="0" fontId="0" fillId="0" borderId="38" xfId="0" applyBorder="1"/>
    <xf numFmtId="0" fontId="9" fillId="4" borderId="26" xfId="18" applyFont="1" applyFill="1" applyBorder="1" applyAlignment="1">
      <alignment horizontal="left" vertical="center"/>
    </xf>
    <xf numFmtId="0" fontId="10" fillId="0" borderId="28" xfId="18" applyFont="1" applyBorder="1"/>
    <xf numFmtId="0" fontId="10" fillId="0" borderId="17" xfId="18" applyFont="1" applyBorder="1"/>
    <xf numFmtId="0" fontId="0" fillId="0" borderId="39" xfId="0" applyBorder="1"/>
    <xf numFmtId="0" fontId="0" fillId="0" borderId="40" xfId="0" applyBorder="1"/>
    <xf numFmtId="0" fontId="0" fillId="0" borderId="1" xfId="0" applyFont="1" applyBorder="1"/>
    <xf numFmtId="0" fontId="0" fillId="0" borderId="19" xfId="0" applyFont="1" applyBorder="1"/>
    <xf numFmtId="0" fontId="0" fillId="0" borderId="14" xfId="0" applyFont="1" applyBorder="1"/>
    <xf numFmtId="0" fontId="0" fillId="0" borderId="29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53" xfId="0" applyFont="1" applyBorder="1"/>
    <xf numFmtId="0" fontId="0" fillId="0" borderId="31" xfId="0" applyFont="1" applyBorder="1"/>
    <xf numFmtId="0" fontId="0" fillId="0" borderId="56" xfId="0" applyFont="1" applyBorder="1"/>
    <xf numFmtId="0" fontId="0" fillId="0" borderId="27" xfId="0" applyFont="1" applyBorder="1"/>
    <xf numFmtId="0" fontId="0" fillId="0" borderId="28" xfId="0" applyFont="1" applyBorder="1"/>
    <xf numFmtId="0" fontId="0" fillId="0" borderId="50" xfId="0" applyFont="1" applyBorder="1"/>
    <xf numFmtId="0" fontId="0" fillId="0" borderId="48" xfId="0" applyFont="1" applyBorder="1"/>
    <xf numFmtId="0" fontId="0" fillId="0" borderId="49" xfId="0" applyFont="1" applyBorder="1"/>
    <xf numFmtId="0" fontId="0" fillId="0" borderId="51" xfId="0" applyFont="1" applyBorder="1"/>
    <xf numFmtId="0" fontId="0" fillId="0" borderId="65" xfId="0" applyBorder="1"/>
    <xf numFmtId="0" fontId="0" fillId="0" borderId="25" xfId="0" applyFill="1" applyBorder="1"/>
    <xf numFmtId="0" fontId="0" fillId="0" borderId="66" xfId="0" applyFill="1" applyBorder="1"/>
    <xf numFmtId="0" fontId="0" fillId="8" borderId="1" xfId="0" applyFill="1" applyBorder="1"/>
    <xf numFmtId="0" fontId="0" fillId="8" borderId="26" xfId="0" applyFill="1" applyBorder="1"/>
    <xf numFmtId="16" fontId="0" fillId="8" borderId="27" xfId="0" applyNumberFormat="1" applyFill="1" applyBorder="1"/>
    <xf numFmtId="0" fontId="0" fillId="8" borderId="28" xfId="0" applyFill="1" applyBorder="1"/>
    <xf numFmtId="0" fontId="0" fillId="8" borderId="19" xfId="0" applyFill="1" applyBorder="1"/>
    <xf numFmtId="0" fontId="0" fillId="8" borderId="14" xfId="0" applyFill="1" applyBorder="1"/>
    <xf numFmtId="0" fontId="0" fillId="8" borderId="29" xfId="0" applyFill="1" applyBorder="1"/>
    <xf numFmtId="0" fontId="0" fillId="8" borderId="16" xfId="0" applyFill="1" applyBorder="1"/>
    <xf numFmtId="0" fontId="0" fillId="8" borderId="17" xfId="0" applyFill="1" applyBorder="1"/>
    <xf numFmtId="0" fontId="2" fillId="0" borderId="34" xfId="18" applyBorder="1" applyAlignment="1"/>
    <xf numFmtId="0" fontId="2" fillId="0" borderId="35" xfId="18" applyBorder="1" applyAlignment="1"/>
    <xf numFmtId="0" fontId="9" fillId="4" borderId="26" xfId="18" applyFont="1" applyFill="1" applyBorder="1" applyAlignment="1">
      <alignment horizontal="left" vertical="center"/>
    </xf>
    <xf numFmtId="0" fontId="0" fillId="0" borderId="61" xfId="0" applyFill="1" applyBorder="1"/>
    <xf numFmtId="0" fontId="0" fillId="8" borderId="36" xfId="0" applyFill="1" applyBorder="1"/>
    <xf numFmtId="0" fontId="0" fillId="8" borderId="22" xfId="0" applyFill="1" applyBorder="1"/>
    <xf numFmtId="0" fontId="0" fillId="8" borderId="23" xfId="0" applyFill="1" applyBorder="1"/>
    <xf numFmtId="0" fontId="0" fillId="7" borderId="10" xfId="0" applyFill="1" applyBorder="1" applyAlignment="1" applyProtection="1">
      <alignment horizontal="left"/>
      <protection locked="0"/>
    </xf>
    <xf numFmtId="0" fontId="0" fillId="7" borderId="21" xfId="0" applyFill="1" applyBorder="1" applyAlignment="1" applyProtection="1">
      <alignment horizontal="left"/>
      <protection locked="0"/>
    </xf>
    <xf numFmtId="0" fontId="0" fillId="7" borderId="58" xfId="0" applyFill="1" applyBorder="1" applyAlignment="1" applyProtection="1">
      <alignment horizontal="left"/>
      <protection locked="0"/>
    </xf>
    <xf numFmtId="0" fontId="0" fillId="7" borderId="33" xfId="0" applyFill="1" applyBorder="1" applyAlignment="1" applyProtection="1">
      <alignment horizontal="left"/>
      <protection locked="0"/>
    </xf>
    <xf numFmtId="0" fontId="0" fillId="7" borderId="11" xfId="0" applyFill="1" applyBorder="1" applyAlignment="1" applyProtection="1">
      <alignment horizontal="left"/>
      <protection locked="0"/>
    </xf>
    <xf numFmtId="0" fontId="0" fillId="7" borderId="12" xfId="0" applyFill="1" applyBorder="1" applyAlignment="1" applyProtection="1">
      <alignment horizontal="left"/>
      <protection locked="0"/>
    </xf>
    <xf numFmtId="10" fontId="2" fillId="0" borderId="0" xfId="1" applyNumberFormat="1" applyFont="1"/>
    <xf numFmtId="0" fontId="7" fillId="0" borderId="0" xfId="0" applyFont="1" applyBorder="1" applyAlignment="1"/>
    <xf numFmtId="10" fontId="0" fillId="0" borderId="1" xfId="1" applyNumberFormat="1" applyFont="1" applyBorder="1"/>
    <xf numFmtId="10" fontId="7" fillId="0" borderId="0" xfId="0" applyNumberFormat="1" applyFont="1" applyBorder="1" applyAlignment="1"/>
    <xf numFmtId="0" fontId="9" fillId="4" borderId="26" xfId="18" applyFont="1" applyFill="1" applyBorder="1" applyAlignment="1">
      <alignment horizontal="left" vertical="center"/>
    </xf>
    <xf numFmtId="0" fontId="15" fillId="5" borderId="0" xfId="0" applyFont="1" applyFill="1" applyBorder="1" applyAlignment="1">
      <alignment horizontal="center"/>
    </xf>
    <xf numFmtId="9" fontId="7" fillId="0" borderId="0" xfId="1" applyFont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2" fillId="0" borderId="0" xfId="18" applyBorder="1"/>
    <xf numFmtId="10" fontId="0" fillId="0" borderId="0" xfId="1" applyNumberFormat="1" applyFont="1" applyBorder="1"/>
    <xf numFmtId="0" fontId="0" fillId="8" borderId="27" xfId="0" applyFill="1" applyBorder="1"/>
    <xf numFmtId="0" fontId="7" fillId="0" borderId="59" xfId="0" applyFont="1" applyBorder="1" applyAlignment="1">
      <alignment horizontal="center"/>
    </xf>
    <xf numFmtId="0" fontId="0" fillId="0" borderId="49" xfId="0" applyBorder="1"/>
    <xf numFmtId="0" fontId="7" fillId="0" borderId="50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0" fillId="0" borderId="69" xfId="0" applyBorder="1"/>
    <xf numFmtId="0" fontId="2" fillId="0" borderId="0" xfId="18" applyFont="1" applyFill="1"/>
    <xf numFmtId="0" fontId="0" fillId="0" borderId="0" xfId="0" applyFont="1"/>
    <xf numFmtId="0" fontId="10" fillId="0" borderId="0" xfId="18" applyFont="1" applyFill="1"/>
    <xf numFmtId="0" fontId="9" fillId="4" borderId="26" xfId="18" applyFont="1" applyFill="1" applyBorder="1" applyAlignment="1">
      <alignment horizontal="left" vertical="center"/>
    </xf>
    <xf numFmtId="0" fontId="9" fillId="4" borderId="26" xfId="18" applyFont="1" applyFill="1" applyBorder="1" applyAlignment="1">
      <alignment horizontal="left" vertical="center"/>
    </xf>
    <xf numFmtId="0" fontId="0" fillId="0" borderId="9" xfId="0" applyBorder="1"/>
    <xf numFmtId="0" fontId="0" fillId="0" borderId="12" xfId="0" applyBorder="1"/>
    <xf numFmtId="0" fontId="0" fillId="0" borderId="60" xfId="0" applyBorder="1"/>
    <xf numFmtId="0" fontId="9" fillId="4" borderId="64" xfId="18" applyFont="1" applyFill="1" applyBorder="1" applyAlignment="1">
      <alignment horizontal="left" vertical="center"/>
    </xf>
    <xf numFmtId="0" fontId="9" fillId="4" borderId="67" xfId="18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NumberFormat="1"/>
    <xf numFmtId="0" fontId="0" fillId="0" borderId="1" xfId="0" applyNumberFormat="1" applyBorder="1"/>
    <xf numFmtId="0" fontId="0" fillId="0" borderId="26" xfId="0" applyNumberFormat="1" applyBorder="1"/>
    <xf numFmtId="0" fontId="0" fillId="0" borderId="27" xfId="0" applyNumberFormat="1" applyBorder="1"/>
    <xf numFmtId="0" fontId="0" fillId="0" borderId="19" xfId="0" applyNumberFormat="1" applyBorder="1"/>
    <xf numFmtId="0" fontId="0" fillId="0" borderId="29" xfId="0" applyNumberFormat="1" applyBorder="1"/>
    <xf numFmtId="0" fontId="0" fillId="0" borderId="16" xfId="0" applyNumberFormat="1" applyBorder="1"/>
    <xf numFmtId="0" fontId="0" fillId="0" borderId="39" xfId="0" applyNumberFormat="1" applyBorder="1"/>
    <xf numFmtId="0" fontId="0" fillId="0" borderId="40" xfId="0" applyNumberFormat="1" applyBorder="1"/>
    <xf numFmtId="0" fontId="0" fillId="0" borderId="37" xfId="0" applyNumberFormat="1" applyBorder="1"/>
    <xf numFmtId="0" fontId="0" fillId="0" borderId="53" xfId="0" applyNumberFormat="1" applyBorder="1"/>
    <xf numFmtId="0" fontId="0" fillId="0" borderId="31" xfId="0" applyNumberFormat="1" applyBorder="1"/>
    <xf numFmtId="0" fontId="0" fillId="0" borderId="56" xfId="0" applyNumberFormat="1" applyBorder="1"/>
    <xf numFmtId="0" fontId="0" fillId="0" borderId="57" xfId="0" applyBorder="1"/>
    <xf numFmtId="0" fontId="0" fillId="0" borderId="32" xfId="0" applyBorder="1"/>
    <xf numFmtId="0" fontId="0" fillId="0" borderId="24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15" xfId="0" applyBorder="1"/>
    <xf numFmtId="0" fontId="0" fillId="0" borderId="58" xfId="0" applyBorder="1"/>
    <xf numFmtId="0" fontId="7" fillId="0" borderId="47" xfId="0" applyFont="1" applyBorder="1" applyAlignment="1">
      <alignment horizontal="center"/>
    </xf>
    <xf numFmtId="166" fontId="0" fillId="0" borderId="1" xfId="20" applyNumberFormat="1" applyFont="1" applyBorder="1"/>
    <xf numFmtId="166" fontId="0" fillId="0" borderId="16" xfId="20" applyNumberFormat="1" applyFont="1" applyBorder="1"/>
    <xf numFmtId="166" fontId="0" fillId="0" borderId="3" xfId="20" applyNumberFormat="1" applyFont="1" applyBorder="1"/>
    <xf numFmtId="0" fontId="7" fillId="0" borderId="6" xfId="0" applyFont="1" applyFill="1" applyBorder="1" applyAlignment="1">
      <alignment horizontal="center"/>
    </xf>
    <xf numFmtId="166" fontId="0" fillId="0" borderId="24" xfId="20" applyNumberFormat="1" applyFont="1" applyBorder="1"/>
    <xf numFmtId="166" fontId="0" fillId="0" borderId="71" xfId="20" applyNumberFormat="1" applyFont="1" applyBorder="1"/>
    <xf numFmtId="0" fontId="7" fillId="0" borderId="33" xfId="0" applyFont="1" applyBorder="1"/>
    <xf numFmtId="0" fontId="7" fillId="0" borderId="11" xfId="0" applyFont="1" applyBorder="1"/>
    <xf numFmtId="0" fontId="7" fillId="0" borderId="12" xfId="0" applyFont="1" applyBorder="1"/>
    <xf numFmtId="0" fontId="0" fillId="0" borderId="42" xfId="0" applyBorder="1"/>
    <xf numFmtId="0" fontId="0" fillId="0" borderId="30" xfId="0" applyBorder="1"/>
    <xf numFmtId="0" fontId="0" fillId="7" borderId="31" xfId="0" applyNumberFormat="1" applyFill="1" applyBorder="1"/>
    <xf numFmtId="0" fontId="0" fillId="7" borderId="19" xfId="0" applyNumberFormat="1" applyFill="1" applyBorder="1"/>
    <xf numFmtId="0" fontId="0" fillId="7" borderId="24" xfId="0" applyFill="1" applyBorder="1"/>
    <xf numFmtId="0" fontId="0" fillId="7" borderId="11" xfId="0" applyFill="1" applyBorder="1"/>
    <xf numFmtId="0" fontId="0" fillId="7" borderId="9" xfId="0" applyFill="1" applyBorder="1"/>
    <xf numFmtId="0" fontId="0" fillId="7" borderId="1" xfId="0" applyFill="1" applyBorder="1"/>
    <xf numFmtId="0" fontId="0" fillId="7" borderId="14" xfId="0" applyFill="1" applyBorder="1"/>
    <xf numFmtId="0" fontId="0" fillId="7" borderId="0" xfId="0" applyFill="1"/>
    <xf numFmtId="0" fontId="0" fillId="7" borderId="19" xfId="0" applyFill="1" applyBorder="1"/>
    <xf numFmtId="0" fontId="0" fillId="0" borderId="27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31" xfId="0" applyNumberFormat="1" applyFill="1" applyBorder="1"/>
    <xf numFmtId="0" fontId="0" fillId="0" borderId="19" xfId="0" applyNumberFormat="1" applyFill="1" applyBorder="1"/>
    <xf numFmtId="0" fontId="0" fillId="0" borderId="24" xfId="0" applyFill="1" applyBorder="1"/>
    <xf numFmtId="0" fontId="0" fillId="0" borderId="11" xfId="0" applyFill="1" applyBorder="1"/>
    <xf numFmtId="0" fontId="0" fillId="0" borderId="9" xfId="0" applyFill="1" applyBorder="1"/>
    <xf numFmtId="0" fontId="0" fillId="0" borderId="1" xfId="0" applyFill="1" applyBorder="1"/>
    <xf numFmtId="0" fontId="0" fillId="0" borderId="14" xfId="0" applyFill="1" applyBorder="1"/>
    <xf numFmtId="0" fontId="0" fillId="0" borderId="0" xfId="0" applyFill="1"/>
    <xf numFmtId="0" fontId="0" fillId="0" borderId="19" xfId="0" applyFill="1" applyBorder="1"/>
    <xf numFmtId="166" fontId="7" fillId="0" borderId="19" xfId="20" applyNumberFormat="1" applyFont="1" applyBorder="1"/>
    <xf numFmtId="166" fontId="7" fillId="0" borderId="29" xfId="20" applyNumberFormat="1" applyFont="1" applyBorder="1"/>
    <xf numFmtId="0" fontId="7" fillId="0" borderId="4" xfId="0" applyFont="1" applyBorder="1"/>
    <xf numFmtId="166" fontId="7" fillId="0" borderId="26" xfId="20" applyNumberFormat="1" applyFont="1" applyBorder="1"/>
    <xf numFmtId="166" fontId="0" fillId="0" borderId="27" xfId="20" applyNumberFormat="1" applyFont="1" applyBorder="1"/>
    <xf numFmtId="166" fontId="0" fillId="0" borderId="45" xfId="20" applyNumberFormat="1" applyFont="1" applyBorder="1"/>
    <xf numFmtId="0" fontId="7" fillId="0" borderId="27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7" fillId="0" borderId="26" xfId="0" applyFont="1" applyBorder="1" applyAlignment="1">
      <alignment horizontal="right"/>
    </xf>
    <xf numFmtId="0" fontId="7" fillId="0" borderId="19" xfId="0" applyFont="1" applyBorder="1" applyAlignment="1">
      <alignment horizontal="right"/>
    </xf>
    <xf numFmtId="0" fontId="7" fillId="0" borderId="29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7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166" fontId="0" fillId="0" borderId="32" xfId="20" applyNumberFormat="1" applyFont="1" applyBorder="1"/>
    <xf numFmtId="0" fontId="7" fillId="0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0" fillId="0" borderId="14" xfId="0" applyNumberFormat="1" applyBorder="1"/>
    <xf numFmtId="166" fontId="0" fillId="0" borderId="17" xfId="0" applyNumberFormat="1" applyBorder="1"/>
    <xf numFmtId="166" fontId="0" fillId="0" borderId="9" xfId="20" applyNumberFormat="1" applyFont="1" applyBorder="1"/>
    <xf numFmtId="166" fontId="0" fillId="0" borderId="15" xfId="20" applyNumberFormat="1" applyFont="1" applyBorder="1"/>
    <xf numFmtId="0" fontId="7" fillId="0" borderId="10" xfId="0" applyFont="1" applyBorder="1"/>
    <xf numFmtId="166" fontId="0" fillId="0" borderId="8" xfId="20" applyNumberFormat="1" applyFont="1" applyBorder="1"/>
    <xf numFmtId="166" fontId="0" fillId="0" borderId="13" xfId="0" applyNumberFormat="1" applyBorder="1"/>
    <xf numFmtId="0" fontId="7" fillId="0" borderId="2" xfId="0" applyFont="1" applyBorder="1"/>
    <xf numFmtId="0" fontId="7" fillId="0" borderId="7" xfId="0" applyFont="1" applyBorder="1"/>
    <xf numFmtId="0" fontId="7" fillId="0" borderId="5" xfId="0" applyFont="1" applyBorder="1"/>
    <xf numFmtId="0" fontId="7" fillId="0" borderId="6" xfId="0" applyFont="1" applyBorder="1"/>
    <xf numFmtId="166" fontId="7" fillId="7" borderId="1" xfId="20" applyNumberFormat="1" applyFont="1" applyFill="1" applyBorder="1"/>
    <xf numFmtId="166" fontId="7" fillId="7" borderId="16" xfId="20" applyNumberFormat="1" applyFont="1" applyFill="1" applyBorder="1"/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26" xfId="1" applyNumberFormat="1" applyFont="1" applyBorder="1"/>
    <xf numFmtId="10" fontId="0" fillId="0" borderId="19" xfId="1" applyNumberFormat="1" applyFont="1" applyBorder="1"/>
    <xf numFmtId="10" fontId="0" fillId="0" borderId="29" xfId="1" applyNumberFormat="1" applyFont="1" applyBorder="1"/>
    <xf numFmtId="10" fontId="0" fillId="0" borderId="20" xfId="1" applyNumberFormat="1" applyFont="1" applyBorder="1"/>
    <xf numFmtId="167" fontId="0" fillId="0" borderId="28" xfId="20" applyNumberFormat="1" applyFont="1" applyBorder="1"/>
    <xf numFmtId="167" fontId="0" fillId="0" borderId="14" xfId="20" applyNumberFormat="1" applyFont="1" applyBorder="1"/>
    <xf numFmtId="167" fontId="0" fillId="0" borderId="17" xfId="20" applyNumberFormat="1" applyFont="1" applyBorder="1"/>
    <xf numFmtId="167" fontId="0" fillId="0" borderId="13" xfId="20" applyNumberFormat="1" applyFont="1" applyBorder="1"/>
    <xf numFmtId="0" fontId="0" fillId="7" borderId="0" xfId="0" applyFill="1" applyAlignment="1" applyProtection="1">
      <alignment horizontal="left"/>
      <protection locked="0"/>
    </xf>
    <xf numFmtId="10" fontId="0" fillId="0" borderId="36" xfId="1" applyNumberFormat="1" applyFont="1" applyBorder="1"/>
    <xf numFmtId="167" fontId="0" fillId="0" borderId="23" xfId="20" applyNumberFormat="1" applyFont="1" applyBorder="1"/>
    <xf numFmtId="0" fontId="7" fillId="0" borderId="26" xfId="0" applyFont="1" applyBorder="1"/>
    <xf numFmtId="0" fontId="7" fillId="0" borderId="28" xfId="0" applyFont="1" applyBorder="1"/>
    <xf numFmtId="0" fontId="7" fillId="0" borderId="29" xfId="0" applyFont="1" applyBorder="1"/>
    <xf numFmtId="0" fontId="7" fillId="0" borderId="17" xfId="0" applyFont="1" applyBorder="1"/>
    <xf numFmtId="0" fontId="0" fillId="0" borderId="0" xfId="0" applyAlignment="1">
      <alignment horizontal="center"/>
    </xf>
    <xf numFmtId="0" fontId="9" fillId="4" borderId="29" xfId="18" applyFont="1" applyFill="1" applyBorder="1" applyAlignment="1">
      <alignment horizontal="left" vertical="center"/>
    </xf>
    <xf numFmtId="0" fontId="9" fillId="4" borderId="16" xfId="18" applyFont="1" applyFill="1" applyBorder="1" applyAlignment="1">
      <alignment horizontal="left" vertical="center"/>
    </xf>
    <xf numFmtId="0" fontId="9" fillId="4" borderId="31" xfId="18" applyFont="1" applyFill="1" applyBorder="1" applyAlignment="1">
      <alignment horizontal="left" vertical="center"/>
    </xf>
    <xf numFmtId="0" fontId="9" fillId="4" borderId="9" xfId="18" applyFont="1" applyFill="1" applyBorder="1" applyAlignment="1">
      <alignment horizontal="left" vertical="center"/>
    </xf>
    <xf numFmtId="0" fontId="0" fillId="0" borderId="7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2" xfId="0" applyBorder="1" applyAlignment="1">
      <alignment horizontal="center"/>
    </xf>
    <xf numFmtId="0" fontId="7" fillId="0" borderId="72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47" xfId="0" applyFont="1" applyFill="1" applyBorder="1" applyAlignment="1">
      <alignment horizontal="center"/>
    </xf>
    <xf numFmtId="166" fontId="0" fillId="7" borderId="3" xfId="20" applyNumberFormat="1" applyFont="1" applyFill="1" applyBorder="1"/>
    <xf numFmtId="0" fontId="0" fillId="0" borderId="14" xfId="0" applyBorder="1" applyAlignment="1">
      <alignment horizontal="left"/>
    </xf>
    <xf numFmtId="0" fontId="10" fillId="0" borderId="14" xfId="18" applyFont="1" applyBorder="1"/>
    <xf numFmtId="0" fontId="2" fillId="0" borderId="23" xfId="18" applyBorder="1" applyAlignment="1">
      <alignment horizontal="center" vertical="center"/>
    </xf>
    <xf numFmtId="0" fontId="9" fillId="4" borderId="4" xfId="18" applyFont="1" applyFill="1" applyBorder="1" applyAlignment="1">
      <alignment horizontal="center" vertical="center"/>
    </xf>
    <xf numFmtId="0" fontId="9" fillId="4" borderId="3" xfId="18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1" xfId="0" applyFill="1" applyBorder="1" applyProtection="1">
      <protection locked="0"/>
    </xf>
    <xf numFmtId="0" fontId="16" fillId="7" borderId="34" xfId="0" applyFont="1" applyFill="1" applyBorder="1" applyAlignment="1" applyProtection="1">
      <alignment horizontal="center"/>
      <protection locked="0"/>
    </xf>
    <xf numFmtId="0" fontId="16" fillId="7" borderId="18" xfId="0" applyFont="1" applyFill="1" applyBorder="1" applyAlignment="1" applyProtection="1">
      <alignment horizontal="center"/>
      <protection locked="0"/>
    </xf>
    <xf numFmtId="0" fontId="16" fillId="7" borderId="35" xfId="0" applyFont="1" applyFill="1" applyBorder="1" applyAlignment="1" applyProtection="1">
      <alignment horizontal="center"/>
      <protection locked="0"/>
    </xf>
    <xf numFmtId="0" fontId="7" fillId="0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5" fillId="5" borderId="30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15" fillId="5" borderId="70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9" fontId="7" fillId="0" borderId="34" xfId="1" applyFont="1" applyBorder="1" applyAlignment="1">
      <alignment horizontal="center"/>
    </xf>
    <xf numFmtId="9" fontId="7" fillId="0" borderId="35" xfId="1" applyFont="1" applyBorder="1" applyAlignment="1">
      <alignment horizontal="center"/>
    </xf>
    <xf numFmtId="0" fontId="8" fillId="5" borderId="24" xfId="0" applyFont="1" applyFill="1" applyBorder="1" applyAlignment="1">
      <alignment horizontal="center"/>
    </xf>
    <xf numFmtId="0" fontId="8" fillId="5" borderId="25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0" fillId="0" borderId="60" xfId="0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6" fillId="0" borderId="34" xfId="18" applyFont="1" applyBorder="1" applyAlignment="1">
      <alignment horizontal="center"/>
    </xf>
    <xf numFmtId="0" fontId="16" fillId="0" borderId="18" xfId="18" applyFont="1" applyBorder="1" applyAlignment="1">
      <alignment horizontal="center"/>
    </xf>
    <xf numFmtId="0" fontId="16" fillId="0" borderId="35" xfId="18" applyFont="1" applyBorder="1" applyAlignment="1">
      <alignment horizontal="center"/>
    </xf>
    <xf numFmtId="0" fontId="12" fillId="0" borderId="34" xfId="18" applyFont="1" applyBorder="1" applyAlignment="1">
      <alignment horizontal="center"/>
    </xf>
    <xf numFmtId="0" fontId="12" fillId="0" borderId="18" xfId="18" applyFont="1" applyBorder="1" applyAlignment="1">
      <alignment horizontal="center"/>
    </xf>
    <xf numFmtId="0" fontId="12" fillId="0" borderId="35" xfId="18" applyFont="1" applyBorder="1" applyAlignment="1">
      <alignment horizontal="center"/>
    </xf>
    <xf numFmtId="0" fontId="9" fillId="4" borderId="24" xfId="18" applyFont="1" applyFill="1" applyBorder="1" applyAlignment="1">
      <alignment horizontal="left" vertical="center"/>
    </xf>
    <xf numFmtId="0" fontId="9" fillId="4" borderId="25" xfId="18" applyFont="1" applyFill="1" applyBorder="1" applyAlignment="1">
      <alignment horizontal="left" vertical="center"/>
    </xf>
    <xf numFmtId="0" fontId="10" fillId="0" borderId="33" xfId="18" applyFont="1" applyBorder="1" applyAlignment="1">
      <alignment horizontal="center" vertical="center"/>
    </xf>
    <xf numFmtId="0" fontId="10" fillId="0" borderId="11" xfId="18" applyFont="1" applyBorder="1" applyAlignment="1">
      <alignment horizontal="center" vertical="center"/>
    </xf>
    <xf numFmtId="0" fontId="10" fillId="0" borderId="12" xfId="18" applyFont="1" applyBorder="1" applyAlignment="1">
      <alignment horizontal="center" vertical="center"/>
    </xf>
    <xf numFmtId="0" fontId="9" fillId="4" borderId="26" xfId="18" applyFont="1" applyFill="1" applyBorder="1" applyAlignment="1">
      <alignment horizontal="left" vertical="center"/>
    </xf>
    <xf numFmtId="0" fontId="9" fillId="4" borderId="27" xfId="18" applyFont="1" applyFill="1" applyBorder="1" applyAlignment="1">
      <alignment horizontal="left" vertical="center"/>
    </xf>
    <xf numFmtId="0" fontId="9" fillId="4" borderId="19" xfId="18" applyFont="1" applyFill="1" applyBorder="1" applyAlignment="1">
      <alignment horizontal="left" vertical="center"/>
    </xf>
    <xf numFmtId="0" fontId="9" fillId="4" borderId="1" xfId="18" applyFont="1" applyFill="1" applyBorder="1" applyAlignment="1">
      <alignment horizontal="left" vertical="center"/>
    </xf>
    <xf numFmtId="0" fontId="9" fillId="4" borderId="29" xfId="18" applyFont="1" applyFill="1" applyBorder="1" applyAlignment="1">
      <alignment horizontal="left" vertical="center"/>
    </xf>
    <xf numFmtId="0" fontId="9" fillId="4" borderId="16" xfId="18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2" fillId="0" borderId="37" xfId="18" applyBorder="1" applyAlignment="1">
      <alignment horizontal="center"/>
    </xf>
    <xf numFmtId="0" fontId="2" fillId="0" borderId="38" xfId="18" applyBorder="1" applyAlignment="1">
      <alignment horizontal="center"/>
    </xf>
    <xf numFmtId="0" fontId="2" fillId="0" borderId="26" xfId="18" applyBorder="1" applyAlignment="1">
      <alignment horizontal="left"/>
    </xf>
    <xf numFmtId="0" fontId="2" fillId="0" borderId="32" xfId="18" applyBorder="1" applyAlignment="1">
      <alignment horizontal="left"/>
    </xf>
    <xf numFmtId="0" fontId="2" fillId="0" borderId="36" xfId="18" applyBorder="1" applyAlignment="1">
      <alignment horizontal="left"/>
    </xf>
    <xf numFmtId="0" fontId="2" fillId="0" borderId="42" xfId="18" applyBorder="1" applyAlignment="1">
      <alignment horizontal="left"/>
    </xf>
    <xf numFmtId="0" fontId="2" fillId="0" borderId="4" xfId="18" applyBorder="1" applyAlignment="1">
      <alignment horizontal="center"/>
    </xf>
    <xf numFmtId="0" fontId="2" fillId="0" borderId="47" xfId="18" applyBorder="1" applyAlignment="1">
      <alignment horizontal="center"/>
    </xf>
    <xf numFmtId="0" fontId="2" fillId="0" borderId="43" xfId="18" applyBorder="1" applyAlignment="1">
      <alignment horizontal="center"/>
    </xf>
    <xf numFmtId="0" fontId="2" fillId="0" borderId="44" xfId="18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12" fillId="0" borderId="60" xfId="0" applyFont="1" applyBorder="1" applyAlignment="1">
      <alignment horizontal="center"/>
    </xf>
    <xf numFmtId="0" fontId="10" fillId="0" borderId="34" xfId="18" applyFont="1" applyBorder="1" applyAlignment="1">
      <alignment horizontal="center"/>
    </xf>
    <xf numFmtId="0" fontId="10" fillId="0" borderId="18" xfId="18" applyFont="1" applyBorder="1" applyAlignment="1">
      <alignment horizontal="center"/>
    </xf>
    <xf numFmtId="0" fontId="10" fillId="0" borderId="35" xfId="18" applyFont="1" applyBorder="1" applyAlignment="1">
      <alignment horizont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2" fillId="0" borderId="20" xfId="18" applyBorder="1" applyAlignment="1">
      <alignment horizontal="left"/>
    </xf>
    <xf numFmtId="0" fontId="2" fillId="0" borderId="63" xfId="18" applyBorder="1" applyAlignment="1">
      <alignment horizontal="left"/>
    </xf>
    <xf numFmtId="0" fontId="7" fillId="3" borderId="3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6" borderId="3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3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5" xfId="0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2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3" xfId="0" applyFont="1" applyBorder="1" applyAlignment="1">
      <alignment horizontal="center"/>
    </xf>
    <xf numFmtId="168" fontId="0" fillId="0" borderId="31" xfId="0" applyNumberFormat="1" applyBorder="1"/>
  </cellXfs>
  <cellStyles count="25">
    <cellStyle name="Comma" xfId="2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2" builtinId="9" hidden="1"/>
    <cellStyle name="Followed Hyperlink" xfId="2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21" builtinId="8" hidden="1"/>
    <cellStyle name="Hyperlink" xfId="23" builtinId="8" hidden="1"/>
    <cellStyle name="Normal" xfId="0" builtinId="0"/>
    <cellStyle name="Normal 2" xfId="18" xr:uid="{00000000-0005-0000-0000-000016000000}"/>
    <cellStyle name="Percent" xfId="1" builtinId="5"/>
    <cellStyle name="Percent 2" xfId="19" xr:uid="{00000000-0005-0000-0000-000018000000}"/>
  </cellStyles>
  <dxfs count="14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Simulation!$H$6:$H$1000</c:f>
              <c:numCache>
                <c:formatCode>General</c:formatCode>
                <c:ptCount val="995"/>
                <c:pt idx="0">
                  <c:v>10000</c:v>
                </c:pt>
                <c:pt idx="1">
                  <c:v>9900</c:v>
                </c:pt>
                <c:pt idx="2">
                  <c:v>9700</c:v>
                </c:pt>
                <c:pt idx="3">
                  <c:v>9400</c:v>
                </c:pt>
                <c:pt idx="4">
                  <c:v>10000.148626166945</c:v>
                </c:pt>
                <c:pt idx="5">
                  <c:v>9700.1486261669452</c:v>
                </c:pt>
                <c:pt idx="6">
                  <c:v>9300.1486261669452</c:v>
                </c:pt>
                <c:pt idx="7">
                  <c:v>8800.1486261669452</c:v>
                </c:pt>
                <c:pt idx="8">
                  <c:v>8700.1486261669452</c:v>
                </c:pt>
                <c:pt idx="9">
                  <c:v>8500.1486261669452</c:v>
                </c:pt>
                <c:pt idx="10">
                  <c:v>8200.1486261669452</c:v>
                </c:pt>
                <c:pt idx="11">
                  <c:v>8800.2972523338904</c:v>
                </c:pt>
                <c:pt idx="12">
                  <c:v>9250.4087219590983</c:v>
                </c:pt>
                <c:pt idx="13">
                  <c:v>9550.4830350425709</c:v>
                </c:pt>
                <c:pt idx="14">
                  <c:v>9450.4830350425709</c:v>
                </c:pt>
                <c:pt idx="15">
                  <c:v>9250.4830350425709</c:v>
                </c:pt>
                <c:pt idx="16">
                  <c:v>9700.5945046677789</c:v>
                </c:pt>
                <c:pt idx="17">
                  <c:v>9500.5945046677789</c:v>
                </c:pt>
                <c:pt idx="18">
                  <c:v>9200.5945046677789</c:v>
                </c:pt>
                <c:pt idx="19">
                  <c:v>9800.7431308347241</c:v>
                </c:pt>
                <c:pt idx="20">
                  <c:v>9500.7431308347241</c:v>
                </c:pt>
                <c:pt idx="21">
                  <c:v>10100.891757001669</c:v>
                </c:pt>
                <c:pt idx="22">
                  <c:v>9800.8917570016692</c:v>
                </c:pt>
                <c:pt idx="23">
                  <c:v>10401.040383168614</c:v>
                </c:pt>
                <c:pt idx="24">
                  <c:v>10101.040383168614</c:v>
                </c:pt>
                <c:pt idx="25">
                  <c:v>9701.0403831686144</c:v>
                </c:pt>
                <c:pt idx="26">
                  <c:v>9201.0403831686144</c:v>
                </c:pt>
                <c:pt idx="27">
                  <c:v>9351.0775397103498</c:v>
                </c:pt>
                <c:pt idx="28">
                  <c:v>9351.0775397103498</c:v>
                </c:pt>
                <c:pt idx="29">
                  <c:v>9201.0403831686144</c:v>
                </c:pt>
                <c:pt idx="30">
                  <c:v>8900.9660700851418</c:v>
                </c:pt>
                <c:pt idx="31">
                  <c:v>9200.9660700851418</c:v>
                </c:pt>
                <c:pt idx="32">
                  <c:v>9400.9660700851418</c:v>
                </c:pt>
                <c:pt idx="33">
                  <c:v>9500.9660700851418</c:v>
                </c:pt>
                <c:pt idx="34">
                  <c:v>9500.9660700851418</c:v>
                </c:pt>
                <c:pt idx="35">
                  <c:v>9600.9660700851418</c:v>
                </c:pt>
                <c:pt idx="36">
                  <c:v>9600.9660700851418</c:v>
                </c:pt>
                <c:pt idx="37">
                  <c:v>9700.9660700851418</c:v>
                </c:pt>
                <c:pt idx="38">
                  <c:v>9700.9660700851418</c:v>
                </c:pt>
                <c:pt idx="39">
                  <c:v>9600.9660700851418</c:v>
                </c:pt>
                <c:pt idx="40">
                  <c:v>9400.9660700851418</c:v>
                </c:pt>
                <c:pt idx="41">
                  <c:v>9851.0775397103498</c:v>
                </c:pt>
                <c:pt idx="42">
                  <c:v>9651.0775397103498</c:v>
                </c:pt>
                <c:pt idx="43">
                  <c:v>10101.189009335558</c:v>
                </c:pt>
                <c:pt idx="44">
                  <c:v>9901.1890093355578</c:v>
                </c:pt>
                <c:pt idx="45">
                  <c:v>10351.300478960766</c:v>
                </c:pt>
                <c:pt idx="46">
                  <c:v>10651.374792044238</c:v>
                </c:pt>
                <c:pt idx="47">
                  <c:v>10551.374792044238</c:v>
                </c:pt>
                <c:pt idx="48">
                  <c:v>10351.374792044238</c:v>
                </c:pt>
                <c:pt idx="49">
                  <c:v>10051.374792044238</c:v>
                </c:pt>
                <c:pt idx="50">
                  <c:v>9651.3747920442383</c:v>
                </c:pt>
                <c:pt idx="51">
                  <c:v>9151.3747920442383</c:v>
                </c:pt>
                <c:pt idx="52">
                  <c:v>9051.3747920442383</c:v>
                </c:pt>
                <c:pt idx="53">
                  <c:v>8851.3747920442383</c:v>
                </c:pt>
                <c:pt idx="54">
                  <c:v>9301.4862616694463</c:v>
                </c:pt>
                <c:pt idx="55">
                  <c:v>9101.4862616694463</c:v>
                </c:pt>
                <c:pt idx="56">
                  <c:v>9551.5977312946543</c:v>
                </c:pt>
                <c:pt idx="57">
                  <c:v>9851.6720443781269</c:v>
                </c:pt>
                <c:pt idx="58">
                  <c:v>9751.6720443781269</c:v>
                </c:pt>
                <c:pt idx="59">
                  <c:v>9551.6720443781269</c:v>
                </c:pt>
                <c:pt idx="60">
                  <c:v>9251.6720443781269</c:v>
                </c:pt>
                <c:pt idx="61">
                  <c:v>9851.8206705450721</c:v>
                </c:pt>
                <c:pt idx="62">
                  <c:v>9551.8206705450721</c:v>
                </c:pt>
                <c:pt idx="63">
                  <c:v>9151.8206705450721</c:v>
                </c:pt>
                <c:pt idx="64">
                  <c:v>8651.8206705450721</c:v>
                </c:pt>
                <c:pt idx="65">
                  <c:v>8801.8578270868074</c:v>
                </c:pt>
                <c:pt idx="66">
                  <c:v>8801.8578270868074</c:v>
                </c:pt>
                <c:pt idx="67">
                  <c:v>8701.8578270868074</c:v>
                </c:pt>
                <c:pt idx="68">
                  <c:v>8501.8578270868074</c:v>
                </c:pt>
                <c:pt idx="69">
                  <c:v>8201.8578270868074</c:v>
                </c:pt>
                <c:pt idx="70">
                  <c:v>7801.8578270868074</c:v>
                </c:pt>
                <c:pt idx="71">
                  <c:v>8552.043609795488</c:v>
                </c:pt>
                <c:pt idx="72">
                  <c:v>8152.043609795488</c:v>
                </c:pt>
                <c:pt idx="73">
                  <c:v>8902.2293925041686</c:v>
                </c:pt>
                <c:pt idx="74">
                  <c:v>9502.3780186711138</c:v>
                </c:pt>
                <c:pt idx="75">
                  <c:v>9952.4894882963217</c:v>
                </c:pt>
                <c:pt idx="76">
                  <c:v>9752.4894882963217</c:v>
                </c:pt>
                <c:pt idx="77">
                  <c:v>10202.60095792153</c:v>
                </c:pt>
                <c:pt idx="78">
                  <c:v>10002.60095792153</c:v>
                </c:pt>
                <c:pt idx="79">
                  <c:v>10452.712427546738</c:v>
                </c:pt>
                <c:pt idx="80">
                  <c:v>10752.78674063021</c:v>
                </c:pt>
                <c:pt idx="81">
                  <c:v>10652.78674063021</c:v>
                </c:pt>
                <c:pt idx="82">
                  <c:v>10952.861053713683</c:v>
                </c:pt>
                <c:pt idx="83">
                  <c:v>10852.861053713683</c:v>
                </c:pt>
                <c:pt idx="84">
                  <c:v>11152.935366797155</c:v>
                </c:pt>
                <c:pt idx="85">
                  <c:v>11052.935366797155</c:v>
                </c:pt>
                <c:pt idx="86">
                  <c:v>11353.009679880628</c:v>
                </c:pt>
                <c:pt idx="87">
                  <c:v>11253.009679880628</c:v>
                </c:pt>
                <c:pt idx="88">
                  <c:v>11553.083992964101</c:v>
                </c:pt>
                <c:pt idx="89">
                  <c:v>11453.083992964101</c:v>
                </c:pt>
                <c:pt idx="90">
                  <c:v>11753.158306047573</c:v>
                </c:pt>
                <c:pt idx="91">
                  <c:v>11903.195462589309</c:v>
                </c:pt>
                <c:pt idx="92">
                  <c:v>11903.195462589309</c:v>
                </c:pt>
                <c:pt idx="93">
                  <c:v>11803.195462589309</c:v>
                </c:pt>
                <c:pt idx="94">
                  <c:v>11603.195462589309</c:v>
                </c:pt>
                <c:pt idx="95">
                  <c:v>12053.306932214517</c:v>
                </c:pt>
                <c:pt idx="96">
                  <c:v>11853.306932214517</c:v>
                </c:pt>
                <c:pt idx="97">
                  <c:v>12303.418401839725</c:v>
                </c:pt>
                <c:pt idx="98">
                  <c:v>12603.492714923197</c:v>
                </c:pt>
                <c:pt idx="99">
                  <c:v>12753.529871464933</c:v>
                </c:pt>
                <c:pt idx="100">
                  <c:v>12753.529871464933</c:v>
                </c:pt>
                <c:pt idx="101">
                  <c:v>12903.567028006668</c:v>
                </c:pt>
                <c:pt idx="102">
                  <c:v>12903.567028006668</c:v>
                </c:pt>
                <c:pt idx="103">
                  <c:v>13053.604184548403</c:v>
                </c:pt>
                <c:pt idx="104">
                  <c:v>13053.604184548403</c:v>
                </c:pt>
                <c:pt idx="105">
                  <c:v>13153.604184548403</c:v>
                </c:pt>
                <c:pt idx="106">
                  <c:v>13153.604184548403</c:v>
                </c:pt>
                <c:pt idx="107">
                  <c:v>13053.604184548403</c:v>
                </c:pt>
                <c:pt idx="108">
                  <c:v>13353.678497631876</c:v>
                </c:pt>
                <c:pt idx="109">
                  <c:v>13503.715654173611</c:v>
                </c:pt>
                <c:pt idx="110">
                  <c:v>13503.715654173611</c:v>
                </c:pt>
                <c:pt idx="111">
                  <c:v>13353.678497631876</c:v>
                </c:pt>
                <c:pt idx="112">
                  <c:v>13553.678497631876</c:v>
                </c:pt>
                <c:pt idx="113">
                  <c:v>13653.678497631876</c:v>
                </c:pt>
                <c:pt idx="114">
                  <c:v>13653.678497631876</c:v>
                </c:pt>
                <c:pt idx="115">
                  <c:v>13503.64134109014</c:v>
                </c:pt>
                <c:pt idx="116">
                  <c:v>13703.64134109014</c:v>
                </c:pt>
                <c:pt idx="117">
                  <c:v>13803.64134109014</c:v>
                </c:pt>
                <c:pt idx="118">
                  <c:v>13803.64134109014</c:v>
                </c:pt>
                <c:pt idx="119">
                  <c:v>13703.64134109014</c:v>
                </c:pt>
                <c:pt idx="120">
                  <c:v>13503.64134109014</c:v>
                </c:pt>
                <c:pt idx="121">
                  <c:v>13203.64134109014</c:v>
                </c:pt>
                <c:pt idx="122">
                  <c:v>12803.64134109014</c:v>
                </c:pt>
                <c:pt idx="123">
                  <c:v>12303.64134109014</c:v>
                </c:pt>
                <c:pt idx="124">
                  <c:v>12203.64134109014</c:v>
                </c:pt>
                <c:pt idx="125">
                  <c:v>12003.64134109014</c:v>
                </c:pt>
                <c:pt idx="126">
                  <c:v>12453.752810715348</c:v>
                </c:pt>
                <c:pt idx="127">
                  <c:v>12753.827123798821</c:v>
                </c:pt>
                <c:pt idx="128">
                  <c:v>12903.864280340556</c:v>
                </c:pt>
                <c:pt idx="129">
                  <c:v>12903.864280340556</c:v>
                </c:pt>
                <c:pt idx="130">
                  <c:v>12803.864280340556</c:v>
                </c:pt>
                <c:pt idx="131">
                  <c:v>12603.864280340556</c:v>
                </c:pt>
                <c:pt idx="132">
                  <c:v>12303.864280340556</c:v>
                </c:pt>
                <c:pt idx="133">
                  <c:v>11903.864280340556</c:v>
                </c:pt>
                <c:pt idx="134">
                  <c:v>11403.864280340556</c:v>
                </c:pt>
                <c:pt idx="135">
                  <c:v>11553.901436882292</c:v>
                </c:pt>
                <c:pt idx="136">
                  <c:v>11553.901436882292</c:v>
                </c:pt>
                <c:pt idx="137">
                  <c:v>11453.901436882292</c:v>
                </c:pt>
                <c:pt idx="138">
                  <c:v>11753.975749965764</c:v>
                </c:pt>
                <c:pt idx="139">
                  <c:v>11653.975749965764</c:v>
                </c:pt>
                <c:pt idx="140">
                  <c:v>11453.975749965764</c:v>
                </c:pt>
                <c:pt idx="141">
                  <c:v>11153.975749965764</c:v>
                </c:pt>
                <c:pt idx="142">
                  <c:v>10753.975749965764</c:v>
                </c:pt>
                <c:pt idx="143">
                  <c:v>10253.975749965764</c:v>
                </c:pt>
                <c:pt idx="144">
                  <c:v>10404.0129065075</c:v>
                </c:pt>
                <c:pt idx="145">
                  <c:v>10404.0129065075</c:v>
                </c:pt>
                <c:pt idx="146">
                  <c:v>10304.0129065075</c:v>
                </c:pt>
                <c:pt idx="147">
                  <c:v>10604.087219590972</c:v>
                </c:pt>
                <c:pt idx="148">
                  <c:v>10754.124376132708</c:v>
                </c:pt>
                <c:pt idx="149">
                  <c:v>10754.124376132708</c:v>
                </c:pt>
                <c:pt idx="150">
                  <c:v>10654.124376132708</c:v>
                </c:pt>
                <c:pt idx="151">
                  <c:v>10454.124376132708</c:v>
                </c:pt>
                <c:pt idx="152">
                  <c:v>10904.235845757916</c:v>
                </c:pt>
                <c:pt idx="153">
                  <c:v>11204.310158841388</c:v>
                </c:pt>
                <c:pt idx="154">
                  <c:v>11354.347315383124</c:v>
                </c:pt>
                <c:pt idx="155">
                  <c:v>11354.347315383124</c:v>
                </c:pt>
                <c:pt idx="156">
                  <c:v>11454.347315383124</c:v>
                </c:pt>
                <c:pt idx="157">
                  <c:v>11454.347315383124</c:v>
                </c:pt>
                <c:pt idx="158">
                  <c:v>11354.347315383124</c:v>
                </c:pt>
                <c:pt idx="159">
                  <c:v>11654.421628466596</c:v>
                </c:pt>
                <c:pt idx="160">
                  <c:v>11804.458785008332</c:v>
                </c:pt>
                <c:pt idx="161">
                  <c:v>11804.458785008332</c:v>
                </c:pt>
                <c:pt idx="162">
                  <c:v>11654.421628466596</c:v>
                </c:pt>
                <c:pt idx="163">
                  <c:v>11354.347315383124</c:v>
                </c:pt>
                <c:pt idx="164">
                  <c:v>11654.347315383124</c:v>
                </c:pt>
                <c:pt idx="165">
                  <c:v>11854.347315383124</c:v>
                </c:pt>
                <c:pt idx="166">
                  <c:v>11704.310158841388</c:v>
                </c:pt>
                <c:pt idx="167">
                  <c:v>11904.310158841388</c:v>
                </c:pt>
                <c:pt idx="168">
                  <c:v>11754.273002299653</c:v>
                </c:pt>
                <c:pt idx="169">
                  <c:v>11454.19868921618</c:v>
                </c:pt>
                <c:pt idx="170">
                  <c:v>11004.087219590972</c:v>
                </c:pt>
                <c:pt idx="171">
                  <c:v>11404.087219590972</c:v>
                </c:pt>
                <c:pt idx="172">
                  <c:v>11704.087219590972</c:v>
                </c:pt>
                <c:pt idx="173">
                  <c:v>11404.0129065075</c:v>
                </c:pt>
                <c:pt idx="174">
                  <c:v>11704.0129065075</c:v>
                </c:pt>
                <c:pt idx="175">
                  <c:v>11904.0129065075</c:v>
                </c:pt>
                <c:pt idx="176">
                  <c:v>11753.975749965764</c:v>
                </c:pt>
                <c:pt idx="177">
                  <c:v>11953.975749965764</c:v>
                </c:pt>
                <c:pt idx="178">
                  <c:v>11803.938593424029</c:v>
                </c:pt>
                <c:pt idx="179">
                  <c:v>11503.864280340556</c:v>
                </c:pt>
                <c:pt idx="180">
                  <c:v>11803.864280340556</c:v>
                </c:pt>
                <c:pt idx="181">
                  <c:v>12003.864280340556</c:v>
                </c:pt>
                <c:pt idx="182">
                  <c:v>12103.864280340556</c:v>
                </c:pt>
                <c:pt idx="183">
                  <c:v>12103.864280340556</c:v>
                </c:pt>
                <c:pt idx="184">
                  <c:v>12253.901436882292</c:v>
                </c:pt>
                <c:pt idx="185">
                  <c:v>12253.901436882292</c:v>
                </c:pt>
                <c:pt idx="186">
                  <c:v>12353.901436882292</c:v>
                </c:pt>
                <c:pt idx="187">
                  <c:v>12353.901436882292</c:v>
                </c:pt>
                <c:pt idx="188">
                  <c:v>12253.901436882292</c:v>
                </c:pt>
                <c:pt idx="189">
                  <c:v>12053.901436882292</c:v>
                </c:pt>
                <c:pt idx="190">
                  <c:v>11753.901436882292</c:v>
                </c:pt>
                <c:pt idx="191">
                  <c:v>11353.901436882292</c:v>
                </c:pt>
                <c:pt idx="192">
                  <c:v>10853.901436882292</c:v>
                </c:pt>
                <c:pt idx="193">
                  <c:v>10753.901436882292</c:v>
                </c:pt>
                <c:pt idx="194">
                  <c:v>11053.975749965764</c:v>
                </c:pt>
                <c:pt idx="195">
                  <c:v>10953.975749965764</c:v>
                </c:pt>
                <c:pt idx="196">
                  <c:v>10753.975749965764</c:v>
                </c:pt>
                <c:pt idx="197">
                  <c:v>11204.087219590972</c:v>
                </c:pt>
                <c:pt idx="198">
                  <c:v>11504.161532674445</c:v>
                </c:pt>
                <c:pt idx="199">
                  <c:v>11404.161532674445</c:v>
                </c:pt>
                <c:pt idx="200">
                  <c:v>11204.161532674445</c:v>
                </c:pt>
                <c:pt idx="201">
                  <c:v>11654.273002299653</c:v>
                </c:pt>
                <c:pt idx="202">
                  <c:v>11454.273002299653</c:v>
                </c:pt>
                <c:pt idx="203">
                  <c:v>11154.273002299653</c:v>
                </c:pt>
                <c:pt idx="204">
                  <c:v>11754.421628466598</c:v>
                </c:pt>
                <c:pt idx="205">
                  <c:v>11454.421628466598</c:v>
                </c:pt>
                <c:pt idx="206">
                  <c:v>11054.421628466598</c:v>
                </c:pt>
                <c:pt idx="207">
                  <c:v>11804.607411175279</c:v>
                </c:pt>
                <c:pt idx="208">
                  <c:v>11404.607411175279</c:v>
                </c:pt>
                <c:pt idx="209">
                  <c:v>10904.607411175279</c:v>
                </c:pt>
                <c:pt idx="210">
                  <c:v>10804.607411175279</c:v>
                </c:pt>
                <c:pt idx="211">
                  <c:v>10604.607411175279</c:v>
                </c:pt>
                <c:pt idx="212">
                  <c:v>11054.718880800487</c:v>
                </c:pt>
                <c:pt idx="213">
                  <c:v>10854.718880800487</c:v>
                </c:pt>
                <c:pt idx="214">
                  <c:v>10554.718880800487</c:v>
                </c:pt>
                <c:pt idx="215">
                  <c:v>10154.718880800487</c:v>
                </c:pt>
                <c:pt idx="216">
                  <c:v>9654.7188808004867</c:v>
                </c:pt>
                <c:pt idx="217">
                  <c:v>9554.7188808004867</c:v>
                </c:pt>
                <c:pt idx="218">
                  <c:v>9854.7931938839592</c:v>
                </c:pt>
                <c:pt idx="219">
                  <c:v>9754.7931938839592</c:v>
                </c:pt>
                <c:pt idx="220">
                  <c:v>9554.7931938839592</c:v>
                </c:pt>
                <c:pt idx="221">
                  <c:v>10004.904663509167</c:v>
                </c:pt>
                <c:pt idx="222">
                  <c:v>9804.9046635091672</c:v>
                </c:pt>
                <c:pt idx="223">
                  <c:v>9504.9046635091672</c:v>
                </c:pt>
                <c:pt idx="224">
                  <c:v>9104.9046635091672</c:v>
                </c:pt>
                <c:pt idx="225">
                  <c:v>9855.0904462178478</c:v>
                </c:pt>
                <c:pt idx="226">
                  <c:v>9455.0904462178478</c:v>
                </c:pt>
                <c:pt idx="227">
                  <c:v>8955.0904462178478</c:v>
                </c:pt>
                <c:pt idx="228">
                  <c:v>9105.1276027595832</c:v>
                </c:pt>
                <c:pt idx="229">
                  <c:v>9105.1276027595832</c:v>
                </c:pt>
                <c:pt idx="230">
                  <c:v>8955.0904462178478</c:v>
                </c:pt>
                <c:pt idx="231">
                  <c:v>9155.0904462178478</c:v>
                </c:pt>
                <c:pt idx="232">
                  <c:v>9255.0904462178478</c:v>
                </c:pt>
                <c:pt idx="233">
                  <c:v>9255.0904462178478</c:v>
                </c:pt>
                <c:pt idx="234">
                  <c:v>9355.0904462178478</c:v>
                </c:pt>
                <c:pt idx="235">
                  <c:v>9355.0904462178478</c:v>
                </c:pt>
                <c:pt idx="236">
                  <c:v>9205.0532896761124</c:v>
                </c:pt>
                <c:pt idx="237">
                  <c:v>9405.0532896761124</c:v>
                </c:pt>
                <c:pt idx="238">
                  <c:v>9255.016133134377</c:v>
                </c:pt>
                <c:pt idx="239">
                  <c:v>9455.016133134377</c:v>
                </c:pt>
                <c:pt idx="240">
                  <c:v>9304.9789765926416</c:v>
                </c:pt>
                <c:pt idx="241">
                  <c:v>9004.904663509169</c:v>
                </c:pt>
                <c:pt idx="242">
                  <c:v>9304.904663509169</c:v>
                </c:pt>
                <c:pt idx="243">
                  <c:v>9504.904663509169</c:v>
                </c:pt>
                <c:pt idx="244">
                  <c:v>9604.904663509169</c:v>
                </c:pt>
                <c:pt idx="245">
                  <c:v>9604.904663509169</c:v>
                </c:pt>
                <c:pt idx="246">
                  <c:v>9704.904663509169</c:v>
                </c:pt>
                <c:pt idx="247">
                  <c:v>9704.904663509169</c:v>
                </c:pt>
                <c:pt idx="248">
                  <c:v>9554.8675069674337</c:v>
                </c:pt>
                <c:pt idx="249">
                  <c:v>9754.8675069674337</c:v>
                </c:pt>
                <c:pt idx="250">
                  <c:v>9604.8303504256983</c:v>
                </c:pt>
                <c:pt idx="251">
                  <c:v>9804.8303504256983</c:v>
                </c:pt>
                <c:pt idx="252">
                  <c:v>9904.8303504256983</c:v>
                </c:pt>
                <c:pt idx="253">
                  <c:v>9904.8303504256983</c:v>
                </c:pt>
                <c:pt idx="254">
                  <c:v>9804.8303504256983</c:v>
                </c:pt>
                <c:pt idx="255">
                  <c:v>10104.904663509171</c:v>
                </c:pt>
                <c:pt idx="256">
                  <c:v>10004.904663509171</c:v>
                </c:pt>
                <c:pt idx="257">
                  <c:v>10304.978976592643</c:v>
                </c:pt>
                <c:pt idx="258">
                  <c:v>10204.978976592643</c:v>
                </c:pt>
                <c:pt idx="259">
                  <c:v>10004.978976592643</c:v>
                </c:pt>
                <c:pt idx="260">
                  <c:v>10455.090446217851</c:v>
                </c:pt>
                <c:pt idx="261">
                  <c:v>10755.164759301324</c:v>
                </c:pt>
                <c:pt idx="262">
                  <c:v>10655.164759301324</c:v>
                </c:pt>
                <c:pt idx="263">
                  <c:v>10955.239072384797</c:v>
                </c:pt>
                <c:pt idx="264">
                  <c:v>10855.239072384797</c:v>
                </c:pt>
                <c:pt idx="265">
                  <c:v>11155.313385468269</c:v>
                </c:pt>
                <c:pt idx="266">
                  <c:v>11305.350542010005</c:v>
                </c:pt>
                <c:pt idx="267">
                  <c:v>11305.350542010005</c:v>
                </c:pt>
                <c:pt idx="268">
                  <c:v>11205.350542010005</c:v>
                </c:pt>
                <c:pt idx="269">
                  <c:v>11505.424855093477</c:v>
                </c:pt>
                <c:pt idx="270">
                  <c:v>11405.424855093477</c:v>
                </c:pt>
                <c:pt idx="271">
                  <c:v>11205.424855093477</c:v>
                </c:pt>
                <c:pt idx="272">
                  <c:v>10905.424855093477</c:v>
                </c:pt>
                <c:pt idx="273">
                  <c:v>11505.573481260422</c:v>
                </c:pt>
                <c:pt idx="274">
                  <c:v>11955.68495088563</c:v>
                </c:pt>
                <c:pt idx="275">
                  <c:v>12255.759263969103</c:v>
                </c:pt>
                <c:pt idx="276">
                  <c:v>12155.759263969103</c:v>
                </c:pt>
                <c:pt idx="277">
                  <c:v>11955.759263969103</c:v>
                </c:pt>
                <c:pt idx="278">
                  <c:v>12405.870733594311</c:v>
                </c:pt>
                <c:pt idx="279">
                  <c:v>12205.870733594311</c:v>
                </c:pt>
                <c:pt idx="280">
                  <c:v>12655.982203219519</c:v>
                </c:pt>
                <c:pt idx="281">
                  <c:v>12956.056516302991</c:v>
                </c:pt>
                <c:pt idx="282">
                  <c:v>13106.093672844727</c:v>
                </c:pt>
                <c:pt idx="283">
                  <c:v>13106.093672844727</c:v>
                </c:pt>
                <c:pt idx="284">
                  <c:v>13006.093672844727</c:v>
                </c:pt>
                <c:pt idx="285">
                  <c:v>12806.093672844727</c:v>
                </c:pt>
                <c:pt idx="286">
                  <c:v>12506.093672844727</c:v>
                </c:pt>
                <c:pt idx="287">
                  <c:v>12106.093672844727</c:v>
                </c:pt>
                <c:pt idx="288">
                  <c:v>11606.093672844727</c:v>
                </c:pt>
                <c:pt idx="289">
                  <c:v>11506.093672844727</c:v>
                </c:pt>
                <c:pt idx="290">
                  <c:v>11806.167985928199</c:v>
                </c:pt>
                <c:pt idx="291">
                  <c:v>11706.167985928199</c:v>
                </c:pt>
                <c:pt idx="292">
                  <c:v>12006.242299011672</c:v>
                </c:pt>
                <c:pt idx="293">
                  <c:v>11906.242299011672</c:v>
                </c:pt>
                <c:pt idx="294">
                  <c:v>11706.242299011672</c:v>
                </c:pt>
                <c:pt idx="295">
                  <c:v>12156.35376863688</c:v>
                </c:pt>
                <c:pt idx="296">
                  <c:v>12456.428081720353</c:v>
                </c:pt>
                <c:pt idx="297">
                  <c:v>12356.428081720353</c:v>
                </c:pt>
                <c:pt idx="298">
                  <c:v>12656.502394803825</c:v>
                </c:pt>
                <c:pt idx="299">
                  <c:v>12556.502394803825</c:v>
                </c:pt>
                <c:pt idx="300">
                  <c:v>12356.502394803825</c:v>
                </c:pt>
                <c:pt idx="301">
                  <c:v>12806.613864429033</c:v>
                </c:pt>
                <c:pt idx="302">
                  <c:v>12606.613864429033</c:v>
                </c:pt>
                <c:pt idx="303">
                  <c:v>12306.613864429033</c:v>
                </c:pt>
                <c:pt idx="304">
                  <c:v>11906.613864429033</c:v>
                </c:pt>
                <c:pt idx="305">
                  <c:v>12656.799647137714</c:v>
                </c:pt>
                <c:pt idx="306">
                  <c:v>12256.799647137714</c:v>
                </c:pt>
                <c:pt idx="307">
                  <c:v>13006.985429846394</c:v>
                </c:pt>
                <c:pt idx="308">
                  <c:v>12606.985429846394</c:v>
                </c:pt>
                <c:pt idx="309">
                  <c:v>13357.171212555075</c:v>
                </c:pt>
                <c:pt idx="310">
                  <c:v>12957.171212555075</c:v>
                </c:pt>
                <c:pt idx="311">
                  <c:v>12457.171212555075</c:v>
                </c:pt>
                <c:pt idx="312">
                  <c:v>12357.171212555075</c:v>
                </c:pt>
                <c:pt idx="313">
                  <c:v>12157.171212555075</c:v>
                </c:pt>
                <c:pt idx="314">
                  <c:v>11857.171212555075</c:v>
                </c:pt>
                <c:pt idx="315">
                  <c:v>11457.171212555075</c:v>
                </c:pt>
                <c:pt idx="316">
                  <c:v>10957.171212555075</c:v>
                </c:pt>
                <c:pt idx="317">
                  <c:v>11107.20836909681</c:v>
                </c:pt>
                <c:pt idx="318">
                  <c:v>11107.20836909681</c:v>
                </c:pt>
                <c:pt idx="319">
                  <c:v>10957.171212555075</c:v>
                </c:pt>
                <c:pt idx="320">
                  <c:v>11157.171212555075</c:v>
                </c:pt>
                <c:pt idx="321">
                  <c:v>11007.134056013339</c:v>
                </c:pt>
                <c:pt idx="322">
                  <c:v>10707.059742929867</c:v>
                </c:pt>
                <c:pt idx="323">
                  <c:v>11007.059742929867</c:v>
                </c:pt>
                <c:pt idx="324">
                  <c:v>10706.985429846394</c:v>
                </c:pt>
                <c:pt idx="325">
                  <c:v>10256.873960221186</c:v>
                </c:pt>
                <c:pt idx="326">
                  <c:v>10656.873960221186</c:v>
                </c:pt>
                <c:pt idx="327">
                  <c:v>10206.762490595978</c:v>
                </c:pt>
                <c:pt idx="328">
                  <c:v>10606.762490595978</c:v>
                </c:pt>
                <c:pt idx="329">
                  <c:v>10156.65102097077</c:v>
                </c:pt>
                <c:pt idx="330">
                  <c:v>10556.65102097077</c:v>
                </c:pt>
                <c:pt idx="331">
                  <c:v>10856.65102097077</c:v>
                </c:pt>
                <c:pt idx="332">
                  <c:v>10556.576707887298</c:v>
                </c:pt>
                <c:pt idx="333">
                  <c:v>10106.46523826209</c:v>
                </c:pt>
                <c:pt idx="334">
                  <c:v>10506.46523826209</c:v>
                </c:pt>
                <c:pt idx="335">
                  <c:v>10806.46523826209</c:v>
                </c:pt>
                <c:pt idx="336">
                  <c:v>11006.46523826209</c:v>
                </c:pt>
                <c:pt idx="337">
                  <c:v>11106.46523826209</c:v>
                </c:pt>
                <c:pt idx="338">
                  <c:v>11106.46523826209</c:v>
                </c:pt>
                <c:pt idx="339">
                  <c:v>11006.46523826209</c:v>
                </c:pt>
                <c:pt idx="340">
                  <c:v>10806.46523826209</c:v>
                </c:pt>
                <c:pt idx="341">
                  <c:v>11256.576707887298</c:v>
                </c:pt>
                <c:pt idx="342">
                  <c:v>11056.576707887298</c:v>
                </c:pt>
                <c:pt idx="343">
                  <c:v>10756.576707887298</c:v>
                </c:pt>
                <c:pt idx="344">
                  <c:v>10356.576707887298</c:v>
                </c:pt>
                <c:pt idx="345">
                  <c:v>9856.5767078872977</c:v>
                </c:pt>
                <c:pt idx="346">
                  <c:v>9756.5767078872977</c:v>
                </c:pt>
                <c:pt idx="347">
                  <c:v>9556.5767078872977</c:v>
                </c:pt>
                <c:pt idx="348">
                  <c:v>10006.688177512506</c:v>
                </c:pt>
                <c:pt idx="349">
                  <c:v>10306.762490595978</c:v>
                </c:pt>
                <c:pt idx="350">
                  <c:v>10206.762490595978</c:v>
                </c:pt>
                <c:pt idx="351">
                  <c:v>10506.836803679451</c:v>
                </c:pt>
                <c:pt idx="352">
                  <c:v>10406.836803679451</c:v>
                </c:pt>
                <c:pt idx="353">
                  <c:v>10706.911116762923</c:v>
                </c:pt>
                <c:pt idx="354">
                  <c:v>10606.911116762923</c:v>
                </c:pt>
                <c:pt idx="355">
                  <c:v>10906.985429846396</c:v>
                </c:pt>
                <c:pt idx="356">
                  <c:v>10806.985429846396</c:v>
                </c:pt>
                <c:pt idx="357">
                  <c:v>11107.059742929869</c:v>
                </c:pt>
                <c:pt idx="358">
                  <c:v>11257.096899471604</c:v>
                </c:pt>
                <c:pt idx="359">
                  <c:v>11257.096899471604</c:v>
                </c:pt>
                <c:pt idx="360">
                  <c:v>11407.134056013339</c:v>
                </c:pt>
                <c:pt idx="361">
                  <c:v>11407.134056013339</c:v>
                </c:pt>
                <c:pt idx="362">
                  <c:v>11557.171212555075</c:v>
                </c:pt>
                <c:pt idx="363">
                  <c:v>11557.171212555075</c:v>
                </c:pt>
                <c:pt idx="364">
                  <c:v>11457.171212555075</c:v>
                </c:pt>
                <c:pt idx="365">
                  <c:v>11257.171212555075</c:v>
                </c:pt>
                <c:pt idx="366">
                  <c:v>11707.282682180283</c:v>
                </c:pt>
                <c:pt idx="367">
                  <c:v>12007.356995263755</c:v>
                </c:pt>
                <c:pt idx="368">
                  <c:v>11907.356995263755</c:v>
                </c:pt>
                <c:pt idx="369">
                  <c:v>11707.356995263755</c:v>
                </c:pt>
                <c:pt idx="370">
                  <c:v>12157.468464888963</c:v>
                </c:pt>
                <c:pt idx="371">
                  <c:v>12457.542777972436</c:v>
                </c:pt>
                <c:pt idx="372">
                  <c:v>12357.542777972436</c:v>
                </c:pt>
                <c:pt idx="373">
                  <c:v>12157.542777972436</c:v>
                </c:pt>
                <c:pt idx="374">
                  <c:v>11857.542777972436</c:v>
                </c:pt>
                <c:pt idx="375">
                  <c:v>12457.691404139381</c:v>
                </c:pt>
                <c:pt idx="376">
                  <c:v>12907.802873764589</c:v>
                </c:pt>
                <c:pt idx="377">
                  <c:v>12707.802873764589</c:v>
                </c:pt>
                <c:pt idx="378">
                  <c:v>12407.802873764589</c:v>
                </c:pt>
                <c:pt idx="379">
                  <c:v>12007.802873764589</c:v>
                </c:pt>
                <c:pt idx="380">
                  <c:v>11507.802873764589</c:v>
                </c:pt>
                <c:pt idx="381">
                  <c:v>11407.802873764589</c:v>
                </c:pt>
                <c:pt idx="382">
                  <c:v>11707.877186848062</c:v>
                </c:pt>
                <c:pt idx="383">
                  <c:v>11857.914343389797</c:v>
                </c:pt>
                <c:pt idx="384">
                  <c:v>11857.914343389797</c:v>
                </c:pt>
                <c:pt idx="385">
                  <c:v>12007.951499931532</c:v>
                </c:pt>
                <c:pt idx="386">
                  <c:v>12007.951499931532</c:v>
                </c:pt>
                <c:pt idx="387">
                  <c:v>11907.951499931532</c:v>
                </c:pt>
                <c:pt idx="388">
                  <c:v>11707.951499931532</c:v>
                </c:pt>
                <c:pt idx="389">
                  <c:v>11407.951499931532</c:v>
                </c:pt>
                <c:pt idx="390">
                  <c:v>12008.100126098478</c:v>
                </c:pt>
                <c:pt idx="391">
                  <c:v>11708.100126098478</c:v>
                </c:pt>
                <c:pt idx="392">
                  <c:v>11308.100126098478</c:v>
                </c:pt>
                <c:pt idx="393">
                  <c:v>10808.100126098478</c:v>
                </c:pt>
                <c:pt idx="394">
                  <c:v>10708.100126098478</c:v>
                </c:pt>
                <c:pt idx="395">
                  <c:v>11008.17443918195</c:v>
                </c:pt>
                <c:pt idx="396">
                  <c:v>11158.211595723686</c:v>
                </c:pt>
                <c:pt idx="397">
                  <c:v>11158.211595723686</c:v>
                </c:pt>
                <c:pt idx="398">
                  <c:v>11058.211595723686</c:v>
                </c:pt>
                <c:pt idx="399">
                  <c:v>11358.285908807158</c:v>
                </c:pt>
                <c:pt idx="400">
                  <c:v>11508.323065348894</c:v>
                </c:pt>
                <c:pt idx="401">
                  <c:v>11508.323065348894</c:v>
                </c:pt>
                <c:pt idx="402">
                  <c:v>11608.323065348894</c:v>
                </c:pt>
                <c:pt idx="403">
                  <c:v>11608.323065348894</c:v>
                </c:pt>
                <c:pt idx="404">
                  <c:v>11458.285908807158</c:v>
                </c:pt>
                <c:pt idx="405">
                  <c:v>11158.211595723686</c:v>
                </c:pt>
                <c:pt idx="406">
                  <c:v>10708.100126098478</c:v>
                </c:pt>
                <c:pt idx="407">
                  <c:v>11108.100126098478</c:v>
                </c:pt>
                <c:pt idx="408">
                  <c:v>11408.100126098478</c:v>
                </c:pt>
                <c:pt idx="409">
                  <c:v>11108.025813015005</c:v>
                </c:pt>
                <c:pt idx="410">
                  <c:v>11408.025813015005</c:v>
                </c:pt>
                <c:pt idx="411">
                  <c:v>11608.025813015005</c:v>
                </c:pt>
                <c:pt idx="412">
                  <c:v>11708.025813015005</c:v>
                </c:pt>
                <c:pt idx="413">
                  <c:v>11708.025813015005</c:v>
                </c:pt>
                <c:pt idx="414">
                  <c:v>11808.025813015005</c:v>
                </c:pt>
                <c:pt idx="415">
                  <c:v>11808.025813015005</c:v>
                </c:pt>
                <c:pt idx="416">
                  <c:v>11908.025813015005</c:v>
                </c:pt>
                <c:pt idx="417">
                  <c:v>11908.025813015005</c:v>
                </c:pt>
                <c:pt idx="418">
                  <c:v>12058.06296955674</c:v>
                </c:pt>
                <c:pt idx="419">
                  <c:v>12058.06296955674</c:v>
                </c:pt>
                <c:pt idx="420">
                  <c:v>12158.06296955674</c:v>
                </c:pt>
                <c:pt idx="421">
                  <c:v>12158.06296955674</c:v>
                </c:pt>
                <c:pt idx="422">
                  <c:v>12058.06296955674</c:v>
                </c:pt>
                <c:pt idx="423">
                  <c:v>11858.06296955674</c:v>
                </c:pt>
                <c:pt idx="424">
                  <c:v>11558.06296955674</c:v>
                </c:pt>
                <c:pt idx="425">
                  <c:v>11158.06296955674</c:v>
                </c:pt>
                <c:pt idx="426">
                  <c:v>10658.06296955674</c:v>
                </c:pt>
                <c:pt idx="427">
                  <c:v>10558.06296955674</c:v>
                </c:pt>
                <c:pt idx="428">
                  <c:v>10358.06296955674</c:v>
                </c:pt>
                <c:pt idx="429">
                  <c:v>10808.174439181948</c:v>
                </c:pt>
                <c:pt idx="430">
                  <c:v>10608.174439181948</c:v>
                </c:pt>
                <c:pt idx="431">
                  <c:v>11058.285908807156</c:v>
                </c:pt>
                <c:pt idx="432">
                  <c:v>11358.360221890629</c:v>
                </c:pt>
                <c:pt idx="433">
                  <c:v>11508.397378432364</c:v>
                </c:pt>
                <c:pt idx="434">
                  <c:v>11508.397378432364</c:v>
                </c:pt>
                <c:pt idx="435">
                  <c:v>11658.4345349741</c:v>
                </c:pt>
                <c:pt idx="436">
                  <c:v>11658.4345349741</c:v>
                </c:pt>
                <c:pt idx="437">
                  <c:v>11808.471691515835</c:v>
                </c:pt>
                <c:pt idx="438">
                  <c:v>11808.471691515835</c:v>
                </c:pt>
                <c:pt idx="439">
                  <c:v>11708.471691515835</c:v>
                </c:pt>
                <c:pt idx="440">
                  <c:v>11508.471691515835</c:v>
                </c:pt>
                <c:pt idx="441">
                  <c:v>11208.471691515835</c:v>
                </c:pt>
                <c:pt idx="442">
                  <c:v>11808.62031768278</c:v>
                </c:pt>
                <c:pt idx="443">
                  <c:v>11508.62031768278</c:v>
                </c:pt>
                <c:pt idx="444">
                  <c:v>12108.768943849725</c:v>
                </c:pt>
                <c:pt idx="445">
                  <c:v>11808.768943849725</c:v>
                </c:pt>
                <c:pt idx="446">
                  <c:v>12408.917570016671</c:v>
                </c:pt>
                <c:pt idx="447">
                  <c:v>12108.917570016671</c:v>
                </c:pt>
                <c:pt idx="448">
                  <c:v>11708.917570016671</c:v>
                </c:pt>
                <c:pt idx="449">
                  <c:v>12459.103352725351</c:v>
                </c:pt>
                <c:pt idx="450">
                  <c:v>12059.103352725351</c:v>
                </c:pt>
                <c:pt idx="451">
                  <c:v>11559.103352725351</c:v>
                </c:pt>
                <c:pt idx="452">
                  <c:v>11459.103352725351</c:v>
                </c:pt>
                <c:pt idx="453">
                  <c:v>11259.103352725351</c:v>
                </c:pt>
                <c:pt idx="454">
                  <c:v>11709.214822350559</c:v>
                </c:pt>
                <c:pt idx="455">
                  <c:v>11509.214822350559</c:v>
                </c:pt>
                <c:pt idx="456">
                  <c:v>11959.326291975767</c:v>
                </c:pt>
                <c:pt idx="457">
                  <c:v>11759.326291975767</c:v>
                </c:pt>
                <c:pt idx="458">
                  <c:v>12209.437761600975</c:v>
                </c:pt>
                <c:pt idx="459">
                  <c:v>12509.512074684448</c:v>
                </c:pt>
                <c:pt idx="460">
                  <c:v>12659.549231226183</c:v>
                </c:pt>
                <c:pt idx="461">
                  <c:v>12659.549231226183</c:v>
                </c:pt>
                <c:pt idx="462">
                  <c:v>12809.586387767918</c:v>
                </c:pt>
                <c:pt idx="463">
                  <c:v>12809.586387767918</c:v>
                </c:pt>
                <c:pt idx="464">
                  <c:v>12709.586387767918</c:v>
                </c:pt>
                <c:pt idx="465">
                  <c:v>12509.586387767918</c:v>
                </c:pt>
                <c:pt idx="466">
                  <c:v>12959.697857393126</c:v>
                </c:pt>
                <c:pt idx="467">
                  <c:v>12759.697857393126</c:v>
                </c:pt>
                <c:pt idx="468">
                  <c:v>13209.809327018334</c:v>
                </c:pt>
                <c:pt idx="469">
                  <c:v>13509.883640101807</c:v>
                </c:pt>
                <c:pt idx="470">
                  <c:v>13659.920796643542</c:v>
                </c:pt>
                <c:pt idx="471">
                  <c:v>13659.920796643542</c:v>
                </c:pt>
                <c:pt idx="472">
                  <c:v>13759.920796643542</c:v>
                </c:pt>
                <c:pt idx="473">
                  <c:v>13759.920796643542</c:v>
                </c:pt>
                <c:pt idx="474">
                  <c:v>13909.957953185278</c:v>
                </c:pt>
                <c:pt idx="475">
                  <c:v>13909.957953185278</c:v>
                </c:pt>
                <c:pt idx="476">
                  <c:v>14059.995109727013</c:v>
                </c:pt>
                <c:pt idx="477">
                  <c:v>14059.995109727013</c:v>
                </c:pt>
                <c:pt idx="478">
                  <c:v>14210.032266268749</c:v>
                </c:pt>
                <c:pt idx="479">
                  <c:v>14210.032266268749</c:v>
                </c:pt>
                <c:pt idx="480">
                  <c:v>14360.069422810484</c:v>
                </c:pt>
                <c:pt idx="481">
                  <c:v>14360.069422810484</c:v>
                </c:pt>
                <c:pt idx="482">
                  <c:v>14210.032266268749</c:v>
                </c:pt>
                <c:pt idx="483">
                  <c:v>14410.032266268749</c:v>
                </c:pt>
                <c:pt idx="484">
                  <c:v>14510.032266268749</c:v>
                </c:pt>
                <c:pt idx="485">
                  <c:v>14510.032266268749</c:v>
                </c:pt>
                <c:pt idx="486">
                  <c:v>14610.032266268749</c:v>
                </c:pt>
                <c:pt idx="487">
                  <c:v>14610.032266268749</c:v>
                </c:pt>
                <c:pt idx="488">
                  <c:v>14710.032266268749</c:v>
                </c:pt>
                <c:pt idx="489">
                  <c:v>14710.032266268749</c:v>
                </c:pt>
                <c:pt idx="490">
                  <c:v>14810.032266268749</c:v>
                </c:pt>
                <c:pt idx="491">
                  <c:v>14810.032266268749</c:v>
                </c:pt>
                <c:pt idx="492">
                  <c:v>14659.995109727013</c:v>
                </c:pt>
                <c:pt idx="493">
                  <c:v>14359.920796643541</c:v>
                </c:pt>
                <c:pt idx="494">
                  <c:v>14659.920796643541</c:v>
                </c:pt>
                <c:pt idx="495">
                  <c:v>14859.920796643541</c:v>
                </c:pt>
                <c:pt idx="496">
                  <c:v>14959.920796643541</c:v>
                </c:pt>
                <c:pt idx="497">
                  <c:v>14959.920796643541</c:v>
                </c:pt>
                <c:pt idx="498">
                  <c:v>15059.920796643541</c:v>
                </c:pt>
                <c:pt idx="499">
                  <c:v>15059.920796643541</c:v>
                </c:pt>
                <c:pt idx="500">
                  <c:v>14909.883640101805</c:v>
                </c:pt>
                <c:pt idx="501">
                  <c:v>14609.809327018333</c:v>
                </c:pt>
                <c:pt idx="502">
                  <c:v>14159.697857393125</c:v>
                </c:pt>
                <c:pt idx="503">
                  <c:v>13559.549231226179</c:v>
                </c:pt>
                <c:pt idx="504">
                  <c:v>14059.549231226179</c:v>
                </c:pt>
                <c:pt idx="505">
                  <c:v>14459.549231226179</c:v>
                </c:pt>
                <c:pt idx="506">
                  <c:v>14759.549231226179</c:v>
                </c:pt>
                <c:pt idx="507">
                  <c:v>14959.549231226179</c:v>
                </c:pt>
                <c:pt idx="508">
                  <c:v>14809.512074684444</c:v>
                </c:pt>
                <c:pt idx="509">
                  <c:v>14509.437761600971</c:v>
                </c:pt>
                <c:pt idx="510">
                  <c:v>14809.437761600971</c:v>
                </c:pt>
                <c:pt idx="511">
                  <c:v>15009.437761600971</c:v>
                </c:pt>
                <c:pt idx="512">
                  <c:v>15109.437761600971</c:v>
                </c:pt>
                <c:pt idx="513">
                  <c:v>15109.437761600971</c:v>
                </c:pt>
                <c:pt idx="514">
                  <c:v>15009.437761600971</c:v>
                </c:pt>
                <c:pt idx="515">
                  <c:v>15309.512074684444</c:v>
                </c:pt>
                <c:pt idx="516">
                  <c:v>15209.512074684444</c:v>
                </c:pt>
                <c:pt idx="517">
                  <c:v>15009.512074684444</c:v>
                </c:pt>
                <c:pt idx="518">
                  <c:v>14709.512074684444</c:v>
                </c:pt>
                <c:pt idx="519">
                  <c:v>14309.512074684444</c:v>
                </c:pt>
                <c:pt idx="520">
                  <c:v>13809.512074684444</c:v>
                </c:pt>
                <c:pt idx="521">
                  <c:v>13709.512074684444</c:v>
                </c:pt>
                <c:pt idx="522">
                  <c:v>14009.586387767917</c:v>
                </c:pt>
                <c:pt idx="523">
                  <c:v>14159.623544309652</c:v>
                </c:pt>
                <c:pt idx="524">
                  <c:v>14159.623544309652</c:v>
                </c:pt>
                <c:pt idx="525">
                  <c:v>14259.623544309652</c:v>
                </c:pt>
                <c:pt idx="526">
                  <c:v>14259.623544309652</c:v>
                </c:pt>
                <c:pt idx="527">
                  <c:v>14159.623544309652</c:v>
                </c:pt>
                <c:pt idx="528">
                  <c:v>13959.623544309652</c:v>
                </c:pt>
                <c:pt idx="529">
                  <c:v>14409.73501393486</c:v>
                </c:pt>
                <c:pt idx="530">
                  <c:v>14209.73501393486</c:v>
                </c:pt>
                <c:pt idx="531">
                  <c:v>13909.73501393486</c:v>
                </c:pt>
                <c:pt idx="532">
                  <c:v>13509.73501393486</c:v>
                </c:pt>
                <c:pt idx="533">
                  <c:v>13009.73501393486</c:v>
                </c:pt>
                <c:pt idx="534">
                  <c:v>13159.772170476595</c:v>
                </c:pt>
                <c:pt idx="535">
                  <c:v>13159.772170476595</c:v>
                </c:pt>
                <c:pt idx="536">
                  <c:v>13059.772170476595</c:v>
                </c:pt>
                <c:pt idx="537">
                  <c:v>12859.772170476595</c:v>
                </c:pt>
                <c:pt idx="538">
                  <c:v>12559.772170476595</c:v>
                </c:pt>
                <c:pt idx="539">
                  <c:v>12159.772170476595</c:v>
                </c:pt>
                <c:pt idx="540">
                  <c:v>11659.772170476595</c:v>
                </c:pt>
                <c:pt idx="541">
                  <c:v>11809.809327018331</c:v>
                </c:pt>
                <c:pt idx="542">
                  <c:v>11809.809327018331</c:v>
                </c:pt>
                <c:pt idx="543">
                  <c:v>11709.809327018331</c:v>
                </c:pt>
                <c:pt idx="544">
                  <c:v>12009.883640101803</c:v>
                </c:pt>
                <c:pt idx="545">
                  <c:v>11909.883640101803</c:v>
                </c:pt>
                <c:pt idx="546">
                  <c:v>12209.957953185276</c:v>
                </c:pt>
                <c:pt idx="547">
                  <c:v>12359.995109727011</c:v>
                </c:pt>
                <c:pt idx="548">
                  <c:v>12359.995109727011</c:v>
                </c:pt>
                <c:pt idx="549">
                  <c:v>12459.995109727011</c:v>
                </c:pt>
                <c:pt idx="550">
                  <c:v>12459.995109727011</c:v>
                </c:pt>
                <c:pt idx="551">
                  <c:v>12309.957953185276</c:v>
                </c:pt>
                <c:pt idx="552">
                  <c:v>12009.883640101803</c:v>
                </c:pt>
                <c:pt idx="553">
                  <c:v>12309.883640101803</c:v>
                </c:pt>
                <c:pt idx="554">
                  <c:v>12509.883640101803</c:v>
                </c:pt>
                <c:pt idx="555">
                  <c:v>12609.883640101803</c:v>
                </c:pt>
                <c:pt idx="556">
                  <c:v>12609.883640101803</c:v>
                </c:pt>
                <c:pt idx="557">
                  <c:v>12709.883640101803</c:v>
                </c:pt>
                <c:pt idx="558">
                  <c:v>12709.883640101803</c:v>
                </c:pt>
                <c:pt idx="559">
                  <c:v>12809.883640101803</c:v>
                </c:pt>
                <c:pt idx="560">
                  <c:v>12809.883640101803</c:v>
                </c:pt>
                <c:pt idx="561">
                  <c:v>12959.920796643539</c:v>
                </c:pt>
                <c:pt idx="562">
                  <c:v>12959.920796643539</c:v>
                </c:pt>
                <c:pt idx="563">
                  <c:v>12859.920796643539</c:v>
                </c:pt>
                <c:pt idx="564">
                  <c:v>12659.920796643539</c:v>
                </c:pt>
                <c:pt idx="565">
                  <c:v>13110.032266268747</c:v>
                </c:pt>
                <c:pt idx="566">
                  <c:v>12910.032266268747</c:v>
                </c:pt>
                <c:pt idx="567">
                  <c:v>12610.032266268747</c:v>
                </c:pt>
                <c:pt idx="568">
                  <c:v>13210.180892435692</c:v>
                </c:pt>
                <c:pt idx="569">
                  <c:v>13660.2923620609</c:v>
                </c:pt>
                <c:pt idx="570">
                  <c:v>13960.366675144372</c:v>
                </c:pt>
                <c:pt idx="571">
                  <c:v>13860.366675144372</c:v>
                </c:pt>
                <c:pt idx="572">
                  <c:v>13660.366675144372</c:v>
                </c:pt>
                <c:pt idx="573">
                  <c:v>13360.366675144372</c:v>
                </c:pt>
                <c:pt idx="574">
                  <c:v>12960.366675144372</c:v>
                </c:pt>
                <c:pt idx="575">
                  <c:v>13710.552457853053</c:v>
                </c:pt>
                <c:pt idx="576">
                  <c:v>14310.701084019998</c:v>
                </c:pt>
                <c:pt idx="577">
                  <c:v>14010.701084019998</c:v>
                </c:pt>
                <c:pt idx="578">
                  <c:v>13610.701084019998</c:v>
                </c:pt>
                <c:pt idx="579">
                  <c:v>14360.886866728679</c:v>
                </c:pt>
                <c:pt idx="580">
                  <c:v>14961.035492895624</c:v>
                </c:pt>
                <c:pt idx="581">
                  <c:v>14661.035492895624</c:v>
                </c:pt>
                <c:pt idx="582">
                  <c:v>14261.035492895624</c:v>
                </c:pt>
                <c:pt idx="583">
                  <c:v>15011.221275604305</c:v>
                </c:pt>
                <c:pt idx="584">
                  <c:v>15611.36990177125</c:v>
                </c:pt>
                <c:pt idx="585">
                  <c:v>16061.481371396458</c:v>
                </c:pt>
                <c:pt idx="586">
                  <c:v>16361.55568447993</c:v>
                </c:pt>
                <c:pt idx="587">
                  <c:v>16261.55568447993</c:v>
                </c:pt>
                <c:pt idx="588">
                  <c:v>16561.629997563403</c:v>
                </c:pt>
                <c:pt idx="589">
                  <c:v>16461.629997563403</c:v>
                </c:pt>
                <c:pt idx="590">
                  <c:v>16261.629997563403</c:v>
                </c:pt>
                <c:pt idx="591">
                  <c:v>15961.629997563403</c:v>
                </c:pt>
                <c:pt idx="592">
                  <c:v>15561.629997563403</c:v>
                </c:pt>
                <c:pt idx="593">
                  <c:v>15061.629997563403</c:v>
                </c:pt>
                <c:pt idx="594">
                  <c:v>14961.629997563403</c:v>
                </c:pt>
                <c:pt idx="595">
                  <c:v>14761.629997563403</c:v>
                </c:pt>
                <c:pt idx="596">
                  <c:v>15211.741467188611</c:v>
                </c:pt>
                <c:pt idx="597">
                  <c:v>15011.741467188611</c:v>
                </c:pt>
                <c:pt idx="598">
                  <c:v>14711.741467188611</c:v>
                </c:pt>
                <c:pt idx="599">
                  <c:v>15311.890093355556</c:v>
                </c:pt>
                <c:pt idx="600">
                  <c:v>15011.890093355556</c:v>
                </c:pt>
                <c:pt idx="601">
                  <c:v>14611.890093355556</c:v>
                </c:pt>
                <c:pt idx="602">
                  <c:v>14111.890093355556</c:v>
                </c:pt>
                <c:pt idx="603">
                  <c:v>14011.890093355556</c:v>
                </c:pt>
                <c:pt idx="604">
                  <c:v>13811.890093355556</c:v>
                </c:pt>
                <c:pt idx="605">
                  <c:v>14262.001562980764</c:v>
                </c:pt>
                <c:pt idx="606">
                  <c:v>14062.001562980764</c:v>
                </c:pt>
                <c:pt idx="607">
                  <c:v>13762.001562980764</c:v>
                </c:pt>
                <c:pt idx="608">
                  <c:v>14362.150189147709</c:v>
                </c:pt>
                <c:pt idx="609">
                  <c:v>14062.150189147709</c:v>
                </c:pt>
                <c:pt idx="610">
                  <c:v>13662.150189147709</c:v>
                </c:pt>
                <c:pt idx="611">
                  <c:v>13162.150189147709</c:v>
                </c:pt>
                <c:pt idx="612">
                  <c:v>13062.150189147709</c:v>
                </c:pt>
                <c:pt idx="613">
                  <c:v>13362.224502231182</c:v>
                </c:pt>
                <c:pt idx="614">
                  <c:v>13262.224502231182</c:v>
                </c:pt>
                <c:pt idx="615">
                  <c:v>13062.224502231182</c:v>
                </c:pt>
                <c:pt idx="616">
                  <c:v>12762.224502231182</c:v>
                </c:pt>
                <c:pt idx="617">
                  <c:v>12362.224502231182</c:v>
                </c:pt>
                <c:pt idx="618">
                  <c:v>13112.410284939862</c:v>
                </c:pt>
                <c:pt idx="619">
                  <c:v>12712.410284939862</c:v>
                </c:pt>
                <c:pt idx="620">
                  <c:v>12212.410284939862</c:v>
                </c:pt>
                <c:pt idx="621">
                  <c:v>12362.447441481598</c:v>
                </c:pt>
                <c:pt idx="622">
                  <c:v>12362.447441481598</c:v>
                </c:pt>
                <c:pt idx="623">
                  <c:v>12462.447441481598</c:v>
                </c:pt>
                <c:pt idx="624">
                  <c:v>12462.447441481598</c:v>
                </c:pt>
                <c:pt idx="625">
                  <c:v>12362.447441481598</c:v>
                </c:pt>
                <c:pt idx="626">
                  <c:v>12662.52175456507</c:v>
                </c:pt>
                <c:pt idx="627">
                  <c:v>12562.52175456507</c:v>
                </c:pt>
                <c:pt idx="628">
                  <c:v>12362.52175456507</c:v>
                </c:pt>
                <c:pt idx="629">
                  <c:v>12812.633224190278</c:v>
                </c:pt>
                <c:pt idx="630">
                  <c:v>13112.707537273751</c:v>
                </c:pt>
                <c:pt idx="631">
                  <c:v>13262.744693815486</c:v>
                </c:pt>
                <c:pt idx="632">
                  <c:v>13262.744693815486</c:v>
                </c:pt>
                <c:pt idx="633">
                  <c:v>13112.707537273751</c:v>
                </c:pt>
                <c:pt idx="634">
                  <c:v>13312.707537273751</c:v>
                </c:pt>
                <c:pt idx="635">
                  <c:v>13162.670380732015</c:v>
                </c:pt>
                <c:pt idx="636">
                  <c:v>13362.670380732015</c:v>
                </c:pt>
                <c:pt idx="637">
                  <c:v>13212.63322419028</c:v>
                </c:pt>
                <c:pt idx="638">
                  <c:v>12912.558911106807</c:v>
                </c:pt>
                <c:pt idx="639">
                  <c:v>13212.558911106807</c:v>
                </c:pt>
                <c:pt idx="640">
                  <c:v>13412.558911106807</c:v>
                </c:pt>
                <c:pt idx="641">
                  <c:v>13512.558911106807</c:v>
                </c:pt>
                <c:pt idx="642">
                  <c:v>13512.558911106807</c:v>
                </c:pt>
                <c:pt idx="643">
                  <c:v>13662.596067648543</c:v>
                </c:pt>
                <c:pt idx="644">
                  <c:v>13662.596067648543</c:v>
                </c:pt>
                <c:pt idx="645">
                  <c:v>13562.596067648543</c:v>
                </c:pt>
                <c:pt idx="646">
                  <c:v>13362.596067648543</c:v>
                </c:pt>
                <c:pt idx="647">
                  <c:v>13062.596067648543</c:v>
                </c:pt>
                <c:pt idx="648">
                  <c:v>12662.596067648543</c:v>
                </c:pt>
                <c:pt idx="649">
                  <c:v>12162.596067648543</c:v>
                </c:pt>
                <c:pt idx="650">
                  <c:v>12062.596067648543</c:v>
                </c:pt>
                <c:pt idx="651">
                  <c:v>11862.596067648543</c:v>
                </c:pt>
                <c:pt idx="652">
                  <c:v>12312.707537273751</c:v>
                </c:pt>
                <c:pt idx="653">
                  <c:v>12612.781850357223</c:v>
                </c:pt>
                <c:pt idx="654">
                  <c:v>12762.819006898959</c:v>
                </c:pt>
                <c:pt idx="655">
                  <c:v>12762.819006898959</c:v>
                </c:pt>
                <c:pt idx="656">
                  <c:v>12862.819006898959</c:v>
                </c:pt>
                <c:pt idx="657">
                  <c:v>12862.819006898959</c:v>
                </c:pt>
                <c:pt idx="658">
                  <c:v>12962.819006898959</c:v>
                </c:pt>
                <c:pt idx="659">
                  <c:v>12962.819006898959</c:v>
                </c:pt>
                <c:pt idx="660">
                  <c:v>12812.781850357223</c:v>
                </c:pt>
                <c:pt idx="661">
                  <c:v>13012.781850357223</c:v>
                </c:pt>
                <c:pt idx="662">
                  <c:v>12862.744693815488</c:v>
                </c:pt>
                <c:pt idx="663">
                  <c:v>13062.744693815488</c:v>
                </c:pt>
                <c:pt idx="664">
                  <c:v>12912.707537273753</c:v>
                </c:pt>
                <c:pt idx="665">
                  <c:v>13112.707537273753</c:v>
                </c:pt>
                <c:pt idx="666">
                  <c:v>12962.670380732017</c:v>
                </c:pt>
                <c:pt idx="667">
                  <c:v>13162.670380732017</c:v>
                </c:pt>
                <c:pt idx="668">
                  <c:v>13262.670380732017</c:v>
                </c:pt>
                <c:pt idx="669">
                  <c:v>13262.670380732017</c:v>
                </c:pt>
                <c:pt idx="670">
                  <c:v>13362.670380732017</c:v>
                </c:pt>
                <c:pt idx="671">
                  <c:v>13362.670380732017</c:v>
                </c:pt>
                <c:pt idx="672">
                  <c:v>13262.670380732017</c:v>
                </c:pt>
                <c:pt idx="673">
                  <c:v>13562.74469381549</c:v>
                </c:pt>
                <c:pt idx="674">
                  <c:v>13712.781850357225</c:v>
                </c:pt>
                <c:pt idx="675">
                  <c:v>13712.781850357225</c:v>
                </c:pt>
                <c:pt idx="676">
                  <c:v>13612.781850357225</c:v>
                </c:pt>
                <c:pt idx="677">
                  <c:v>13912.856163440698</c:v>
                </c:pt>
                <c:pt idx="678">
                  <c:v>13812.856163440698</c:v>
                </c:pt>
                <c:pt idx="679">
                  <c:v>14112.93047652417</c:v>
                </c:pt>
                <c:pt idx="680">
                  <c:v>14012.93047652417</c:v>
                </c:pt>
                <c:pt idx="681">
                  <c:v>13812.93047652417</c:v>
                </c:pt>
                <c:pt idx="682">
                  <c:v>13512.93047652417</c:v>
                </c:pt>
                <c:pt idx="683">
                  <c:v>13112.93047652417</c:v>
                </c:pt>
                <c:pt idx="684">
                  <c:v>13863.116259232851</c:v>
                </c:pt>
                <c:pt idx="685">
                  <c:v>13463.116259232851</c:v>
                </c:pt>
                <c:pt idx="686">
                  <c:v>12963.116259232851</c:v>
                </c:pt>
                <c:pt idx="687">
                  <c:v>12863.116259232851</c:v>
                </c:pt>
                <c:pt idx="688">
                  <c:v>13163.190572316324</c:v>
                </c:pt>
                <c:pt idx="689">
                  <c:v>13313.227728858059</c:v>
                </c:pt>
                <c:pt idx="690">
                  <c:v>13313.227728858059</c:v>
                </c:pt>
                <c:pt idx="691">
                  <c:v>13213.227728858059</c:v>
                </c:pt>
                <c:pt idx="692">
                  <c:v>13513.302041941532</c:v>
                </c:pt>
                <c:pt idx="693">
                  <c:v>13663.339198483267</c:v>
                </c:pt>
                <c:pt idx="694">
                  <c:v>13663.339198483267</c:v>
                </c:pt>
                <c:pt idx="695">
                  <c:v>13563.339198483267</c:v>
                </c:pt>
                <c:pt idx="696">
                  <c:v>13863.41351156674</c:v>
                </c:pt>
                <c:pt idx="697">
                  <c:v>13763.41351156674</c:v>
                </c:pt>
                <c:pt idx="698">
                  <c:v>13563.41351156674</c:v>
                </c:pt>
                <c:pt idx="699">
                  <c:v>14013.524981191948</c:v>
                </c:pt>
                <c:pt idx="700">
                  <c:v>14313.59929427542</c:v>
                </c:pt>
                <c:pt idx="701">
                  <c:v>14463.636450817155</c:v>
                </c:pt>
                <c:pt idx="702">
                  <c:v>14463.636450817155</c:v>
                </c:pt>
                <c:pt idx="703">
                  <c:v>14363.636450817155</c:v>
                </c:pt>
                <c:pt idx="704">
                  <c:v>14163.636450817155</c:v>
                </c:pt>
                <c:pt idx="705">
                  <c:v>13863.636450817155</c:v>
                </c:pt>
                <c:pt idx="706">
                  <c:v>13463.636450817155</c:v>
                </c:pt>
                <c:pt idx="707">
                  <c:v>14213.822233525836</c:v>
                </c:pt>
                <c:pt idx="708">
                  <c:v>14813.970859692781</c:v>
                </c:pt>
                <c:pt idx="709">
                  <c:v>14513.970859692781</c:v>
                </c:pt>
                <c:pt idx="710">
                  <c:v>15114.119485859726</c:v>
                </c:pt>
                <c:pt idx="711">
                  <c:v>15564.230955484934</c:v>
                </c:pt>
                <c:pt idx="712">
                  <c:v>15864.305268568407</c:v>
                </c:pt>
                <c:pt idx="713">
                  <c:v>15764.305268568407</c:v>
                </c:pt>
                <c:pt idx="714">
                  <c:v>15564.305268568407</c:v>
                </c:pt>
                <c:pt idx="715">
                  <c:v>16014.416738193615</c:v>
                </c:pt>
                <c:pt idx="716">
                  <c:v>16314.491051277088</c:v>
                </c:pt>
                <c:pt idx="717">
                  <c:v>16214.491051277088</c:v>
                </c:pt>
                <c:pt idx="718">
                  <c:v>16514.565364360558</c:v>
                </c:pt>
                <c:pt idx="719">
                  <c:v>16414.565364360558</c:v>
                </c:pt>
                <c:pt idx="720">
                  <c:v>16214.565364360558</c:v>
                </c:pt>
                <c:pt idx="721">
                  <c:v>16664.676833985766</c:v>
                </c:pt>
                <c:pt idx="722">
                  <c:v>16964.751147069237</c:v>
                </c:pt>
                <c:pt idx="723">
                  <c:v>16864.751147069237</c:v>
                </c:pt>
                <c:pt idx="724">
                  <c:v>17164.825460152708</c:v>
                </c:pt>
                <c:pt idx="725">
                  <c:v>17064.825460152708</c:v>
                </c:pt>
                <c:pt idx="726">
                  <c:v>16864.825460152708</c:v>
                </c:pt>
                <c:pt idx="727">
                  <c:v>16564.825460152708</c:v>
                </c:pt>
                <c:pt idx="728">
                  <c:v>17164.974086319653</c:v>
                </c:pt>
                <c:pt idx="729">
                  <c:v>16864.974086319653</c:v>
                </c:pt>
                <c:pt idx="730">
                  <c:v>16464.974086319653</c:v>
                </c:pt>
                <c:pt idx="731">
                  <c:v>15964.974086319653</c:v>
                </c:pt>
                <c:pt idx="732">
                  <c:v>16115.011242861388</c:v>
                </c:pt>
                <c:pt idx="733">
                  <c:v>16115.011242861388</c:v>
                </c:pt>
                <c:pt idx="734">
                  <c:v>16215.011242861388</c:v>
                </c:pt>
                <c:pt idx="735">
                  <c:v>16215.011242861388</c:v>
                </c:pt>
                <c:pt idx="736">
                  <c:v>16115.011242861388</c:v>
                </c:pt>
                <c:pt idx="737">
                  <c:v>16415.085555944861</c:v>
                </c:pt>
                <c:pt idx="738">
                  <c:v>16315.085555944861</c:v>
                </c:pt>
                <c:pt idx="739">
                  <c:v>16615.159869028332</c:v>
                </c:pt>
                <c:pt idx="740">
                  <c:v>16765.197025570069</c:v>
                </c:pt>
                <c:pt idx="741">
                  <c:v>16765.197025570069</c:v>
                </c:pt>
                <c:pt idx="742">
                  <c:v>16665.197025570069</c:v>
                </c:pt>
                <c:pt idx="743">
                  <c:v>16465.197025570069</c:v>
                </c:pt>
                <c:pt idx="744">
                  <c:v>16165.197025570069</c:v>
                </c:pt>
                <c:pt idx="745">
                  <c:v>16765.345651737014</c:v>
                </c:pt>
                <c:pt idx="746">
                  <c:v>16465.345651737014</c:v>
                </c:pt>
                <c:pt idx="747">
                  <c:v>17065.494277903959</c:v>
                </c:pt>
                <c:pt idx="748">
                  <c:v>17515.605747529167</c:v>
                </c:pt>
                <c:pt idx="749">
                  <c:v>17815.680060612638</c:v>
                </c:pt>
                <c:pt idx="750">
                  <c:v>17715.680060612638</c:v>
                </c:pt>
                <c:pt idx="751">
                  <c:v>17515.680060612638</c:v>
                </c:pt>
                <c:pt idx="752">
                  <c:v>17965.791530237846</c:v>
                </c:pt>
                <c:pt idx="753">
                  <c:v>17765.791530237846</c:v>
                </c:pt>
                <c:pt idx="754">
                  <c:v>17465.791530237846</c:v>
                </c:pt>
                <c:pt idx="755">
                  <c:v>17065.791530237846</c:v>
                </c:pt>
                <c:pt idx="756">
                  <c:v>17815.977312946528</c:v>
                </c:pt>
                <c:pt idx="757">
                  <c:v>18416.125939113474</c:v>
                </c:pt>
                <c:pt idx="758">
                  <c:v>18866.237408738682</c:v>
                </c:pt>
                <c:pt idx="759">
                  <c:v>19166.311721822152</c:v>
                </c:pt>
                <c:pt idx="760">
                  <c:v>19066.311721822152</c:v>
                </c:pt>
                <c:pt idx="761">
                  <c:v>18866.311721822152</c:v>
                </c:pt>
                <c:pt idx="762">
                  <c:v>18566.311721822152</c:v>
                </c:pt>
                <c:pt idx="763">
                  <c:v>18166.311721822152</c:v>
                </c:pt>
                <c:pt idx="764">
                  <c:v>17666.311721822152</c:v>
                </c:pt>
                <c:pt idx="765">
                  <c:v>17816.34887836389</c:v>
                </c:pt>
                <c:pt idx="766">
                  <c:v>17816.34887836389</c:v>
                </c:pt>
                <c:pt idx="767">
                  <c:v>17916.34887836389</c:v>
                </c:pt>
                <c:pt idx="768">
                  <c:v>17916.34887836389</c:v>
                </c:pt>
                <c:pt idx="769">
                  <c:v>17816.34887836389</c:v>
                </c:pt>
                <c:pt idx="770">
                  <c:v>17616.34887836389</c:v>
                </c:pt>
                <c:pt idx="771">
                  <c:v>17316.34887836389</c:v>
                </c:pt>
                <c:pt idx="772">
                  <c:v>16916.34887836389</c:v>
                </c:pt>
                <c:pt idx="773">
                  <c:v>16416.34887836389</c:v>
                </c:pt>
                <c:pt idx="774">
                  <c:v>16316.34887836389</c:v>
                </c:pt>
                <c:pt idx="775">
                  <c:v>16116.34887836389</c:v>
                </c:pt>
                <c:pt idx="776">
                  <c:v>15816.34887836389</c:v>
                </c:pt>
                <c:pt idx="777">
                  <c:v>15416.34887836389</c:v>
                </c:pt>
                <c:pt idx="778">
                  <c:v>14916.34887836389</c:v>
                </c:pt>
                <c:pt idx="779">
                  <c:v>14816.34887836389</c:v>
                </c:pt>
                <c:pt idx="780">
                  <c:v>15116.423191447362</c:v>
                </c:pt>
                <c:pt idx="781">
                  <c:v>15016.423191447362</c:v>
                </c:pt>
                <c:pt idx="782">
                  <c:v>15316.497504530835</c:v>
                </c:pt>
                <c:pt idx="783">
                  <c:v>15216.497504530835</c:v>
                </c:pt>
                <c:pt idx="784">
                  <c:v>15516.571817614307</c:v>
                </c:pt>
                <c:pt idx="785">
                  <c:v>15666.608974156043</c:v>
                </c:pt>
                <c:pt idx="786">
                  <c:v>15666.608974156043</c:v>
                </c:pt>
                <c:pt idx="787">
                  <c:v>15816.646130697778</c:v>
                </c:pt>
                <c:pt idx="788">
                  <c:v>15816.646130697778</c:v>
                </c:pt>
                <c:pt idx="789">
                  <c:v>15716.646130697778</c:v>
                </c:pt>
                <c:pt idx="790">
                  <c:v>15516.646130697778</c:v>
                </c:pt>
                <c:pt idx="791">
                  <c:v>15966.757600322986</c:v>
                </c:pt>
                <c:pt idx="792">
                  <c:v>15766.757600322986</c:v>
                </c:pt>
                <c:pt idx="793">
                  <c:v>16216.869069948194</c:v>
                </c:pt>
                <c:pt idx="794">
                  <c:v>16016.869069948194</c:v>
                </c:pt>
                <c:pt idx="795">
                  <c:v>16466.980539573404</c:v>
                </c:pt>
                <c:pt idx="796">
                  <c:v>16266.980539573404</c:v>
                </c:pt>
                <c:pt idx="797">
                  <c:v>16717.092009198612</c:v>
                </c:pt>
                <c:pt idx="798">
                  <c:v>17017.166322282083</c:v>
                </c:pt>
                <c:pt idx="799">
                  <c:v>17167.20347882382</c:v>
                </c:pt>
                <c:pt idx="800">
                  <c:v>17167.20347882382</c:v>
                </c:pt>
                <c:pt idx="801">
                  <c:v>17067.20347882382</c:v>
                </c:pt>
                <c:pt idx="802">
                  <c:v>17367.277791907291</c:v>
                </c:pt>
                <c:pt idx="803">
                  <c:v>17517.314948449028</c:v>
                </c:pt>
                <c:pt idx="804">
                  <c:v>17517.314948449028</c:v>
                </c:pt>
                <c:pt idx="805">
                  <c:v>17367.277791907291</c:v>
                </c:pt>
                <c:pt idx="806">
                  <c:v>17567.277791907291</c:v>
                </c:pt>
                <c:pt idx="807">
                  <c:v>17667.277791907291</c:v>
                </c:pt>
                <c:pt idx="808">
                  <c:v>17667.277791907291</c:v>
                </c:pt>
                <c:pt idx="809">
                  <c:v>17767.277791907291</c:v>
                </c:pt>
                <c:pt idx="810">
                  <c:v>17767.277791907291</c:v>
                </c:pt>
                <c:pt idx="811">
                  <c:v>17667.277791907291</c:v>
                </c:pt>
                <c:pt idx="812">
                  <c:v>17467.277791907291</c:v>
                </c:pt>
                <c:pt idx="813">
                  <c:v>17167.277791907291</c:v>
                </c:pt>
                <c:pt idx="814">
                  <c:v>16767.277791907291</c:v>
                </c:pt>
                <c:pt idx="815">
                  <c:v>16267.277791907291</c:v>
                </c:pt>
                <c:pt idx="816">
                  <c:v>16417.314948449028</c:v>
                </c:pt>
                <c:pt idx="817">
                  <c:v>16417.314948449028</c:v>
                </c:pt>
                <c:pt idx="818">
                  <c:v>16317.314948449028</c:v>
                </c:pt>
                <c:pt idx="819">
                  <c:v>16617.389261532498</c:v>
                </c:pt>
                <c:pt idx="820">
                  <c:v>16517.389261532498</c:v>
                </c:pt>
                <c:pt idx="821">
                  <c:v>16817.463574615969</c:v>
                </c:pt>
                <c:pt idx="822">
                  <c:v>16717.463574615969</c:v>
                </c:pt>
                <c:pt idx="823">
                  <c:v>17017.53788769944</c:v>
                </c:pt>
                <c:pt idx="824">
                  <c:v>17167.575044241177</c:v>
                </c:pt>
                <c:pt idx="825">
                  <c:v>17167.575044241177</c:v>
                </c:pt>
                <c:pt idx="826">
                  <c:v>17317.612200782914</c:v>
                </c:pt>
                <c:pt idx="827">
                  <c:v>17317.612200782914</c:v>
                </c:pt>
                <c:pt idx="828">
                  <c:v>17467.649357324652</c:v>
                </c:pt>
                <c:pt idx="829">
                  <c:v>17467.649357324652</c:v>
                </c:pt>
                <c:pt idx="830">
                  <c:v>17567.649357324652</c:v>
                </c:pt>
                <c:pt idx="831">
                  <c:v>17567.649357324652</c:v>
                </c:pt>
                <c:pt idx="832">
                  <c:v>17467.649357324652</c:v>
                </c:pt>
                <c:pt idx="833">
                  <c:v>17267.649357324652</c:v>
                </c:pt>
                <c:pt idx="834">
                  <c:v>17717.76082694986</c:v>
                </c:pt>
                <c:pt idx="835">
                  <c:v>18017.83514003333</c:v>
                </c:pt>
                <c:pt idx="836">
                  <c:v>17917.83514003333</c:v>
                </c:pt>
                <c:pt idx="837">
                  <c:v>17717.83514003333</c:v>
                </c:pt>
                <c:pt idx="838">
                  <c:v>18167.946609658538</c:v>
                </c:pt>
                <c:pt idx="839">
                  <c:v>18468.020922742009</c:v>
                </c:pt>
                <c:pt idx="840">
                  <c:v>18618.058079283746</c:v>
                </c:pt>
                <c:pt idx="841">
                  <c:v>18618.058079283746</c:v>
                </c:pt>
                <c:pt idx="842">
                  <c:v>18518.058079283746</c:v>
                </c:pt>
                <c:pt idx="843">
                  <c:v>18818.132392367217</c:v>
                </c:pt>
                <c:pt idx="844">
                  <c:v>18718.132392367217</c:v>
                </c:pt>
                <c:pt idx="845">
                  <c:v>19018.206705450688</c:v>
                </c:pt>
                <c:pt idx="846">
                  <c:v>18918.206705450688</c:v>
                </c:pt>
                <c:pt idx="847">
                  <c:v>19218.281018534159</c:v>
                </c:pt>
                <c:pt idx="848">
                  <c:v>19368.318175075896</c:v>
                </c:pt>
                <c:pt idx="849">
                  <c:v>19368.318175075896</c:v>
                </c:pt>
                <c:pt idx="850">
                  <c:v>19518.355331617633</c:v>
                </c:pt>
                <c:pt idx="851">
                  <c:v>19518.355331617633</c:v>
                </c:pt>
                <c:pt idx="852">
                  <c:v>19668.39248815937</c:v>
                </c:pt>
                <c:pt idx="853">
                  <c:v>19668.39248815937</c:v>
                </c:pt>
                <c:pt idx="854">
                  <c:v>19568.39248815937</c:v>
                </c:pt>
                <c:pt idx="855">
                  <c:v>19368.39248815937</c:v>
                </c:pt>
                <c:pt idx="856">
                  <c:v>19818.503957784578</c:v>
                </c:pt>
                <c:pt idx="857">
                  <c:v>20118.578270868049</c:v>
                </c:pt>
                <c:pt idx="858">
                  <c:v>20018.578270868049</c:v>
                </c:pt>
                <c:pt idx="859">
                  <c:v>19818.578270868049</c:v>
                </c:pt>
                <c:pt idx="860">
                  <c:v>19518.578270868049</c:v>
                </c:pt>
                <c:pt idx="861">
                  <c:v>19118.578270868049</c:v>
                </c:pt>
                <c:pt idx="862">
                  <c:v>18618.578270868049</c:v>
                </c:pt>
                <c:pt idx="863">
                  <c:v>18518.578270868049</c:v>
                </c:pt>
                <c:pt idx="864">
                  <c:v>18318.578270868049</c:v>
                </c:pt>
                <c:pt idx="865">
                  <c:v>18018.578270868049</c:v>
                </c:pt>
                <c:pt idx="866">
                  <c:v>18618.726897034994</c:v>
                </c:pt>
                <c:pt idx="867">
                  <c:v>19068.838366660202</c:v>
                </c:pt>
                <c:pt idx="868">
                  <c:v>18868.838366660202</c:v>
                </c:pt>
                <c:pt idx="869">
                  <c:v>19318.94983628541</c:v>
                </c:pt>
                <c:pt idx="870">
                  <c:v>19619.024149368881</c:v>
                </c:pt>
                <c:pt idx="871">
                  <c:v>19519.024149368881</c:v>
                </c:pt>
                <c:pt idx="872">
                  <c:v>19819.098462452352</c:v>
                </c:pt>
                <c:pt idx="873">
                  <c:v>19719.098462452352</c:v>
                </c:pt>
                <c:pt idx="874">
                  <c:v>19519.098462452352</c:v>
                </c:pt>
                <c:pt idx="875">
                  <c:v>19219.098462452352</c:v>
                </c:pt>
                <c:pt idx="876">
                  <c:v>19819.247088619297</c:v>
                </c:pt>
                <c:pt idx="877">
                  <c:v>20269.358558244505</c:v>
                </c:pt>
                <c:pt idx="878">
                  <c:v>20069.358558244505</c:v>
                </c:pt>
                <c:pt idx="879">
                  <c:v>19769.358558244505</c:v>
                </c:pt>
                <c:pt idx="880">
                  <c:v>19369.358558244505</c:v>
                </c:pt>
                <c:pt idx="881">
                  <c:v>20119.544340953187</c:v>
                </c:pt>
                <c:pt idx="882">
                  <c:v>20719.692967120132</c:v>
                </c:pt>
                <c:pt idx="883">
                  <c:v>20419.692967120132</c:v>
                </c:pt>
                <c:pt idx="884">
                  <c:v>20019.692967120132</c:v>
                </c:pt>
                <c:pt idx="885">
                  <c:v>19519.692967120132</c:v>
                </c:pt>
                <c:pt idx="886">
                  <c:v>19419.692967120132</c:v>
                </c:pt>
                <c:pt idx="887">
                  <c:v>19219.692967120132</c:v>
                </c:pt>
                <c:pt idx="888">
                  <c:v>18919.692967120132</c:v>
                </c:pt>
                <c:pt idx="889">
                  <c:v>18519.692967120132</c:v>
                </c:pt>
                <c:pt idx="890">
                  <c:v>19269.878749828815</c:v>
                </c:pt>
                <c:pt idx="891">
                  <c:v>19870.02737599576</c:v>
                </c:pt>
                <c:pt idx="892">
                  <c:v>19570.02737599576</c:v>
                </c:pt>
                <c:pt idx="893">
                  <c:v>19170.02737599576</c:v>
                </c:pt>
                <c:pt idx="894">
                  <c:v>18670.02737599576</c:v>
                </c:pt>
                <c:pt idx="895">
                  <c:v>18570.02737599576</c:v>
                </c:pt>
                <c:pt idx="896">
                  <c:v>18870.101689079231</c:v>
                </c:pt>
                <c:pt idx="897">
                  <c:v>19020.138845620968</c:v>
                </c:pt>
                <c:pt idx="898">
                  <c:v>19020.138845620968</c:v>
                </c:pt>
                <c:pt idx="899">
                  <c:v>18920.138845620968</c:v>
                </c:pt>
                <c:pt idx="900">
                  <c:v>18720.138845620968</c:v>
                </c:pt>
                <c:pt idx="901">
                  <c:v>18420.138845620968</c:v>
                </c:pt>
                <c:pt idx="902">
                  <c:v>19020.287471787913</c:v>
                </c:pt>
                <c:pt idx="903">
                  <c:v>18720.287471787913</c:v>
                </c:pt>
                <c:pt idx="904">
                  <c:v>19320.436097954858</c:v>
                </c:pt>
                <c:pt idx="905">
                  <c:v>19020.436097954858</c:v>
                </c:pt>
                <c:pt idx="906">
                  <c:v>18620.436097954858</c:v>
                </c:pt>
                <c:pt idx="907">
                  <c:v>19370.621880663541</c:v>
                </c:pt>
                <c:pt idx="908">
                  <c:v>18970.621880663541</c:v>
                </c:pt>
                <c:pt idx="909">
                  <c:v>18470.621880663541</c:v>
                </c:pt>
                <c:pt idx="910">
                  <c:v>18620.659037205278</c:v>
                </c:pt>
                <c:pt idx="911">
                  <c:v>18620.659037205278</c:v>
                </c:pt>
                <c:pt idx="912">
                  <c:v>18720.659037205278</c:v>
                </c:pt>
                <c:pt idx="913">
                  <c:v>18720.659037205278</c:v>
                </c:pt>
                <c:pt idx="914">
                  <c:v>18620.659037205278</c:v>
                </c:pt>
                <c:pt idx="915">
                  <c:v>18920.733350288749</c:v>
                </c:pt>
                <c:pt idx="916">
                  <c:v>18820.733350288749</c:v>
                </c:pt>
                <c:pt idx="917">
                  <c:v>18620.733350288749</c:v>
                </c:pt>
                <c:pt idx="918">
                  <c:v>18320.733350288749</c:v>
                </c:pt>
                <c:pt idx="919">
                  <c:v>18920.881976455694</c:v>
                </c:pt>
                <c:pt idx="920">
                  <c:v>18620.881976455694</c:v>
                </c:pt>
                <c:pt idx="921">
                  <c:v>18220.881976455694</c:v>
                </c:pt>
                <c:pt idx="922">
                  <c:v>17720.881976455694</c:v>
                </c:pt>
                <c:pt idx="923">
                  <c:v>17620.881976455694</c:v>
                </c:pt>
                <c:pt idx="924">
                  <c:v>17420.881976455694</c:v>
                </c:pt>
                <c:pt idx="925">
                  <c:v>17120.881976455694</c:v>
                </c:pt>
                <c:pt idx="926">
                  <c:v>17721.030602622639</c:v>
                </c:pt>
                <c:pt idx="927">
                  <c:v>17421.030602622639</c:v>
                </c:pt>
                <c:pt idx="928">
                  <c:v>17021.030602622639</c:v>
                </c:pt>
                <c:pt idx="929">
                  <c:v>16521.030602622639</c:v>
                </c:pt>
                <c:pt idx="930">
                  <c:v>16421.030602622639</c:v>
                </c:pt>
                <c:pt idx="931">
                  <c:v>16221.030602622639</c:v>
                </c:pt>
                <c:pt idx="932">
                  <c:v>16671.142072247847</c:v>
                </c:pt>
                <c:pt idx="933">
                  <c:v>16471.142072247847</c:v>
                </c:pt>
                <c:pt idx="934">
                  <c:v>16921.253541873055</c:v>
                </c:pt>
                <c:pt idx="935">
                  <c:v>16721.253541873055</c:v>
                </c:pt>
                <c:pt idx="936">
                  <c:v>17171.365011498263</c:v>
                </c:pt>
                <c:pt idx="937">
                  <c:v>17471.439324581734</c:v>
                </c:pt>
                <c:pt idx="938">
                  <c:v>17621.476481123471</c:v>
                </c:pt>
                <c:pt idx="939">
                  <c:v>17621.476481123471</c:v>
                </c:pt>
                <c:pt idx="940">
                  <c:v>17521.476481123471</c:v>
                </c:pt>
                <c:pt idx="941">
                  <c:v>17321.476481123471</c:v>
                </c:pt>
                <c:pt idx="942">
                  <c:v>17021.476481123471</c:v>
                </c:pt>
                <c:pt idx="943">
                  <c:v>16621.476481123471</c:v>
                </c:pt>
                <c:pt idx="944">
                  <c:v>17371.662263832153</c:v>
                </c:pt>
                <c:pt idx="945">
                  <c:v>17971.810889999098</c:v>
                </c:pt>
                <c:pt idx="946">
                  <c:v>18421.922359624306</c:v>
                </c:pt>
                <c:pt idx="947">
                  <c:v>18221.922359624306</c:v>
                </c:pt>
                <c:pt idx="948">
                  <c:v>17921.922359624306</c:v>
                </c:pt>
                <c:pt idx="949">
                  <c:v>18522.070985791252</c:v>
                </c:pt>
                <c:pt idx="950">
                  <c:v>18972.18245541646</c:v>
                </c:pt>
                <c:pt idx="951">
                  <c:v>18772.18245541646</c:v>
                </c:pt>
                <c:pt idx="952">
                  <c:v>18472.18245541646</c:v>
                </c:pt>
                <c:pt idx="953">
                  <c:v>18072.18245541646</c:v>
                </c:pt>
                <c:pt idx="954">
                  <c:v>18822.368238125142</c:v>
                </c:pt>
                <c:pt idx="955">
                  <c:v>18422.368238125142</c:v>
                </c:pt>
                <c:pt idx="956">
                  <c:v>19172.554020833824</c:v>
                </c:pt>
                <c:pt idx="957">
                  <c:v>18772.554020833824</c:v>
                </c:pt>
                <c:pt idx="958">
                  <c:v>19522.739803542507</c:v>
                </c:pt>
                <c:pt idx="959">
                  <c:v>20122.888429709452</c:v>
                </c:pt>
                <c:pt idx="960">
                  <c:v>20572.99989933466</c:v>
                </c:pt>
                <c:pt idx="961">
                  <c:v>20372.99989933466</c:v>
                </c:pt>
                <c:pt idx="962">
                  <c:v>20072.99989933466</c:v>
                </c:pt>
                <c:pt idx="963">
                  <c:v>19672.99989933466</c:v>
                </c:pt>
                <c:pt idx="964">
                  <c:v>20423.185682043342</c:v>
                </c:pt>
                <c:pt idx="965">
                  <c:v>21023.334308210287</c:v>
                </c:pt>
                <c:pt idx="966">
                  <c:v>21473.445777835495</c:v>
                </c:pt>
                <c:pt idx="967">
                  <c:v>21273.445777835495</c:v>
                </c:pt>
                <c:pt idx="968">
                  <c:v>21723.557247460703</c:v>
                </c:pt>
                <c:pt idx="969">
                  <c:v>22023.631560544174</c:v>
                </c:pt>
                <c:pt idx="970">
                  <c:v>22173.668717085911</c:v>
                </c:pt>
                <c:pt idx="971">
                  <c:v>22173.668717085911</c:v>
                </c:pt>
                <c:pt idx="972">
                  <c:v>22023.631560544174</c:v>
                </c:pt>
                <c:pt idx="973">
                  <c:v>22223.631560544174</c:v>
                </c:pt>
                <c:pt idx="974">
                  <c:v>22323.631560544174</c:v>
                </c:pt>
                <c:pt idx="975">
                  <c:v>22323.631560544174</c:v>
                </c:pt>
                <c:pt idx="976">
                  <c:v>22473.668717085911</c:v>
                </c:pt>
                <c:pt idx="977">
                  <c:v>22473.668717085911</c:v>
                </c:pt>
                <c:pt idx="978">
                  <c:v>22373.668717085911</c:v>
                </c:pt>
                <c:pt idx="979">
                  <c:v>22173.668717085911</c:v>
                </c:pt>
                <c:pt idx="980">
                  <c:v>21873.668717085911</c:v>
                </c:pt>
                <c:pt idx="981">
                  <c:v>22473.817343252857</c:v>
                </c:pt>
                <c:pt idx="982">
                  <c:v>22923.928812878064</c:v>
                </c:pt>
                <c:pt idx="983">
                  <c:v>23224.003125961535</c:v>
                </c:pt>
                <c:pt idx="984">
                  <c:v>23374.040282503272</c:v>
                </c:pt>
                <c:pt idx="985">
                  <c:v>23374.040282503272</c:v>
                </c:pt>
                <c:pt idx="986">
                  <c:v>23524.07743904501</c:v>
                </c:pt>
                <c:pt idx="987">
                  <c:v>23524.07743904501</c:v>
                </c:pt>
                <c:pt idx="988">
                  <c:v>23424.07743904501</c:v>
                </c:pt>
                <c:pt idx="989">
                  <c:v>23224.07743904501</c:v>
                </c:pt>
                <c:pt idx="990">
                  <c:v>22924.07743904501</c:v>
                </c:pt>
                <c:pt idx="991">
                  <c:v>22524.07743904501</c:v>
                </c:pt>
                <c:pt idx="992">
                  <c:v>23274.263221753692</c:v>
                </c:pt>
                <c:pt idx="993">
                  <c:v>22874.263221753692</c:v>
                </c:pt>
                <c:pt idx="994">
                  <c:v>23624.449004462374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8-2F4D-B37E-9D2BB4FB2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45600"/>
        <c:axId val="-2095315584"/>
      </c:lineChart>
      <c:catAx>
        <c:axId val="-209194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315584"/>
        <c:crosses val="autoZero"/>
        <c:auto val="1"/>
        <c:lblAlgn val="ctr"/>
        <c:lblOffset val="100"/>
        <c:noMultiLvlLbl val="0"/>
      </c:catAx>
      <c:valAx>
        <c:axId val="-20953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94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Analysis!$Q$12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Analysis!$Q$13:$Q$22</c:f>
              <c:numCache>
                <c:formatCode>General</c:formatCode>
                <c:ptCount val="10"/>
                <c:pt idx="0">
                  <c:v>-0.20436959490213863</c:v>
                </c:pt>
                <c:pt idx="1">
                  <c:v>4.3618409620215293E-2</c:v>
                </c:pt>
                <c:pt idx="2">
                  <c:v>0.36273697878872191</c:v>
                </c:pt>
                <c:pt idx="3">
                  <c:v>0.24433132208913722</c:v>
                </c:pt>
                <c:pt idx="4">
                  <c:v>0.30347880816950079</c:v>
                </c:pt>
                <c:pt idx="5">
                  <c:v>0.3494530595638865</c:v>
                </c:pt>
                <c:pt idx="6">
                  <c:v>0.38565957934373463</c:v>
                </c:pt>
                <c:pt idx="7">
                  <c:v>0.41427367451208336</c:v>
                </c:pt>
                <c:pt idx="8">
                  <c:v>0.43692718821545251</c:v>
                </c:pt>
                <c:pt idx="9">
                  <c:v>0.45486504682900059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7-E946-A1C5-22E49709A4F3}"/>
            </c:ext>
          </c:extLst>
        </c:ser>
        <c:ser>
          <c:idx val="1"/>
          <c:order val="1"/>
          <c:tx>
            <c:strRef>
              <c:f>Analysis!$R$12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Analysis!$R$13:$R$22</c:f>
              <c:numCache>
                <c:formatCode>General</c:formatCode>
                <c:ptCount val="10"/>
                <c:pt idx="0">
                  <c:v>1.5003715654173615</c:v>
                </c:pt>
                <c:pt idx="1">
                  <c:v>1.3953243363832839</c:v>
                </c:pt>
                <c:pt idx="2">
                  <c:v>1.5275300568832673</c:v>
                </c:pt>
                <c:pt idx="3">
                  <c:v>1.7083540249269666</c:v>
                </c:pt>
                <c:pt idx="4">
                  <c:v>1.822050956939151</c:v>
                </c:pt>
                <c:pt idx="5">
                  <c:v>1.9125627797948357</c:v>
                </c:pt>
                <c:pt idx="6">
                  <c:v>1.9843659576216783</c:v>
                </c:pt>
                <c:pt idx="7">
                  <c:v>2.041232057391678</c:v>
                </c:pt>
                <c:pt idx="8">
                  <c:v>2.0862857154203374</c:v>
                </c:pt>
                <c:pt idx="9">
                  <c:v>2.1219687833960648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7-E946-A1C5-22E49709A4F3}"/>
            </c:ext>
          </c:extLst>
        </c:ser>
        <c:ser>
          <c:idx val="2"/>
          <c:order val="2"/>
          <c:tx>
            <c:strRef>
              <c:f>Analysis!$S$12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Analysis!$S$13:$S$22</c:f>
              <c:numCache>
                <c:formatCode>General</c:formatCode>
                <c:ptCount val="10"/>
                <c:pt idx="0">
                  <c:v>-5.3141792559054934E-3</c:v>
                </c:pt>
                <c:pt idx="1">
                  <c:v>-0.2109378950748525</c:v>
                </c:pt>
                <c:pt idx="2">
                  <c:v>0.32849742131624637</c:v>
                </c:pt>
                <c:pt idx="3">
                  <c:v>-0.21757122235567461</c:v>
                </c:pt>
                <c:pt idx="4">
                  <c:v>-0.1437970193340512</c:v>
                </c:pt>
                <c:pt idx="5">
                  <c:v>-4.116712334714312E-2</c:v>
                </c:pt>
                <c:pt idx="6">
                  <c:v>7.5872138148733836E-2</c:v>
                </c:pt>
                <c:pt idx="7">
                  <c:v>0.19705287261171767</c:v>
                </c:pt>
                <c:pt idx="8">
                  <c:v>0.3156517632370287</c:v>
                </c:pt>
                <c:pt idx="9">
                  <c:v>0.4275034084959235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7-E946-A1C5-22E49709A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596576"/>
        <c:axId val="-2088593296"/>
      </c:lineChart>
      <c:catAx>
        <c:axId val="-208859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593296"/>
        <c:crosses val="autoZero"/>
        <c:auto val="1"/>
        <c:lblAlgn val="ctr"/>
        <c:lblOffset val="100"/>
        <c:noMultiLvlLbl val="0"/>
      </c:catAx>
      <c:valAx>
        <c:axId val="-20885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5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Analysis!$Q$33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Analysis!$Q$34:$Q$43</c:f>
              <c:numCache>
                <c:formatCode>General</c:formatCode>
                <c:ptCount val="10"/>
                <c:pt idx="0">
                  <c:v>-0.44392786207202256</c:v>
                </c:pt>
                <c:pt idx="1">
                  <c:v>-0.30228644693607354</c:v>
                </c:pt>
                <c:pt idx="2">
                  <c:v>6.165552523771653E-2</c:v>
                </c:pt>
                <c:pt idx="3">
                  <c:v>-8.2387546571449893E-2</c:v>
                </c:pt>
                <c:pt idx="4">
                  <c:v>-1.335753953680735E-2</c:v>
                </c:pt>
                <c:pt idx="5">
                  <c:v>4.0771225901581609E-2</c:v>
                </c:pt>
                <c:pt idx="6">
                  <c:v>8.3519361069707448E-2</c:v>
                </c:pt>
                <c:pt idx="7">
                  <c:v>0.11734310405846013</c:v>
                </c:pt>
                <c:pt idx="8">
                  <c:v>0.14412278377696564</c:v>
                </c:pt>
                <c:pt idx="9">
                  <c:v>0.16532831016341662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9-2B47-9E13-8AD58F461928}"/>
            </c:ext>
          </c:extLst>
        </c:ser>
        <c:ser>
          <c:idx val="1"/>
          <c:order val="1"/>
          <c:tx>
            <c:strRef>
              <c:f>Analysis!$R$33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Analysis!$R$34:$R$43</c:f>
              <c:numCache>
                <c:formatCode>General</c:formatCode>
                <c:ptCount val="10"/>
                <c:pt idx="0">
                  <c:v>1.2782426861400009</c:v>
                </c:pt>
                <c:pt idx="1">
                  <c:v>1.5888523130644367</c:v>
                </c:pt>
                <c:pt idx="2">
                  <c:v>1.7466414588190893</c:v>
                </c:pt>
                <c:pt idx="3">
                  <c:v>1.9605816035754506</c:v>
                </c:pt>
                <c:pt idx="4">
                  <c:v>2.0949433678603642</c:v>
                </c:pt>
                <c:pt idx="5">
                  <c:v>2.2019193978491596</c:v>
                </c:pt>
                <c:pt idx="6">
                  <c:v>2.2867946281607385</c:v>
                </c:pt>
                <c:pt idx="7">
                  <c:v>2.3540197945482948</c:v>
                </c:pt>
                <c:pt idx="8">
                  <c:v>2.4072810007798306</c:v>
                </c:pt>
                <c:pt idx="9">
                  <c:v>2.4494646373564892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9-2B47-9E13-8AD58F461928}"/>
            </c:ext>
          </c:extLst>
        </c:ser>
        <c:ser>
          <c:idx val="2"/>
          <c:order val="2"/>
          <c:tx>
            <c:strRef>
              <c:f>Analysis!$S$33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Analysis!$S$34:$S$43</c:f>
              <c:numCache>
                <c:formatCode>General</c:formatCode>
                <c:ptCount val="10"/>
                <c:pt idx="0">
                  <c:v>-0.1976032570926749</c:v>
                </c:pt>
                <c:pt idx="1">
                  <c:v>-0.32889526526449964</c:v>
                </c:pt>
                <c:pt idx="2">
                  <c:v>0.30491449533521742</c:v>
                </c:pt>
                <c:pt idx="3">
                  <c:v>-0.34889186398633609</c:v>
                </c:pt>
                <c:pt idx="4">
                  <c:v>-0.2659616704107528</c:v>
                </c:pt>
                <c:pt idx="5">
                  <c:v>-0.14800319801726824</c:v>
                </c:pt>
                <c:pt idx="6">
                  <c:v>-1.2295931459451293E-2</c:v>
                </c:pt>
                <c:pt idx="7">
                  <c:v>0.12887022774313972</c:v>
                </c:pt>
                <c:pt idx="8">
                  <c:v>0.26741903494878838</c:v>
                </c:pt>
                <c:pt idx="9">
                  <c:v>0.3983359937997113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9-2B47-9E13-8AD58F461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5653632"/>
        <c:axId val="-2093549552"/>
      </c:lineChart>
      <c:catAx>
        <c:axId val="-207565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549552"/>
        <c:crosses val="autoZero"/>
        <c:auto val="1"/>
        <c:lblAlgn val="ctr"/>
        <c:lblOffset val="100"/>
        <c:noMultiLvlLbl val="0"/>
      </c:catAx>
      <c:valAx>
        <c:axId val="-20935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65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Analysis!$Q$53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Analysis!$Q$54:$Q$63</c:f>
              <c:numCache>
                <c:formatCode>General</c:formatCode>
                <c:ptCount val="10"/>
                <c:pt idx="0">
                  <c:v>-0.52414590927618399</c:v>
                </c:pt>
                <c:pt idx="1">
                  <c:v>-0.43727024900631589</c:v>
                </c:pt>
                <c:pt idx="2">
                  <c:v>-6.6201369233734264E-2</c:v>
                </c:pt>
                <c:pt idx="3">
                  <c:v>-0.2220526498941601</c:v>
                </c:pt>
                <c:pt idx="4">
                  <c:v>-0.14817394938679346</c:v>
                </c:pt>
                <c:pt idx="5">
                  <c:v>-9.0110956288105226E-2</c:v>
                </c:pt>
                <c:pt idx="6">
                  <c:v>-4.4222093433522153E-2</c:v>
                </c:pt>
                <c:pt idx="7">
                  <c:v>-7.9019471998212354E-3</c:v>
                </c:pt>
                <c:pt idx="8">
                  <c:v>2.0854736675054913E-2</c:v>
                </c:pt>
                <c:pt idx="9">
                  <c:v>4.3625878231388596E-2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2-2C41-8900-C585D51F8A9C}"/>
            </c:ext>
          </c:extLst>
        </c:ser>
        <c:ser>
          <c:idx val="1"/>
          <c:order val="1"/>
          <c:tx>
            <c:strRef>
              <c:f>Analysis!$R$53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Analysis!$R$54:$R$63</c:f>
              <c:numCache>
                <c:formatCode>General</c:formatCode>
                <c:ptCount val="10"/>
                <c:pt idx="0">
                  <c:v>1.3362610920808986</c:v>
                </c:pt>
                <c:pt idx="1">
                  <c:v>1.7008447157715803</c:v>
                </c:pt>
                <c:pt idx="2">
                  <c:v>1.8982199895776275</c:v>
                </c:pt>
                <c:pt idx="3">
                  <c:v>2.128302677194557</c:v>
                </c:pt>
                <c:pt idx="4">
                  <c:v>2.2726314307773712</c:v>
                </c:pt>
                <c:pt idx="5">
                  <c:v>2.387511575772602</c:v>
                </c:pt>
                <c:pt idx="6">
                  <c:v>2.4786536374444221</c:v>
                </c:pt>
                <c:pt idx="7">
                  <c:v>2.5508422217098015</c:v>
                </c:pt>
                <c:pt idx="8">
                  <c:v>2.6080358521629705</c:v>
                </c:pt>
                <c:pt idx="9">
                  <c:v>2.6533340311369984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2-2C41-8900-C585D51F8A9C}"/>
            </c:ext>
          </c:extLst>
        </c:ser>
        <c:ser>
          <c:idx val="2"/>
          <c:order val="2"/>
          <c:tx>
            <c:strRef>
              <c:f>Analysis!$S$53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Analysis!$S$54:$S$63</c:f>
              <c:numCache>
                <c:formatCode>General</c:formatCode>
                <c:ptCount val="10"/>
                <c:pt idx="0">
                  <c:v>-0.28934380763901524</c:v>
                </c:pt>
                <c:pt idx="1">
                  <c:v>-0.50252456902819709</c:v>
                </c:pt>
                <c:pt idx="2">
                  <c:v>0.1486409188605311</c:v>
                </c:pt>
                <c:pt idx="3">
                  <c:v>-0.57832280720643625</c:v>
                </c:pt>
                <c:pt idx="4">
                  <c:v>-0.50419079505132225</c:v>
                </c:pt>
                <c:pt idx="5">
                  <c:v>-0.38923910023418729</c:v>
                </c:pt>
                <c:pt idx="6">
                  <c:v>-0.25276188145563938</c:v>
                </c:pt>
                <c:pt idx="7">
                  <c:v>-0.10848133824437611</c:v>
                </c:pt>
                <c:pt idx="8">
                  <c:v>3.4507497856485325E-2</c:v>
                </c:pt>
                <c:pt idx="9">
                  <c:v>0.17050533921878519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2-2C41-8900-C585D51F8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388384"/>
        <c:axId val="-2092128016"/>
      </c:lineChart>
      <c:catAx>
        <c:axId val="-209538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128016"/>
        <c:crosses val="autoZero"/>
        <c:auto val="1"/>
        <c:lblAlgn val="ctr"/>
        <c:lblOffset val="100"/>
        <c:noMultiLvlLbl val="0"/>
      </c:catAx>
      <c:valAx>
        <c:axId val="-20921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38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Analysis!$Q$73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Analysis!$Q$74:$Q$83</c:f>
              <c:numCache>
                <c:formatCode>General</c:formatCode>
                <c:ptCount val="10"/>
                <c:pt idx="0">
                  <c:v>-0.56192102274851863</c:v>
                </c:pt>
                <c:pt idx="1">
                  <c:v>-0.49531188831305639</c:v>
                </c:pt>
                <c:pt idx="2">
                  <c:v>-0.12857869730697352</c:v>
                </c:pt>
                <c:pt idx="3">
                  <c:v>-0.28494930301134452</c:v>
                </c:pt>
                <c:pt idx="4">
                  <c:v>-0.21119501111160333</c:v>
                </c:pt>
                <c:pt idx="5">
                  <c:v>-0.15316182112337884</c:v>
                </c:pt>
                <c:pt idx="6">
                  <c:v>-0.10728009785029474</c:v>
                </c:pt>
                <c:pt idx="7">
                  <c:v>-7.0960361344063291E-2</c:v>
                </c:pt>
                <c:pt idx="8">
                  <c:v>-4.2203775622789735E-2</c:v>
                </c:pt>
                <c:pt idx="9">
                  <c:v>-1.9432657579963014E-2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7-C944-A698-F1E8253EC31A}"/>
            </c:ext>
          </c:extLst>
        </c:ser>
        <c:ser>
          <c:idx val="1"/>
          <c:order val="1"/>
          <c:tx>
            <c:strRef>
              <c:f>Analysis!$R$73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Analysis!$R$74:$R$83</c:f>
              <c:numCache>
                <c:formatCode>General</c:formatCode>
                <c:ptCount val="10"/>
                <c:pt idx="0">
                  <c:v>1.3725476471403275</c:v>
                </c:pt>
                <c:pt idx="1">
                  <c:v>1.7565991780840764</c:v>
                </c:pt>
                <c:pt idx="2">
                  <c:v>1.9581392893898528</c:v>
                </c:pt>
                <c:pt idx="3">
                  <c:v>2.1887208376340217</c:v>
                </c:pt>
                <c:pt idx="4">
                  <c:v>2.3331690974042569</c:v>
                </c:pt>
                <c:pt idx="5">
                  <c:v>2.4480778710946627</c:v>
                </c:pt>
                <c:pt idx="6">
                  <c:v>2.5392267910070898</c:v>
                </c:pt>
                <c:pt idx="7">
                  <c:v>2.6114157688543012</c:v>
                </c:pt>
                <c:pt idx="8">
                  <c:v>2.6686094935932525</c:v>
                </c:pt>
                <c:pt idx="9">
                  <c:v>2.7139076951542185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7-C944-A698-F1E8253EC31A}"/>
            </c:ext>
          </c:extLst>
        </c:ser>
        <c:ser>
          <c:idx val="2"/>
          <c:order val="2"/>
          <c:tx>
            <c:strRef>
              <c:f>Analysis!$S$73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Analysis!$S$74:$S$83</c:f>
              <c:numCache>
                <c:formatCode>General</c:formatCode>
                <c:ptCount val="10"/>
                <c:pt idx="0">
                  <c:v>-0.38112900051917276</c:v>
                </c:pt>
                <c:pt idx="1">
                  <c:v>-0.67966333648411292</c:v>
                </c:pt>
                <c:pt idx="2">
                  <c:v>-6.4434796198197142E-2</c:v>
                </c:pt>
                <c:pt idx="3">
                  <c:v>-0.82102818788164178</c:v>
                </c:pt>
                <c:pt idx="4">
                  <c:v>-0.76493639851644302</c:v>
                </c:pt>
                <c:pt idx="5">
                  <c:v>-0.66410970605668473</c:v>
                </c:pt>
                <c:pt idx="6">
                  <c:v>-0.53877760801176822</c:v>
                </c:pt>
                <c:pt idx="7">
                  <c:v>-0.40330311607380354</c:v>
                </c:pt>
                <c:pt idx="8">
                  <c:v>-0.26729020131747772</c:v>
                </c:pt>
                <c:pt idx="9">
                  <c:v>-0.1368171552618469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7-C944-A698-F1E8253EC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715872"/>
        <c:axId val="-2090712592"/>
      </c:lineChart>
      <c:catAx>
        <c:axId val="-20907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712592"/>
        <c:crosses val="autoZero"/>
        <c:auto val="1"/>
        <c:lblAlgn val="ctr"/>
        <c:lblOffset val="100"/>
        <c:noMultiLvlLbl val="0"/>
      </c:catAx>
      <c:valAx>
        <c:axId val="-20907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7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'2x10 Strategy Analysis'!$P$12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'2x10 Strategy Analysis'!$P$13:$P$22</c:f>
              <c:numCache>
                <c:formatCode>General</c:formatCode>
                <c:ptCount val="10"/>
                <c:pt idx="0">
                  <c:v>0.75302422375314948</c:v>
                </c:pt>
                <c:pt idx="1">
                  <c:v>0.97421832118290752</c:v>
                </c:pt>
                <c:pt idx="2">
                  <c:v>0.98015707013403874</c:v>
                </c:pt>
                <c:pt idx="3">
                  <c:v>0.99982075918650282</c:v>
                </c:pt>
                <c:pt idx="4">
                  <c:v>0.99998524206853978</c:v>
                </c:pt>
                <c:pt idx="5">
                  <c:v>0.99999878507749018</c:v>
                </c:pt>
                <c:pt idx="6">
                  <c:v>0.99999989998473904</c:v>
                </c:pt>
                <c:pt idx="7">
                  <c:v>0.99999999176651844</c:v>
                </c:pt>
                <c:pt idx="8">
                  <c:v>0.99999999932220118</c:v>
                </c:pt>
                <c:pt idx="9">
                  <c:v>0.99999999994420197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4-4F44-9200-1FE6A56A94F3}"/>
            </c:ext>
          </c:extLst>
        </c:ser>
        <c:ser>
          <c:idx val="1"/>
          <c:order val="1"/>
          <c:tx>
            <c:strRef>
              <c:f>'2x10 Strategy Analysis'!$Q$12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'2x10 Strategy Analysis'!$Q$13:$Q$22</c:f>
              <c:numCache>
                <c:formatCode>General</c:formatCode>
                <c:ptCount val="10"/>
                <c:pt idx="0">
                  <c:v>0.16532831016341662</c:v>
                </c:pt>
                <c:pt idx="1">
                  <c:v>0.24426017453541604</c:v>
                </c:pt>
                <c:pt idx="2">
                  <c:v>0.24591558143045042</c:v>
                </c:pt>
                <c:pt idx="3">
                  <c:v>0.25095385158537253</c:v>
                </c:pt>
                <c:pt idx="4">
                  <c:v>0.25099518280910604</c:v>
                </c:pt>
                <c:pt idx="5">
                  <c:v>0.25099858290186056</c:v>
                </c:pt>
                <c:pt idx="6">
                  <c:v>0.2509988627577604</c:v>
                </c:pt>
                <c:pt idx="7">
                  <c:v>0.25099888579489338</c:v>
                </c:pt>
                <c:pt idx="8">
                  <c:v>0.25099888769136147</c:v>
                </c:pt>
                <c:pt idx="9">
                  <c:v>0.25099888784748298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4-4F44-9200-1FE6A56A94F3}"/>
            </c:ext>
          </c:extLst>
        </c:ser>
        <c:ser>
          <c:idx val="2"/>
          <c:order val="2"/>
          <c:tx>
            <c:strRef>
              <c:f>'2x10 Strategy Analysis'!$R$12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'2x10 Strategy Analysis'!$R$13:$R$22</c:f>
              <c:numCache>
                <c:formatCode>General</c:formatCode>
                <c:ptCount val="10"/>
                <c:pt idx="0">
                  <c:v>2.7466414588190893</c:v>
                </c:pt>
                <c:pt idx="1">
                  <c:v>1.473592444411612</c:v>
                </c:pt>
                <c:pt idx="2">
                  <c:v>1.483352904820084</c:v>
                </c:pt>
                <c:pt idx="3">
                  <c:v>1.4777046847712223</c:v>
                </c:pt>
                <c:pt idx="4">
                  <c:v>1.4777307846167453</c:v>
                </c:pt>
                <c:pt idx="5">
                  <c:v>1.4777329346578969</c:v>
                </c:pt>
                <c:pt idx="6">
                  <c:v>1.4777331116827623</c:v>
                </c:pt>
                <c:pt idx="7">
                  <c:v>1.4777331262558582</c:v>
                </c:pt>
                <c:pt idx="8">
                  <c:v>1.4777331274555943</c:v>
                </c:pt>
                <c:pt idx="9">
                  <c:v>1.4777331275543601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4-4F44-9200-1FE6A56A94F3}"/>
            </c:ext>
          </c:extLst>
        </c:ser>
        <c:ser>
          <c:idx val="3"/>
          <c:order val="3"/>
          <c:tx>
            <c:strRef>
              <c:f>'2x10 Strategy Analysis'!$S$12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'2x10 Strategy Analysis'!$S$13:$S$22</c:f>
              <c:numCache>
                <c:formatCode>General</c:formatCode>
                <c:ptCount val="10"/>
                <c:pt idx="0">
                  <c:v>0.5950307717079848</c:v>
                </c:pt>
                <c:pt idx="1">
                  <c:v>0.3564447024771662</c:v>
                </c:pt>
                <c:pt idx="2">
                  <c:v>0.35707298779558938</c:v>
                </c:pt>
                <c:pt idx="3">
                  <c:v>0.37072218566199006</c:v>
                </c:pt>
                <c:pt idx="4">
                  <c:v>0.3708902609594969</c:v>
                </c:pt>
                <c:pt idx="5">
                  <c:v>0.37090749346575763</c:v>
                </c:pt>
                <c:pt idx="6">
                  <c:v>0.3709091918624085</c:v>
                </c:pt>
                <c:pt idx="7">
                  <c:v>0.37090935471354242</c:v>
                </c:pt>
                <c:pt idx="8">
                  <c:v>0.37090937001629248</c:v>
                </c:pt>
                <c:pt idx="9">
                  <c:v>0.37090937143217095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94-4F44-9200-1FE6A56A9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8602368"/>
        <c:axId val="-2087748496"/>
      </c:lineChart>
      <c:catAx>
        <c:axId val="-198860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748496"/>
        <c:crosses val="autoZero"/>
        <c:auto val="1"/>
        <c:lblAlgn val="ctr"/>
        <c:lblOffset val="100"/>
        <c:noMultiLvlLbl val="0"/>
      </c:catAx>
      <c:valAx>
        <c:axId val="-20877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60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'2x3 M1.5  Plan'!$P$12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'2x3 M1.5  Plan'!$P$13:$P$22</c:f>
              <c:numCache>
                <c:formatCode>General</c:formatCode>
                <c:ptCount val="10"/>
                <c:pt idx="0">
                  <c:v>0.57259235916730344</c:v>
                </c:pt>
                <c:pt idx="1">
                  <c:v>0.88068120984516907</c:v>
                </c:pt>
                <c:pt idx="2">
                  <c:v>0.95594648687696293</c:v>
                </c:pt>
                <c:pt idx="3">
                  <c:v>0.99514836564116571</c:v>
                </c:pt>
                <c:pt idx="4">
                  <c:v>0.99907510197364902</c:v>
                </c:pt>
                <c:pt idx="5">
                  <c:v>0.99982424145770776</c:v>
                </c:pt>
                <c:pt idx="6">
                  <c:v>0.99996662083906063</c:v>
                </c:pt>
                <c:pt idx="7">
                  <c:v>0.99999366153210512</c:v>
                </c:pt>
                <c:pt idx="8">
                  <c:v>0.99999879639589395</c:v>
                </c:pt>
                <c:pt idx="9">
                  <c:v>0.99999977145000307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6-7F4C-B9BD-596B454867C6}"/>
            </c:ext>
          </c:extLst>
        </c:ser>
        <c:ser>
          <c:idx val="1"/>
          <c:order val="1"/>
          <c:tx>
            <c:strRef>
              <c:f>'2x3 M1.5  Plan'!$Q$12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'2x3 M1.5  Plan'!$Q$13:$Q$22</c:f>
              <c:numCache>
                <c:formatCode>General</c:formatCode>
                <c:ptCount val="10"/>
                <c:pt idx="0">
                  <c:v>6.165552523771653E-2</c:v>
                </c:pt>
                <c:pt idx="1">
                  <c:v>0.2194958406983889</c:v>
                </c:pt>
                <c:pt idx="2">
                  <c:v>0.24264611949132608</c:v>
                </c:pt>
                <c:pt idx="3">
                  <c:v>0.25314902890236979</c:v>
                </c:pt>
                <c:pt idx="4">
                  <c:v>0.25415466953141225</c:v>
                </c:pt>
                <c:pt idx="5">
                  <c:v>0.25434549392664241</c:v>
                </c:pt>
                <c:pt idx="6">
                  <c:v>0.25438172322142727</c:v>
                </c:pt>
                <c:pt idx="7">
                  <c:v>0.25438860238586392</c:v>
                </c:pt>
                <c:pt idx="8">
                  <c:v>0.25438990865497285</c:v>
                </c:pt>
                <c:pt idx="9">
                  <c:v>0.25439015669955917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6-7F4C-B9BD-596B454867C6}"/>
            </c:ext>
          </c:extLst>
        </c:ser>
        <c:ser>
          <c:idx val="2"/>
          <c:order val="2"/>
          <c:tx>
            <c:strRef>
              <c:f>'2x3 M1.5  Plan'!$R$12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'2x3 M1.5  Plan'!$R$13:$R$22</c:f>
              <c:numCache>
                <c:formatCode>General</c:formatCode>
                <c:ptCount val="10"/>
                <c:pt idx="0">
                  <c:v>2.7466414588190893</c:v>
                </c:pt>
                <c:pt idx="1">
                  <c:v>1.5239545935196566</c:v>
                </c:pt>
                <c:pt idx="2">
                  <c:v>1.548965798734796</c:v>
                </c:pt>
                <c:pt idx="3">
                  <c:v>1.5475825492721818</c:v>
                </c:pt>
                <c:pt idx="4">
                  <c:v>1.5483076673030256</c:v>
                </c:pt>
                <c:pt idx="5">
                  <c:v>1.548445446167692</c:v>
                </c:pt>
                <c:pt idx="6">
                  <c:v>1.5484716125725511</c:v>
                </c:pt>
                <c:pt idx="7">
                  <c:v>1.5484765812619843</c:v>
                </c:pt>
                <c:pt idx="8">
                  <c:v>1.5484775247870246</c:v>
                </c:pt>
                <c:pt idx="9">
                  <c:v>1.5484777039523334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D6-7F4C-B9BD-596B454867C6}"/>
            </c:ext>
          </c:extLst>
        </c:ser>
        <c:ser>
          <c:idx val="3"/>
          <c:order val="3"/>
          <c:tx>
            <c:strRef>
              <c:f>'2x3 M1.5  Plan'!$S$12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'2x3 M1.5  Plan'!$S$13:$S$22</c:f>
              <c:numCache>
                <c:formatCode>General</c:formatCode>
                <c:ptCount val="10"/>
                <c:pt idx="0">
                  <c:v>0.48637327203120151</c:v>
                </c:pt>
                <c:pt idx="1">
                  <c:v>0.31812628861001369</c:v>
                </c:pt>
                <c:pt idx="2">
                  <c:v>0.35884119186054664</c:v>
                </c:pt>
                <c:pt idx="3">
                  <c:v>0.38872748055444933</c:v>
                </c:pt>
                <c:pt idx="4">
                  <c:v>0.39269674036125346</c:v>
                </c:pt>
                <c:pt idx="5">
                  <c:v>0.39364105225382801</c:v>
                </c:pt>
                <c:pt idx="6">
                  <c:v>0.39385658488344821</c:v>
                </c:pt>
                <c:pt idx="7">
                  <c:v>0.39390439054695975</c:v>
                </c:pt>
                <c:pt idx="8">
                  <c:v>0.39391477453689622</c:v>
                </c:pt>
                <c:pt idx="9">
                  <c:v>0.39391699437512784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D6-7F4C-B9BD-596B45486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8834256"/>
        <c:axId val="-2145047936"/>
      </c:lineChart>
      <c:catAx>
        <c:axId val="-198883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47936"/>
        <c:crosses val="autoZero"/>
        <c:auto val="1"/>
        <c:lblAlgn val="ctr"/>
        <c:lblOffset val="100"/>
        <c:noMultiLvlLbl val="0"/>
      </c:catAx>
      <c:valAx>
        <c:axId val="-21450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83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'2x3 M 2 Plan'!$P$12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'2x3 M 2 Plan'!$P$13:$P$22</c:f>
              <c:numCache>
                <c:formatCode>General</c:formatCode>
                <c:ptCount val="10"/>
                <c:pt idx="0">
                  <c:v>0.57259235916730344</c:v>
                </c:pt>
                <c:pt idx="1">
                  <c:v>0.88068120984516907</c:v>
                </c:pt>
                <c:pt idx="2">
                  <c:v>0.95594648687696293</c:v>
                </c:pt>
                <c:pt idx="3">
                  <c:v>0.99514836564116571</c:v>
                </c:pt>
                <c:pt idx="4">
                  <c:v>0.99907510197364902</c:v>
                </c:pt>
                <c:pt idx="5">
                  <c:v>0.99982424145770776</c:v>
                </c:pt>
                <c:pt idx="6">
                  <c:v>0.99996662083906063</c:v>
                </c:pt>
                <c:pt idx="7">
                  <c:v>0.99999366153210512</c:v>
                </c:pt>
                <c:pt idx="8">
                  <c:v>0.99999879639589395</c:v>
                </c:pt>
                <c:pt idx="9">
                  <c:v>0.99999977145000307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4-C945-ACD6-BAF14857B919}"/>
            </c:ext>
          </c:extLst>
        </c:ser>
        <c:ser>
          <c:idx val="1"/>
          <c:order val="1"/>
          <c:tx>
            <c:strRef>
              <c:f>'2x3 M 2 Plan'!$Q$12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'2x3 M 2 Plan'!$Q$13:$Q$22</c:f>
              <c:numCache>
                <c:formatCode>General</c:formatCode>
                <c:ptCount val="10"/>
                <c:pt idx="0">
                  <c:v>6.165552523771653E-2</c:v>
                </c:pt>
                <c:pt idx="1">
                  <c:v>0.2194958406983889</c:v>
                </c:pt>
                <c:pt idx="2">
                  <c:v>0.24264611949132608</c:v>
                </c:pt>
                <c:pt idx="3">
                  <c:v>0.25314902890236979</c:v>
                </c:pt>
                <c:pt idx="4">
                  <c:v>0.25415466953141225</c:v>
                </c:pt>
                <c:pt idx="5">
                  <c:v>0.25434549392664241</c:v>
                </c:pt>
                <c:pt idx="6">
                  <c:v>0.25438172322142727</c:v>
                </c:pt>
                <c:pt idx="7">
                  <c:v>0.25438860238586392</c:v>
                </c:pt>
                <c:pt idx="8">
                  <c:v>0.25438990865497285</c:v>
                </c:pt>
                <c:pt idx="9">
                  <c:v>0.25439015669955917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94-C945-ACD6-BAF14857B919}"/>
            </c:ext>
          </c:extLst>
        </c:ser>
        <c:ser>
          <c:idx val="2"/>
          <c:order val="2"/>
          <c:tx>
            <c:strRef>
              <c:f>'2x3 M 2 Plan'!$R$12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'2x3 M 2 Plan'!$R$13:$R$22</c:f>
              <c:numCache>
                <c:formatCode>General</c:formatCode>
                <c:ptCount val="10"/>
                <c:pt idx="0">
                  <c:v>2.7466414588190893</c:v>
                </c:pt>
                <c:pt idx="1">
                  <c:v>1.5239545935196566</c:v>
                </c:pt>
                <c:pt idx="2">
                  <c:v>1.548965798734796</c:v>
                </c:pt>
                <c:pt idx="3">
                  <c:v>1.5475825492721818</c:v>
                </c:pt>
                <c:pt idx="4">
                  <c:v>1.5483076673030256</c:v>
                </c:pt>
                <c:pt idx="5">
                  <c:v>1.548445446167692</c:v>
                </c:pt>
                <c:pt idx="6">
                  <c:v>1.5484716125725511</c:v>
                </c:pt>
                <c:pt idx="7">
                  <c:v>1.5484765812619843</c:v>
                </c:pt>
                <c:pt idx="8">
                  <c:v>1.5484775247870246</c:v>
                </c:pt>
                <c:pt idx="9">
                  <c:v>1.5484777039523334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94-C945-ACD6-BAF14857B919}"/>
            </c:ext>
          </c:extLst>
        </c:ser>
        <c:ser>
          <c:idx val="3"/>
          <c:order val="3"/>
          <c:tx>
            <c:strRef>
              <c:f>'2x3 M 2 Plan'!$S$12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'2x3 M 2 Plan'!$S$13:$S$22</c:f>
              <c:numCache>
                <c:formatCode>General</c:formatCode>
                <c:ptCount val="10"/>
                <c:pt idx="0">
                  <c:v>0.48637327203120151</c:v>
                </c:pt>
                <c:pt idx="1">
                  <c:v>0.31812628861001369</c:v>
                </c:pt>
                <c:pt idx="2">
                  <c:v>0.35884119186054664</c:v>
                </c:pt>
                <c:pt idx="3">
                  <c:v>0.38872748055444933</c:v>
                </c:pt>
                <c:pt idx="4">
                  <c:v>0.39269674036125346</c:v>
                </c:pt>
                <c:pt idx="5">
                  <c:v>0.39364105225382801</c:v>
                </c:pt>
                <c:pt idx="6">
                  <c:v>0.39385658488344821</c:v>
                </c:pt>
                <c:pt idx="7">
                  <c:v>0.39390439054695975</c:v>
                </c:pt>
                <c:pt idx="8">
                  <c:v>0.39391477453689622</c:v>
                </c:pt>
                <c:pt idx="9">
                  <c:v>0.39391699437512784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94-C945-ACD6-BAF14857B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8834256"/>
        <c:axId val="-2145047936"/>
      </c:lineChart>
      <c:catAx>
        <c:axId val="-198883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47936"/>
        <c:crosses val="autoZero"/>
        <c:auto val="1"/>
        <c:lblAlgn val="ctr"/>
        <c:lblOffset val="100"/>
        <c:noMultiLvlLbl val="0"/>
      </c:catAx>
      <c:valAx>
        <c:axId val="-21450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83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2</xdr:row>
      <xdr:rowOff>152400</xdr:rowOff>
    </xdr:from>
    <xdr:to>
      <xdr:col>16</xdr:col>
      <xdr:colOff>330200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190500</xdr:colOff>
      <xdr:row>9</xdr:row>
      <xdr:rowOff>196850</xdr:rowOff>
    </xdr:from>
    <xdr:to>
      <xdr:col>24</xdr:col>
      <xdr:colOff>635000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635000</xdr:colOff>
      <xdr:row>30</xdr:row>
      <xdr:rowOff>69850</xdr:rowOff>
    </xdr:from>
    <xdr:to>
      <xdr:col>25</xdr:col>
      <xdr:colOff>254000</xdr:colOff>
      <xdr:row>43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368300</xdr:colOff>
      <xdr:row>50</xdr:row>
      <xdr:rowOff>133350</xdr:rowOff>
    </xdr:from>
    <xdr:to>
      <xdr:col>24</xdr:col>
      <xdr:colOff>812800</xdr:colOff>
      <xdr:row>63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241300</xdr:colOff>
      <xdr:row>71</xdr:row>
      <xdr:rowOff>69850</xdr:rowOff>
    </xdr:from>
    <xdr:to>
      <xdr:col>24</xdr:col>
      <xdr:colOff>685800</xdr:colOff>
      <xdr:row>84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279400</xdr:colOff>
      <xdr:row>9</xdr:row>
      <xdr:rowOff>120650</xdr:rowOff>
    </xdr:from>
    <xdr:to>
      <xdr:col>24</xdr:col>
      <xdr:colOff>723900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279400</xdr:colOff>
      <xdr:row>9</xdr:row>
      <xdr:rowOff>120650</xdr:rowOff>
    </xdr:from>
    <xdr:to>
      <xdr:col>24</xdr:col>
      <xdr:colOff>723900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279400</xdr:colOff>
      <xdr:row>9</xdr:row>
      <xdr:rowOff>120650</xdr:rowOff>
    </xdr:from>
    <xdr:to>
      <xdr:col>24</xdr:col>
      <xdr:colOff>723900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60DD3-00EF-FB43-9F74-CE29F0FEF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3"/>
  <sheetViews>
    <sheetView zoomScale="80" zoomScaleNormal="80" zoomScalePageLayoutView="80" workbookViewId="0">
      <selection activeCell="A29" sqref="A29"/>
    </sheetView>
  </sheetViews>
  <sheetFormatPr baseColWidth="10" defaultRowHeight="16" x14ac:dyDescent="0.2"/>
  <cols>
    <col min="1" max="1" width="16.83203125" bestFit="1" customWidth="1"/>
    <col min="2" max="2" width="15.33203125" bestFit="1" customWidth="1"/>
    <col min="3" max="6" width="13.5" bestFit="1" customWidth="1"/>
    <col min="7" max="7" width="15.33203125" bestFit="1" customWidth="1"/>
    <col min="8" max="19" width="4.6640625" customWidth="1"/>
  </cols>
  <sheetData>
    <row r="1" spans="1:19" ht="25" thickBot="1" x14ac:dyDescent="0.35">
      <c r="A1" s="390" t="s">
        <v>154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2"/>
    </row>
    <row r="2" spans="1:19" ht="22" thickBot="1" x14ac:dyDescent="0.3">
      <c r="A2" s="396" t="s">
        <v>62</v>
      </c>
      <c r="B2" s="397"/>
      <c r="C2" s="397"/>
      <c r="D2" s="397"/>
      <c r="E2" s="397"/>
      <c r="F2" s="398"/>
      <c r="G2" s="225"/>
      <c r="I2" s="399" t="s">
        <v>23</v>
      </c>
      <c r="J2" s="399"/>
      <c r="K2" s="399"/>
      <c r="L2" s="399"/>
      <c r="M2" s="399"/>
      <c r="N2" s="399"/>
      <c r="O2" s="399"/>
      <c r="P2" s="399"/>
      <c r="Q2" s="399"/>
      <c r="R2" s="399"/>
      <c r="S2" s="399"/>
    </row>
    <row r="3" spans="1:19" ht="17" thickBot="1" x14ac:dyDescent="0.25">
      <c r="A3" s="171" t="s">
        <v>75</v>
      </c>
      <c r="B3" s="214" t="s">
        <v>73</v>
      </c>
      <c r="C3" s="159"/>
      <c r="D3" s="199" t="s">
        <v>64</v>
      </c>
      <c r="E3" s="200" t="s">
        <v>73</v>
      </c>
      <c r="F3" s="230" t="s">
        <v>74</v>
      </c>
      <c r="G3" s="201" t="s">
        <v>117</v>
      </c>
      <c r="I3" s="49" t="s">
        <v>9</v>
      </c>
      <c r="J3" s="49" t="s">
        <v>22</v>
      </c>
      <c r="K3" s="49">
        <v>2</v>
      </c>
      <c r="L3" s="49">
        <v>3</v>
      </c>
      <c r="M3" s="49">
        <v>4</v>
      </c>
      <c r="N3" s="49">
        <v>5</v>
      </c>
      <c r="O3" s="49">
        <v>6</v>
      </c>
      <c r="P3" s="49">
        <v>7</v>
      </c>
      <c r="Q3" s="49">
        <v>8</v>
      </c>
      <c r="R3" s="49">
        <v>9</v>
      </c>
      <c r="S3" s="49">
        <v>10</v>
      </c>
    </row>
    <row r="4" spans="1:19" ht="17" thickBot="1" x14ac:dyDescent="0.25">
      <c r="A4" s="171" t="s">
        <v>155</v>
      </c>
      <c r="B4" s="215" t="s">
        <v>6</v>
      </c>
      <c r="C4" s="159"/>
      <c r="D4" s="202" t="s">
        <v>64</v>
      </c>
      <c r="E4" s="198" t="s">
        <v>63</v>
      </c>
      <c r="F4" s="198" t="s">
        <v>6</v>
      </c>
      <c r="G4" s="203"/>
      <c r="I4" s="49" t="s">
        <v>20</v>
      </c>
      <c r="J4" s="50" t="str">
        <f>Summary!C3</f>
        <v>H</v>
      </c>
      <c r="K4" s="50" t="str">
        <f>Summary!D3</f>
        <v>H</v>
      </c>
      <c r="L4" s="50" t="str">
        <f>Summary!E3</f>
        <v>H</v>
      </c>
      <c r="M4" s="50" t="str">
        <f>Summary!F3</f>
        <v>H</v>
      </c>
      <c r="N4" s="50" t="str">
        <f>Summary!G3</f>
        <v>H</v>
      </c>
      <c r="O4" s="50" t="str">
        <f>Summary!H3</f>
        <v>H</v>
      </c>
      <c r="P4" s="50" t="str">
        <f>Summary!I3</f>
        <v>H</v>
      </c>
      <c r="Q4" s="50" t="str">
        <f>Summary!J3</f>
        <v>H</v>
      </c>
      <c r="R4" s="50" t="str">
        <f>Summary!K3</f>
        <v>H</v>
      </c>
      <c r="S4" s="50" t="str">
        <f>Summary!L3</f>
        <v>H</v>
      </c>
    </row>
    <row r="5" spans="1:19" ht="17" thickBot="1" x14ac:dyDescent="0.25">
      <c r="A5" s="171" t="s">
        <v>156</v>
      </c>
      <c r="B5" s="216">
        <v>4</v>
      </c>
      <c r="C5" s="173" t="str">
        <f>"True Count: " &amp; B5-4</f>
        <v>True Count: 0</v>
      </c>
      <c r="D5" s="202" t="s">
        <v>64</v>
      </c>
      <c r="E5" s="198" t="s">
        <v>107</v>
      </c>
      <c r="F5" s="198" t="s">
        <v>106</v>
      </c>
      <c r="G5" s="203"/>
      <c r="I5" s="49">
        <v>9</v>
      </c>
      <c r="J5" s="50" t="str">
        <f>Summary!C4</f>
        <v>H</v>
      </c>
      <c r="K5" s="50" t="str">
        <f>Summary!D4</f>
        <v>H</v>
      </c>
      <c r="L5" s="50" t="str">
        <f>Summary!E4</f>
        <v>D</v>
      </c>
      <c r="M5" s="50" t="str">
        <f>Summary!F4</f>
        <v>D</v>
      </c>
      <c r="N5" s="50" t="str">
        <f>Summary!G4</f>
        <v>D</v>
      </c>
      <c r="O5" s="50" t="str">
        <f>Summary!H4</f>
        <v>D</v>
      </c>
      <c r="P5" s="50" t="str">
        <f>Summary!I4</f>
        <v>H</v>
      </c>
      <c r="Q5" s="50" t="str">
        <f>Summary!J4</f>
        <v>H</v>
      </c>
      <c r="R5" s="50" t="str">
        <f>Summary!K4</f>
        <v>H</v>
      </c>
      <c r="S5" s="50" t="str">
        <f>Summary!L4</f>
        <v>H</v>
      </c>
    </row>
    <row r="6" spans="1:19" ht="17" thickBot="1" x14ac:dyDescent="0.25">
      <c r="A6" s="171" t="s">
        <v>66</v>
      </c>
      <c r="B6" s="217" t="s">
        <v>88</v>
      </c>
      <c r="C6" s="195"/>
      <c r="D6" s="202" t="s">
        <v>64</v>
      </c>
      <c r="E6" s="198" t="s">
        <v>88</v>
      </c>
      <c r="F6" s="198" t="s">
        <v>67</v>
      </c>
      <c r="G6" s="203"/>
      <c r="I6" s="49">
        <v>10</v>
      </c>
      <c r="J6" s="50" t="str">
        <f>Summary!C5</f>
        <v>H</v>
      </c>
      <c r="K6" s="50" t="str">
        <f>Summary!D5</f>
        <v>D</v>
      </c>
      <c r="L6" s="50" t="str">
        <f>Summary!E5</f>
        <v>D</v>
      </c>
      <c r="M6" s="50" t="str">
        <f>Summary!F5</f>
        <v>D</v>
      </c>
      <c r="N6" s="50" t="str">
        <f>Summary!G5</f>
        <v>D</v>
      </c>
      <c r="O6" s="50" t="str">
        <f>Summary!H5</f>
        <v>D</v>
      </c>
      <c r="P6" s="50" t="str">
        <f>Summary!I5</f>
        <v>D</v>
      </c>
      <c r="Q6" s="50" t="str">
        <f>Summary!J5</f>
        <v>D</v>
      </c>
      <c r="R6" s="50" t="str">
        <f>Summary!K5</f>
        <v>D</v>
      </c>
      <c r="S6" s="50" t="str">
        <f>Summary!L5</f>
        <v>H</v>
      </c>
    </row>
    <row r="7" spans="1:19" ht="17" thickBot="1" x14ac:dyDescent="0.25">
      <c r="A7" s="171" t="s">
        <v>72</v>
      </c>
      <c r="B7" s="218" t="s">
        <v>68</v>
      </c>
      <c r="C7" s="118"/>
      <c r="D7" s="202" t="s">
        <v>64</v>
      </c>
      <c r="E7" s="198" t="s">
        <v>68</v>
      </c>
      <c r="F7" s="198" t="s">
        <v>69</v>
      </c>
      <c r="G7" s="203"/>
      <c r="I7" s="49">
        <v>11</v>
      </c>
      <c r="J7" s="50" t="str">
        <f>Summary!C6</f>
        <v>H</v>
      </c>
      <c r="K7" s="50" t="str">
        <f>Summary!D6</f>
        <v>D</v>
      </c>
      <c r="L7" s="50" t="str">
        <f>Summary!E6</f>
        <v>D</v>
      </c>
      <c r="M7" s="50" t="str">
        <f>Summary!F6</f>
        <v>D</v>
      </c>
      <c r="N7" s="50" t="str">
        <f>Summary!G6</f>
        <v>D</v>
      </c>
      <c r="O7" s="50" t="str">
        <f>Summary!H6</f>
        <v>D</v>
      </c>
      <c r="P7" s="50" t="str">
        <f>Summary!I6</f>
        <v>D</v>
      </c>
      <c r="Q7" s="50" t="str">
        <f>Summary!J6</f>
        <v>D</v>
      </c>
      <c r="R7" s="50" t="str">
        <f>Summary!K6</f>
        <v>D</v>
      </c>
      <c r="S7" s="50" t="str">
        <f>Summary!L6</f>
        <v>D</v>
      </c>
    </row>
    <row r="8" spans="1:19" ht="17" thickBot="1" x14ac:dyDescent="0.25">
      <c r="A8" s="171" t="s">
        <v>70</v>
      </c>
      <c r="B8" s="218" t="s">
        <v>69</v>
      </c>
      <c r="C8" s="118"/>
      <c r="D8" s="202" t="s">
        <v>64</v>
      </c>
      <c r="E8" s="198" t="s">
        <v>68</v>
      </c>
      <c r="F8" s="198" t="s">
        <v>69</v>
      </c>
      <c r="G8" s="203"/>
      <c r="I8" s="49">
        <v>12</v>
      </c>
      <c r="J8" s="50" t="str">
        <f>Summary!C7</f>
        <v>H</v>
      </c>
      <c r="K8" s="50" t="str">
        <f>Summary!D7</f>
        <v>H</v>
      </c>
      <c r="L8" s="50" t="str">
        <f>Summary!E7</f>
        <v>H</v>
      </c>
      <c r="M8" s="50" t="str">
        <f>Summary!F7</f>
        <v>S</v>
      </c>
      <c r="N8" s="50" t="str">
        <f>Summary!G7</f>
        <v>S</v>
      </c>
      <c r="O8" s="50" t="str">
        <f>Summary!H7</f>
        <v>S</v>
      </c>
      <c r="P8" s="50" t="str">
        <f>Summary!I7</f>
        <v>H</v>
      </c>
      <c r="Q8" s="50" t="str">
        <f>Summary!J7</f>
        <v>H</v>
      </c>
      <c r="R8" s="50" t="str">
        <f>Summary!K7</f>
        <v>H</v>
      </c>
      <c r="S8" s="50" t="str">
        <f>Summary!L7</f>
        <v>H</v>
      </c>
    </row>
    <row r="9" spans="1:19" ht="17" thickBot="1" x14ac:dyDescent="0.25">
      <c r="A9" s="171" t="s">
        <v>87</v>
      </c>
      <c r="B9" s="218" t="s">
        <v>68</v>
      </c>
      <c r="C9" s="118"/>
      <c r="D9" s="202" t="s">
        <v>64</v>
      </c>
      <c r="E9" s="198" t="s">
        <v>68</v>
      </c>
      <c r="F9" s="198" t="s">
        <v>69</v>
      </c>
      <c r="G9" s="203"/>
      <c r="I9" s="49">
        <v>13</v>
      </c>
      <c r="J9" s="50" t="str">
        <f>Summary!C8</f>
        <v>H</v>
      </c>
      <c r="K9" s="50" t="str">
        <f>Summary!D8</f>
        <v>S</v>
      </c>
      <c r="L9" s="50" t="str">
        <f>Summary!E8</f>
        <v>S</v>
      </c>
      <c r="M9" s="50" t="str">
        <f>Summary!F8</f>
        <v>S</v>
      </c>
      <c r="N9" s="50" t="str">
        <f>Summary!G8</f>
        <v>S</v>
      </c>
      <c r="O9" s="50" t="str">
        <f>Summary!H8</f>
        <v>S</v>
      </c>
      <c r="P9" s="50" t="str">
        <f>Summary!I8</f>
        <v>H</v>
      </c>
      <c r="Q9" s="50" t="str">
        <f>Summary!J8</f>
        <v>H</v>
      </c>
      <c r="R9" s="50" t="str">
        <f>Summary!K8</f>
        <v>H</v>
      </c>
      <c r="S9" s="50" t="str">
        <f>Summary!L8</f>
        <v>H</v>
      </c>
    </row>
    <row r="10" spans="1:19" ht="17" thickBot="1" x14ac:dyDescent="0.25">
      <c r="A10" s="171" t="s">
        <v>62</v>
      </c>
      <c r="B10" s="218" t="s">
        <v>77</v>
      </c>
      <c r="C10" s="118"/>
      <c r="D10" s="202" t="s">
        <v>64</v>
      </c>
      <c r="E10" s="198" t="s">
        <v>77</v>
      </c>
      <c r="F10" s="198" t="s">
        <v>76</v>
      </c>
      <c r="G10" s="203"/>
      <c r="I10" s="49">
        <v>14</v>
      </c>
      <c r="J10" s="50" t="str">
        <f>Summary!C9</f>
        <v>H</v>
      </c>
      <c r="K10" s="50" t="str">
        <f>Summary!D9</f>
        <v>S</v>
      </c>
      <c r="L10" s="50" t="str">
        <f>Summary!E9</f>
        <v>S</v>
      </c>
      <c r="M10" s="50" t="str">
        <f>Summary!F9</f>
        <v>S</v>
      </c>
      <c r="N10" s="50" t="str">
        <f>Summary!G9</f>
        <v>S</v>
      </c>
      <c r="O10" s="50" t="str">
        <f>Summary!H9</f>
        <v>S</v>
      </c>
      <c r="P10" s="50" t="str">
        <f>Summary!I9</f>
        <v>H</v>
      </c>
      <c r="Q10" s="50" t="str">
        <f>Summary!J9</f>
        <v>H</v>
      </c>
      <c r="R10" s="50" t="str">
        <f>Summary!K9</f>
        <v>H</v>
      </c>
      <c r="S10" s="50" t="str">
        <f>Summary!L9</f>
        <v>H</v>
      </c>
    </row>
    <row r="11" spans="1:19" ht="17" thickBot="1" x14ac:dyDescent="0.25">
      <c r="A11" s="171" t="s">
        <v>85</v>
      </c>
      <c r="B11" s="218">
        <v>4</v>
      </c>
      <c r="C11" s="196" t="s">
        <v>86</v>
      </c>
      <c r="D11" s="202" t="s">
        <v>64</v>
      </c>
      <c r="E11" s="198" t="s">
        <v>71</v>
      </c>
      <c r="F11" s="198" t="s">
        <v>105</v>
      </c>
      <c r="G11" s="203"/>
      <c r="I11" s="49">
        <v>15</v>
      </c>
      <c r="J11" s="50" t="str">
        <f>Summary!C10</f>
        <v>H</v>
      </c>
      <c r="K11" s="50" t="str">
        <f>Summary!D10</f>
        <v>S</v>
      </c>
      <c r="L11" s="50" t="str">
        <f>Summary!E10</f>
        <v>S</v>
      </c>
      <c r="M11" s="50" t="str">
        <f>Summary!F10</f>
        <v>S</v>
      </c>
      <c r="N11" s="50" t="str">
        <f>Summary!G10</f>
        <v>S</v>
      </c>
      <c r="O11" s="50" t="str">
        <f>Summary!H10</f>
        <v>S</v>
      </c>
      <c r="P11" s="50" t="str">
        <f>Summary!I10</f>
        <v>H</v>
      </c>
      <c r="Q11" s="50" t="str">
        <f>Summary!J10</f>
        <v>H</v>
      </c>
      <c r="R11" s="50" t="str">
        <f>Summary!K10</f>
        <v>H</v>
      </c>
      <c r="S11" s="50" t="str">
        <f>Summary!L10</f>
        <v>R</v>
      </c>
    </row>
    <row r="12" spans="1:19" ht="17" thickBot="1" x14ac:dyDescent="0.25">
      <c r="A12" s="174" t="s">
        <v>104</v>
      </c>
      <c r="B12" s="215" t="s">
        <v>69</v>
      </c>
      <c r="C12" s="210"/>
      <c r="D12" s="202" t="s">
        <v>64</v>
      </c>
      <c r="E12" s="198" t="s">
        <v>68</v>
      </c>
      <c r="F12" s="198" t="s">
        <v>69</v>
      </c>
      <c r="G12" s="203"/>
      <c r="I12" s="49">
        <v>16</v>
      </c>
      <c r="J12" s="50" t="str">
        <f>Summary!C11</f>
        <v>H</v>
      </c>
      <c r="K12" s="50" t="str">
        <f>Summary!D11</f>
        <v>S</v>
      </c>
      <c r="L12" s="50" t="str">
        <f>Summary!E11</f>
        <v>S</v>
      </c>
      <c r="M12" s="50" t="str">
        <f>Summary!F11</f>
        <v>S</v>
      </c>
      <c r="N12" s="50" t="str">
        <f>Summary!G11</f>
        <v>S</v>
      </c>
      <c r="O12" s="50" t="str">
        <f>Summary!H11</f>
        <v>S</v>
      </c>
      <c r="P12" s="50" t="str">
        <f>Summary!I11</f>
        <v>H</v>
      </c>
      <c r="Q12" s="50" t="str">
        <f>Summary!J11</f>
        <v>H</v>
      </c>
      <c r="R12" s="50" t="str">
        <f>Summary!K11</f>
        <v>R</v>
      </c>
      <c r="S12" s="50" t="str">
        <f>Summary!L11</f>
        <v>R</v>
      </c>
    </row>
    <row r="13" spans="1:19" ht="17" thickBot="1" x14ac:dyDescent="0.25">
      <c r="A13" s="209" t="s">
        <v>119</v>
      </c>
      <c r="B13" s="215" t="s">
        <v>109</v>
      </c>
      <c r="C13" s="210"/>
      <c r="D13" s="202" t="s">
        <v>64</v>
      </c>
      <c r="E13" s="198" t="s">
        <v>108</v>
      </c>
      <c r="F13" s="198" t="s">
        <v>109</v>
      </c>
      <c r="G13" s="203"/>
      <c r="I13" s="49" t="s">
        <v>21</v>
      </c>
      <c r="J13" s="50" t="str">
        <f>Summary!C12</f>
        <v>S</v>
      </c>
      <c r="K13" s="50" t="str">
        <f>Summary!D12</f>
        <v>S</v>
      </c>
      <c r="L13" s="50" t="str">
        <f>Summary!E12</f>
        <v>S</v>
      </c>
      <c r="M13" s="50" t="str">
        <f>Summary!F12</f>
        <v>S</v>
      </c>
      <c r="N13" s="50" t="str">
        <f>Summary!G12</f>
        <v>S</v>
      </c>
      <c r="O13" s="50" t="str">
        <f>Summary!H12</f>
        <v>S</v>
      </c>
      <c r="P13" s="50" t="str">
        <f>Summary!I12</f>
        <v>S</v>
      </c>
      <c r="Q13" s="50" t="str">
        <f>Summary!J12</f>
        <v>S</v>
      </c>
      <c r="R13" s="50" t="str">
        <f>Summary!K12</f>
        <v>S</v>
      </c>
      <c r="S13" s="50" t="str">
        <f>Summary!L12</f>
        <v>S</v>
      </c>
    </row>
    <row r="14" spans="1:19" ht="17" thickBot="1" x14ac:dyDescent="0.25">
      <c r="A14" s="224" t="s">
        <v>120</v>
      </c>
      <c r="B14" s="215" t="s">
        <v>121</v>
      </c>
      <c r="C14" s="210"/>
      <c r="D14" s="211" t="s">
        <v>64</v>
      </c>
      <c r="E14" s="212" t="s">
        <v>121</v>
      </c>
      <c r="F14" s="212" t="s">
        <v>122</v>
      </c>
      <c r="G14" s="213"/>
      <c r="I14" s="49" t="s">
        <v>4</v>
      </c>
      <c r="J14" s="49" t="s">
        <v>22</v>
      </c>
      <c r="K14" s="49">
        <v>2</v>
      </c>
      <c r="L14" s="49">
        <v>3</v>
      </c>
      <c r="M14" s="49">
        <v>4</v>
      </c>
      <c r="N14" s="49">
        <v>5</v>
      </c>
      <c r="O14" s="49">
        <v>6</v>
      </c>
      <c r="P14" s="49">
        <v>7</v>
      </c>
      <c r="Q14" s="49">
        <v>8</v>
      </c>
      <c r="R14" s="49">
        <v>9</v>
      </c>
      <c r="S14" s="49">
        <v>10</v>
      </c>
    </row>
    <row r="15" spans="1:19" ht="17" thickBot="1" x14ac:dyDescent="0.25">
      <c r="A15" s="241" t="s">
        <v>145</v>
      </c>
      <c r="B15" s="215" t="s">
        <v>109</v>
      </c>
      <c r="C15" s="210"/>
      <c r="D15" s="211" t="s">
        <v>64</v>
      </c>
      <c r="E15" s="212" t="s">
        <v>108</v>
      </c>
      <c r="F15" s="212" t="s">
        <v>146</v>
      </c>
      <c r="G15" s="213" t="s">
        <v>109</v>
      </c>
      <c r="I15" s="49">
        <v>13</v>
      </c>
      <c r="J15" s="50" t="str">
        <f>Summary!C14</f>
        <v>H</v>
      </c>
      <c r="K15" s="50" t="str">
        <f>Summary!D14</f>
        <v>H</v>
      </c>
      <c r="L15" s="50" t="str">
        <f>Summary!E14</f>
        <v>H</v>
      </c>
      <c r="M15" s="50" t="str">
        <f>Summary!F14</f>
        <v>H</v>
      </c>
      <c r="N15" s="50" t="str">
        <f>Summary!G14</f>
        <v>H</v>
      </c>
      <c r="O15" s="50" t="str">
        <f>Summary!H14</f>
        <v>D</v>
      </c>
      <c r="P15" s="50" t="str">
        <f>Summary!I14</f>
        <v>H</v>
      </c>
      <c r="Q15" s="50" t="str">
        <f>Summary!J14</f>
        <v>H</v>
      </c>
      <c r="R15" s="50" t="str">
        <f>Summary!K14</f>
        <v>H</v>
      </c>
      <c r="S15" s="50" t="str">
        <f>Summary!L14</f>
        <v>H</v>
      </c>
    </row>
    <row r="16" spans="1:19" ht="17" thickBot="1" x14ac:dyDescent="0.25">
      <c r="A16" s="240" t="s">
        <v>144</v>
      </c>
      <c r="B16" s="215" t="s">
        <v>109</v>
      </c>
      <c r="C16" s="210"/>
      <c r="D16" s="211" t="s">
        <v>64</v>
      </c>
      <c r="E16" s="212" t="s">
        <v>108</v>
      </c>
      <c r="F16" s="212" t="s">
        <v>146</v>
      </c>
      <c r="G16" s="213" t="s">
        <v>109</v>
      </c>
      <c r="I16" s="49">
        <v>14</v>
      </c>
      <c r="J16" s="50" t="str">
        <f>Summary!C15</f>
        <v>H</v>
      </c>
      <c r="K16" s="50" t="str">
        <f>Summary!D15</f>
        <v>H</v>
      </c>
      <c r="L16" s="50" t="str">
        <f>Summary!E15</f>
        <v>H</v>
      </c>
      <c r="M16" s="50" t="str">
        <f>Summary!F15</f>
        <v>H</v>
      </c>
      <c r="N16" s="50" t="str">
        <f>Summary!G15</f>
        <v>D</v>
      </c>
      <c r="O16" s="50" t="str">
        <f>Summary!H15</f>
        <v>D</v>
      </c>
      <c r="P16" s="50" t="str">
        <f>Summary!I15</f>
        <v>H</v>
      </c>
      <c r="Q16" s="50" t="str">
        <f>Summary!J15</f>
        <v>H</v>
      </c>
      <c r="R16" s="50" t="str">
        <f>Summary!K15</f>
        <v>H</v>
      </c>
      <c r="S16" s="50" t="str">
        <f>Summary!L15</f>
        <v>H</v>
      </c>
    </row>
    <row r="17" spans="1:19" ht="17" thickBot="1" x14ac:dyDescent="0.25">
      <c r="A17" s="171" t="s">
        <v>118</v>
      </c>
      <c r="B17" s="219">
        <v>2</v>
      </c>
      <c r="C17" s="197" t="s">
        <v>86</v>
      </c>
      <c r="D17" s="204" t="s">
        <v>64</v>
      </c>
      <c r="E17" s="205" t="s">
        <v>71</v>
      </c>
      <c r="F17" s="205" t="s">
        <v>105</v>
      </c>
      <c r="G17" s="206"/>
      <c r="I17" s="49">
        <v>15</v>
      </c>
      <c r="J17" s="50" t="str">
        <f>Summary!C16</f>
        <v>H</v>
      </c>
      <c r="K17" s="50" t="str">
        <f>Summary!D16</f>
        <v>H</v>
      </c>
      <c r="L17" s="50" t="str">
        <f>Summary!E16</f>
        <v>H</v>
      </c>
      <c r="M17" s="50" t="str">
        <f>Summary!F16</f>
        <v>H</v>
      </c>
      <c r="N17" s="50" t="str">
        <f>Summary!G16</f>
        <v>D</v>
      </c>
      <c r="O17" s="50" t="str">
        <f>Summary!H16</f>
        <v>D</v>
      </c>
      <c r="P17" s="50" t="str">
        <f>Summary!I16</f>
        <v>H</v>
      </c>
      <c r="Q17" s="50" t="str">
        <f>Summary!J16</f>
        <v>H</v>
      </c>
      <c r="R17" s="50" t="str">
        <f>Summary!K16</f>
        <v>H</v>
      </c>
      <c r="S17" s="50" t="str">
        <f>Summary!L16</f>
        <v>H</v>
      </c>
    </row>
    <row r="18" spans="1:19" ht="17" thickBot="1" x14ac:dyDescent="0.25">
      <c r="I18" s="49">
        <v>16</v>
      </c>
      <c r="J18" s="50" t="str">
        <f>Summary!C17</f>
        <v>H</v>
      </c>
      <c r="K18" s="50" t="str">
        <f>Summary!D17</f>
        <v>H</v>
      </c>
      <c r="L18" s="50" t="str">
        <f>Summary!E17</f>
        <v>H</v>
      </c>
      <c r="M18" s="50" t="str">
        <f>Summary!F17</f>
        <v>D</v>
      </c>
      <c r="N18" s="50" t="str">
        <f>Summary!G17</f>
        <v>D</v>
      </c>
      <c r="O18" s="50" t="str">
        <f>Summary!H17</f>
        <v>D</v>
      </c>
      <c r="P18" s="50" t="str">
        <f>Summary!I17</f>
        <v>H</v>
      </c>
      <c r="Q18" s="50" t="str">
        <f>Summary!J17</f>
        <v>H</v>
      </c>
      <c r="R18" s="50" t="str">
        <f>Summary!K17</f>
        <v>H</v>
      </c>
      <c r="S18" s="50" t="str">
        <f>Summary!L17</f>
        <v>H</v>
      </c>
    </row>
    <row r="19" spans="1:19" ht="17" thickBot="1" x14ac:dyDescent="0.25">
      <c r="A19" s="49" t="s">
        <v>80</v>
      </c>
      <c r="B19" s="49"/>
      <c r="C19" s="403">
        <f>IF(Rules!$B$16=Rules!$E$16,EV!H46+'5 Cards'!G122,EV!H46)</f>
        <v>-5.3141792559054518E-3</v>
      </c>
      <c r="D19" s="404"/>
      <c r="E19" s="405" t="str">
        <f>"( "&amp; ROUND(C19*100,2)&amp; "% )"</f>
        <v>( -0.53% )</v>
      </c>
      <c r="F19" s="406"/>
      <c r="G19" s="226"/>
      <c r="I19" s="49">
        <v>17</v>
      </c>
      <c r="J19" s="50" t="str">
        <f>Summary!C18</f>
        <v>H</v>
      </c>
      <c r="K19" s="50" t="str">
        <f>Summary!D18</f>
        <v>H</v>
      </c>
      <c r="L19" s="50" t="str">
        <f>Summary!E18</f>
        <v>D</v>
      </c>
      <c r="M19" s="50" t="str">
        <f>Summary!F18</f>
        <v>D</v>
      </c>
      <c r="N19" s="50" t="str">
        <f>Summary!G18</f>
        <v>D</v>
      </c>
      <c r="O19" s="50" t="str">
        <f>Summary!H18</f>
        <v>D</v>
      </c>
      <c r="P19" s="50" t="str">
        <f>Summary!I18</f>
        <v>H</v>
      </c>
      <c r="Q19" s="50" t="str">
        <f>Summary!J18</f>
        <v>H</v>
      </c>
      <c r="R19" s="50" t="str">
        <f>Summary!K18</f>
        <v>H</v>
      </c>
      <c r="S19" s="50" t="str">
        <f>Summary!L18</f>
        <v>H</v>
      </c>
    </row>
    <row r="20" spans="1:19" ht="17" thickBot="1" x14ac:dyDescent="0.25">
      <c r="A20" s="207"/>
      <c r="B20" s="208"/>
      <c r="C20" s="49" t="s">
        <v>8</v>
      </c>
      <c r="D20" s="49" t="s">
        <v>37</v>
      </c>
      <c r="E20" s="49" t="s">
        <v>36</v>
      </c>
      <c r="F20" s="49" t="s">
        <v>38</v>
      </c>
      <c r="G20" s="227"/>
      <c r="I20" s="49">
        <v>18</v>
      </c>
      <c r="J20" s="50" t="str">
        <f>Summary!C19</f>
        <v>H</v>
      </c>
      <c r="K20" s="50" t="str">
        <f>Summary!D19</f>
        <v>S</v>
      </c>
      <c r="L20" s="50" t="str">
        <f>Summary!E19</f>
        <v>D</v>
      </c>
      <c r="M20" s="50" t="str">
        <f>Summary!F19</f>
        <v>D</v>
      </c>
      <c r="N20" s="50" t="str">
        <f>Summary!G19</f>
        <v>D</v>
      </c>
      <c r="O20" s="50" t="str">
        <f>Summary!H19</f>
        <v>D</v>
      </c>
      <c r="P20" s="50" t="str">
        <f>Summary!I19</f>
        <v>S</v>
      </c>
      <c r="Q20" s="50" t="str">
        <f>Summary!J19</f>
        <v>S</v>
      </c>
      <c r="R20" s="50" t="str">
        <f>Summary!K19</f>
        <v>H</v>
      </c>
      <c r="S20" s="50" t="str">
        <f>Summary!L19</f>
        <v>H</v>
      </c>
    </row>
    <row r="21" spans="1:19" x14ac:dyDescent="0.2">
      <c r="A21" s="49" t="s">
        <v>102</v>
      </c>
      <c r="B21" s="167"/>
      <c r="C21" s="73">
        <f>'WL Prob'!O4</f>
        <v>0.60218479745106923</v>
      </c>
      <c r="D21" s="75">
        <f>C21</f>
        <v>0.60218479745106923</v>
      </c>
      <c r="E21" s="76">
        <f>C21</f>
        <v>0.60218479745106923</v>
      </c>
      <c r="F21" s="74">
        <f>ROUND(E21*10,0)</f>
        <v>6</v>
      </c>
      <c r="G21" s="228"/>
      <c r="I21" s="49">
        <v>19</v>
      </c>
      <c r="J21" s="50" t="str">
        <f>Summary!C20</f>
        <v>S</v>
      </c>
      <c r="K21" s="50" t="str">
        <f>Summary!D20</f>
        <v>S</v>
      </c>
      <c r="L21" s="50" t="str">
        <f>Summary!E20</f>
        <v>S</v>
      </c>
      <c r="M21" s="50" t="str">
        <f>Summary!F20</f>
        <v>S</v>
      </c>
      <c r="N21" s="50" t="str">
        <f>Summary!G20</f>
        <v>S</v>
      </c>
      <c r="O21" s="50" t="str">
        <f>Summary!H20</f>
        <v>S</v>
      </c>
      <c r="P21" s="50" t="str">
        <f>Summary!I20</f>
        <v>S</v>
      </c>
      <c r="Q21" s="50" t="str">
        <f>Summary!J20</f>
        <v>S</v>
      </c>
      <c r="R21" s="50" t="str">
        <f>Summary!K20</f>
        <v>S</v>
      </c>
      <c r="S21" s="50" t="str">
        <f>Summary!L20</f>
        <v>S</v>
      </c>
    </row>
    <row r="22" spans="1:19" ht="17" thickBot="1" x14ac:dyDescent="0.25">
      <c r="A22" s="49" t="s">
        <v>103</v>
      </c>
      <c r="B22" s="168"/>
      <c r="C22" s="80">
        <f>'WL Prob'!O5</f>
        <v>0.3978152025489306</v>
      </c>
      <c r="D22" s="81">
        <f>C22</f>
        <v>0.3978152025489306</v>
      </c>
      <c r="E22" s="82">
        <f>C22</f>
        <v>0.3978152025489306</v>
      </c>
      <c r="F22" s="83">
        <f>ROUND(E22*10,0)</f>
        <v>4</v>
      </c>
      <c r="G22" s="228"/>
      <c r="I22" s="49" t="s">
        <v>10</v>
      </c>
      <c r="J22" s="49" t="s">
        <v>22</v>
      </c>
      <c r="K22" s="49">
        <v>2</v>
      </c>
      <c r="L22" s="49">
        <v>3</v>
      </c>
      <c r="M22" s="49">
        <v>4</v>
      </c>
      <c r="N22" s="49">
        <v>5</v>
      </c>
      <c r="O22" s="49">
        <v>6</v>
      </c>
      <c r="P22" s="49">
        <v>7</v>
      </c>
      <c r="Q22" s="49">
        <v>8</v>
      </c>
      <c r="R22" s="49">
        <v>9</v>
      </c>
      <c r="S22" s="49">
        <v>10</v>
      </c>
    </row>
    <row r="23" spans="1:19" ht="17" thickBot="1" x14ac:dyDescent="0.25">
      <c r="A23" s="49" t="s">
        <v>2</v>
      </c>
      <c r="B23" s="169"/>
      <c r="C23" s="88">
        <f>SUM(C21:C22)</f>
        <v>0.99999999999999978</v>
      </c>
      <c r="D23" s="89">
        <f>C23</f>
        <v>0.99999999999999978</v>
      </c>
      <c r="E23" s="90">
        <f>C23</f>
        <v>0.99999999999999978</v>
      </c>
      <c r="F23" s="91">
        <f>ROUND(E23*10,0)</f>
        <v>10</v>
      </c>
      <c r="G23" s="228"/>
      <c r="I23" s="49" t="s">
        <v>22</v>
      </c>
      <c r="J23" s="50" t="str">
        <f>Summary!C22</f>
        <v>P</v>
      </c>
      <c r="K23" s="50" t="str">
        <f>Summary!D22</f>
        <v>P</v>
      </c>
      <c r="L23" s="50" t="str">
        <f>Summary!E22</f>
        <v>P</v>
      </c>
      <c r="M23" s="50" t="str">
        <f>Summary!F22</f>
        <v>P</v>
      </c>
      <c r="N23" s="50" t="str">
        <f>Summary!G22</f>
        <v>P</v>
      </c>
      <c r="O23" s="50" t="str">
        <f>Summary!H22</f>
        <v>P</v>
      </c>
      <c r="P23" s="50" t="str">
        <f>Summary!I22</f>
        <v>P</v>
      </c>
      <c r="Q23" s="50" t="str">
        <f>Summary!J22</f>
        <v>P</v>
      </c>
      <c r="R23" s="50" t="str">
        <f>Summary!K22</f>
        <v>P</v>
      </c>
      <c r="S23" s="50" t="str">
        <f>Summary!L22</f>
        <v>P</v>
      </c>
    </row>
    <row r="24" spans="1:19" ht="17" thickBot="1" x14ac:dyDescent="0.25">
      <c r="A24" s="49" t="s">
        <v>39</v>
      </c>
      <c r="B24" s="170"/>
      <c r="C24" s="84">
        <f>C22-C21</f>
        <v>-0.20436959490213863</v>
      </c>
      <c r="D24" s="85">
        <f>D22-D21</f>
        <v>-0.20436959490213863</v>
      </c>
      <c r="E24" s="86"/>
      <c r="F24" s="87"/>
      <c r="G24" s="228"/>
      <c r="I24" s="49">
        <v>2</v>
      </c>
      <c r="J24" s="50" t="str">
        <f>Summary!C23</f>
        <v>H</v>
      </c>
      <c r="K24" s="50" t="str">
        <f>Summary!D23</f>
        <v>P</v>
      </c>
      <c r="L24" s="50" t="str">
        <f>Summary!E23</f>
        <v>P</v>
      </c>
      <c r="M24" s="50" t="str">
        <f>Summary!F23</f>
        <v>P</v>
      </c>
      <c r="N24" s="50" t="str">
        <f>Summary!G23</f>
        <v>P</v>
      </c>
      <c r="O24" s="50" t="str">
        <f>Summary!H23</f>
        <v>P</v>
      </c>
      <c r="P24" s="50" t="str">
        <f>Summary!I23</f>
        <v>P</v>
      </c>
      <c r="Q24" s="50" t="str">
        <f>Summary!J23</f>
        <v>H</v>
      </c>
      <c r="R24" s="50" t="str">
        <f>Summary!K23</f>
        <v>H</v>
      </c>
      <c r="S24" s="50" t="str">
        <f>Summary!L23</f>
        <v>H</v>
      </c>
    </row>
    <row r="25" spans="1:19" x14ac:dyDescent="0.2">
      <c r="I25" s="49">
        <v>3</v>
      </c>
      <c r="J25" s="50" t="str">
        <f>Summary!C24</f>
        <v>H</v>
      </c>
      <c r="K25" s="50" t="str">
        <f>Summary!D24</f>
        <v>P</v>
      </c>
      <c r="L25" s="50" t="str">
        <f>Summary!E24</f>
        <v>P</v>
      </c>
      <c r="M25" s="50" t="str">
        <f>Summary!F24</f>
        <v>P</v>
      </c>
      <c r="N25" s="50" t="str">
        <f>Summary!G24</f>
        <v>P</v>
      </c>
      <c r="O25" s="50" t="str">
        <f>Summary!H24</f>
        <v>P</v>
      </c>
      <c r="P25" s="50" t="str">
        <f>Summary!I24</f>
        <v>P</v>
      </c>
      <c r="Q25" s="50" t="str">
        <f>Summary!J24</f>
        <v>H</v>
      </c>
      <c r="R25" s="50" t="str">
        <f>Summary!K24</f>
        <v>H</v>
      </c>
      <c r="S25" s="50" t="str">
        <f>Summary!L24</f>
        <v>H</v>
      </c>
    </row>
    <row r="26" spans="1:19" x14ac:dyDescent="0.2">
      <c r="A26" s="49" t="s">
        <v>58</v>
      </c>
      <c r="B26" s="49" t="s">
        <v>19</v>
      </c>
      <c r="C26" s="49" t="s">
        <v>19</v>
      </c>
      <c r="D26" s="49" t="s">
        <v>19</v>
      </c>
      <c r="E26" s="49" t="s">
        <v>19</v>
      </c>
      <c r="F26" s="49" t="s">
        <v>19</v>
      </c>
      <c r="G26" s="227"/>
      <c r="I26" s="49">
        <v>4</v>
      </c>
      <c r="J26" s="50" t="str">
        <f>Summary!C25</f>
        <v>H</v>
      </c>
      <c r="K26" s="50" t="str">
        <f>Summary!D25</f>
        <v>H</v>
      </c>
      <c r="L26" s="50" t="str">
        <f>Summary!E25</f>
        <v>H</v>
      </c>
      <c r="M26" s="50" t="str">
        <f>Summary!F25</f>
        <v>H</v>
      </c>
      <c r="N26" s="50" t="str">
        <f>Summary!G25</f>
        <v>P</v>
      </c>
      <c r="O26" s="50" t="str">
        <f>Summary!H25</f>
        <v>P</v>
      </c>
      <c r="P26" s="50" t="str">
        <f>Summary!I25</f>
        <v>H</v>
      </c>
      <c r="Q26" s="50" t="str">
        <f>Summary!J25</f>
        <v>H</v>
      </c>
      <c r="R26" s="50" t="str">
        <f>Summary!K25</f>
        <v>H</v>
      </c>
      <c r="S26" s="50" t="str">
        <f>Summary!L25</f>
        <v>H</v>
      </c>
    </row>
    <row r="27" spans="1:19" ht="17" thickBot="1" x14ac:dyDescent="0.25">
      <c r="A27" s="49" t="s">
        <v>57</v>
      </c>
      <c r="B27" s="49">
        <v>2</v>
      </c>
      <c r="C27" s="49">
        <v>3</v>
      </c>
      <c r="D27" s="49">
        <v>4</v>
      </c>
      <c r="E27" s="49">
        <v>5</v>
      </c>
      <c r="F27" s="49">
        <v>6</v>
      </c>
      <c r="G27" s="227"/>
      <c r="I27" s="49">
        <v>5</v>
      </c>
      <c r="J27" s="50" t="str">
        <f>Summary!C26</f>
        <v>H</v>
      </c>
      <c r="K27" s="50" t="str">
        <f>Summary!D26</f>
        <v>D</v>
      </c>
      <c r="L27" s="50" t="str">
        <f>Summary!E26</f>
        <v>D</v>
      </c>
      <c r="M27" s="50" t="str">
        <f>Summary!F26</f>
        <v>D</v>
      </c>
      <c r="N27" s="50" t="str">
        <f>Summary!G26</f>
        <v>D</v>
      </c>
      <c r="O27" s="50" t="str">
        <f>Summary!H26</f>
        <v>D</v>
      </c>
      <c r="P27" s="50" t="str">
        <f>Summary!I26</f>
        <v>D</v>
      </c>
      <c r="Q27" s="50" t="str">
        <f>Summary!J26</f>
        <v>D</v>
      </c>
      <c r="R27" s="50" t="str">
        <f>Summary!K26</f>
        <v>D</v>
      </c>
      <c r="S27" s="50" t="str">
        <f>Summary!L26</f>
        <v>H</v>
      </c>
    </row>
    <row r="28" spans="1:19" x14ac:dyDescent="0.2">
      <c r="A28" s="120">
        <v>1</v>
      </c>
      <c r="B28" s="164">
        <f>-1*$C$21*$F$21*$A$28</f>
        <v>-3.6131087847064154</v>
      </c>
      <c r="C28" s="165">
        <f>-1*$C$21*$F$21*$A$28</f>
        <v>-3.6131087847064154</v>
      </c>
      <c r="D28" s="165">
        <f>-1*$C$21*$F$21*$A$28</f>
        <v>-3.6131087847064154</v>
      </c>
      <c r="E28" s="165">
        <f>-1*$C$21*$F$21*$A$28</f>
        <v>-3.6131087847064154</v>
      </c>
      <c r="F28" s="58">
        <f>-1*$C$21*$F$21*$A$28</f>
        <v>-3.6131087847064154</v>
      </c>
      <c r="G28" s="159"/>
      <c r="I28" s="49">
        <v>6</v>
      </c>
      <c r="J28" s="50" t="str">
        <f>Summary!C27</f>
        <v>H</v>
      </c>
      <c r="K28" s="50" t="str">
        <f>Summary!D27</f>
        <v>H</v>
      </c>
      <c r="L28" s="50" t="str">
        <f>Summary!E27</f>
        <v>P</v>
      </c>
      <c r="M28" s="50" t="str">
        <f>Summary!F27</f>
        <v>P</v>
      </c>
      <c r="N28" s="50" t="str">
        <f>Summary!G27</f>
        <v>P</v>
      </c>
      <c r="O28" s="50" t="str">
        <f>Summary!H27</f>
        <v>P</v>
      </c>
      <c r="P28" s="50" t="str">
        <f>Summary!I27</f>
        <v>H</v>
      </c>
      <c r="Q28" s="50" t="str">
        <f>Summary!J27</f>
        <v>H</v>
      </c>
      <c r="R28" s="50" t="str">
        <f>Summary!K27</f>
        <v>H</v>
      </c>
      <c r="S28" s="50" t="str">
        <f>Summary!L27</f>
        <v>H</v>
      </c>
    </row>
    <row r="29" spans="1:19" ht="17" thickBot="1" x14ac:dyDescent="0.25">
      <c r="A29" s="153">
        <f>(C19+C21)/C22</f>
        <v>1.5003715654173615</v>
      </c>
      <c r="B29" s="113">
        <f>$C$22*$F$22*$A29*B$27</f>
        <v>4.7749649455613099</v>
      </c>
      <c r="C29" s="166">
        <f>$C$22*$F$22*$A29*C$27</f>
        <v>7.1624474183419649</v>
      </c>
      <c r="D29" s="166">
        <f>$C$22*$F$22*$A29*D$27</f>
        <v>9.5499298911226198</v>
      </c>
      <c r="E29" s="166">
        <f>$C$22*$F$22*$A29*E$27</f>
        <v>11.937412363903274</v>
      </c>
      <c r="F29" s="10">
        <f>$C$22*$F$22*$A29*F$27</f>
        <v>14.32489483668393</v>
      </c>
      <c r="G29" s="159"/>
      <c r="I29" s="49">
        <v>7</v>
      </c>
      <c r="J29" s="50" t="str">
        <f>Summary!C28</f>
        <v>H</v>
      </c>
      <c r="K29" s="50" t="str">
        <f>Summary!D28</f>
        <v>P</v>
      </c>
      <c r="L29" s="50" t="str">
        <f>Summary!E28</f>
        <v>P</v>
      </c>
      <c r="M29" s="50" t="str">
        <f>Summary!F28</f>
        <v>P</v>
      </c>
      <c r="N29" s="50" t="str">
        <f>Summary!G28</f>
        <v>P</v>
      </c>
      <c r="O29" s="50" t="str">
        <f>Summary!H28</f>
        <v>P</v>
      </c>
      <c r="P29" s="50" t="str">
        <f>Summary!I28</f>
        <v>P</v>
      </c>
      <c r="Q29" s="50" t="str">
        <f>Summary!J28</f>
        <v>H</v>
      </c>
      <c r="R29" s="50" t="str">
        <f>Summary!K28</f>
        <v>H</v>
      </c>
      <c r="S29" s="50" t="str">
        <f>Summary!L28</f>
        <v>H</v>
      </c>
    </row>
    <row r="30" spans="1:19" ht="17" thickBot="1" x14ac:dyDescent="0.25">
      <c r="A30" s="49" t="s">
        <v>60</v>
      </c>
      <c r="B30" s="161">
        <f>SUM(B28:B29)</f>
        <v>1.1618561608548945</v>
      </c>
      <c r="C30" s="162">
        <f>SUM(C28:C29)</f>
        <v>3.5493386336355495</v>
      </c>
      <c r="D30" s="162">
        <f>SUM(D28:D29)</f>
        <v>5.936821106416204</v>
      </c>
      <c r="E30" s="162">
        <f>SUM(E28:E29)</f>
        <v>8.324303579196858</v>
      </c>
      <c r="F30" s="163">
        <f>SUM(F28:F29)</f>
        <v>10.711786051977514</v>
      </c>
      <c r="G30" s="159"/>
      <c r="I30" s="49">
        <v>8</v>
      </c>
      <c r="J30" s="50" t="str">
        <f>Summary!C29</f>
        <v>P</v>
      </c>
      <c r="K30" s="50" t="str">
        <f>Summary!D29</f>
        <v>P</v>
      </c>
      <c r="L30" s="50" t="str">
        <f>Summary!E29</f>
        <v>P</v>
      </c>
      <c r="M30" s="50" t="str">
        <f>Summary!F29</f>
        <v>P</v>
      </c>
      <c r="N30" s="50" t="str">
        <f>Summary!G29</f>
        <v>P</v>
      </c>
      <c r="O30" s="50" t="str">
        <f>Summary!H29</f>
        <v>P</v>
      </c>
      <c r="P30" s="50" t="str">
        <f>Summary!I29</f>
        <v>P</v>
      </c>
      <c r="Q30" s="50" t="str">
        <f>Summary!J29</f>
        <v>P</v>
      </c>
      <c r="R30" s="50" t="str">
        <f>Summary!K29</f>
        <v>R</v>
      </c>
      <c r="S30" s="50" t="str">
        <f>Summary!L29</f>
        <v>R</v>
      </c>
    </row>
    <row r="31" spans="1:19" ht="17" thickBot="1" x14ac:dyDescent="0.25">
      <c r="A31" s="49" t="s">
        <v>61</v>
      </c>
      <c r="B31" s="29">
        <f>B30/A29</f>
        <v>0.7743789522775304</v>
      </c>
      <c r="C31" s="19">
        <f>C30/A29</f>
        <v>2.3656397624732528</v>
      </c>
      <c r="D31" s="19">
        <f>D30/A29</f>
        <v>3.956900572668975</v>
      </c>
      <c r="E31" s="19">
        <f>E30/A29</f>
        <v>5.5481613828646967</v>
      </c>
      <c r="F31" s="20">
        <f>F30/A29</f>
        <v>7.1394221930604198</v>
      </c>
      <c r="G31" s="159"/>
      <c r="I31" s="49">
        <v>9</v>
      </c>
      <c r="J31" s="50" t="str">
        <f>Summary!C30</f>
        <v>S</v>
      </c>
      <c r="K31" s="50" t="str">
        <f>Summary!D30</f>
        <v>P</v>
      </c>
      <c r="L31" s="50" t="str">
        <f>Summary!E30</f>
        <v>P</v>
      </c>
      <c r="M31" s="50" t="str">
        <f>Summary!F30</f>
        <v>P</v>
      </c>
      <c r="N31" s="50" t="str">
        <f>Summary!G30</f>
        <v>P</v>
      </c>
      <c r="O31" s="50" t="str">
        <f>Summary!H30</f>
        <v>P</v>
      </c>
      <c r="P31" s="50" t="str">
        <f>Summary!I30</f>
        <v>S</v>
      </c>
      <c r="Q31" s="50" t="str">
        <f>Summary!J30</f>
        <v>P</v>
      </c>
      <c r="R31" s="50" t="str">
        <f>Summary!K30</f>
        <v>P</v>
      </c>
      <c r="S31" s="50" t="str">
        <f>Summary!L30</f>
        <v>S</v>
      </c>
    </row>
    <row r="32" spans="1:19" x14ac:dyDescent="0.2">
      <c r="A32" s="160"/>
      <c r="B32" s="159"/>
      <c r="C32" s="159"/>
      <c r="D32" s="159"/>
      <c r="E32" s="159"/>
      <c r="F32" s="159"/>
      <c r="G32" s="159"/>
      <c r="I32" s="49">
        <v>10</v>
      </c>
      <c r="J32" s="50" t="str">
        <f>Summary!C31</f>
        <v>S</v>
      </c>
      <c r="K32" s="50" t="str">
        <f>Summary!D31</f>
        <v>S</v>
      </c>
      <c r="L32" s="50" t="str">
        <f>Summary!E31</f>
        <v>S</v>
      </c>
      <c r="M32" s="50" t="str">
        <f>Summary!F31</f>
        <v>S</v>
      </c>
      <c r="N32" s="50" t="str">
        <f>Summary!G31</f>
        <v>S</v>
      </c>
      <c r="O32" s="50" t="str">
        <f>Summary!H31</f>
        <v>P</v>
      </c>
      <c r="P32" s="50" t="str">
        <f>Summary!I31</f>
        <v>S</v>
      </c>
      <c r="Q32" s="50" t="str">
        <f>Summary!J31</f>
        <v>S</v>
      </c>
      <c r="R32" s="50" t="str">
        <f>Summary!K31</f>
        <v>S</v>
      </c>
      <c r="S32" s="50" t="str">
        <f>Summary!L31</f>
        <v>S</v>
      </c>
    </row>
    <row r="33" spans="1:19" x14ac:dyDescent="0.2">
      <c r="A33" s="407" t="s">
        <v>101</v>
      </c>
      <c r="B33" s="408"/>
      <c r="C33" s="408"/>
      <c r="D33" s="408"/>
      <c r="E33" s="408"/>
      <c r="F33" s="409"/>
      <c r="G33" s="227"/>
      <c r="I33" s="400" t="str">
        <f>Summary!B32</f>
        <v>EV = -0.00531417925590545</v>
      </c>
      <c r="J33" s="400"/>
      <c r="K33" s="400"/>
      <c r="L33" s="400"/>
      <c r="M33" s="400"/>
      <c r="N33" s="400"/>
      <c r="O33" s="400"/>
      <c r="P33" s="400"/>
      <c r="Q33" s="400"/>
      <c r="R33" s="400"/>
      <c r="S33" s="400"/>
    </row>
    <row r="34" spans="1:19" x14ac:dyDescent="0.2">
      <c r="A34" s="49" t="s">
        <v>95</v>
      </c>
      <c r="B34" s="49" t="s">
        <v>96</v>
      </c>
      <c r="C34" s="49" t="s">
        <v>97</v>
      </c>
      <c r="D34" s="49" t="s">
        <v>98</v>
      </c>
      <c r="E34" s="49" t="s">
        <v>99</v>
      </c>
      <c r="F34" s="49" t="s">
        <v>100</v>
      </c>
      <c r="G34" s="227"/>
      <c r="I34" s="400" t="str">
        <f>Summary!B33</f>
        <v>EV = -0.531417925590545 %</v>
      </c>
      <c r="J34" s="400"/>
      <c r="K34" s="400"/>
      <c r="L34" s="400"/>
      <c r="M34" s="400"/>
      <c r="N34" s="400"/>
      <c r="O34" s="400"/>
      <c r="P34" s="400"/>
      <c r="Q34" s="400"/>
      <c r="R34" s="400"/>
      <c r="S34" s="400"/>
    </row>
    <row r="35" spans="1:19" x14ac:dyDescent="0.2">
      <c r="A35" s="49" t="s">
        <v>93</v>
      </c>
      <c r="B35" s="1">
        <f>(B27+1)*$F$21</f>
        <v>18</v>
      </c>
      <c r="C35" s="1">
        <f>(C27+1)*$F$21</f>
        <v>24</v>
      </c>
      <c r="D35" s="1">
        <f>(D27+1)*$F$21</f>
        <v>30</v>
      </c>
      <c r="E35" s="1">
        <f>(E27+1)*$F$21</f>
        <v>36</v>
      </c>
      <c r="F35" s="1">
        <f>(F27+1)*$F$21</f>
        <v>42</v>
      </c>
      <c r="G35" s="159"/>
      <c r="I35" s="401" t="s">
        <v>24</v>
      </c>
      <c r="J35" s="401"/>
      <c r="K35" s="401"/>
      <c r="L35" s="401"/>
      <c r="M35" s="401"/>
      <c r="N35" s="401"/>
      <c r="O35" s="401"/>
      <c r="P35" s="401"/>
      <c r="Q35" s="401"/>
      <c r="R35" s="401"/>
      <c r="S35" s="401"/>
    </row>
    <row r="36" spans="1:19" x14ac:dyDescent="0.2">
      <c r="A36" s="49" t="s">
        <v>94</v>
      </c>
      <c r="B36" s="1">
        <f>B$27^2*$F$21+B35</f>
        <v>42</v>
      </c>
      <c r="C36" s="1">
        <f>C$27^2*$F$21+C35</f>
        <v>78</v>
      </c>
      <c r="D36" s="1">
        <f>D$27^2*$F$21+D35</f>
        <v>126</v>
      </c>
      <c r="E36" s="1">
        <f>E$27^2*$F$21+E35</f>
        <v>186</v>
      </c>
      <c r="F36" s="1">
        <f>F$27^2*$F$21+F35</f>
        <v>258</v>
      </c>
      <c r="G36" s="159"/>
      <c r="I36" s="402" t="s">
        <v>25</v>
      </c>
      <c r="J36" s="402"/>
      <c r="K36" s="402"/>
      <c r="L36" s="402"/>
      <c r="M36" s="402"/>
      <c r="N36" s="402"/>
      <c r="O36" s="402"/>
      <c r="P36" s="402"/>
      <c r="Q36" s="402"/>
      <c r="R36" s="402"/>
      <c r="S36" s="402"/>
    </row>
    <row r="37" spans="1:19" x14ac:dyDescent="0.2">
      <c r="A37" s="49" t="s">
        <v>153</v>
      </c>
      <c r="B37" s="407" t="s">
        <v>152</v>
      </c>
      <c r="C37" s="408"/>
      <c r="D37" s="408"/>
      <c r="E37" s="408"/>
      <c r="F37" s="409"/>
      <c r="G37" s="159"/>
      <c r="I37" s="394" t="s">
        <v>26</v>
      </c>
      <c r="J37" s="394"/>
      <c r="K37" s="394"/>
      <c r="L37" s="394"/>
      <c r="M37" s="394"/>
      <c r="N37" s="394"/>
      <c r="O37" s="394"/>
      <c r="P37" s="394"/>
      <c r="Q37" s="394"/>
      <c r="R37" s="394"/>
      <c r="S37" s="394"/>
    </row>
    <row r="38" spans="1:19" x14ac:dyDescent="0.2">
      <c r="A38" s="49" t="s">
        <v>93</v>
      </c>
      <c r="B38" s="1">
        <f t="shared" ref="B38:F39" si="0">B35*8</f>
        <v>144</v>
      </c>
      <c r="C38" s="1">
        <f t="shared" si="0"/>
        <v>192</v>
      </c>
      <c r="D38" s="1">
        <f t="shared" si="0"/>
        <v>240</v>
      </c>
      <c r="E38" s="1">
        <f t="shared" si="0"/>
        <v>288</v>
      </c>
      <c r="F38" s="1">
        <f t="shared" si="0"/>
        <v>336</v>
      </c>
      <c r="G38" s="159"/>
      <c r="I38" s="395" t="s">
        <v>27</v>
      </c>
      <c r="J38" s="395"/>
      <c r="K38" s="395"/>
      <c r="L38" s="395"/>
      <c r="M38" s="395"/>
      <c r="N38" s="395"/>
      <c r="O38" s="395"/>
      <c r="P38" s="395"/>
      <c r="Q38" s="395"/>
      <c r="R38" s="395"/>
      <c r="S38" s="395"/>
    </row>
    <row r="39" spans="1:19" x14ac:dyDescent="0.2">
      <c r="A39" s="49" t="s">
        <v>94</v>
      </c>
      <c r="B39" s="1">
        <f t="shared" si="0"/>
        <v>336</v>
      </c>
      <c r="C39" s="1">
        <f t="shared" si="0"/>
        <v>624</v>
      </c>
      <c r="D39" s="1">
        <f t="shared" si="0"/>
        <v>1008</v>
      </c>
      <c r="E39" s="1">
        <f t="shared" si="0"/>
        <v>1488</v>
      </c>
      <c r="F39" s="1">
        <f t="shared" si="0"/>
        <v>2064</v>
      </c>
      <c r="G39" s="159"/>
      <c r="I39" s="393" t="s">
        <v>28</v>
      </c>
      <c r="J39" s="393"/>
      <c r="K39" s="393"/>
      <c r="L39" s="393"/>
      <c r="M39" s="393"/>
      <c r="N39" s="393"/>
      <c r="O39" s="393"/>
      <c r="P39" s="393"/>
      <c r="Q39" s="393"/>
      <c r="R39" s="393"/>
      <c r="S39" s="393"/>
    </row>
    <row r="40" spans="1:19" x14ac:dyDescent="0.2">
      <c r="A40" s="49" t="s">
        <v>116</v>
      </c>
      <c r="B40" s="49" t="s">
        <v>110</v>
      </c>
      <c r="C40" s="49" t="s">
        <v>111</v>
      </c>
      <c r="D40" s="49" t="s">
        <v>112</v>
      </c>
      <c r="E40" s="49" t="s">
        <v>114</v>
      </c>
      <c r="F40" s="49" t="s">
        <v>113</v>
      </c>
      <c r="G40" s="227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spans="1:19" x14ac:dyDescent="0.2">
      <c r="A41" s="49" t="s">
        <v>115</v>
      </c>
      <c r="B41" s="222">
        <f>SUMIF(HSDR!O5:X19,"H",Prob!B3:K17)+SUMIF(HSDR!O36:X44,"H",Prob!B19:K27)+SUMIF(Pair!O2:X11,"H",Prob!B29:K38)</f>
        <v>0.35425930464619593</v>
      </c>
      <c r="C41" s="222">
        <f>SUMIF(HSDR!O5:X19,"D",Prob!B3:K17)+SUMIF(HSDR!O36:X44,"D",Prob!B19:K27)+SUMIF(Pair!O2:X11,"D",Prob!B29:K38)</f>
        <v>9.3554147263751261E-2</v>
      </c>
      <c r="D41" s="222">
        <f>SUMIF(HSDR!O5:X19,"S",Prob!B3:K17)+SUMIF(HSDR!O36:X44,"S",Prob!B19:K27)+SUMIF(Pair!O2:X11,"S",Prob!B29:K38)</f>
        <v>0.4306571898743044</v>
      </c>
      <c r="E41" s="222">
        <f>SUMIF(HSDR!O5:X19,"P",Prob!B3:K17)+SUMIF(HSDR!O36:X44,"P",Prob!B19:K27)+SUMIF(Pair!O2:X11,"P",Prob!B29:K38)</f>
        <v>3.0531143867511663E-2</v>
      </c>
      <c r="F41" s="222">
        <f>SUMIF(HSDR!O5:X19,"R",Prob!B3:K17)+SUMIF(HSDR!O36:X44,"R",Prob!B19:K27)+SUMIF(Pair!O2:X11,"R",Prob!B29:K38)</f>
        <v>4.3660936241728239E-2</v>
      </c>
      <c r="G41" s="229"/>
    </row>
    <row r="42" spans="1:19" x14ac:dyDescent="0.2">
      <c r="A42" s="221"/>
      <c r="B42" s="223"/>
      <c r="C42" s="221"/>
      <c r="D42" s="221"/>
      <c r="E42" s="221"/>
      <c r="F42" s="221"/>
      <c r="G42" s="221"/>
    </row>
    <row r="43" spans="1:19" x14ac:dyDescent="0.2">
      <c r="A43" s="221"/>
      <c r="B43" s="221"/>
      <c r="C43" s="221"/>
      <c r="D43" s="221"/>
      <c r="E43" s="221"/>
      <c r="F43" s="221"/>
      <c r="G43" s="221"/>
    </row>
  </sheetData>
  <sheetProtection sheet="1" objects="1" scenarios="1"/>
  <mergeCells count="14">
    <mergeCell ref="A1:S1"/>
    <mergeCell ref="I39:S39"/>
    <mergeCell ref="I37:S37"/>
    <mergeCell ref="I38:S38"/>
    <mergeCell ref="A2:F2"/>
    <mergeCell ref="I2:S2"/>
    <mergeCell ref="I33:S33"/>
    <mergeCell ref="I35:S35"/>
    <mergeCell ref="I36:S36"/>
    <mergeCell ref="C19:D19"/>
    <mergeCell ref="E19:F19"/>
    <mergeCell ref="I34:S34"/>
    <mergeCell ref="A33:F33"/>
    <mergeCell ref="B37:F37"/>
  </mergeCells>
  <phoneticPr fontId="14" type="noConversion"/>
  <conditionalFormatting sqref="J15:S21 J23:S32 J4:S13">
    <cfRule type="containsText" dxfId="148" priority="4" operator="containsText" text="S">
      <formula>NOT(ISERROR(SEARCH("S",J4)))</formula>
    </cfRule>
    <cfRule type="containsText" dxfId="147" priority="5" operator="containsText" text="H">
      <formula>NOT(ISERROR(SEARCH("H",J4)))</formula>
    </cfRule>
  </conditionalFormatting>
  <conditionalFormatting sqref="J15:S21 J23:S32 J4:S13">
    <cfRule type="containsText" dxfId="146" priority="3" operator="containsText" text="D">
      <formula>NOT(ISERROR(SEARCH("D",J4)))</formula>
    </cfRule>
  </conditionalFormatting>
  <conditionalFormatting sqref="J15:S21 J23:S32 J4:S13">
    <cfRule type="containsText" dxfId="145" priority="2" operator="containsText" text="R">
      <formula>NOT(ISERROR(SEARCH("R",J4)))</formula>
    </cfRule>
  </conditionalFormatting>
  <conditionalFormatting sqref="J15:S21 J23:S32 J4:S13">
    <cfRule type="containsText" dxfId="144" priority="1" operator="containsText" text="P">
      <formula>NOT(ISERROR(SEARCH("P",J4)))</formula>
    </cfRule>
  </conditionalFormatting>
  <dataValidations count="13">
    <dataValidation type="list" allowBlank="1" showInputMessage="1" showErrorMessage="1" sqref="B4" xr:uid="{00000000-0002-0000-0000-000000000000}">
      <formula1>$E$4:$F$4</formula1>
    </dataValidation>
    <dataValidation type="list" allowBlank="1" showInputMessage="1" showErrorMessage="1" sqref="B3" xr:uid="{00000000-0002-0000-0000-000001000000}">
      <formula1>$E$3:$G$3</formula1>
    </dataValidation>
    <dataValidation type="whole" allowBlank="1" showInputMessage="1" showErrorMessage="1" sqref="B5" xr:uid="{00000000-0002-0000-0000-000002000000}">
      <formula1>0</formula1>
      <formula2>100</formula2>
    </dataValidation>
    <dataValidation type="list" allowBlank="1" showInputMessage="1" showErrorMessage="1" sqref="B6" xr:uid="{00000000-0002-0000-0000-000003000000}">
      <formula1>$E$6:$F$6</formula1>
    </dataValidation>
    <dataValidation type="list" allowBlank="1" showInputMessage="1" showErrorMessage="1" sqref="B8:B9" xr:uid="{00000000-0002-0000-0000-000004000000}">
      <formula1>$E$8:$F$8</formula1>
    </dataValidation>
    <dataValidation type="list" allowBlank="1" showInputMessage="1" showErrorMessage="1" sqref="B7" xr:uid="{00000000-0002-0000-0000-000005000000}">
      <formula1>$E$7:$F$7</formula1>
    </dataValidation>
    <dataValidation type="list" allowBlank="1" showInputMessage="1" showErrorMessage="1" sqref="B10" xr:uid="{00000000-0002-0000-0000-000006000000}">
      <formula1>$E$10:$F$10</formula1>
    </dataValidation>
    <dataValidation type="whole" allowBlank="1" showInputMessage="1" showErrorMessage="1" sqref="B11 B17" xr:uid="{00000000-0002-0000-0000-000007000000}">
      <formula1>2</formula1>
      <formula2>5</formula2>
    </dataValidation>
    <dataValidation type="list" allowBlank="1" showInputMessage="1" showErrorMessage="1" sqref="B12" xr:uid="{00000000-0002-0000-0000-000008000000}">
      <formula1>$E$12:$F$12</formula1>
    </dataValidation>
    <dataValidation type="list" allowBlank="1" showInputMessage="1" showErrorMessage="1" sqref="B13" xr:uid="{00000000-0002-0000-0000-000009000000}">
      <formula1>$E$13:$F$13</formula1>
    </dataValidation>
    <dataValidation type="list" allowBlank="1" showInputMessage="1" showErrorMessage="1" sqref="B14" xr:uid="{00000000-0002-0000-0000-00000A000000}">
      <formula1>$E$14:$F$14</formula1>
    </dataValidation>
    <dataValidation type="list" allowBlank="1" showInputMessage="1" showErrorMessage="1" sqref="B16" xr:uid="{00000000-0002-0000-0000-00000B000000}">
      <formula1>$E$16:$G$16</formula1>
    </dataValidation>
    <dataValidation type="list" allowBlank="1" showInputMessage="1" showErrorMessage="1" sqref="B15" xr:uid="{00000000-0002-0000-0000-00000C000000}">
      <formula1>$E$15:$G$15</formula1>
    </dataValidation>
  </dataValidations>
  <pageMargins left="0.7" right="0.7" top="0.75" bottom="0.75" header="0.3" footer="0.3"/>
  <pageSetup paperSize="9" scale="68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54"/>
  <sheetViews>
    <sheetView topLeftCell="A16" workbookViewId="0">
      <selection activeCell="K9" sqref="K9"/>
    </sheetView>
  </sheetViews>
  <sheetFormatPr baseColWidth="10" defaultColWidth="8.83203125" defaultRowHeight="16" x14ac:dyDescent="0.2"/>
  <cols>
    <col min="12" max="12" width="4.83203125" customWidth="1"/>
    <col min="13" max="13" width="4.6640625" customWidth="1"/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IF(AND(Rules!$B$8=Rules!$E$8,Rules!$B$7=Rules!$E$7),MAX(Hit!B2,Stand!B2,Double!B2,Surrender!B2),MAX(Hit!B2,Stand!B2,Double!B2))</f>
        <v>-0.20335368314889377</v>
      </c>
      <c r="C2">
        <f>IF(Rules!$B$7=Rules!$E$7,MAX(Hit!C2,Stand!C2,Double!C2,Surrender!C2),MAX(Hit!C2,Stand!C2,Double!C2))</f>
        <v>-7.5884358318949102E-2</v>
      </c>
      <c r="D2">
        <f>IF(Rules!$B$7=Rules!$E$7,MAX(Hit!D2,Stand!D2,Double!D2,Surrender!D2),MAX(Hit!D2,Stand!D2,Double!D2))</f>
        <v>-4.9750706146412048E-2</v>
      </c>
      <c r="E2">
        <f>IF(Rules!$B$7=Rules!$E$7,MAX(Hit!E2,Stand!E2,Double!E2,Surrender!E2),MAX(Hit!E2,Stand!E2,Double!E2))</f>
        <v>-2.2100412135834389E-2</v>
      </c>
      <c r="F2">
        <f>IF(Rules!$B$7=Rules!$E$7,MAX(Hit!F2,Stand!F2,Double!F2,Surrender!F2),MAX(Hit!F2,Stand!F2,Double!F2))</f>
        <v>1.3730032284783571E-2</v>
      </c>
      <c r="G2">
        <f>IF(Rules!$B$7=Rules!$E$7,MAX(Hit!G2,Stand!G2,Double!G2,Surrender!G2),MAX(Hit!G2,Stand!G2,Double!G2))</f>
        <v>3.8883411946301231E-2</v>
      </c>
      <c r="H2">
        <f>IF(Rules!$B$7=Rules!$E$7,MAX(Hit!H2,Stand!H2,Double!H2,Surrender!H2),MAX(Hit!H2,Stand!H2,Double!H2))</f>
        <v>-2.7257021375862247E-2</v>
      </c>
      <c r="I2">
        <f>IF(Rules!$B$7=Rules!$E$7,MAX(Hit!I2,Stand!I2,Double!I2,Surrender!I2),MAX(Hit!I2,Stand!I2,Double!I2))</f>
        <v>-0.10316172777512726</v>
      </c>
      <c r="J2">
        <f>IF(Rules!$B$7=Rules!$E$7,MAX(Hit!J2,Stand!J2,Double!J2,Surrender!J2),MAX(Hit!J2,Stand!J2,Double!J2))</f>
        <v>-0.19004714305350842</v>
      </c>
      <c r="K2">
        <f>IF(Rules!$B$7=Rules!$E$7,MAX(Hit!K2,Stand!K2,Double!K2,Surrender!K2),MAX(Hit!K2,Stand!K2,Double!K2))</f>
        <v>-0.24199803315764098</v>
      </c>
      <c r="N2" s="31">
        <v>2</v>
      </c>
      <c r="O2" s="31" t="str">
        <f>IF(B2=Surrender!B2,"R",HSD!O2)</f>
        <v>H</v>
      </c>
      <c r="P2" s="31" t="str">
        <f>IF(C2=Surrender!C2,"R",HSD!P2)</f>
        <v>H</v>
      </c>
      <c r="Q2" s="31" t="str">
        <f>IF(D2=Surrender!D2,"R",HSD!Q2)</f>
        <v>H</v>
      </c>
      <c r="R2" s="31" t="str">
        <f>IF(E2=Surrender!E2,"R",HSD!R2)</f>
        <v>H</v>
      </c>
      <c r="S2" s="31" t="str">
        <f>IF(F2=Surrender!F2,"R",HSD!S2)</f>
        <v>H</v>
      </c>
      <c r="T2" s="31" t="str">
        <f>IF(G2=Surrender!G2,"R",HSD!T2)</f>
        <v>H</v>
      </c>
      <c r="U2" s="31" t="str">
        <f>IF(H2=Surrender!H2,"R",HSD!U2)</f>
        <v>H</v>
      </c>
      <c r="V2" s="31" t="str">
        <f>IF(I2=Surrender!I2,"R",HSD!V2)</f>
        <v>H</v>
      </c>
      <c r="W2" s="31" t="str">
        <f>IF(J2=Surrender!J2,"R",HSD!W2)</f>
        <v>H</v>
      </c>
      <c r="X2" s="31" t="str">
        <f>IF(K2=Surrender!K2,"R",HSD!X2)</f>
        <v>H</v>
      </c>
    </row>
    <row r="3" spans="1:24" x14ac:dyDescent="0.2">
      <c r="A3">
        <v>3</v>
      </c>
      <c r="B3">
        <f>IF(AND(Rules!$B$8=Rules!$E$8,Rules!$B$7=Rules!$E$7),MAX(Hit!B3,Stand!B3,Double!B3,Surrender!B3),MAX(Hit!B3,Stand!B3,Double!B3))</f>
        <v>-0.22793749290805351</v>
      </c>
      <c r="C3">
        <f>IF(Rules!$B$7=Rules!$E$7,MAX(Hit!C3,Stand!C3,Double!C3,Surrender!C3),MAX(Hit!C3,Stand!C3,Double!C3))</f>
        <v>-0.10052250439785246</v>
      </c>
      <c r="D3">
        <f>IF(Rules!$B$7=Rules!$E$7,MAX(Hit!D3,Stand!D3,Double!D3,Surrender!D3),MAX(Hit!D3,Stand!D3,Double!D3))</f>
        <v>-6.8875858278897514E-2</v>
      </c>
      <c r="E3">
        <f>IF(Rules!$B$7=Rules!$E$7,MAX(Hit!E3,Stand!E3,Double!E3,Surrender!E3),MAX(Hit!E3,Stand!E3,Double!E3))</f>
        <v>-3.6261290708905339E-2</v>
      </c>
      <c r="F3">
        <f>IF(Rules!$B$7=Rules!$E$7,MAX(Hit!F3,Stand!F3,Double!F3,Surrender!F3),MAX(Hit!F3,Stand!F3,Double!F3))</f>
        <v>1.6995712139687808E-4</v>
      </c>
      <c r="G3">
        <f>IF(Rules!$B$7=Rules!$E$7,MAX(Hit!G3,Stand!G3,Double!G3,Surrender!G3),MAX(Hit!G3,Stand!G3,Double!G3))</f>
        <v>2.447130320655936E-2</v>
      </c>
      <c r="H3">
        <f>IF(Rules!$B$7=Rules!$E$7,MAX(Hit!H3,Stand!H3,Double!H3,Surrender!H3),MAX(Hit!H3,Stand!H3,Double!H3))</f>
        <v>-5.7437588540356667E-2</v>
      </c>
      <c r="I3">
        <f>IF(Rules!$B$7=Rules!$E$7,MAX(Hit!I3,Stand!I3,Double!I3,Surrender!I3),MAX(Hit!I3,Stand!I3,Double!I3))</f>
        <v>-0.13094188065020101</v>
      </c>
      <c r="J3">
        <f>IF(Rules!$B$7=Rules!$E$7,MAX(Hit!J3,Stand!J3,Double!J3,Surrender!J3),MAX(Hit!J3,Stand!J3,Double!J3))</f>
        <v>-0.21507662281362433</v>
      </c>
      <c r="K3">
        <f>IF(Rules!$B$7=Rules!$E$7,MAX(Hit!K3,Stand!K3,Double!K3,Surrender!K3),MAX(Hit!K3,Stand!K3,Double!K3))</f>
        <v>-0.26532921479747562</v>
      </c>
      <c r="N3" s="31">
        <v>3</v>
      </c>
      <c r="O3" s="31" t="str">
        <f>IF(B3=Surrender!B3,"R",HSD!O3)</f>
        <v>H</v>
      </c>
      <c r="P3" s="31" t="str">
        <f>IF(C3=Surrender!C3,"R",HSD!P3)</f>
        <v>H</v>
      </c>
      <c r="Q3" s="31" t="str">
        <f>IF(D3=Surrender!D3,"R",HSD!Q3)</f>
        <v>H</v>
      </c>
      <c r="R3" s="31" t="str">
        <f>IF(E3=Surrender!E3,"R",HSD!R3)</f>
        <v>H</v>
      </c>
      <c r="S3" s="31" t="str">
        <f>IF(F3=Surrender!F3,"R",HSD!S3)</f>
        <v>H</v>
      </c>
      <c r="T3" s="31" t="str">
        <f>IF(G3=Surrender!G3,"R",HSD!T3)</f>
        <v>H</v>
      </c>
      <c r="U3" s="31" t="str">
        <f>IF(H3=Surrender!H3,"R",HSD!U3)</f>
        <v>H</v>
      </c>
      <c r="V3" s="31" t="str">
        <f>IF(I3=Surrender!I3,"R",HSD!V3)</f>
        <v>H</v>
      </c>
      <c r="W3" s="31" t="str">
        <f>IF(J3=Surrender!J3,"R",HSD!W3)</f>
        <v>H</v>
      </c>
      <c r="X3" s="31" t="str">
        <f>IF(K3=Surrender!K3,"R",HSD!X3)</f>
        <v>H</v>
      </c>
    </row>
    <row r="4" spans="1:24" x14ac:dyDescent="0.2">
      <c r="A4">
        <v>4</v>
      </c>
      <c r="B4">
        <f>IF(AND(Rules!$B$8=Rules!$E$8,Rules!$B$7=Rules!$E$7),MAX(Hit!B4,Stand!B4,Double!B4,Surrender!B4),MAX(Hit!B4,Stand!B4,Double!B4))</f>
        <v>-0.25307699440390863</v>
      </c>
      <c r="C4">
        <f>IF(Rules!$B$7=Rules!$E$7,MAX(Hit!C4,Stand!C4,Double!C4,Surrender!C4),MAX(Hit!C4,Stand!C4,Double!C4))</f>
        <v>-0.11491332761892134</v>
      </c>
      <c r="D4">
        <f>IF(Rules!$B$7=Rules!$E$7,MAX(Hit!D4,Stand!D4,Double!D4,Surrender!D4),MAX(Hit!D4,Stand!D4,Double!D4))</f>
        <v>-8.2613314299744361E-2</v>
      </c>
      <c r="E4">
        <f>IF(Rules!$B$7=Rules!$E$7,MAX(Hit!E4,Stand!E4,Double!E4,Surrender!E4),MAX(Hit!E4,Stand!E4,Double!E4))</f>
        <v>-4.9367420106916922E-2</v>
      </c>
      <c r="F4">
        <f>IF(Rules!$B$7=Rules!$E$7,MAX(Hit!F4,Stand!F4,Double!F4,Surrender!F4),MAX(Hit!F4,Stand!F4,Double!F4))</f>
        <v>-1.2379926519926384E-2</v>
      </c>
      <c r="G4">
        <f>IF(Rules!$B$7=Rules!$E$7,MAX(Hit!G4,Stand!G4,Double!G4,Surrender!G4),MAX(Hit!G4,Stand!G4,Double!G4))</f>
        <v>1.1130417280979797E-2</v>
      </c>
      <c r="H4">
        <f>IF(Rules!$B$7=Rules!$E$7,MAX(Hit!H4,Stand!H4,Double!H4,Surrender!H4),MAX(Hit!H4,Stand!H4,Double!H4))</f>
        <v>-8.8279201058463722E-2</v>
      </c>
      <c r="I4">
        <f>IF(Rules!$B$7=Rules!$E$7,MAX(Hit!I4,Stand!I4,Double!I4,Surrender!I4),MAX(Hit!I4,Stand!I4,Double!I4))</f>
        <v>-0.15933415266020512</v>
      </c>
      <c r="J4">
        <f>IF(Rules!$B$7=Rules!$E$7,MAX(Hit!J4,Stand!J4,Double!J4,Surrender!J4),MAX(Hit!J4,Stand!J4,Double!J4))</f>
        <v>-0.24066617915336547</v>
      </c>
      <c r="K4">
        <f>IF(Rules!$B$7=Rules!$E$7,MAX(Hit!K4,Stand!K4,Double!K4,Surrender!K4),MAX(Hit!K4,Stand!K4,Double!K4))</f>
        <v>-0.28919791448567511</v>
      </c>
      <c r="N4" s="31">
        <v>4</v>
      </c>
      <c r="O4" s="31" t="str">
        <f>IF(B4=Surrender!B4,"R",HSD!O4)</f>
        <v>H</v>
      </c>
      <c r="P4" s="31" t="str">
        <f>IF(C4=Surrender!C4,"R",HSD!P4)</f>
        <v>H</v>
      </c>
      <c r="Q4" s="31" t="str">
        <f>IF(D4=Surrender!D4,"R",HSD!Q4)</f>
        <v>H</v>
      </c>
      <c r="R4" s="31" t="str">
        <f>IF(E4=Surrender!E4,"R",HSD!R4)</f>
        <v>H</v>
      </c>
      <c r="S4" s="31" t="str">
        <f>IF(F4=Surrender!F4,"R",HSD!S4)</f>
        <v>H</v>
      </c>
      <c r="T4" s="31" t="str">
        <f>IF(G4=Surrender!G4,"R",HSD!T4)</f>
        <v>H</v>
      </c>
      <c r="U4" s="31" t="str">
        <f>IF(H4=Surrender!H4,"R",HSD!U4)</f>
        <v>H</v>
      </c>
      <c r="V4" s="31" t="str">
        <f>IF(I4=Surrender!I4,"R",HSD!V4)</f>
        <v>H</v>
      </c>
      <c r="W4" s="31" t="str">
        <f>IF(J4=Surrender!J4,"R",HSD!W4)</f>
        <v>H</v>
      </c>
      <c r="X4" s="31" t="str">
        <f>IF(K4=Surrender!K4,"R",HSD!X4)</f>
        <v>H</v>
      </c>
    </row>
    <row r="5" spans="1:24" x14ac:dyDescent="0.2">
      <c r="A5">
        <v>5</v>
      </c>
      <c r="B5">
        <f>IF(AND(Rules!$B$8=Rules!$E$8,Rules!$B$7=Rules!$E$7),MAX(Hit!B5,Stand!B5,Double!B5,Surrender!B5),MAX(Hit!B5,Stand!B5,Double!B5))</f>
        <v>-0.27857459755181968</v>
      </c>
      <c r="C5">
        <f>IF(Rules!$B$7=Rules!$E$7,MAX(Hit!C5,Stand!C5,Double!C5,Surrender!C5),MAX(Hit!C5,Stand!C5,Double!C5))</f>
        <v>-0.12821556706374745</v>
      </c>
      <c r="D5">
        <f>IF(Rules!$B$7=Rules!$E$7,MAX(Hit!D5,Stand!D5,Double!D5,Surrender!D5),MAX(Hit!D5,Stand!D5,Double!D5))</f>
        <v>-9.5310227261489883E-2</v>
      </c>
      <c r="E5">
        <f>IF(Rules!$B$7=Rules!$E$7,MAX(Hit!E5,Stand!E5,Double!E5,Surrender!E5),MAX(Hit!E5,Stand!E5,Double!E5))</f>
        <v>-6.1479464199694238E-2</v>
      </c>
      <c r="F5">
        <f>IF(Rules!$B$7=Rules!$E$7,MAX(Hit!F5,Stand!F5,Double!F5,Surrender!F5),MAX(Hit!F5,Stand!F5,Double!F5))</f>
        <v>-2.397897039185962E-2</v>
      </c>
      <c r="G5">
        <f>IF(Rules!$B$7=Rules!$E$7,MAX(Hit!G5,Stand!G5,Double!G5,Surrender!G5),MAX(Hit!G5,Stand!G5,Double!G5))</f>
        <v>-1.1863378384401623E-3</v>
      </c>
      <c r="H5">
        <f>IF(Rules!$B$7=Rules!$E$7,MAX(Hit!H5,Stand!H5,Double!H5,Surrender!H5),MAX(Hit!H5,Stand!H5,Double!H5))</f>
        <v>-0.11944744188414852</v>
      </c>
      <c r="I5">
        <f>IF(Rules!$B$7=Rules!$E$7,MAX(Hit!I5,Stand!I5,Double!I5,Surrender!I5),MAX(Hit!I5,Stand!I5,Double!I5))</f>
        <v>-0.18809330390318524</v>
      </c>
      <c r="J5">
        <f>IF(Rules!$B$7=Rules!$E$7,MAX(Hit!J5,Stand!J5,Double!J5,Surrender!J5),MAX(Hit!J5,Stand!J5,Double!J5))</f>
        <v>-0.26661505335795899</v>
      </c>
      <c r="K5">
        <f>IF(Rules!$B$7=Rules!$E$7,MAX(Hit!K5,Stand!K5,Double!K5,Surrender!K5),MAX(Hit!K5,Stand!K5,Double!K5))</f>
        <v>-0.31341164336497107</v>
      </c>
      <c r="N5" s="31">
        <v>5</v>
      </c>
      <c r="O5" s="31" t="str">
        <f>IF(B5=Surrender!B5,"R",HSD!O5)</f>
        <v>H</v>
      </c>
      <c r="P5" s="31" t="str">
        <f>IF(C5=Surrender!C5,"R",HSD!P5)</f>
        <v>H</v>
      </c>
      <c r="Q5" s="31" t="str">
        <f>IF(D5=Surrender!D5,"R",HSD!Q5)</f>
        <v>H</v>
      </c>
      <c r="R5" s="31" t="str">
        <f>IF(E5=Surrender!E5,"R",HSD!R5)</f>
        <v>H</v>
      </c>
      <c r="S5" s="31" t="str">
        <f>IF(F5=Surrender!F5,"R",HSD!S5)</f>
        <v>H</v>
      </c>
      <c r="T5" s="31" t="str">
        <f>IF(G5=Surrender!G5,"R",HSD!T5)</f>
        <v>H</v>
      </c>
      <c r="U5" s="31" t="str">
        <f>IF(H5=Surrender!H5,"R",HSD!U5)</f>
        <v>H</v>
      </c>
      <c r="V5" s="31" t="str">
        <f>IF(I5=Surrender!I5,"R",HSD!V5)</f>
        <v>H</v>
      </c>
      <c r="W5" s="31" t="str">
        <f>IF(J5=Surrender!J5,"R",HSD!W5)</f>
        <v>H</v>
      </c>
      <c r="X5" s="31" t="str">
        <f>IF(K5=Surrender!K5,"R",HSD!X5)</f>
        <v>H</v>
      </c>
    </row>
    <row r="6" spans="1:24" x14ac:dyDescent="0.2">
      <c r="A6">
        <v>6</v>
      </c>
      <c r="B6">
        <f>IF(AND(Rules!$B$8=Rules!$E$8,Rules!$B$7=Rules!$E$7),MAX(Hit!B6,Stand!B6,Double!B6,Surrender!B6),MAX(Hit!B6,Stand!B6,Double!B6))</f>
        <v>-0.30414663097569933</v>
      </c>
      <c r="C6">
        <f>IF(Rules!$B$7=Rules!$E$7,MAX(Hit!C6,Stand!C6,Double!C6,Surrender!C6),MAX(Hit!C6,Stand!C6,Double!C6))</f>
        <v>-0.14075911746001987</v>
      </c>
      <c r="D6">
        <f>IF(Rules!$B$7=Rules!$E$7,MAX(Hit!D6,Stand!D6,Double!D6,Surrender!D6),MAX(Hit!D6,Stand!D6,Double!D6))</f>
        <v>-0.10729107800860836</v>
      </c>
      <c r="E6">
        <f>IF(Rules!$B$7=Rules!$E$7,MAX(Hit!E6,Stand!E6,Double!E6,Surrender!E6),MAX(Hit!E6,Stand!E6,Double!E6))</f>
        <v>-7.2917141926387305E-2</v>
      </c>
      <c r="F6">
        <f>IF(Rules!$B$7=Rules!$E$7,MAX(Hit!F6,Stand!F6,Double!F6,Surrender!F6),MAX(Hit!F6,Stand!F6,Double!F6))</f>
        <v>-3.4915973330102178E-2</v>
      </c>
      <c r="G6">
        <f>IF(Rules!$B$7=Rules!$E$7,MAX(Hit!G6,Stand!G6,Double!G6,Surrender!G6),MAX(Hit!G6,Stand!G6,Double!G6))</f>
        <v>-1.3005835529874294E-2</v>
      </c>
      <c r="H6">
        <f>IF(Rules!$B$7=Rules!$E$7,MAX(Hit!H6,Stand!H6,Double!H6,Surrender!H6),MAX(Hit!H6,Stand!H6,Double!H6))</f>
        <v>-0.15193270723669944</v>
      </c>
      <c r="I6">
        <f>IF(Rules!$B$7=Rules!$E$7,MAX(Hit!I6,Stand!I6,Double!I6,Surrender!I6),MAX(Hit!I6,Stand!I6,Double!I6))</f>
        <v>-0.21724188132078476</v>
      </c>
      <c r="J6">
        <f>IF(Rules!$B$7=Rules!$E$7,MAX(Hit!J6,Stand!J6,Double!J6,Surrender!J6),MAX(Hit!J6,Stand!J6,Double!J6))</f>
        <v>-0.29264070019772598</v>
      </c>
      <c r="K6">
        <f>IF(Rules!$B$7=Rules!$E$7,MAX(Hit!K6,Stand!K6,Double!K6,Surrender!K6),MAX(Hit!K6,Stand!K6,Double!K6))</f>
        <v>-0.33774944037840804</v>
      </c>
      <c r="N6" s="31">
        <v>6</v>
      </c>
      <c r="O6" s="31" t="str">
        <f>IF(B6=Surrender!B6,"R",HSD!O6)</f>
        <v>H</v>
      </c>
      <c r="P6" s="31" t="str">
        <f>IF(C6=Surrender!C6,"R",HSD!P6)</f>
        <v>H</v>
      </c>
      <c r="Q6" s="31" t="str">
        <f>IF(D6=Surrender!D6,"R",HSD!Q6)</f>
        <v>H</v>
      </c>
      <c r="R6" s="31" t="str">
        <f>IF(E6=Surrender!E6,"R",HSD!R6)</f>
        <v>H</v>
      </c>
      <c r="S6" s="31" t="str">
        <f>IF(F6=Surrender!F6,"R",HSD!S6)</f>
        <v>H</v>
      </c>
      <c r="T6" s="31" t="str">
        <f>IF(G6=Surrender!G6,"R",HSD!T6)</f>
        <v>H</v>
      </c>
      <c r="U6" s="31" t="str">
        <f>IF(H6=Surrender!H6,"R",HSD!U6)</f>
        <v>H</v>
      </c>
      <c r="V6" s="31" t="str">
        <f>IF(I6=Surrender!I6,"R",HSD!V6)</f>
        <v>H</v>
      </c>
      <c r="W6" s="31" t="str">
        <f>IF(J6=Surrender!J6,"R",HSD!W6)</f>
        <v>H</v>
      </c>
      <c r="X6" s="31" t="str">
        <f>IF(K6=Surrender!K6,"R",HSD!X6)</f>
        <v>H</v>
      </c>
    </row>
    <row r="7" spans="1:24" x14ac:dyDescent="0.2">
      <c r="A7">
        <v>7</v>
      </c>
      <c r="B7">
        <f>IF(AND(Rules!$B$8=Rules!$E$8,Rules!$B$7=Rules!$E$7),MAX(Hit!B7,Stand!B7,Double!B7,Surrender!B7),MAX(Hit!B7,Stand!B7,Double!B7))</f>
        <v>-0.31007165033163697</v>
      </c>
      <c r="C7">
        <f>IF(Rules!$B$7=Rules!$E$7,MAX(Hit!C7,Stand!C7,Double!C7,Surrender!C7),MAX(Hit!C7,Stand!C7,Double!C7))</f>
        <v>-0.10918342786661633</v>
      </c>
      <c r="D7">
        <f>IF(Rules!$B$7=Rules!$E$7,MAX(Hit!D7,Stand!D7,Double!D7,Surrender!D7),MAX(Hit!D7,Stand!D7,Double!D7))</f>
        <v>-7.658298190446361E-2</v>
      </c>
      <c r="E7">
        <f>IF(Rules!$B$7=Rules!$E$7,MAX(Hit!E7,Stand!E7,Double!E7,Surrender!E7),MAX(Hit!E7,Stand!E7,Double!E7))</f>
        <v>-4.3021794004341876E-2</v>
      </c>
      <c r="F7">
        <f>IF(Rules!$B$7=Rules!$E$7,MAX(Hit!F7,Stand!F7,Double!F7,Surrender!F7),MAX(Hit!F7,Stand!F7,Double!F7))</f>
        <v>-7.2713609029408845E-3</v>
      </c>
      <c r="G7">
        <f>IF(Rules!$B$7=Rules!$E$7,MAX(Hit!G7,Stand!G7,Double!G7,Surrender!G7),MAX(Hit!G7,Stand!G7,Double!G7))</f>
        <v>2.9185342353860864E-2</v>
      </c>
      <c r="H7">
        <f>IF(Rules!$B$7=Rules!$E$7,MAX(Hit!H7,Stand!H7,Double!H7,Surrender!H7),MAX(Hit!H7,Stand!H7,Double!H7))</f>
        <v>-6.8807799580427764E-2</v>
      </c>
      <c r="I7">
        <f>IF(Rules!$B$7=Rules!$E$7,MAX(Hit!I7,Stand!I7,Double!I7,Surrender!I7),MAX(Hit!I7,Stand!I7,Double!I7))</f>
        <v>-0.21060476872434969</v>
      </c>
      <c r="J7">
        <f>IF(Rules!$B$7=Rules!$E$7,MAX(Hit!J7,Stand!J7,Double!J7,Surrender!J7),MAX(Hit!J7,Stand!J7,Double!J7))</f>
        <v>-0.28536544048687656</v>
      </c>
      <c r="K7">
        <f>IF(Rules!$B$7=Rules!$E$7,MAX(Hit!K7,Stand!K7,Double!K7,Surrender!K7),MAX(Hit!K7,Stand!K7,Double!K7))</f>
        <v>-0.31905479139833842</v>
      </c>
      <c r="N7" s="31">
        <v>7</v>
      </c>
      <c r="O7" s="31" t="str">
        <f>IF(B7=Surrender!B7,"R",HSD!O7)</f>
        <v>H</v>
      </c>
      <c r="P7" s="31" t="str">
        <f>IF(C7=Surrender!C7,"R",HSD!P7)</f>
        <v>H</v>
      </c>
      <c r="Q7" s="31" t="str">
        <f>IF(D7=Surrender!D7,"R",HSD!Q7)</f>
        <v>H</v>
      </c>
      <c r="R7" s="31" t="str">
        <f>IF(E7=Surrender!E7,"R",HSD!R7)</f>
        <v>H</v>
      </c>
      <c r="S7" s="31" t="str">
        <f>IF(F7=Surrender!F7,"R",HSD!S7)</f>
        <v>H</v>
      </c>
      <c r="T7" s="31" t="str">
        <f>IF(G7=Surrender!G7,"R",HSD!T7)</f>
        <v>H</v>
      </c>
      <c r="U7" s="31" t="str">
        <f>IF(H7=Surrender!H7,"R",HSD!U7)</f>
        <v>H</v>
      </c>
      <c r="V7" s="31" t="str">
        <f>IF(I7=Surrender!I7,"R",HSD!V7)</f>
        <v>H</v>
      </c>
      <c r="W7" s="31" t="str">
        <f>IF(J7=Surrender!J7,"R",HSD!W7)</f>
        <v>H</v>
      </c>
      <c r="X7" s="31" t="str">
        <f>IF(K7=Surrender!K7,"R",HSD!X7)</f>
        <v>H</v>
      </c>
    </row>
    <row r="8" spans="1:24" x14ac:dyDescent="0.2">
      <c r="A8">
        <v>8</v>
      </c>
      <c r="B8">
        <f>IF(AND(Rules!$B$8=Rules!$E$8,Rules!$B$7=Rules!$E$7),MAX(Hit!B8,Stand!B8,Double!B8,Surrender!B8),MAX(Hit!B8,Stand!B8,Double!B8))</f>
        <v>-0.1970288105741636</v>
      </c>
      <c r="C8">
        <f>IF(Rules!$B$7=Rules!$E$7,MAX(Hit!C8,Stand!C8,Double!C8,Surrender!C8),MAX(Hit!C8,Stand!C8,Double!C8))</f>
        <v>-2.1798188008805668E-2</v>
      </c>
      <c r="D8">
        <f>IF(Rules!$B$7=Rules!$E$7,MAX(Hit!D8,Stand!D8,Double!D8,Surrender!D8),MAX(Hit!D8,Stand!D8,Double!D8))</f>
        <v>8.0052625306546825E-3</v>
      </c>
      <c r="E8">
        <f>IF(Rules!$B$7=Rules!$E$7,MAX(Hit!E8,Stand!E8,Double!E8,Surrender!E8),MAX(Hit!E8,Stand!E8,Double!E8))</f>
        <v>3.8784473277208811E-2</v>
      </c>
      <c r="F8">
        <f>IF(Rules!$B$7=Rules!$E$7,MAX(Hit!F8,Stand!F8,Double!F8,Surrender!F8),MAX(Hit!F8,Stand!F8,Double!F8))</f>
        <v>7.0804635983033826E-2</v>
      </c>
      <c r="G8">
        <f>IF(Rules!$B$7=Rules!$E$7,MAX(Hit!G8,Stand!G8,Double!G8,Surrender!G8),MAX(Hit!G8,Stand!G8,Double!G8))</f>
        <v>0.11496015009622321</v>
      </c>
      <c r="H8">
        <f>IF(Rules!$B$7=Rules!$E$7,MAX(Hit!H8,Stand!H8,Double!H8,Surrender!H8),MAX(Hit!H8,Stand!H8,Double!H8))</f>
        <v>8.2207439363742862E-2</v>
      </c>
      <c r="I8">
        <f>IF(Rules!$B$7=Rules!$E$7,MAX(Hit!I8,Stand!I8,Double!I8,Surrender!I8),MAX(Hit!I8,Stand!I8,Double!I8))</f>
        <v>-5.9898275658656304E-2</v>
      </c>
      <c r="J8">
        <f>IF(Rules!$B$7=Rules!$E$7,MAX(Hit!J8,Stand!J8,Double!J8,Surrender!J8),MAX(Hit!J8,Stand!J8,Double!J8))</f>
        <v>-0.21018633199821757</v>
      </c>
      <c r="K8">
        <f>IF(Rules!$B$7=Rules!$E$7,MAX(Hit!K8,Stand!K8,Double!K8,Surrender!K8),MAX(Hit!K8,Stand!K8,Double!K8))</f>
        <v>-0.24937508055334259</v>
      </c>
      <c r="N8" s="31">
        <v>8</v>
      </c>
      <c r="O8" s="31" t="str">
        <f>IF(B8=Surrender!B8,"R",HSD!O8)</f>
        <v>H</v>
      </c>
      <c r="P8" s="31" t="str">
        <f>IF(C8=Surrender!C8,"R",HSD!P8)</f>
        <v>H</v>
      </c>
      <c r="Q8" s="31" t="str">
        <f>IF(D8=Surrender!D8,"R",HSD!Q8)</f>
        <v>H</v>
      </c>
      <c r="R8" s="31" t="str">
        <f>IF(E8=Surrender!E8,"R",HSD!R8)</f>
        <v>H</v>
      </c>
      <c r="S8" s="31" t="str">
        <f>IF(F8=Surrender!F8,"R",HSD!S8)</f>
        <v>H</v>
      </c>
      <c r="T8" s="31" t="str">
        <f>IF(G8=Surrender!G8,"R",HSD!T8)</f>
        <v>H</v>
      </c>
      <c r="U8" s="31" t="str">
        <f>IF(H8=Surrender!H8,"R",HSD!U8)</f>
        <v>H</v>
      </c>
      <c r="V8" s="31" t="str">
        <f>IF(I8=Surrender!I8,"R",HSD!V8)</f>
        <v>H</v>
      </c>
      <c r="W8" s="31" t="str">
        <f>IF(J8=Surrender!J8,"R",HSD!W8)</f>
        <v>H</v>
      </c>
      <c r="X8" s="31" t="str">
        <f>IF(K8=Surrender!K8,"R",HSD!X8)</f>
        <v>H</v>
      </c>
    </row>
    <row r="9" spans="1:24" x14ac:dyDescent="0.2">
      <c r="A9">
        <v>9</v>
      </c>
      <c r="B9">
        <f>IF(AND(Rules!$B$8=Rules!$E$8,Rules!$B$7=Rules!$E$7),MAX(Hit!B9,Stand!B9,Double!B9,Surrender!B9),MAX(Hit!B9,Stand!B9,Double!B9))</f>
        <v>-6.5680778778066204E-2</v>
      </c>
      <c r="C9">
        <f>IF(Rules!$B$7=Rules!$E$7,MAX(Hit!C9,Stand!C9,Double!C9,Surrender!C9),MAX(Hit!C9,Stand!C9,Double!C9))</f>
        <v>7.4446037576340524E-2</v>
      </c>
      <c r="D9">
        <f>IF(Rules!$B$7=Rules!$E$7,MAX(Hit!D9,Stand!D9,Double!D9,Surrender!D9),MAX(Hit!D9,Stand!D9,Double!D9))</f>
        <v>0.12081635332999649</v>
      </c>
      <c r="E9">
        <f>IF(Rules!$B$7=Rules!$E$7,MAX(Hit!E9,Stand!E9,Double!E9,Surrender!E9),MAX(Hit!E9,Stand!E9,Double!E9))</f>
        <v>0.18194893405242166</v>
      </c>
      <c r="F9">
        <f>IF(Rules!$B$7=Rules!$E$7,MAX(Hit!F9,Stand!F9,Double!F9,Surrender!F9),MAX(Hit!F9,Stand!F9,Double!F9))</f>
        <v>0.24305722487303633</v>
      </c>
      <c r="G9">
        <f>IF(Rules!$B$7=Rules!$E$7,MAX(Hit!G9,Stand!G9,Double!G9,Surrender!G9),MAX(Hit!G9,Stand!G9,Double!G9))</f>
        <v>0.31705474570166692</v>
      </c>
      <c r="H9">
        <f>IF(Rules!$B$7=Rules!$E$7,MAX(Hit!H9,Stand!H9,Double!H9,Surrender!H9),MAX(Hit!H9,Stand!H9,Double!H9))</f>
        <v>0.17186785993695267</v>
      </c>
      <c r="I9">
        <f>IF(Rules!$B$7=Rules!$E$7,MAX(Hit!I9,Stand!I9,Double!I9,Surrender!I9),MAX(Hit!I9,Stand!I9,Double!I9))</f>
        <v>9.8376217435392516E-2</v>
      </c>
      <c r="J9">
        <f>IF(Rules!$B$7=Rules!$E$7,MAX(Hit!J9,Stand!J9,Double!J9,Surrender!J9),MAX(Hit!J9,Stand!J9,Double!J9))</f>
        <v>-5.2178053462651669E-2</v>
      </c>
      <c r="K9">
        <f>IF(Rules!$B$7=Rules!$E$7,MAX(Hit!K9,Stand!K9,Double!K9,Surrender!K9),MAX(Hit!K9,Stand!K9,Double!K9))</f>
        <v>-0.15295298487455075</v>
      </c>
      <c r="N9" s="31">
        <v>9</v>
      </c>
      <c r="O9" s="31" t="str">
        <f>IF(B9=Surrender!B9,"R",HSD!O9)</f>
        <v>H</v>
      </c>
      <c r="P9" s="31" t="str">
        <f>IF(C9=Surrender!C9,"R",HSD!P9)</f>
        <v>H</v>
      </c>
      <c r="Q9" s="31" t="str">
        <f>IF(D9=Surrender!D9,"R",HSD!Q9)</f>
        <v>D</v>
      </c>
      <c r="R9" s="31" t="str">
        <f>IF(E9=Surrender!E9,"R",HSD!R9)</f>
        <v>D</v>
      </c>
      <c r="S9" s="31" t="str">
        <f>IF(F9=Surrender!F9,"R",HSD!S9)</f>
        <v>D</v>
      </c>
      <c r="T9" s="31" t="str">
        <f>IF(G9=Surrender!G9,"R",HSD!T9)</f>
        <v>D</v>
      </c>
      <c r="U9" s="31" t="str">
        <f>IF(H9=Surrender!H9,"R",HSD!U9)</f>
        <v>H</v>
      </c>
      <c r="V9" s="31" t="str">
        <f>IF(I9=Surrender!I9,"R",HSD!V9)</f>
        <v>H</v>
      </c>
      <c r="W9" s="31" t="str">
        <f>IF(J9=Surrender!J9,"R",HSD!W9)</f>
        <v>H</v>
      </c>
      <c r="X9" s="31" t="str">
        <f>IF(K9=Surrender!K9,"R",HSD!X9)</f>
        <v>H</v>
      </c>
    </row>
    <row r="10" spans="1:24" x14ac:dyDescent="0.2">
      <c r="A10">
        <v>10</v>
      </c>
      <c r="B10">
        <f>IF(AND(Rules!$B$8=Rules!$E$8,Rules!$B$7=Rules!$E$7),MAX(Hit!B10,Stand!B10,Double!B10,Surrender!B10),MAX(Hit!B10,Stand!B10,Double!B10))</f>
        <v>8.1449707945275923E-2</v>
      </c>
      <c r="C10">
        <f>IF(Rules!$B$7=Rules!$E$7,MAX(Hit!C10,Stand!C10,Double!C10,Surrender!C10),MAX(Hit!C10,Stand!C10,Double!C10))</f>
        <v>0.3589394124422991</v>
      </c>
      <c r="D10">
        <f>IF(Rules!$B$7=Rules!$E$7,MAX(Hit!D10,Stand!D10,Double!D10,Surrender!D10),MAX(Hit!D10,Stand!D10,Double!D10))</f>
        <v>0.40932067017593915</v>
      </c>
      <c r="E10">
        <f>IF(Rules!$B$7=Rules!$E$7,MAX(Hit!E10,Stand!E10,Double!E10,Surrender!E10),MAX(Hit!E10,Stand!E10,Double!E10))</f>
        <v>0.460940243794354</v>
      </c>
      <c r="F10">
        <f>IF(Rules!$B$7=Rules!$E$7,MAX(Hit!F10,Stand!F10,Double!F10,Surrender!F10),MAX(Hit!F10,Stand!F10,Double!F10))</f>
        <v>0.51251710900326775</v>
      </c>
      <c r="G10">
        <f>IF(Rules!$B$7=Rules!$E$7,MAX(Hit!G10,Stand!G10,Double!G10,Surrender!G10),MAX(Hit!G10,Stand!G10,Double!G10))</f>
        <v>0.57559016859776857</v>
      </c>
      <c r="H10">
        <f>IF(Rules!$B$7=Rules!$E$7,MAX(Hit!H10,Stand!H10,Double!H10,Surrender!H10),MAX(Hit!H10,Stand!H10,Double!H10))</f>
        <v>0.39241245528243773</v>
      </c>
      <c r="I10">
        <f>IF(Rules!$B$7=Rules!$E$7,MAX(Hit!I10,Stand!I10,Double!I10,Surrender!I10),MAX(Hit!I10,Stand!I10,Double!I10))</f>
        <v>0.28663571688628381</v>
      </c>
      <c r="J10">
        <f>IF(Rules!$B$7=Rules!$E$7,MAX(Hit!J10,Stand!J10,Double!J10,Surrender!J10),MAX(Hit!J10,Stand!J10,Double!J10))</f>
        <v>0.1443283683807712</v>
      </c>
      <c r="K10">
        <f>IF(Rules!$B$7=Rules!$E$7,MAX(Hit!K10,Stand!K10,Double!K10,Surrender!K10),MAX(Hit!K10,Stand!K10,Double!K10))</f>
        <v>2.5308523040868145E-2</v>
      </c>
      <c r="N10" s="31">
        <v>10</v>
      </c>
      <c r="O10" s="31" t="str">
        <f>IF(B10=Surrender!B10,"R",HSD!O10)</f>
        <v>H</v>
      </c>
      <c r="P10" s="31" t="str">
        <f>IF(C10=Surrender!C10,"R",HSD!P10)</f>
        <v>D</v>
      </c>
      <c r="Q10" s="31" t="str">
        <f>IF(D10=Surrender!D10,"R",HSD!Q10)</f>
        <v>D</v>
      </c>
      <c r="R10" s="31" t="str">
        <f>IF(E10=Surrender!E10,"R",HSD!R10)</f>
        <v>D</v>
      </c>
      <c r="S10" s="31" t="str">
        <f>IF(F10=Surrender!F10,"R",HSD!S10)</f>
        <v>D</v>
      </c>
      <c r="T10" s="31" t="str">
        <f>IF(G10=Surrender!G10,"R",HSD!T10)</f>
        <v>D</v>
      </c>
      <c r="U10" s="31" t="str">
        <f>IF(H10=Surrender!H10,"R",HSD!U10)</f>
        <v>D</v>
      </c>
      <c r="V10" s="31" t="str">
        <f>IF(I10=Surrender!I10,"R",HSD!V10)</f>
        <v>D</v>
      </c>
      <c r="W10" s="31" t="str">
        <f>IF(J10=Surrender!J10,"R",HSD!W10)</f>
        <v>D</v>
      </c>
      <c r="X10" s="31" t="str">
        <f>IF(K10=Surrender!K10,"R",HSD!X10)</f>
        <v>H</v>
      </c>
    </row>
    <row r="11" spans="1:24" x14ac:dyDescent="0.2">
      <c r="A11">
        <v>11</v>
      </c>
      <c r="B11">
        <f>IF(AND(Rules!$B$8=Rules!$E$8,Rules!$B$7=Rules!$E$7),MAX(Hit!B11,Stand!B11,Double!B11,Surrender!B11),MAX(Hit!B11,Stand!B11,Double!B11))</f>
        <v>0.14300128216153027</v>
      </c>
      <c r="C11">
        <f>IF(Rules!$B$7=Rules!$E$7,MAX(Hit!C11,Stand!C11,Double!C11,Surrender!C11),MAX(Hit!C11,Stand!C11,Double!C11))</f>
        <v>0.47064092333946889</v>
      </c>
      <c r="D11">
        <f>IF(Rules!$B$7=Rules!$E$7,MAX(Hit!D11,Stand!D11,Double!D11,Surrender!D11),MAX(Hit!D11,Stand!D11,Double!D11))</f>
        <v>0.51779525312221675</v>
      </c>
      <c r="E11">
        <f>IF(Rules!$B$7=Rules!$E$7,MAX(Hit!E11,Stand!E11,Double!E11,Surrender!E11),MAX(Hit!E11,Stand!E11,Double!E11))</f>
        <v>0.56604055041797607</v>
      </c>
      <c r="F11">
        <f>IF(Rules!$B$7=Rules!$E$7,MAX(Hit!F11,Stand!F11,Double!F11,Surrender!F11),MAX(Hit!F11,Stand!F11,Double!F11))</f>
        <v>0.61469901790902803</v>
      </c>
      <c r="G11">
        <f>IF(Rules!$B$7=Rules!$E$7,MAX(Hit!G11,Stand!G11,Double!G11,Surrender!G11),MAX(Hit!G11,Stand!G11,Double!G11))</f>
        <v>0.66738009490756944</v>
      </c>
      <c r="H11">
        <f>IF(Rules!$B$7=Rules!$E$7,MAX(Hit!H11,Stand!H11,Double!H11,Surrender!H11),MAX(Hit!H11,Stand!H11,Double!H11))</f>
        <v>0.46288894886429077</v>
      </c>
      <c r="I11">
        <f>IF(Rules!$B$7=Rules!$E$7,MAX(Hit!I11,Stand!I11,Double!I11,Surrender!I11),MAX(Hit!I11,Stand!I11,Double!I11))</f>
        <v>0.35069259087031501</v>
      </c>
      <c r="J11">
        <f>IF(Rules!$B$7=Rules!$E$7,MAX(Hit!J11,Stand!J11,Double!J11,Surrender!J11),MAX(Hit!J11,Stand!J11,Double!J11))</f>
        <v>0.22778342315245487</v>
      </c>
      <c r="K11">
        <f>IF(Rules!$B$7=Rules!$E$7,MAX(Hit!K11,Stand!K11,Double!K11,Surrender!K11),MAX(Hit!K11,Stand!K11,Double!K11))</f>
        <v>0.1796887274111463</v>
      </c>
      <c r="N11" s="31">
        <v>11</v>
      </c>
      <c r="O11" s="31" t="str">
        <f>IF(B11=Surrender!B11,"R",HSD!O11)</f>
        <v>H</v>
      </c>
      <c r="P11" s="31" t="str">
        <f>IF(C11=Surrender!C11,"R",HSD!P11)</f>
        <v>D</v>
      </c>
      <c r="Q11" s="31" t="str">
        <f>IF(D11=Surrender!D11,"R",HSD!Q11)</f>
        <v>D</v>
      </c>
      <c r="R11" s="31" t="str">
        <f>IF(E11=Surrender!E11,"R",HSD!R11)</f>
        <v>D</v>
      </c>
      <c r="S11" s="31" t="str">
        <f>IF(F11=Surrender!F11,"R",HSD!S11)</f>
        <v>D</v>
      </c>
      <c r="T11" s="31" t="str">
        <f>IF(G11=Surrender!G11,"R",HSD!T11)</f>
        <v>D</v>
      </c>
      <c r="U11" s="31" t="str">
        <f>IF(H11=Surrender!H11,"R",HSD!U11)</f>
        <v>D</v>
      </c>
      <c r="V11" s="31" t="str">
        <f>IF(I11=Surrender!I11,"R",HSD!V11)</f>
        <v>D</v>
      </c>
      <c r="W11" s="31" t="str">
        <f>IF(J11=Surrender!J11,"R",HSD!W11)</f>
        <v>D</v>
      </c>
      <c r="X11" s="31" t="str">
        <f>IF(K11=Surrender!K11,"R",HSD!X11)</f>
        <v>D</v>
      </c>
    </row>
    <row r="12" spans="1:24" x14ac:dyDescent="0.2">
      <c r="A12">
        <v>12</v>
      </c>
      <c r="B12">
        <f>IF(AND(Rules!$B$8=Rules!$E$8,Rules!$B$7=Rules!$E$7),MAX(Hit!B12,Stand!B12,Double!B12,Surrender!B12),MAX(Hit!B12,Stand!B12,Double!B12))</f>
        <v>-0.35054034044008009</v>
      </c>
      <c r="C12">
        <f>IF(Rules!$B$7=Rules!$E$7,MAX(Hit!C12,Stand!C12,Double!C12,Surrender!C12),MAX(Hit!C12,Stand!C12,Double!C12))</f>
        <v>-0.25338998596663809</v>
      </c>
      <c r="D12">
        <f>IF(Rules!$B$7=Rules!$E$7,MAX(Hit!D12,Stand!D12,Double!D12,Surrender!D12),MAX(Hit!D12,Stand!D12,Double!D12))</f>
        <v>-0.2336908997980866</v>
      </c>
      <c r="E12">
        <f>IF(Rules!$B$7=Rules!$E$7,MAX(Hit!E12,Stand!E12,Double!E12,Surrender!E12),MAX(Hit!E12,Stand!E12,Double!E12))</f>
        <v>-0.21106310899491437</v>
      </c>
      <c r="F12">
        <f>IF(Rules!$B$7=Rules!$E$7,MAX(Hit!F12,Stand!F12,Double!F12,Surrender!F12),MAX(Hit!F12,Stand!F12,Double!F12))</f>
        <v>-0.16719266083547524</v>
      </c>
      <c r="G12">
        <f>IF(Rules!$B$7=Rules!$E$7,MAX(Hit!G12,Stand!G12,Double!G12,Surrender!G12),MAX(Hit!G12,Stand!G12,Double!G12))</f>
        <v>-0.1536990158300045</v>
      </c>
      <c r="H12">
        <f>IF(Rules!$B$7=Rules!$E$7,MAX(Hit!H12,Stand!H12,Double!H12,Surrender!H12),MAX(Hit!H12,Stand!H12,Double!H12))</f>
        <v>-0.21284771451731424</v>
      </c>
      <c r="I12">
        <f>IF(Rules!$B$7=Rules!$E$7,MAX(Hit!I12,Stand!I12,Double!I12,Surrender!I12),MAX(Hit!I12,Stand!I12,Double!I12))</f>
        <v>-0.27157480502428616</v>
      </c>
      <c r="J12">
        <f>IF(Rules!$B$7=Rules!$E$7,MAX(Hit!J12,Stand!J12,Double!J12,Surrender!J12),MAX(Hit!J12,Stand!J12,Double!J12))</f>
        <v>-0.3400132806089356</v>
      </c>
      <c r="K12">
        <f>IF(Rules!$B$7=Rules!$E$7,MAX(Hit!K12,Stand!K12,Double!K12,Surrender!K12),MAX(Hit!K12,Stand!K12,Double!K12))</f>
        <v>-0.38104299284808768</v>
      </c>
      <c r="N12" s="31">
        <v>12</v>
      </c>
      <c r="O12" s="31" t="str">
        <f>IF(B12=Surrender!B12,"R",HSD!O12)</f>
        <v>H</v>
      </c>
      <c r="P12" s="31" t="str">
        <f>IF(C12=Surrender!C12,"R",HSD!P12)</f>
        <v>H</v>
      </c>
      <c r="Q12" s="31" t="str">
        <f>IF(D12=Surrender!D12,"R",HSD!Q12)</f>
        <v>H</v>
      </c>
      <c r="R12" s="31" t="str">
        <f>IF(E12=Surrender!E12,"R",HSD!R12)</f>
        <v>S</v>
      </c>
      <c r="S12" s="31" t="str">
        <f>IF(F12=Surrender!F12,"R",HSD!S12)</f>
        <v>S</v>
      </c>
      <c r="T12" s="31" t="str">
        <f>IF(G12=Surrender!G12,"R",HSD!T12)</f>
        <v>S</v>
      </c>
      <c r="U12" s="31" t="str">
        <f>IF(H12=Surrender!H12,"R",HSD!U12)</f>
        <v>H</v>
      </c>
      <c r="V12" s="31" t="str">
        <f>IF(I12=Surrender!I12,"R",HSD!V12)</f>
        <v>H</v>
      </c>
      <c r="W12" s="31" t="str">
        <f>IF(J12=Surrender!J12,"R",HSD!W12)</f>
        <v>H</v>
      </c>
      <c r="X12" s="31" t="str">
        <f>IF(K12=Surrender!K12,"R",HSD!X12)</f>
        <v>H</v>
      </c>
    </row>
    <row r="13" spans="1:24" x14ac:dyDescent="0.2">
      <c r="A13">
        <v>13</v>
      </c>
      <c r="B13">
        <f>IF(AND(Rules!$B$8=Rules!$E$8,Rules!$B$7=Rules!$E$7),MAX(Hit!B13,Stand!B13,Double!B13,Surrender!B13),MAX(Hit!B13,Stand!B13,Double!B13))</f>
        <v>-0.3969303161229315</v>
      </c>
      <c r="C13">
        <f>IF(Rules!$B$7=Rules!$E$7,MAX(Hit!C13,Stand!C13,Double!C13,Surrender!C13),MAX(Hit!C13,Stand!C13,Double!C13))</f>
        <v>-0.29278372720927726</v>
      </c>
      <c r="D13">
        <f>IF(Rules!$B$7=Rules!$E$7,MAX(Hit!D13,Stand!D13,Double!D13,Surrender!D13),MAX(Hit!D13,Stand!D13,Double!D13))</f>
        <v>-0.2522502292357135</v>
      </c>
      <c r="E13">
        <f>IF(Rules!$B$7=Rules!$E$7,MAX(Hit!E13,Stand!E13,Double!E13,Surrender!E13),MAX(Hit!E13,Stand!E13,Double!E13))</f>
        <v>-0.21106310899491437</v>
      </c>
      <c r="F13">
        <f>IF(Rules!$B$7=Rules!$E$7,MAX(Hit!F13,Stand!F13,Double!F13,Surrender!F13),MAX(Hit!F13,Stand!F13,Double!F13))</f>
        <v>-0.16719266083547524</v>
      </c>
      <c r="G13">
        <f>IF(Rules!$B$7=Rules!$E$7,MAX(Hit!G13,Stand!G13,Double!G13,Surrender!G13),MAX(Hit!G13,Stand!G13,Double!G13))</f>
        <v>-0.1536990158300045</v>
      </c>
      <c r="H13">
        <f>IF(Rules!$B$7=Rules!$E$7,MAX(Hit!H13,Stand!H13,Double!H13,Surrender!H13),MAX(Hit!H13,Stand!H13,Double!H13))</f>
        <v>-0.26907287776607752</v>
      </c>
      <c r="I13">
        <f>IF(Rules!$B$7=Rules!$E$7,MAX(Hit!I13,Stand!I13,Double!I13,Surrender!I13),MAX(Hit!I13,Stand!I13,Double!I13))</f>
        <v>-0.32360517609397998</v>
      </c>
      <c r="J13">
        <f>IF(Rules!$B$7=Rules!$E$7,MAX(Hit!J13,Stand!J13,Double!J13,Surrender!J13),MAX(Hit!J13,Stand!J13,Double!J13))</f>
        <v>-0.38715518913686875</v>
      </c>
      <c r="K13">
        <f>IF(Rules!$B$7=Rules!$E$7,MAX(Hit!K13,Stand!K13,Double!K13,Surrender!K13),MAX(Hit!K13,Stand!K13,Double!K13))</f>
        <v>-0.42525420764465277</v>
      </c>
      <c r="N13" s="31">
        <v>13</v>
      </c>
      <c r="O13" s="31" t="str">
        <f>IF(B13=Surrender!B13,"R",HSD!O13)</f>
        <v>H</v>
      </c>
      <c r="P13" s="31" t="str">
        <f>IF(C13=Surrender!C13,"R",HSD!P13)</f>
        <v>S</v>
      </c>
      <c r="Q13" s="31" t="str">
        <f>IF(D13=Surrender!D13,"R",HSD!Q13)</f>
        <v>S</v>
      </c>
      <c r="R13" s="31" t="str">
        <f>IF(E13=Surrender!E13,"R",HSD!R13)</f>
        <v>S</v>
      </c>
      <c r="S13" s="31" t="str">
        <f>IF(F13=Surrender!F13,"R",HSD!S13)</f>
        <v>S</v>
      </c>
      <c r="T13" s="31" t="str">
        <f>IF(G13=Surrender!G13,"R",HSD!T13)</f>
        <v>S</v>
      </c>
      <c r="U13" s="31" t="str">
        <f>IF(H13=Surrender!H13,"R",HSD!U13)</f>
        <v>H</v>
      </c>
      <c r="V13" s="31" t="str">
        <f>IF(I13=Surrender!I13,"R",HSD!V13)</f>
        <v>H</v>
      </c>
      <c r="W13" s="31" t="str">
        <f>IF(J13=Surrender!J13,"R",HSD!W13)</f>
        <v>H</v>
      </c>
      <c r="X13" s="31" t="str">
        <f>IF(K13=Surrender!K13,"R",HSD!X13)</f>
        <v>H</v>
      </c>
    </row>
    <row r="14" spans="1:24" x14ac:dyDescent="0.2">
      <c r="A14">
        <v>14</v>
      </c>
      <c r="B14">
        <f>IF(AND(Rules!$B$8=Rules!$E$8,Rules!$B$7=Rules!$E$7),MAX(Hit!B14,Stand!B14,Double!B14,Surrender!B14),MAX(Hit!B14,Stand!B14,Double!B14))</f>
        <v>-0.44000672211415065</v>
      </c>
      <c r="C14">
        <f>IF(Rules!$B$7=Rules!$E$7,MAX(Hit!C14,Stand!C14,Double!C14,Surrender!C14),MAX(Hit!C14,Stand!C14,Double!C14))</f>
        <v>-0.29278372720927726</v>
      </c>
      <c r="D14">
        <f>IF(Rules!$B$7=Rules!$E$7,MAX(Hit!D14,Stand!D14,Double!D14,Surrender!D14),MAX(Hit!D14,Stand!D14,Double!D14))</f>
        <v>-0.2522502292357135</v>
      </c>
      <c r="E14">
        <f>IF(Rules!$B$7=Rules!$E$7,MAX(Hit!E14,Stand!E14,Double!E14,Surrender!E14),MAX(Hit!E14,Stand!E14,Double!E14))</f>
        <v>-0.21106310899491437</v>
      </c>
      <c r="F14">
        <f>IF(Rules!$B$7=Rules!$E$7,MAX(Hit!F14,Stand!F14,Double!F14,Surrender!F14),MAX(Hit!F14,Stand!F14,Double!F14))</f>
        <v>-0.16719266083547524</v>
      </c>
      <c r="G14">
        <f>IF(Rules!$B$7=Rules!$E$7,MAX(Hit!G14,Stand!G14,Double!G14,Surrender!G14),MAX(Hit!G14,Stand!G14,Double!G14))</f>
        <v>-0.1536990158300045</v>
      </c>
      <c r="H14">
        <f>IF(Rules!$B$7=Rules!$E$7,MAX(Hit!H14,Stand!H14,Double!H14,Surrender!H14),MAX(Hit!H14,Stand!H14,Double!H14))</f>
        <v>-0.3212819579256434</v>
      </c>
      <c r="I14">
        <f>IF(Rules!$B$7=Rules!$E$7,MAX(Hit!I14,Stand!I14,Double!I14,Surrender!I14),MAX(Hit!I14,Stand!I14,Double!I14))</f>
        <v>-0.37191909208726714</v>
      </c>
      <c r="J14">
        <f>IF(Rules!$B$7=Rules!$E$7,MAX(Hit!J14,Stand!J14,Double!J14,Surrender!J14),MAX(Hit!J14,Stand!J14,Double!J14))</f>
        <v>-0.43092981848423528</v>
      </c>
      <c r="K14">
        <f>IF(Rules!$B$7=Rules!$E$7,MAX(Hit!K14,Stand!K14,Double!K14,Surrender!K14),MAX(Hit!K14,Stand!K14,Double!K14))</f>
        <v>-0.46630747852717758</v>
      </c>
      <c r="N14" s="31">
        <v>14</v>
      </c>
      <c r="O14" s="31" t="str">
        <f>IF(B14=Surrender!B14,"R",HSD!O14)</f>
        <v>H</v>
      </c>
      <c r="P14" s="31" t="str">
        <f>IF(C14=Surrender!C14,"R",HSD!P14)</f>
        <v>S</v>
      </c>
      <c r="Q14" s="31" t="str">
        <f>IF(D14=Surrender!D14,"R",HSD!Q14)</f>
        <v>S</v>
      </c>
      <c r="R14" s="31" t="str">
        <f>IF(E14=Surrender!E14,"R",HSD!R14)</f>
        <v>S</v>
      </c>
      <c r="S14" s="31" t="str">
        <f>IF(F14=Surrender!F14,"R",HSD!S14)</f>
        <v>S</v>
      </c>
      <c r="T14" s="31" t="str">
        <f>IF(G14=Surrender!G14,"R",HSD!T14)</f>
        <v>S</v>
      </c>
      <c r="U14" s="31" t="str">
        <f>IF(H14=Surrender!H14,"R",HSD!U14)</f>
        <v>H</v>
      </c>
      <c r="V14" s="31" t="str">
        <f>IF(I14=Surrender!I14,"R",HSD!V14)</f>
        <v>H</v>
      </c>
      <c r="W14" s="31" t="str">
        <f>IF(J14=Surrender!J14,"R",HSD!W14)</f>
        <v>H</v>
      </c>
      <c r="X14" s="31" t="str">
        <f>IF(K14=Surrender!K14,"R",HSD!X14)</f>
        <v>H</v>
      </c>
    </row>
    <row r="15" spans="1:24" x14ac:dyDescent="0.2">
      <c r="A15">
        <v>15</v>
      </c>
      <c r="B15">
        <f>IF(AND(Rules!$B$8=Rules!$E$8,Rules!$B$7=Rules!$E$7),MAX(Hit!B15,Stand!B15,Double!B15,Surrender!B15),MAX(Hit!B15,Stand!B15,Double!B15))</f>
        <v>-0.4800062419631399</v>
      </c>
      <c r="C15">
        <f>IF(Rules!$B$7=Rules!$E$7,MAX(Hit!C15,Stand!C15,Double!C15,Surrender!C15),MAX(Hit!C15,Stand!C15,Double!C15))</f>
        <v>-0.29278372720927726</v>
      </c>
      <c r="D15">
        <f>IF(Rules!$B$7=Rules!$E$7,MAX(Hit!D15,Stand!D15,Double!D15,Surrender!D15),MAX(Hit!D15,Stand!D15,Double!D15))</f>
        <v>-0.2522502292357135</v>
      </c>
      <c r="E15">
        <f>IF(Rules!$B$7=Rules!$E$7,MAX(Hit!E15,Stand!E15,Double!E15,Surrender!E15),MAX(Hit!E15,Stand!E15,Double!E15))</f>
        <v>-0.21106310899491437</v>
      </c>
      <c r="F15">
        <f>IF(Rules!$B$7=Rules!$E$7,MAX(Hit!F15,Stand!F15,Double!F15,Surrender!F15),MAX(Hit!F15,Stand!F15,Double!F15))</f>
        <v>-0.16719266083547524</v>
      </c>
      <c r="G15">
        <f>IF(Rules!$B$7=Rules!$E$7,MAX(Hit!G15,Stand!G15,Double!G15,Surrender!G15),MAX(Hit!G15,Stand!G15,Double!G15))</f>
        <v>-0.1536990158300045</v>
      </c>
      <c r="H15">
        <f>IF(Rules!$B$7=Rules!$E$7,MAX(Hit!H15,Stand!H15,Double!H15,Surrender!H15),MAX(Hit!H15,Stand!H15,Double!H15))</f>
        <v>-0.36976181807381175</v>
      </c>
      <c r="I15">
        <f>IF(Rules!$B$7=Rules!$E$7,MAX(Hit!I15,Stand!I15,Double!I15,Surrender!I15),MAX(Hit!I15,Stand!I15,Double!I15))</f>
        <v>-0.41678201408103371</v>
      </c>
      <c r="J15">
        <f>IF(Rules!$B$7=Rules!$E$7,MAX(Hit!J15,Stand!J15,Double!J15,Surrender!J15),MAX(Hit!J15,Stand!J15,Double!J15))</f>
        <v>-0.47157768859250415</v>
      </c>
      <c r="K15">
        <f>IF(Rules!$B$7=Rules!$E$7,MAX(Hit!K15,Stand!K15,Double!K15,Surrender!K15),MAX(Hit!K15,Stand!K15,Double!K15))</f>
        <v>-0.5</v>
      </c>
      <c r="N15" s="31">
        <v>15</v>
      </c>
      <c r="O15" s="31" t="str">
        <f>IF(B15=Surrender!B15,"R",HSD!O15)</f>
        <v>H</v>
      </c>
      <c r="P15" s="31" t="str">
        <f>IF(C15=Surrender!C15,"R",HSD!P15)</f>
        <v>S</v>
      </c>
      <c r="Q15" s="31" t="str">
        <f>IF(D15=Surrender!D15,"R",HSD!Q15)</f>
        <v>S</v>
      </c>
      <c r="R15" s="31" t="str">
        <f>IF(E15=Surrender!E15,"R",HSD!R15)</f>
        <v>S</v>
      </c>
      <c r="S15" s="31" t="str">
        <f>IF(F15=Surrender!F15,"R",HSD!S15)</f>
        <v>S</v>
      </c>
      <c r="T15" s="31" t="str">
        <f>IF(G15=Surrender!G15,"R",HSD!T15)</f>
        <v>S</v>
      </c>
      <c r="U15" s="31" t="str">
        <f>IF(H15=Surrender!H15,"R",HSD!U15)</f>
        <v>H</v>
      </c>
      <c r="V15" s="31" t="str">
        <f>IF(I15=Surrender!I15,"R",HSD!V15)</f>
        <v>H</v>
      </c>
      <c r="W15" s="31" t="str">
        <f>IF(J15=Surrender!J15,"R",HSD!W15)</f>
        <v>H</v>
      </c>
      <c r="X15" s="31" t="str">
        <f>IF(K15=Surrender!K15,"R",HSD!X15)</f>
        <v>R</v>
      </c>
    </row>
    <row r="16" spans="1:24" x14ac:dyDescent="0.2">
      <c r="A16">
        <v>16</v>
      </c>
      <c r="B16">
        <f>IF(AND(Rules!$B$8=Rules!$E$8,Rules!$B$7=Rules!$E$7),MAX(Hit!B16,Stand!B16,Double!B16,Surrender!B16),MAX(Hit!B16,Stand!B16,Double!B16))</f>
        <v>-0.51714865325148707</v>
      </c>
      <c r="C16">
        <f>IF(Rules!$B$7=Rules!$E$7,MAX(Hit!C16,Stand!C16,Double!C16,Surrender!C16),MAX(Hit!C16,Stand!C16,Double!C16))</f>
        <v>-0.29278372720927726</v>
      </c>
      <c r="D16">
        <f>IF(Rules!$B$7=Rules!$E$7,MAX(Hit!D16,Stand!D16,Double!D16,Surrender!D16),MAX(Hit!D16,Stand!D16,Double!D16))</f>
        <v>-0.2522502292357135</v>
      </c>
      <c r="E16">
        <f>IF(Rules!$B$7=Rules!$E$7,MAX(Hit!E16,Stand!E16,Double!E16,Surrender!E16),MAX(Hit!E16,Stand!E16,Double!E16))</f>
        <v>-0.21106310899491437</v>
      </c>
      <c r="F16">
        <f>IF(Rules!$B$7=Rules!$E$7,MAX(Hit!F16,Stand!F16,Double!F16,Surrender!F16),MAX(Hit!F16,Stand!F16,Double!F16))</f>
        <v>-0.16719266083547524</v>
      </c>
      <c r="G16">
        <f>IF(Rules!$B$7=Rules!$E$7,MAX(Hit!G16,Stand!G16,Double!G16,Surrender!G16),MAX(Hit!G16,Stand!G16,Double!G16))</f>
        <v>-0.1536990158300045</v>
      </c>
      <c r="H16">
        <f>IF(Rules!$B$7=Rules!$E$7,MAX(Hit!H16,Stand!H16,Double!H16,Surrender!H16),MAX(Hit!H16,Stand!H16,Double!H16))</f>
        <v>-0.41477883106853947</v>
      </c>
      <c r="I16">
        <f>IF(Rules!$B$7=Rules!$E$7,MAX(Hit!I16,Stand!I16,Double!I16,Surrender!I16),MAX(Hit!I16,Stand!I16,Double!I16))</f>
        <v>-0.45844044164667419</v>
      </c>
      <c r="J16">
        <f>IF(Rules!$B$7=Rules!$E$7,MAX(Hit!J16,Stand!J16,Double!J16,Surrender!J16),MAX(Hit!J16,Stand!J16,Double!J16))</f>
        <v>-0.5</v>
      </c>
      <c r="K16">
        <f>IF(Rules!$B$7=Rules!$E$7,MAX(Hit!K16,Stand!K16,Double!K16,Surrender!K16),MAX(Hit!K16,Stand!K16,Double!K16))</f>
        <v>-0.5</v>
      </c>
      <c r="N16" s="31">
        <v>16</v>
      </c>
      <c r="O16" s="31" t="str">
        <f>IF(B16=Surrender!B16,"R",HSD!O16)</f>
        <v>H</v>
      </c>
      <c r="P16" s="31" t="str">
        <f>IF(C16=Surrender!C16,"R",HSD!P16)</f>
        <v>S</v>
      </c>
      <c r="Q16" s="31" t="str">
        <f>IF(D16=Surrender!D16,"R",HSD!Q16)</f>
        <v>S</v>
      </c>
      <c r="R16" s="31" t="str">
        <f>IF(E16=Surrender!E16,"R",HSD!R16)</f>
        <v>S</v>
      </c>
      <c r="S16" s="31" t="str">
        <f>IF(F16=Surrender!F16,"R",HSD!S16)</f>
        <v>S</v>
      </c>
      <c r="T16" s="31" t="str">
        <f>IF(G16=Surrender!G16,"R",HSD!T16)</f>
        <v>S</v>
      </c>
      <c r="U16" s="31" t="str">
        <f>IF(H16=Surrender!H16,"R",HSD!U16)</f>
        <v>H</v>
      </c>
      <c r="V16" s="31" t="str">
        <f>IF(I16=Surrender!I16,"R",HSD!V16)</f>
        <v>H</v>
      </c>
      <c r="W16" s="31" t="str">
        <f>IF(J16=Surrender!J16,"R",HSD!W16)</f>
        <v>R</v>
      </c>
      <c r="X16" s="31" t="str">
        <f>IF(K16=Surrender!K16,"R",HSD!X16)</f>
        <v>R</v>
      </c>
    </row>
    <row r="17" spans="1:24" x14ac:dyDescent="0.2">
      <c r="A17">
        <v>17</v>
      </c>
      <c r="B17">
        <f>IF(AND(Rules!$B$8=Rules!$E$8,Rules!$B$7=Rules!$E$7),MAX(Hit!B17,Stand!B17,Double!B17,Surrender!B17),MAX(Hit!B17,Stand!B17,Double!B17))</f>
        <v>-0.47803347499473703</v>
      </c>
      <c r="C17">
        <f>IF(Rules!$B$7=Rules!$E$7,MAX(Hit!C17,Stand!C17,Double!C17,Surrender!C17),MAX(Hit!C17,Stand!C17,Double!C17))</f>
        <v>-0.15297458768154204</v>
      </c>
      <c r="D17">
        <f>IF(Rules!$B$7=Rules!$E$7,MAX(Hit!D17,Stand!D17,Double!D17,Surrender!D17),MAX(Hit!D17,Stand!D17,Double!D17))</f>
        <v>-0.11721624142457365</v>
      </c>
      <c r="E17">
        <f>IF(Rules!$B$7=Rules!$E$7,MAX(Hit!E17,Stand!E17,Double!E17,Surrender!E17),MAX(Hit!E17,Stand!E17,Double!E17))</f>
        <v>-8.0573373145316152E-2</v>
      </c>
      <c r="F17">
        <f>IF(Rules!$B$7=Rules!$E$7,MAX(Hit!F17,Stand!F17,Double!F17,Surrender!F17),MAX(Hit!F17,Stand!F17,Double!F17))</f>
        <v>-4.4941375564924446E-2</v>
      </c>
      <c r="G17">
        <f>IF(Rules!$B$7=Rules!$E$7,MAX(Hit!G17,Stand!G17,Double!G17,Surrender!G17),MAX(Hit!G17,Stand!G17,Double!G17))</f>
        <v>1.1739160673341853E-2</v>
      </c>
      <c r="H17">
        <f>IF(Rules!$B$7=Rules!$E$7,MAX(Hit!H17,Stand!H17,Double!H17,Surrender!H17),MAX(Hit!H17,Stand!H17,Double!H17))</f>
        <v>-0.10680898948269468</v>
      </c>
      <c r="I17">
        <f>IF(Rules!$B$7=Rules!$E$7,MAX(Hit!I17,Stand!I17,Double!I17,Surrender!I17),MAX(Hit!I17,Stand!I17,Double!I17))</f>
        <v>-0.38195097104844711</v>
      </c>
      <c r="J17">
        <f>IF(Rules!$B$7=Rules!$E$7,MAX(Hit!J17,Stand!J17,Double!J17,Surrender!J17),MAX(Hit!J17,Stand!J17,Double!J17))</f>
        <v>-0.42315423964521737</v>
      </c>
      <c r="K17">
        <f>IF(Rules!$B$7=Rules!$E$7,MAX(Hit!K17,Stand!K17,Double!K17,Surrender!K17),MAX(Hit!K17,Stand!K17,Double!K17))</f>
        <v>-0.41972063392881986</v>
      </c>
      <c r="N17" s="31">
        <v>17</v>
      </c>
      <c r="O17" s="31" t="str">
        <f>IF(B17=Surrender!B17,"R",HSD!O17)</f>
        <v>S</v>
      </c>
      <c r="P17" s="31" t="str">
        <f>IF(C17=Surrender!C17,"R",HSD!P17)</f>
        <v>S</v>
      </c>
      <c r="Q17" s="31" t="str">
        <f>IF(D17=Surrender!D17,"R",HSD!Q17)</f>
        <v>S</v>
      </c>
      <c r="R17" s="31" t="str">
        <f>IF(E17=Surrender!E17,"R",HSD!R17)</f>
        <v>S</v>
      </c>
      <c r="S17" s="31" t="str">
        <f>IF(F17=Surrender!F17,"R",HSD!S17)</f>
        <v>S</v>
      </c>
      <c r="T17" s="31" t="str">
        <f>IF(G17=Surrender!G17,"R",HSD!T17)</f>
        <v>S</v>
      </c>
      <c r="U17" s="31" t="str">
        <f>IF(H17=Surrender!H17,"R",HSD!U17)</f>
        <v>S</v>
      </c>
      <c r="V17" s="31" t="str">
        <f>IF(I17=Surrender!I17,"R",HSD!V17)</f>
        <v>S</v>
      </c>
      <c r="W17" s="31" t="str">
        <f>IF(J17=Surrender!J17,"R",HSD!W17)</f>
        <v>S</v>
      </c>
      <c r="X17" s="31" t="str">
        <f>IF(K17=Surrender!K17,"R",HSD!X17)</f>
        <v>S</v>
      </c>
    </row>
    <row r="18" spans="1:24" x14ac:dyDescent="0.2">
      <c r="A18">
        <v>18</v>
      </c>
      <c r="B18">
        <f>IF(AND(Rules!$B$8=Rules!$E$8,Rules!$B$7=Rules!$E$7),MAX(Hit!B18,Stand!B18,Double!B18,Surrender!B18),MAX(Hit!B18,Stand!B18,Double!B18))</f>
        <v>-0.10019887561319057</v>
      </c>
      <c r="C18">
        <f>IF(Rules!$B$7=Rules!$E$7,MAX(Hit!C18,Stand!C18,Double!C18,Surrender!C18),MAX(Hit!C18,Stand!C18,Double!C18))</f>
        <v>0.12174190222088771</v>
      </c>
      <c r="D18">
        <f>IF(Rules!$B$7=Rules!$E$7,MAX(Hit!D18,Stand!D18,Double!D18,Surrender!D18),MAX(Hit!D18,Stand!D18,Double!D18))</f>
        <v>0.14830007284131119</v>
      </c>
      <c r="E18">
        <f>IF(Rules!$B$7=Rules!$E$7,MAX(Hit!E18,Stand!E18,Double!E18,Surrender!E18),MAX(Hit!E18,Stand!E18,Double!E18))</f>
        <v>0.17585443719748528</v>
      </c>
      <c r="F18">
        <f>IF(Rules!$B$7=Rules!$E$7,MAX(Hit!F18,Stand!F18,Double!F18,Surrender!F18),MAX(Hit!F18,Stand!F18,Double!F18))</f>
        <v>0.19956119497617719</v>
      </c>
      <c r="G18">
        <f>IF(Rules!$B$7=Rules!$E$7,MAX(Hit!G18,Stand!G18,Double!G18,Surrender!G18),MAX(Hit!G18,Stand!G18,Double!G18))</f>
        <v>0.28344391604689856</v>
      </c>
      <c r="H18">
        <f>IF(Rules!$B$7=Rules!$E$7,MAX(Hit!H18,Stand!H18,Double!H18,Surrender!H18),MAX(Hit!H18,Stand!H18,Double!H18))</f>
        <v>0.3995541673365518</v>
      </c>
      <c r="I18">
        <f>IF(Rules!$B$7=Rules!$E$7,MAX(Hit!I18,Stand!I18,Double!I18,Surrender!I18),MAX(Hit!I18,Stand!I18,Double!I18))</f>
        <v>0.10595134861912359</v>
      </c>
      <c r="J18">
        <f>IF(Rules!$B$7=Rules!$E$7,MAX(Hit!J18,Stand!J18,Double!J18,Surrender!J18),MAX(Hit!J18,Stand!J18,Double!J18))</f>
        <v>-0.18316335667343331</v>
      </c>
      <c r="K18">
        <f>IF(Rules!$B$7=Rules!$E$7,MAX(Hit!K18,Stand!K18,Double!K18,Surrender!K18),MAX(Hit!K18,Stand!K18,Double!K18))</f>
        <v>-0.17830123379648949</v>
      </c>
      <c r="N18" s="31">
        <v>18</v>
      </c>
      <c r="O18" s="31" t="str">
        <f>IF(B18=Surrender!B18,"R",HSD!O18)</f>
        <v>S</v>
      </c>
      <c r="P18" s="31" t="str">
        <f>IF(C18=Surrender!C18,"R",HSD!P18)</f>
        <v>S</v>
      </c>
      <c r="Q18" s="31" t="str">
        <f>IF(D18=Surrender!D18,"R",HSD!Q18)</f>
        <v>S</v>
      </c>
      <c r="R18" s="31" t="str">
        <f>IF(E18=Surrender!E18,"R",HSD!R18)</f>
        <v>S</v>
      </c>
      <c r="S18" s="31" t="str">
        <f>IF(F18=Surrender!F18,"R",HSD!S18)</f>
        <v>S</v>
      </c>
      <c r="T18" s="31" t="str">
        <f>IF(G18=Surrender!G18,"R",HSD!T18)</f>
        <v>S</v>
      </c>
      <c r="U18" s="31" t="str">
        <f>IF(H18=Surrender!H18,"R",HSD!U18)</f>
        <v>S</v>
      </c>
      <c r="V18" s="31" t="str">
        <f>IF(I18=Surrender!I18,"R",HSD!V18)</f>
        <v>S</v>
      </c>
      <c r="W18" s="31" t="str">
        <f>IF(J18=Surrender!J18,"R",HSD!W18)</f>
        <v>S</v>
      </c>
      <c r="X18" s="31" t="str">
        <f>IF(K18=Surrender!K18,"R",HSD!X18)</f>
        <v>S</v>
      </c>
    </row>
    <row r="19" spans="1:24" x14ac:dyDescent="0.2">
      <c r="A19">
        <v>19</v>
      </c>
      <c r="B19">
        <f>IF(AND(Rules!$B$8=Rules!$E$8,Rules!$B$7=Rules!$E$7),MAX(Hit!B19,Stand!B19,Double!B19,Surrender!B19),MAX(Hit!B19,Stand!B19,Double!B19))</f>
        <v>0.27763572376835594</v>
      </c>
      <c r="C19">
        <f>IF(Rules!$B$7=Rules!$E$7,MAX(Hit!C19,Stand!C19,Double!C19,Surrender!C19),MAX(Hit!C19,Stand!C19,Double!C19))</f>
        <v>0.38630468602058993</v>
      </c>
      <c r="D19">
        <f>IF(Rules!$B$7=Rules!$E$7,MAX(Hit!D19,Stand!D19,Double!D19,Surrender!D19),MAX(Hit!D19,Stand!D19,Double!D19))</f>
        <v>0.4043629365977599</v>
      </c>
      <c r="E19">
        <f>IF(Rules!$B$7=Rules!$E$7,MAX(Hit!E19,Stand!E19,Double!E19,Surrender!E19),MAX(Hit!E19,Stand!E19,Double!E19))</f>
        <v>0.42317892482749653</v>
      </c>
      <c r="F19">
        <f>IF(Rules!$B$7=Rules!$E$7,MAX(Hit!F19,Stand!F19,Double!F19,Surrender!F19),MAX(Hit!F19,Stand!F19,Double!F19))</f>
        <v>0.43951210416088371</v>
      </c>
      <c r="G19">
        <f>IF(Rules!$B$7=Rules!$E$7,MAX(Hit!G19,Stand!G19,Double!G19,Surrender!G19),MAX(Hit!G19,Stand!G19,Double!G19))</f>
        <v>0.49597707378731914</v>
      </c>
      <c r="H19">
        <f>IF(Rules!$B$7=Rules!$E$7,MAX(Hit!H19,Stand!H19,Double!H19,Surrender!H19),MAX(Hit!H19,Stand!H19,Double!H19))</f>
        <v>0.6159764957534315</v>
      </c>
      <c r="I19">
        <f>IF(Rules!$B$7=Rules!$E$7,MAX(Hit!I19,Stand!I19,Double!I19,Surrender!I19),MAX(Hit!I19,Stand!I19,Double!I19))</f>
        <v>0.59385366828669439</v>
      </c>
      <c r="J19">
        <f>IF(Rules!$B$7=Rules!$E$7,MAX(Hit!J19,Stand!J19,Double!J19,Surrender!J19),MAX(Hit!J19,Stand!J19,Double!J19))</f>
        <v>0.28759675706758148</v>
      </c>
      <c r="K19">
        <f>IF(Rules!$B$7=Rules!$E$7,MAX(Hit!K19,Stand!K19,Double!K19,Surrender!K19),MAX(Hit!K19,Stand!K19,Double!K19))</f>
        <v>6.3118166335840831E-2</v>
      </c>
      <c r="N19" s="31">
        <v>19</v>
      </c>
      <c r="O19" s="31" t="str">
        <f>IF(B19=Surrender!B19,"R",HSD!O19)</f>
        <v>S</v>
      </c>
      <c r="P19" s="31" t="str">
        <f>IF(C19=Surrender!C19,"R",HSD!P19)</f>
        <v>S</v>
      </c>
      <c r="Q19" s="31" t="str">
        <f>IF(D19=Surrender!D19,"R",HSD!Q19)</f>
        <v>S</v>
      </c>
      <c r="R19" s="31" t="str">
        <f>IF(E19=Surrender!E19,"R",HSD!R19)</f>
        <v>S</v>
      </c>
      <c r="S19" s="31" t="str">
        <f>IF(F19=Surrender!F19,"R",HSD!S19)</f>
        <v>S</v>
      </c>
      <c r="T19" s="31" t="str">
        <f>IF(G19=Surrender!G19,"R",HSD!T19)</f>
        <v>S</v>
      </c>
      <c r="U19" s="31" t="str">
        <f>IF(H19=Surrender!H19,"R",HSD!U19)</f>
        <v>S</v>
      </c>
      <c r="V19" s="31" t="str">
        <f>IF(I19=Surrender!I19,"R",HSD!V19)</f>
        <v>S</v>
      </c>
      <c r="W19" s="31" t="str">
        <f>IF(J19=Surrender!J19,"R",HSD!W19)</f>
        <v>S</v>
      </c>
      <c r="X19" s="31" t="str">
        <f>IF(K19=Surrender!K19,"R",HSD!X19)</f>
        <v>S</v>
      </c>
    </row>
    <row r="20" spans="1:24" x14ac:dyDescent="0.2">
      <c r="A20">
        <v>20</v>
      </c>
      <c r="B20">
        <f>IF(AND(Rules!$B$8=Rules!$E$8,Rules!$B$7=Rules!$E$7),MAX(Hit!B20,Stand!B20,Double!B20,Surrender!B20),MAX(Hit!B20,Stand!B20,Double!B20))</f>
        <v>0.65547032314990239</v>
      </c>
      <c r="C20">
        <f>IF(Rules!$B$7=Rules!$E$7,MAX(Hit!C20,Stand!C20,Double!C20,Surrender!C20),MAX(Hit!C20,Stand!C20,Double!C20))</f>
        <v>0.63998657521683877</v>
      </c>
      <c r="D20">
        <f>IF(Rules!$B$7=Rules!$E$7,MAX(Hit!D20,Stand!D20,Double!D20,Surrender!D20),MAX(Hit!D20,Stand!D20,Double!D20))</f>
        <v>0.65027209425148136</v>
      </c>
      <c r="E20">
        <f>IF(Rules!$B$7=Rules!$E$7,MAX(Hit!E20,Stand!E20,Double!E20,Surrender!E20),MAX(Hit!E20,Stand!E20,Double!E20))</f>
        <v>0.66104996194807186</v>
      </c>
      <c r="F20">
        <f>IF(Rules!$B$7=Rules!$E$7,MAX(Hit!F20,Stand!F20,Double!F20,Surrender!F20),MAX(Hit!F20,Stand!F20,Double!F20))</f>
        <v>0.67035969063279999</v>
      </c>
      <c r="G20">
        <f>IF(Rules!$B$7=Rules!$E$7,MAX(Hit!G20,Stand!G20,Double!G20,Surrender!G20),MAX(Hit!G20,Stand!G20,Double!G20))</f>
        <v>0.70395857017134467</v>
      </c>
      <c r="H20">
        <f>IF(Rules!$B$7=Rules!$E$7,MAX(Hit!H20,Stand!H20,Double!H20,Surrender!H20),MAX(Hit!H20,Stand!H20,Double!H20))</f>
        <v>0.77322722653717491</v>
      </c>
      <c r="I20">
        <f>IF(Rules!$B$7=Rules!$E$7,MAX(Hit!I20,Stand!I20,Double!I20,Surrender!I20),MAX(Hit!I20,Stand!I20,Double!I20))</f>
        <v>0.79181515955189841</v>
      </c>
      <c r="J20">
        <f>IF(Rules!$B$7=Rules!$E$7,MAX(Hit!J20,Stand!J20,Double!J20,Surrender!J20),MAX(Hit!J20,Stand!J20,Double!J20))</f>
        <v>0.75835687080859626</v>
      </c>
      <c r="K20">
        <f>IF(Rules!$B$7=Rules!$E$7,MAX(Hit!K20,Stand!K20,Double!K20,Surrender!K20),MAX(Hit!K20,Stand!K20,Double!K20))</f>
        <v>0.55453756646817121</v>
      </c>
      <c r="N20" s="31">
        <v>20</v>
      </c>
      <c r="O20" s="31" t="str">
        <f>IF(B20=Surrender!B20,"R",HSD!O20)</f>
        <v>S</v>
      </c>
      <c r="P20" s="31" t="str">
        <f>IF(C20=Surrender!C20,"R",HSD!P20)</f>
        <v>S</v>
      </c>
      <c r="Q20" s="31" t="str">
        <f>IF(D20=Surrender!D20,"R",HSD!Q20)</f>
        <v>S</v>
      </c>
      <c r="R20" s="31" t="str">
        <f>IF(E20=Surrender!E20,"R",HSD!R20)</f>
        <v>S</v>
      </c>
      <c r="S20" s="31" t="str">
        <f>IF(F20=Surrender!F20,"R",HSD!S20)</f>
        <v>S</v>
      </c>
      <c r="T20" s="31" t="str">
        <f>IF(G20=Surrender!G20,"R",HSD!T20)</f>
        <v>S</v>
      </c>
      <c r="U20" s="31" t="str">
        <f>IF(H20=Surrender!H20,"R",HSD!U20)</f>
        <v>S</v>
      </c>
      <c r="V20" s="31" t="str">
        <f>IF(I20=Surrender!I20,"R",HSD!V20)</f>
        <v>S</v>
      </c>
      <c r="W20" s="31" t="str">
        <f>IF(J20=Surrender!J20,"R",HSD!W20)</f>
        <v>S</v>
      </c>
      <c r="X20" s="31" t="str">
        <f>IF(K20=Surrender!K20,"R",HSD!X20)</f>
        <v>S</v>
      </c>
    </row>
    <row r="21" spans="1:24" x14ac:dyDescent="0.2">
      <c r="A21">
        <v>21</v>
      </c>
      <c r="B21">
        <f>IF(AND(Rules!$B$8=Rules!$E$8,Rules!$B$7=Rules!$E$7),MAX(Hit!B21,Stand!B21,Double!B21,Surrender!B21),MAX(Hit!B21,Stand!B21,Double!B21))</f>
        <v>0.92219381142033785</v>
      </c>
      <c r="C21">
        <f>IF(Rules!$B$7=Rules!$E$7,MAX(Hit!C21,Stand!C21,Double!C21,Surrender!C21),MAX(Hit!C21,Stand!C21,Double!C21))</f>
        <v>0.88200651549403997</v>
      </c>
      <c r="D21">
        <f>IF(Rules!$B$7=Rules!$E$7,MAX(Hit!D21,Stand!D21,Double!D21,Surrender!D21),MAX(Hit!D21,Stand!D21,Double!D21))</f>
        <v>0.88530035730174927</v>
      </c>
      <c r="E21">
        <f>IF(Rules!$B$7=Rules!$E$7,MAX(Hit!E21,Stand!E21,Double!E21,Surrender!E21),MAX(Hit!E21,Stand!E21,Double!E21))</f>
        <v>0.88876729296591961</v>
      </c>
      <c r="F21">
        <f>IF(Rules!$B$7=Rules!$E$7,MAX(Hit!F21,Stand!F21,Double!F21,Surrender!F21),MAX(Hit!F21,Stand!F21,Double!F21))</f>
        <v>0.89175382659528035</v>
      </c>
      <c r="G21">
        <f>IF(Rules!$B$7=Rules!$E$7,MAX(Hit!G21,Stand!G21,Double!G21,Surrender!G21),MAX(Hit!G21,Stand!G21,Double!G21))</f>
        <v>0.90283674384257995</v>
      </c>
      <c r="H21">
        <f>IF(Rules!$B$7=Rules!$E$7,MAX(Hit!H21,Stand!H21,Double!H21,Surrender!H21),MAX(Hit!H21,Stand!H21,Double!H21))</f>
        <v>0.92592629596452325</v>
      </c>
      <c r="I21">
        <f>IF(Rules!$B$7=Rules!$E$7,MAX(Hit!I21,Stand!I21,Double!I21,Surrender!I21),MAX(Hit!I21,Stand!I21,Double!I21))</f>
        <v>0.93060505318396614</v>
      </c>
      <c r="J21">
        <f>IF(Rules!$B$7=Rules!$E$7,MAX(Hit!J21,Stand!J21,Double!J21,Surrender!J21),MAX(Hit!J21,Stand!J21,Double!J21))</f>
        <v>0.93917615614724415</v>
      </c>
      <c r="K21">
        <f>IF(Rules!$B$7=Rules!$E$7,MAX(Hit!K21,Stand!K21,Double!K21,Surrender!K21),MAX(Hit!K21,Stand!K21,Double!K21))</f>
        <v>0.96262363326716827</v>
      </c>
      <c r="N21" s="31">
        <v>21</v>
      </c>
      <c r="O21" s="31" t="str">
        <f>IF(B21=Surrender!B21,"R",HSD!O21)</f>
        <v>S</v>
      </c>
      <c r="P21" s="31" t="str">
        <f>IF(C21=Surrender!C21,"R",HSD!P21)</f>
        <v>S</v>
      </c>
      <c r="Q21" s="31" t="str">
        <f>IF(D21=Surrender!D21,"R",HSD!Q21)</f>
        <v>S</v>
      </c>
      <c r="R21" s="31" t="str">
        <f>IF(E21=Surrender!E21,"R",HSD!R21)</f>
        <v>S</v>
      </c>
      <c r="S21" s="31" t="str">
        <f>IF(F21=Surrender!F21,"R",HSD!S21)</f>
        <v>S</v>
      </c>
      <c r="T21" s="31" t="str">
        <f>IF(G21=Surrender!G21,"R",HSD!T21)</f>
        <v>S</v>
      </c>
      <c r="U21" s="31" t="str">
        <f>IF(H21=Surrender!H21,"R",HSD!U21)</f>
        <v>S</v>
      </c>
      <c r="V21" s="31" t="str">
        <f>IF(I21=Surrender!I21,"R",HSD!V21)</f>
        <v>S</v>
      </c>
      <c r="W21" s="31" t="str">
        <f>IF(J21=Surrender!J21,"R",HSD!W21)</f>
        <v>S</v>
      </c>
      <c r="X21" s="31" t="str">
        <f>IF(K21=Surrender!K21,"R",HSD!X21)</f>
        <v>S</v>
      </c>
    </row>
    <row r="22" spans="1:24" x14ac:dyDescent="0.2">
      <c r="A22">
        <v>22</v>
      </c>
      <c r="B22">
        <f>IF(AND(Rules!$B$8=Rules!$E$8,Rules!$B$7=Rules!$E$7),MAX(Hit!B22,Stand!B22,Double!B22,Surrender!B22),MAX(Hit!B22,Stand!B22,Double!B22))</f>
        <v>-1</v>
      </c>
      <c r="C22">
        <f>IF(Rules!$B$7=Rules!$E$7,MAX(Hit!C22,Stand!C22,Double!C22,Surrender!C22),MAX(Hit!C22,Stand!C22,Double!C22))</f>
        <v>-0.5</v>
      </c>
      <c r="D22">
        <f>IF(Rules!$B$7=Rules!$E$7,MAX(Hit!D22,Stand!D22,Double!D22,Surrender!D22),MAX(Hit!D22,Stand!D22,Double!D22))</f>
        <v>-0.5</v>
      </c>
      <c r="E22">
        <f>IF(Rules!$B$7=Rules!$E$7,MAX(Hit!E22,Stand!E22,Double!E22,Surrender!E22),MAX(Hit!E22,Stand!E22,Double!E22))</f>
        <v>-0.5</v>
      </c>
      <c r="F22">
        <f>IF(Rules!$B$7=Rules!$E$7,MAX(Hit!F22,Stand!F22,Double!F22,Surrender!F22),MAX(Hit!F22,Stand!F22,Double!F22))</f>
        <v>-0.5</v>
      </c>
      <c r="G22">
        <f>IF(Rules!$B$7=Rules!$E$7,MAX(Hit!G22,Stand!G22,Double!G22,Surrender!G22),MAX(Hit!G22,Stand!G22,Double!G22))</f>
        <v>-0.5</v>
      </c>
      <c r="H22">
        <f>IF(Rules!$B$7=Rules!$E$7,MAX(Hit!H22,Stand!H22,Double!H22,Surrender!H22),MAX(Hit!H22,Stand!H22,Double!H22))</f>
        <v>-0.5</v>
      </c>
      <c r="I22">
        <f>IF(Rules!$B$7=Rules!$E$7,MAX(Hit!I22,Stand!I22,Double!I22,Surrender!I22),MAX(Hit!I22,Stand!I22,Double!I22))</f>
        <v>-0.5</v>
      </c>
      <c r="J22">
        <f>IF(Rules!$B$7=Rules!$E$7,MAX(Hit!J22,Stand!J22,Double!J22,Surrender!J22),MAX(Hit!J22,Stand!J22,Double!J22))</f>
        <v>-0.5</v>
      </c>
      <c r="K22">
        <f>IF(Rules!$B$7=Rules!$E$7,MAX(Hit!K22,Stand!K22,Double!K22,Surrender!K22),MAX(Hit!K22,Stand!K22,Double!K22))</f>
        <v>-0.5</v>
      </c>
      <c r="N22" s="31">
        <v>22</v>
      </c>
      <c r="O22" s="31" t="str">
        <f>IF(B22=Surrender!B22,"R",HSD!O22)</f>
        <v>S</v>
      </c>
      <c r="P22" s="31" t="str">
        <f>IF(C22=Surrender!C22,"R",HSD!P22)</f>
        <v>R</v>
      </c>
      <c r="Q22" s="31" t="str">
        <f>IF(D22=Surrender!D22,"R",HSD!Q22)</f>
        <v>R</v>
      </c>
      <c r="R22" s="31" t="str">
        <f>IF(E22=Surrender!E22,"R",HSD!R22)</f>
        <v>R</v>
      </c>
      <c r="S22" s="31" t="str">
        <f>IF(F22=Surrender!F22,"R",HSD!S22)</f>
        <v>R</v>
      </c>
      <c r="T22" s="31" t="str">
        <f>IF(G22=Surrender!G22,"R",HSD!T22)</f>
        <v>R</v>
      </c>
      <c r="U22" s="31" t="str">
        <f>IF(H22=Surrender!H22,"R",HSD!U22)</f>
        <v>R</v>
      </c>
      <c r="V22" s="31" t="str">
        <f>IF(I22=Surrender!I22,"R",HSD!V22)</f>
        <v>R</v>
      </c>
      <c r="W22" s="31" t="str">
        <f>IF(J22=Surrender!J22,"R",HSD!W22)</f>
        <v>R</v>
      </c>
      <c r="X22" s="31" t="str">
        <f>IF(K22=Surrender!K22,"R",HSD!X22)</f>
        <v>R</v>
      </c>
    </row>
    <row r="23" spans="1:24" x14ac:dyDescent="0.2">
      <c r="A23">
        <v>23</v>
      </c>
      <c r="B23">
        <f>IF(AND(Rules!$B$8=Rules!$E$8,Rules!$B$7=Rules!$E$7),MAX(Hit!B23,Stand!B23,Double!B23,Surrender!B23),MAX(Hit!B23,Stand!B23,Double!B23))</f>
        <v>-1</v>
      </c>
      <c r="C23">
        <f>IF(Rules!$B$7=Rules!$E$7,MAX(Hit!C23,Stand!C23,Double!C23,Surrender!C23),MAX(Hit!C23,Stand!C23,Double!C23))</f>
        <v>-0.5</v>
      </c>
      <c r="D23">
        <f>IF(Rules!$B$7=Rules!$E$7,MAX(Hit!D23,Stand!D23,Double!D23,Surrender!D23),MAX(Hit!D23,Stand!D23,Double!D23))</f>
        <v>-0.5</v>
      </c>
      <c r="E23">
        <f>IF(Rules!$B$7=Rules!$E$7,MAX(Hit!E23,Stand!E23,Double!E23,Surrender!E23),MAX(Hit!E23,Stand!E23,Double!E23))</f>
        <v>-0.5</v>
      </c>
      <c r="F23">
        <f>IF(Rules!$B$7=Rules!$E$7,MAX(Hit!F23,Stand!F23,Double!F23,Surrender!F23),MAX(Hit!F23,Stand!F23,Double!F23))</f>
        <v>-0.5</v>
      </c>
      <c r="G23">
        <f>IF(Rules!$B$7=Rules!$E$7,MAX(Hit!G23,Stand!G23,Double!G23,Surrender!G23),MAX(Hit!G23,Stand!G23,Double!G23))</f>
        <v>-0.5</v>
      </c>
      <c r="H23">
        <f>IF(Rules!$B$7=Rules!$E$7,MAX(Hit!H23,Stand!H23,Double!H23,Surrender!H23),MAX(Hit!H23,Stand!H23,Double!H23))</f>
        <v>-0.5</v>
      </c>
      <c r="I23">
        <f>IF(Rules!$B$7=Rules!$E$7,MAX(Hit!I23,Stand!I23,Double!I23,Surrender!I23),MAX(Hit!I23,Stand!I23,Double!I23))</f>
        <v>-0.5</v>
      </c>
      <c r="J23">
        <f>IF(Rules!$B$7=Rules!$E$7,MAX(Hit!J23,Stand!J23,Double!J23,Surrender!J23),MAX(Hit!J23,Stand!J23,Double!J23))</f>
        <v>-0.5</v>
      </c>
      <c r="K23">
        <f>IF(Rules!$B$7=Rules!$E$7,MAX(Hit!K23,Stand!K23,Double!K23,Surrender!K23),MAX(Hit!K23,Stand!K23,Double!K23))</f>
        <v>-0.5</v>
      </c>
      <c r="N23" s="31">
        <v>23</v>
      </c>
      <c r="O23" s="31" t="str">
        <f>IF(B23=Surrender!B23,"R",HSD!O23)</f>
        <v>S</v>
      </c>
      <c r="P23" s="31" t="str">
        <f>IF(C23=Surrender!C23,"R",HSD!P23)</f>
        <v>R</v>
      </c>
      <c r="Q23" s="31" t="str">
        <f>IF(D23=Surrender!D23,"R",HSD!Q23)</f>
        <v>R</v>
      </c>
      <c r="R23" s="31" t="str">
        <f>IF(E23=Surrender!E23,"R",HSD!R23)</f>
        <v>R</v>
      </c>
      <c r="S23" s="31" t="str">
        <f>IF(F23=Surrender!F23,"R",HSD!S23)</f>
        <v>R</v>
      </c>
      <c r="T23" s="31" t="str">
        <f>IF(G23=Surrender!G23,"R",HSD!T23)</f>
        <v>R</v>
      </c>
      <c r="U23" s="31" t="str">
        <f>IF(H23=Surrender!H23,"R",HSD!U23)</f>
        <v>R</v>
      </c>
      <c r="V23" s="31" t="str">
        <f>IF(I23=Surrender!I23,"R",HSD!V23)</f>
        <v>R</v>
      </c>
      <c r="W23" s="31" t="str">
        <f>IF(J23=Surrender!J23,"R",HSD!W23)</f>
        <v>R</v>
      </c>
      <c r="X23" s="31" t="str">
        <f>IF(K23=Surrender!K23,"R",HSD!X23)</f>
        <v>R</v>
      </c>
    </row>
    <row r="24" spans="1:24" x14ac:dyDescent="0.2">
      <c r="A24">
        <v>24</v>
      </c>
      <c r="B24">
        <f>IF(AND(Rules!$B$8=Rules!$E$8,Rules!$B$7=Rules!$E$7),MAX(Hit!B24,Stand!B24,Double!B24,Surrender!B24),MAX(Hit!B24,Stand!B24,Double!B24))</f>
        <v>-1</v>
      </c>
      <c r="C24">
        <f>IF(Rules!$B$7=Rules!$E$7,MAX(Hit!C24,Stand!C24,Double!C24,Surrender!C24),MAX(Hit!C24,Stand!C24,Double!C24))</f>
        <v>-0.5</v>
      </c>
      <c r="D24">
        <f>IF(Rules!$B$7=Rules!$E$7,MAX(Hit!D24,Stand!D24,Double!D24,Surrender!D24),MAX(Hit!D24,Stand!D24,Double!D24))</f>
        <v>-0.5</v>
      </c>
      <c r="E24">
        <f>IF(Rules!$B$7=Rules!$E$7,MAX(Hit!E24,Stand!E24,Double!E24,Surrender!E24),MAX(Hit!E24,Stand!E24,Double!E24))</f>
        <v>-0.5</v>
      </c>
      <c r="F24">
        <f>IF(Rules!$B$7=Rules!$E$7,MAX(Hit!F24,Stand!F24,Double!F24,Surrender!F24),MAX(Hit!F24,Stand!F24,Double!F24))</f>
        <v>-0.5</v>
      </c>
      <c r="G24">
        <f>IF(Rules!$B$7=Rules!$E$7,MAX(Hit!G24,Stand!G24,Double!G24,Surrender!G24),MAX(Hit!G24,Stand!G24,Double!G24))</f>
        <v>-0.5</v>
      </c>
      <c r="H24">
        <f>IF(Rules!$B$7=Rules!$E$7,MAX(Hit!H24,Stand!H24,Double!H24,Surrender!H24),MAX(Hit!H24,Stand!H24,Double!H24))</f>
        <v>-0.5</v>
      </c>
      <c r="I24">
        <f>IF(Rules!$B$7=Rules!$E$7,MAX(Hit!I24,Stand!I24,Double!I24,Surrender!I24),MAX(Hit!I24,Stand!I24,Double!I24))</f>
        <v>-0.5</v>
      </c>
      <c r="J24">
        <f>IF(Rules!$B$7=Rules!$E$7,MAX(Hit!J24,Stand!J24,Double!J24,Surrender!J24),MAX(Hit!J24,Stand!J24,Double!J24))</f>
        <v>-0.5</v>
      </c>
      <c r="K24">
        <f>IF(Rules!$B$7=Rules!$E$7,MAX(Hit!K24,Stand!K24,Double!K24,Surrender!K24),MAX(Hit!K24,Stand!K24,Double!K24))</f>
        <v>-0.5</v>
      </c>
      <c r="N24" s="31">
        <v>24</v>
      </c>
      <c r="O24" s="31" t="str">
        <f>IF(B24=Surrender!B24,"R",HSD!O24)</f>
        <v>S</v>
      </c>
      <c r="P24" s="31" t="str">
        <f>IF(C24=Surrender!C24,"R",HSD!P24)</f>
        <v>R</v>
      </c>
      <c r="Q24" s="31" t="str">
        <f>IF(D24=Surrender!D24,"R",HSD!Q24)</f>
        <v>R</v>
      </c>
      <c r="R24" s="31" t="str">
        <f>IF(E24=Surrender!E24,"R",HSD!R24)</f>
        <v>R</v>
      </c>
      <c r="S24" s="31" t="str">
        <f>IF(F24=Surrender!F24,"R",HSD!S24)</f>
        <v>R</v>
      </c>
      <c r="T24" s="31" t="str">
        <f>IF(G24=Surrender!G24,"R",HSD!T24)</f>
        <v>R</v>
      </c>
      <c r="U24" s="31" t="str">
        <f>IF(H24=Surrender!H24,"R",HSD!U24)</f>
        <v>R</v>
      </c>
      <c r="V24" s="31" t="str">
        <f>IF(I24=Surrender!I24,"R",HSD!V24)</f>
        <v>R</v>
      </c>
      <c r="W24" s="31" t="str">
        <f>IF(J24=Surrender!J24,"R",HSD!W24)</f>
        <v>R</v>
      </c>
      <c r="X24" s="31" t="str">
        <f>IF(K24=Surrender!K24,"R",HSD!X24)</f>
        <v>R</v>
      </c>
    </row>
    <row r="25" spans="1:24" x14ac:dyDescent="0.2">
      <c r="A25">
        <v>25</v>
      </c>
      <c r="B25">
        <f>IF(AND(Rules!$B$8=Rules!$E$8,Rules!$B$7=Rules!$E$7),MAX(Hit!B25,Stand!B25,Double!B25,Surrender!B25),MAX(Hit!B25,Stand!B25,Double!B25))</f>
        <v>-1</v>
      </c>
      <c r="C25">
        <f>IF(Rules!$B$7=Rules!$E$7,MAX(Hit!C25,Stand!C25,Double!C25,Surrender!C25),MAX(Hit!C25,Stand!C25,Double!C25))</f>
        <v>-0.5</v>
      </c>
      <c r="D25">
        <f>IF(Rules!$B$7=Rules!$E$7,MAX(Hit!D25,Stand!D25,Double!D25,Surrender!D25),MAX(Hit!D25,Stand!D25,Double!D25))</f>
        <v>-0.5</v>
      </c>
      <c r="E25">
        <f>IF(Rules!$B$7=Rules!$E$7,MAX(Hit!E25,Stand!E25,Double!E25,Surrender!E25),MAX(Hit!E25,Stand!E25,Double!E25))</f>
        <v>-0.5</v>
      </c>
      <c r="F25">
        <f>IF(Rules!$B$7=Rules!$E$7,MAX(Hit!F25,Stand!F25,Double!F25,Surrender!F25),MAX(Hit!F25,Stand!F25,Double!F25))</f>
        <v>-0.5</v>
      </c>
      <c r="G25">
        <f>IF(Rules!$B$7=Rules!$E$7,MAX(Hit!G25,Stand!G25,Double!G25,Surrender!G25),MAX(Hit!G25,Stand!G25,Double!G25))</f>
        <v>-0.5</v>
      </c>
      <c r="H25">
        <f>IF(Rules!$B$7=Rules!$E$7,MAX(Hit!H25,Stand!H25,Double!H25,Surrender!H25),MAX(Hit!H25,Stand!H25,Double!H25))</f>
        <v>-0.5</v>
      </c>
      <c r="I25">
        <f>IF(Rules!$B$7=Rules!$E$7,MAX(Hit!I25,Stand!I25,Double!I25,Surrender!I25),MAX(Hit!I25,Stand!I25,Double!I25))</f>
        <v>-0.5</v>
      </c>
      <c r="J25">
        <f>IF(Rules!$B$7=Rules!$E$7,MAX(Hit!J25,Stand!J25,Double!J25,Surrender!J25),MAX(Hit!J25,Stand!J25,Double!J25))</f>
        <v>-0.5</v>
      </c>
      <c r="K25">
        <f>IF(Rules!$B$7=Rules!$E$7,MAX(Hit!K25,Stand!K25,Double!K25,Surrender!K25),MAX(Hit!K25,Stand!K25,Double!K25))</f>
        <v>-0.5</v>
      </c>
      <c r="N25" s="31">
        <v>25</v>
      </c>
      <c r="O25" s="31" t="str">
        <f>IF(B25=Surrender!B25,"R",HSD!O25)</f>
        <v>S</v>
      </c>
      <c r="P25" s="31" t="str">
        <f>IF(C25=Surrender!C25,"R",HSD!P25)</f>
        <v>R</v>
      </c>
      <c r="Q25" s="31" t="str">
        <f>IF(D25=Surrender!D25,"R",HSD!Q25)</f>
        <v>R</v>
      </c>
      <c r="R25" s="31" t="str">
        <f>IF(E25=Surrender!E25,"R",HSD!R25)</f>
        <v>R</v>
      </c>
      <c r="S25" s="31" t="str">
        <f>IF(F25=Surrender!F25,"R",HSD!S25)</f>
        <v>R</v>
      </c>
      <c r="T25" s="31" t="str">
        <f>IF(G25=Surrender!G25,"R",HSD!T25)</f>
        <v>R</v>
      </c>
      <c r="U25" s="31" t="str">
        <f>IF(H25=Surrender!H25,"R",HSD!U25)</f>
        <v>R</v>
      </c>
      <c r="V25" s="31" t="str">
        <f>IF(I25=Surrender!I25,"R",HSD!V25)</f>
        <v>R</v>
      </c>
      <c r="W25" s="31" t="str">
        <f>IF(J25=Surrender!J25,"R",HSD!W25)</f>
        <v>R</v>
      </c>
      <c r="X25" s="31" t="str">
        <f>IF(K25=Surrender!K25,"R",HSD!X25)</f>
        <v>R</v>
      </c>
    </row>
    <row r="26" spans="1:24" x14ac:dyDescent="0.2">
      <c r="A26">
        <v>26</v>
      </c>
      <c r="B26">
        <f>IF(AND(Rules!$B$8=Rules!$E$8,Rules!$B$7=Rules!$E$7),MAX(Hit!B26,Stand!B26,Double!B26,Surrender!B26),MAX(Hit!B26,Stand!B26,Double!B26))</f>
        <v>-1</v>
      </c>
      <c r="C26">
        <f>IF(Rules!$B$7=Rules!$E$7,MAX(Hit!C26,Stand!C26,Double!C26,Surrender!C26),MAX(Hit!C26,Stand!C26,Double!C26))</f>
        <v>-0.5</v>
      </c>
      <c r="D26">
        <f>IF(Rules!$B$7=Rules!$E$7,MAX(Hit!D26,Stand!D26,Double!D26,Surrender!D26),MAX(Hit!D26,Stand!D26,Double!D26))</f>
        <v>-0.5</v>
      </c>
      <c r="E26">
        <f>IF(Rules!$B$7=Rules!$E$7,MAX(Hit!E26,Stand!E26,Double!E26,Surrender!E26),MAX(Hit!E26,Stand!E26,Double!E26))</f>
        <v>-0.5</v>
      </c>
      <c r="F26">
        <f>IF(Rules!$B$7=Rules!$E$7,MAX(Hit!F26,Stand!F26,Double!F26,Surrender!F26),MAX(Hit!F26,Stand!F26,Double!F26))</f>
        <v>-0.5</v>
      </c>
      <c r="G26">
        <f>IF(Rules!$B$7=Rules!$E$7,MAX(Hit!G26,Stand!G26,Double!G26,Surrender!G26),MAX(Hit!G26,Stand!G26,Double!G26))</f>
        <v>-0.5</v>
      </c>
      <c r="H26">
        <f>IF(Rules!$B$7=Rules!$E$7,MAX(Hit!H26,Stand!H26,Double!H26,Surrender!H26),MAX(Hit!H26,Stand!H26,Double!H26))</f>
        <v>-0.5</v>
      </c>
      <c r="I26">
        <f>IF(Rules!$B$7=Rules!$E$7,MAX(Hit!I26,Stand!I26,Double!I26,Surrender!I26),MAX(Hit!I26,Stand!I26,Double!I26))</f>
        <v>-0.5</v>
      </c>
      <c r="J26">
        <f>IF(Rules!$B$7=Rules!$E$7,MAX(Hit!J26,Stand!J26,Double!J26,Surrender!J26),MAX(Hit!J26,Stand!J26,Double!J26))</f>
        <v>-0.5</v>
      </c>
      <c r="K26">
        <f>IF(Rules!$B$7=Rules!$E$7,MAX(Hit!K26,Stand!K26,Double!K26,Surrender!K26),MAX(Hit!K26,Stand!K26,Double!K26))</f>
        <v>-0.5</v>
      </c>
      <c r="N26" s="31">
        <v>26</v>
      </c>
      <c r="O26" s="31" t="str">
        <f>IF(B26=Surrender!B26,"R",HSD!O26)</f>
        <v>S</v>
      </c>
      <c r="P26" s="31" t="str">
        <f>IF(C26=Surrender!C26,"R",HSD!P26)</f>
        <v>R</v>
      </c>
      <c r="Q26" s="31" t="str">
        <f>IF(D26=Surrender!D26,"R",HSD!Q26)</f>
        <v>R</v>
      </c>
      <c r="R26" s="31" t="str">
        <f>IF(E26=Surrender!E26,"R",HSD!R26)</f>
        <v>R</v>
      </c>
      <c r="S26" s="31" t="str">
        <f>IF(F26=Surrender!F26,"R",HSD!S26)</f>
        <v>R</v>
      </c>
      <c r="T26" s="31" t="str">
        <f>IF(G26=Surrender!G26,"R",HSD!T26)</f>
        <v>R</v>
      </c>
      <c r="U26" s="31" t="str">
        <f>IF(H26=Surrender!H26,"R",HSD!U26)</f>
        <v>R</v>
      </c>
      <c r="V26" s="31" t="str">
        <f>IF(I26=Surrender!I26,"R",HSD!V26)</f>
        <v>R</v>
      </c>
      <c r="W26" s="31" t="str">
        <f>IF(J26=Surrender!J26,"R",HSD!W26)</f>
        <v>R</v>
      </c>
      <c r="X26" s="31" t="str">
        <f>IF(K26=Surrender!K26,"R",HSD!X26)</f>
        <v>R</v>
      </c>
    </row>
    <row r="27" spans="1:24" x14ac:dyDescent="0.2">
      <c r="A27">
        <v>27</v>
      </c>
      <c r="B27">
        <f>IF(AND(Rules!$B$8=Rules!$E$8,Rules!$B$7=Rules!$E$7),MAX(Hit!B27,Stand!B27,Double!B27,Surrender!B27),MAX(Hit!B27,Stand!B27,Double!B27))</f>
        <v>-1</v>
      </c>
      <c r="C27">
        <f>IF(Rules!$B$7=Rules!$E$7,MAX(Hit!C27,Stand!C27,Double!C27,Surrender!C27),MAX(Hit!C27,Stand!C27,Double!C27))</f>
        <v>-0.5</v>
      </c>
      <c r="D27">
        <f>IF(Rules!$B$7=Rules!$E$7,MAX(Hit!D27,Stand!D27,Double!D27,Surrender!D27),MAX(Hit!D27,Stand!D27,Double!D27))</f>
        <v>-0.5</v>
      </c>
      <c r="E27">
        <f>IF(Rules!$B$7=Rules!$E$7,MAX(Hit!E27,Stand!E27,Double!E27,Surrender!E27),MAX(Hit!E27,Stand!E27,Double!E27))</f>
        <v>-0.5</v>
      </c>
      <c r="F27">
        <f>IF(Rules!$B$7=Rules!$E$7,MAX(Hit!F27,Stand!F27,Double!F27,Surrender!F27),MAX(Hit!F27,Stand!F27,Double!F27))</f>
        <v>-0.5</v>
      </c>
      <c r="G27">
        <f>IF(Rules!$B$7=Rules!$E$7,MAX(Hit!G27,Stand!G27,Double!G27,Surrender!G27),MAX(Hit!G27,Stand!G27,Double!G27))</f>
        <v>-0.5</v>
      </c>
      <c r="H27">
        <f>IF(Rules!$B$7=Rules!$E$7,MAX(Hit!H27,Stand!H27,Double!H27,Surrender!H27),MAX(Hit!H27,Stand!H27,Double!H27))</f>
        <v>-0.5</v>
      </c>
      <c r="I27">
        <f>IF(Rules!$B$7=Rules!$E$7,MAX(Hit!I27,Stand!I27,Double!I27,Surrender!I27),MAX(Hit!I27,Stand!I27,Double!I27))</f>
        <v>-0.5</v>
      </c>
      <c r="J27">
        <f>IF(Rules!$B$7=Rules!$E$7,MAX(Hit!J27,Stand!J27,Double!J27,Surrender!J27),MAX(Hit!J27,Stand!J27,Double!J27))</f>
        <v>-0.5</v>
      </c>
      <c r="K27">
        <f>IF(Rules!$B$7=Rules!$E$7,MAX(Hit!K27,Stand!K27,Double!K27,Surrender!K27),MAX(Hit!K27,Stand!K27,Double!K27))</f>
        <v>-0.5</v>
      </c>
      <c r="N27" s="31">
        <v>27</v>
      </c>
      <c r="O27" s="31" t="str">
        <f>IF(B27=Surrender!B27,"R",HSD!O27)</f>
        <v>S</v>
      </c>
      <c r="P27" s="31" t="str">
        <f>IF(C27=Surrender!C27,"R",HSD!P27)</f>
        <v>R</v>
      </c>
      <c r="Q27" s="31" t="str">
        <f>IF(D27=Surrender!D27,"R",HSD!Q27)</f>
        <v>R</v>
      </c>
      <c r="R27" s="31" t="str">
        <f>IF(E27=Surrender!E27,"R",HSD!R27)</f>
        <v>R</v>
      </c>
      <c r="S27" s="31" t="str">
        <f>IF(F27=Surrender!F27,"R",HSD!S27)</f>
        <v>R</v>
      </c>
      <c r="T27" s="31" t="str">
        <f>IF(G27=Surrender!G27,"R",HSD!T27)</f>
        <v>R</v>
      </c>
      <c r="U27" s="31" t="str">
        <f>IF(H27=Surrender!H27,"R",HSD!U27)</f>
        <v>R</v>
      </c>
      <c r="V27" s="31" t="str">
        <f>IF(I27=Surrender!I27,"R",HSD!V27)</f>
        <v>R</v>
      </c>
      <c r="W27" s="31" t="str">
        <f>IF(J27=Surrender!J27,"R",HSD!W27)</f>
        <v>R</v>
      </c>
      <c r="X27" s="31" t="str">
        <f>IF(K27=Surrender!K27,"R",HSD!X27)</f>
        <v>R</v>
      </c>
    </row>
    <row r="28" spans="1:24" x14ac:dyDescent="0.2">
      <c r="A28">
        <v>28</v>
      </c>
      <c r="B28">
        <f>IF(AND(Rules!$B$8=Rules!$E$8,Rules!$B$7=Rules!$E$7),MAX(Hit!B28,Stand!B28,Double!B28,Surrender!B28),MAX(Hit!B28,Stand!B28,Double!B28))</f>
        <v>-1</v>
      </c>
      <c r="C28">
        <f>IF(Rules!$B$7=Rules!$E$7,MAX(Hit!C28,Stand!C28,Double!C28,Surrender!C28),MAX(Hit!C28,Stand!C28,Double!C28))</f>
        <v>-0.5</v>
      </c>
      <c r="D28">
        <f>IF(Rules!$B$7=Rules!$E$7,MAX(Hit!D28,Stand!D28,Double!D28,Surrender!D28),MAX(Hit!D28,Stand!D28,Double!D28))</f>
        <v>-0.5</v>
      </c>
      <c r="E28">
        <f>IF(Rules!$B$7=Rules!$E$7,MAX(Hit!E28,Stand!E28,Double!E28,Surrender!E28),MAX(Hit!E28,Stand!E28,Double!E28))</f>
        <v>-0.5</v>
      </c>
      <c r="F28">
        <f>IF(Rules!$B$7=Rules!$E$7,MAX(Hit!F28,Stand!F28,Double!F28,Surrender!F28),MAX(Hit!F28,Stand!F28,Double!F28))</f>
        <v>-0.5</v>
      </c>
      <c r="G28">
        <f>IF(Rules!$B$7=Rules!$E$7,MAX(Hit!G28,Stand!G28,Double!G28,Surrender!G28),MAX(Hit!G28,Stand!G28,Double!G28))</f>
        <v>-0.5</v>
      </c>
      <c r="H28">
        <f>IF(Rules!$B$7=Rules!$E$7,MAX(Hit!H28,Stand!H28,Double!H28,Surrender!H28),MAX(Hit!H28,Stand!H28,Double!H28))</f>
        <v>-0.5</v>
      </c>
      <c r="I28">
        <f>IF(Rules!$B$7=Rules!$E$7,MAX(Hit!I28,Stand!I28,Double!I28,Surrender!I28),MAX(Hit!I28,Stand!I28,Double!I28))</f>
        <v>-0.5</v>
      </c>
      <c r="J28">
        <f>IF(Rules!$B$7=Rules!$E$7,MAX(Hit!J28,Stand!J28,Double!J28,Surrender!J28),MAX(Hit!J28,Stand!J28,Double!J28))</f>
        <v>-0.5</v>
      </c>
      <c r="K28">
        <f>IF(Rules!$B$7=Rules!$E$7,MAX(Hit!K28,Stand!K28,Double!K28,Surrender!K28),MAX(Hit!K28,Stand!K28,Double!K28))</f>
        <v>-0.5</v>
      </c>
      <c r="N28" s="31">
        <v>28</v>
      </c>
      <c r="O28" s="31" t="str">
        <f>IF(B28=Surrender!B28,"R",HSD!O28)</f>
        <v>S</v>
      </c>
      <c r="P28" s="31" t="str">
        <f>IF(C28=Surrender!C28,"R",HSD!P28)</f>
        <v>R</v>
      </c>
      <c r="Q28" s="31" t="str">
        <f>IF(D28=Surrender!D28,"R",HSD!Q28)</f>
        <v>R</v>
      </c>
      <c r="R28" s="31" t="str">
        <f>IF(E28=Surrender!E28,"R",HSD!R28)</f>
        <v>R</v>
      </c>
      <c r="S28" s="31" t="str">
        <f>IF(F28=Surrender!F28,"R",HSD!S28)</f>
        <v>R</v>
      </c>
      <c r="T28" s="31" t="str">
        <f>IF(G28=Surrender!G28,"R",HSD!T28)</f>
        <v>R</v>
      </c>
      <c r="U28" s="31" t="str">
        <f>IF(H28=Surrender!H28,"R",HSD!U28)</f>
        <v>R</v>
      </c>
      <c r="V28" s="31" t="str">
        <f>IF(I28=Surrender!I28,"R",HSD!V28)</f>
        <v>R</v>
      </c>
      <c r="W28" s="31" t="str">
        <f>IF(J28=Surrender!J28,"R",HSD!W28)</f>
        <v>R</v>
      </c>
      <c r="X28" s="31" t="str">
        <f>IF(K28=Surrender!K28,"R",HSD!X28)</f>
        <v>R</v>
      </c>
    </row>
    <row r="29" spans="1:24" x14ac:dyDescent="0.2">
      <c r="A29">
        <v>29</v>
      </c>
      <c r="B29">
        <f>IF(AND(Rules!$B$8=Rules!$E$8,Rules!$B$7=Rules!$E$7),MAX(Hit!B29,Stand!B29,Double!B29,Surrender!B29),MAX(Hit!B29,Stand!B29,Double!B29))</f>
        <v>-1</v>
      </c>
      <c r="C29">
        <f>IF(Rules!$B$7=Rules!$E$7,MAX(Hit!C29,Stand!C29,Double!C29,Surrender!C29),MAX(Hit!C29,Stand!C29,Double!C29))</f>
        <v>-0.5</v>
      </c>
      <c r="D29">
        <f>IF(Rules!$B$7=Rules!$E$7,MAX(Hit!D29,Stand!D29,Double!D29,Surrender!D29),MAX(Hit!D29,Stand!D29,Double!D29))</f>
        <v>-0.5</v>
      </c>
      <c r="E29">
        <f>IF(Rules!$B$7=Rules!$E$7,MAX(Hit!E29,Stand!E29,Double!E29,Surrender!E29),MAX(Hit!E29,Stand!E29,Double!E29))</f>
        <v>-0.5</v>
      </c>
      <c r="F29">
        <f>IF(Rules!$B$7=Rules!$E$7,MAX(Hit!F29,Stand!F29,Double!F29,Surrender!F29),MAX(Hit!F29,Stand!F29,Double!F29))</f>
        <v>-0.5</v>
      </c>
      <c r="G29">
        <f>IF(Rules!$B$7=Rules!$E$7,MAX(Hit!G29,Stand!G29,Double!G29,Surrender!G29),MAX(Hit!G29,Stand!G29,Double!G29))</f>
        <v>-0.5</v>
      </c>
      <c r="H29">
        <f>IF(Rules!$B$7=Rules!$E$7,MAX(Hit!H29,Stand!H29,Double!H29,Surrender!H29),MAX(Hit!H29,Stand!H29,Double!H29))</f>
        <v>-0.5</v>
      </c>
      <c r="I29">
        <f>IF(Rules!$B$7=Rules!$E$7,MAX(Hit!I29,Stand!I29,Double!I29,Surrender!I29),MAX(Hit!I29,Stand!I29,Double!I29))</f>
        <v>-0.5</v>
      </c>
      <c r="J29">
        <f>IF(Rules!$B$7=Rules!$E$7,MAX(Hit!J29,Stand!J29,Double!J29,Surrender!J29),MAX(Hit!J29,Stand!J29,Double!J29))</f>
        <v>-0.5</v>
      </c>
      <c r="K29">
        <f>IF(Rules!$B$7=Rules!$E$7,MAX(Hit!K29,Stand!K29,Double!K29,Surrender!K29),MAX(Hit!K29,Stand!K29,Double!K29))</f>
        <v>-0.5</v>
      </c>
      <c r="N29" s="31">
        <v>29</v>
      </c>
      <c r="O29" s="31" t="str">
        <f>IF(B29=Surrender!B29,"R",HSD!O29)</f>
        <v>S</v>
      </c>
      <c r="P29" s="31" t="str">
        <f>IF(C29=Surrender!C29,"R",HSD!P29)</f>
        <v>R</v>
      </c>
      <c r="Q29" s="31" t="str">
        <f>IF(D29=Surrender!D29,"R",HSD!Q29)</f>
        <v>R</v>
      </c>
      <c r="R29" s="31" t="str">
        <f>IF(E29=Surrender!E29,"R",HSD!R29)</f>
        <v>R</v>
      </c>
      <c r="S29" s="31" t="str">
        <f>IF(F29=Surrender!F29,"R",HSD!S29)</f>
        <v>R</v>
      </c>
      <c r="T29" s="31" t="str">
        <f>IF(G29=Surrender!G29,"R",HSD!T29)</f>
        <v>R</v>
      </c>
      <c r="U29" s="31" t="str">
        <f>IF(H29=Surrender!H29,"R",HSD!U29)</f>
        <v>R</v>
      </c>
      <c r="V29" s="31" t="str">
        <f>IF(I29=Surrender!I29,"R",HSD!V29)</f>
        <v>R</v>
      </c>
      <c r="W29" s="31" t="str">
        <f>IF(J29=Surrender!J29,"R",HSD!W29)</f>
        <v>R</v>
      </c>
      <c r="X29" s="31" t="str">
        <f>IF(K29=Surrender!K29,"R",HSD!X29)</f>
        <v>R</v>
      </c>
    </row>
    <row r="30" spans="1:24" x14ac:dyDescent="0.2">
      <c r="A30">
        <v>30</v>
      </c>
      <c r="B30">
        <f>IF(AND(Rules!$B$8=Rules!$E$8,Rules!$B$7=Rules!$E$7),MAX(Hit!B30,Stand!B30,Double!B30,Surrender!B30),MAX(Hit!B30,Stand!B30,Double!B30))</f>
        <v>-1</v>
      </c>
      <c r="C30">
        <f>IF(Rules!$B$7=Rules!$E$7,MAX(Hit!C30,Stand!C30,Double!C30,Surrender!C30),MAX(Hit!C30,Stand!C30,Double!C30))</f>
        <v>-0.5</v>
      </c>
      <c r="D30">
        <f>IF(Rules!$B$7=Rules!$E$7,MAX(Hit!D30,Stand!D30,Double!D30,Surrender!D30),MAX(Hit!D30,Stand!D30,Double!D30))</f>
        <v>-0.5</v>
      </c>
      <c r="E30">
        <f>IF(Rules!$B$7=Rules!$E$7,MAX(Hit!E30,Stand!E30,Double!E30,Surrender!E30),MAX(Hit!E30,Stand!E30,Double!E30))</f>
        <v>-0.5</v>
      </c>
      <c r="F30">
        <f>IF(Rules!$B$7=Rules!$E$7,MAX(Hit!F30,Stand!F30,Double!F30,Surrender!F30),MAX(Hit!F30,Stand!F30,Double!F30))</f>
        <v>-0.5</v>
      </c>
      <c r="G30">
        <f>IF(Rules!$B$7=Rules!$E$7,MAX(Hit!G30,Stand!G30,Double!G30,Surrender!G30),MAX(Hit!G30,Stand!G30,Double!G30))</f>
        <v>-0.5</v>
      </c>
      <c r="H30">
        <f>IF(Rules!$B$7=Rules!$E$7,MAX(Hit!H30,Stand!H30,Double!H30,Surrender!H30),MAX(Hit!H30,Stand!H30,Double!H30))</f>
        <v>-0.5</v>
      </c>
      <c r="I30">
        <f>IF(Rules!$B$7=Rules!$E$7,MAX(Hit!I30,Stand!I30,Double!I30,Surrender!I30),MAX(Hit!I30,Stand!I30,Double!I30))</f>
        <v>-0.5</v>
      </c>
      <c r="J30">
        <f>IF(Rules!$B$7=Rules!$E$7,MAX(Hit!J30,Stand!J30,Double!J30,Surrender!J30),MAX(Hit!J30,Stand!J30,Double!J30))</f>
        <v>-0.5</v>
      </c>
      <c r="K30">
        <f>IF(Rules!$B$7=Rules!$E$7,MAX(Hit!K30,Stand!K30,Double!K30,Surrender!K30),MAX(Hit!K30,Stand!K30,Double!K30))</f>
        <v>-0.5</v>
      </c>
      <c r="N30" s="31">
        <v>30</v>
      </c>
      <c r="O30" s="31" t="str">
        <f>IF(B30=Surrender!B30,"R",HSD!O30)</f>
        <v>S</v>
      </c>
      <c r="P30" s="31" t="str">
        <f>IF(C30=Surrender!C30,"R",HSD!P30)</f>
        <v>R</v>
      </c>
      <c r="Q30" s="31" t="str">
        <f>IF(D30=Surrender!D30,"R",HSD!Q30)</f>
        <v>R</v>
      </c>
      <c r="R30" s="31" t="str">
        <f>IF(E30=Surrender!E30,"R",HSD!R30)</f>
        <v>R</v>
      </c>
      <c r="S30" s="31" t="str">
        <f>IF(F30=Surrender!F30,"R",HSD!S30)</f>
        <v>R</v>
      </c>
      <c r="T30" s="31" t="str">
        <f>IF(G30=Surrender!G30,"R",HSD!T30)</f>
        <v>R</v>
      </c>
      <c r="U30" s="31" t="str">
        <f>IF(H30=Surrender!H30,"R",HSD!U30)</f>
        <v>R</v>
      </c>
      <c r="V30" s="31" t="str">
        <f>IF(I30=Surrender!I30,"R",HSD!V30)</f>
        <v>R</v>
      </c>
      <c r="W30" s="31" t="str">
        <f>IF(J30=Surrender!J30,"R",HSD!W30)</f>
        <v>R</v>
      </c>
      <c r="X30" s="31" t="str">
        <f>IF(K30=Surrender!K30,"R",HSD!X30)</f>
        <v>R</v>
      </c>
    </row>
    <row r="31" spans="1:24" x14ac:dyDescent="0.2">
      <c r="A31">
        <v>31</v>
      </c>
      <c r="B31">
        <f>IF(AND(Rules!$B$8=Rules!$E$8,Rules!$B$7=Rules!$E$7),MAX(Hit!B31,Stand!B31,Double!B31,Surrender!B31),MAX(Hit!B31,Stand!B31,Double!B31))</f>
        <v>-1</v>
      </c>
      <c r="C31">
        <f>IF(Rules!$B$7=Rules!$E$7,MAX(Hit!C31,Stand!C31,Double!C31,Surrender!C31),MAX(Hit!C31,Stand!C31,Double!C31))</f>
        <v>-0.5</v>
      </c>
      <c r="D31">
        <f>IF(Rules!$B$7=Rules!$E$7,MAX(Hit!D31,Stand!D31,Double!D31,Surrender!D31),MAX(Hit!D31,Stand!D31,Double!D31))</f>
        <v>-0.5</v>
      </c>
      <c r="E31">
        <f>IF(Rules!$B$7=Rules!$E$7,MAX(Hit!E31,Stand!E31,Double!E31,Surrender!E31),MAX(Hit!E31,Stand!E31,Double!E31))</f>
        <v>-0.5</v>
      </c>
      <c r="F31">
        <f>IF(Rules!$B$7=Rules!$E$7,MAX(Hit!F31,Stand!F31,Double!F31,Surrender!F31),MAX(Hit!F31,Stand!F31,Double!F31))</f>
        <v>-0.5</v>
      </c>
      <c r="G31">
        <f>IF(Rules!$B$7=Rules!$E$7,MAX(Hit!G31,Stand!G31,Double!G31,Surrender!G31),MAX(Hit!G31,Stand!G31,Double!G31))</f>
        <v>-0.5</v>
      </c>
      <c r="H31">
        <f>IF(Rules!$B$7=Rules!$E$7,MAX(Hit!H31,Stand!H31,Double!H31,Surrender!H31),MAX(Hit!H31,Stand!H31,Double!H31))</f>
        <v>-0.5</v>
      </c>
      <c r="I31">
        <f>IF(Rules!$B$7=Rules!$E$7,MAX(Hit!I31,Stand!I31,Double!I31,Surrender!I31),MAX(Hit!I31,Stand!I31,Double!I31))</f>
        <v>-0.5</v>
      </c>
      <c r="J31">
        <f>IF(Rules!$B$7=Rules!$E$7,MAX(Hit!J31,Stand!J31,Double!J31,Surrender!J31),MAX(Hit!J31,Stand!J31,Double!J31))</f>
        <v>-0.5</v>
      </c>
      <c r="K31">
        <f>IF(Rules!$B$7=Rules!$E$7,MAX(Hit!K31,Stand!K31,Double!K31,Surrender!K31),MAX(Hit!K31,Stand!K31,Double!K31))</f>
        <v>-0.5</v>
      </c>
      <c r="N31" s="31">
        <v>31</v>
      </c>
      <c r="O31" s="31" t="str">
        <f>IF(B31=Surrender!B31,"R",HSD!O31)</f>
        <v>S</v>
      </c>
      <c r="P31" s="31" t="str">
        <f>IF(C31=Surrender!C31,"R",HSD!P31)</f>
        <v>R</v>
      </c>
      <c r="Q31" s="31" t="str">
        <f>IF(D31=Surrender!D31,"R",HSD!Q31)</f>
        <v>R</v>
      </c>
      <c r="R31" s="31" t="str">
        <f>IF(E31=Surrender!E31,"R",HSD!R31)</f>
        <v>R</v>
      </c>
      <c r="S31" s="31" t="str">
        <f>IF(F31=Surrender!F31,"R",HSD!S31)</f>
        <v>R</v>
      </c>
      <c r="T31" s="31" t="str">
        <f>IF(G31=Surrender!G31,"R",HSD!T31)</f>
        <v>R</v>
      </c>
      <c r="U31" s="31" t="str">
        <f>IF(H31=Surrender!H31,"R",HSD!U31)</f>
        <v>R</v>
      </c>
      <c r="V31" s="31" t="str">
        <f>IF(I31=Surrender!I31,"R",HSD!V31)</f>
        <v>R</v>
      </c>
      <c r="W31" s="31" t="str">
        <f>IF(J31=Surrender!J31,"R",HSD!W31)</f>
        <v>R</v>
      </c>
      <c r="X31" s="31" t="str">
        <f>IF(K31=Surrender!K31,"R",HSD!X31)</f>
        <v>R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IF(AND(Rules!$B$8=Rules!$E$8,Rules!$B$7=Rules!$E$7),MAX(Hit!B34,Stand!B34,Double!B34,Surrender!B34),MAX(Hit!B34,Stand!B34,Double!B34))</f>
        <v>0.29861942370404337</v>
      </c>
      <c r="C34">
        <f>IF(Rules!$B$7=Rules!$E$7,MAX(Hit!C34,Stand!C34,Double!C34,Surrender!C34),MAX(Hit!C34,Stand!C34,Double!C34))</f>
        <v>0.47064092333946894</v>
      </c>
      <c r="D34">
        <f>IF(Rules!$B$7=Rules!$E$7,MAX(Hit!D34,Stand!D34,Double!D34,Surrender!D34),MAX(Hit!D34,Stand!D34,Double!D34))</f>
        <v>0.51779525312221664</v>
      </c>
      <c r="E34">
        <f>IF(Rules!$B$7=Rules!$E$7,MAX(Hit!E34,Stand!E34,Double!E34,Surrender!E34),MAX(Hit!E34,Stand!E34,Double!E34))</f>
        <v>0.56604055041797596</v>
      </c>
      <c r="F34">
        <f>IF(Rules!$B$7=Rules!$E$7,MAX(Hit!F34,Stand!F34,Double!F34,Surrender!F34),MAX(Hit!F34,Stand!F34,Double!F34))</f>
        <v>0.61469901790902803</v>
      </c>
      <c r="G34">
        <f>IF(Rules!$B$7=Rules!$E$7,MAX(Hit!G34,Stand!G34,Double!G34,Surrender!G34),MAX(Hit!G34,Stand!G34,Double!G34))</f>
        <v>0.66738009490756944</v>
      </c>
      <c r="H34">
        <f>IF(Rules!$B$7=Rules!$E$7,MAX(Hit!H34,Stand!H34,Double!H34,Surrender!H34),MAX(Hit!H34,Stand!H34,Double!H34))</f>
        <v>0.46288894886429088</v>
      </c>
      <c r="I34">
        <f>IF(Rules!$B$7=Rules!$E$7,MAX(Hit!I34,Stand!I34,Double!I34,Surrender!I34),MAX(Hit!I34,Stand!I34,Double!I34))</f>
        <v>0.40074805174057648</v>
      </c>
      <c r="J34">
        <f>IF(Rules!$B$7=Rules!$E$7,MAX(Hit!J34,Stand!J34,Double!J34,Surrender!J34),MAX(Hit!J34,Stand!J34,Double!J34))</f>
        <v>0.32142328174266549</v>
      </c>
      <c r="K34">
        <f>IF(Rules!$B$7=Rules!$E$7,MAX(Hit!K34,Stand!K34,Double!K34,Surrender!K34),MAX(Hit!K34,Stand!K34,Double!K34))</f>
        <v>0.26400071601402691</v>
      </c>
      <c r="N34" s="31">
        <v>11</v>
      </c>
      <c r="O34" s="31" t="str">
        <f>IF(B34=Surrender!B34,"R",HSD!O34)</f>
        <v>H</v>
      </c>
      <c r="P34" s="31" t="str">
        <f>IF(C34=Surrender!C34,"R",HSD!P34)</f>
        <v>D</v>
      </c>
      <c r="Q34" s="31" t="str">
        <f>IF(D34=Surrender!D34,"R",HSD!Q34)</f>
        <v>D</v>
      </c>
      <c r="R34" s="31" t="str">
        <f>IF(E34=Surrender!E34,"R",HSD!R34)</f>
        <v>D</v>
      </c>
      <c r="S34" s="31" t="str">
        <f>IF(F34=Surrender!F34,"R",HSD!S34)</f>
        <v>D</v>
      </c>
      <c r="T34" s="31" t="str">
        <f>IF(G34=Surrender!G34,"R",HSD!T34)</f>
        <v>D</v>
      </c>
      <c r="U34" s="31" t="str">
        <f>IF(H34=Surrender!H34,"R",HSD!U34)</f>
        <v>D</v>
      </c>
      <c r="V34" s="31" t="str">
        <f>IF(I34=Surrender!I34,"R",HSD!V34)</f>
        <v>H</v>
      </c>
      <c r="W34" s="31" t="str">
        <f>IF(J34=Surrender!J34,"R",HSD!W34)</f>
        <v>H</v>
      </c>
      <c r="X34" s="31" t="str">
        <f>IF(K34=Surrender!K34,"R",HSD!X34)</f>
        <v>H</v>
      </c>
    </row>
    <row r="35" spans="1:24" x14ac:dyDescent="0.2">
      <c r="A35">
        <v>12</v>
      </c>
      <c r="B35">
        <f>IF(AND(Rules!$B$8=Rules!$E$8,Rules!$B$7=Rules!$E$7),MAX(Hit!B35,Stand!B35,Double!B35,Surrender!B35),MAX(Hit!B35,Stand!B35,Double!B35))</f>
        <v>-2.0477877704912145E-2</v>
      </c>
      <c r="C35">
        <f>IF(Rules!$B$7=Rules!$E$7,MAX(Hit!C35,Stand!C35,Double!C35,Surrender!C35),MAX(Hit!C35,Stand!C35,Double!C35))</f>
        <v>8.1836216051656044E-2</v>
      </c>
      <c r="D35">
        <f>IF(Rules!$B$7=Rules!$E$7,MAX(Hit!D35,Stand!D35,Double!D35,Surrender!D35),MAX(Hit!D35,Stand!D35,Double!D35))</f>
        <v>0.10350704654207775</v>
      </c>
      <c r="E35">
        <f>IF(Rules!$B$7=Rules!$E$7,MAX(Hit!E35,Stand!E35,Double!E35,Surrender!E35),MAX(Hit!E35,Stand!E35,Double!E35))</f>
        <v>0.12659562809256977</v>
      </c>
      <c r="F35">
        <f>IF(Rules!$B$7=Rules!$E$7,MAX(Hit!F35,Stand!F35,Double!F35,Surrender!F35),MAX(Hit!F35,Stand!F35,Double!F35))</f>
        <v>0.15648238458465519</v>
      </c>
      <c r="G35">
        <f>IF(Rules!$B$7=Rules!$E$7,MAX(Hit!G35,Stand!G35,Double!G35,Surrender!G35),MAX(Hit!G35,Stand!G35,Double!G35))</f>
        <v>0.18595361333225549</v>
      </c>
      <c r="H35">
        <f>IF(Rules!$B$7=Rules!$E$7,MAX(Hit!H35,Stand!H35,Double!H35,Surrender!H35),MAX(Hit!H35,Stand!H35,Double!H35))</f>
        <v>0.16547293077063496</v>
      </c>
      <c r="I35">
        <f>IF(Rules!$B$7=Rules!$E$7,MAX(Hit!I35,Stand!I35,Double!I35,Surrender!I35),MAX(Hit!I35,Stand!I35,Double!I35))</f>
        <v>9.5115020927032265E-2</v>
      </c>
      <c r="J35">
        <f>IF(Rules!$B$7=Rules!$E$7,MAX(Hit!J35,Stand!J35,Double!J35,Surrender!J35),MAX(Hit!J35,Stand!J35,Double!J35))</f>
        <v>6.5790841226914386E-5</v>
      </c>
      <c r="K35">
        <f>IF(Rules!$B$7=Rules!$E$7,MAX(Hit!K35,Stand!K35,Double!K35,Surrender!K35),MAX(Hit!K35,Stand!K35,Double!K35))</f>
        <v>-7.0002397357964694E-2</v>
      </c>
      <c r="N35" s="31">
        <v>12</v>
      </c>
      <c r="O35" s="31" t="str">
        <f>IF(B35=Surrender!B35,"R",HSD!O35)</f>
        <v>H</v>
      </c>
      <c r="P35" s="31" t="str">
        <f>IF(C35=Surrender!C35,"R",HSD!P35)</f>
        <v>H</v>
      </c>
      <c r="Q35" s="31" t="str">
        <f>IF(D35=Surrender!D35,"R",HSD!Q35)</f>
        <v>H</v>
      </c>
      <c r="R35" s="31" t="str">
        <f>IF(E35=Surrender!E35,"R",HSD!R35)</f>
        <v>H</v>
      </c>
      <c r="S35" s="31" t="str">
        <f>IF(F35=Surrender!F35,"R",HSD!S35)</f>
        <v>H</v>
      </c>
      <c r="T35" s="31" t="str">
        <f>IF(G35=Surrender!G35,"R",HSD!T35)</f>
        <v>H</v>
      </c>
      <c r="U35" s="31" t="str">
        <f>IF(H35=Surrender!H35,"R",HSD!U35)</f>
        <v>H</v>
      </c>
      <c r="V35" s="31" t="str">
        <f>IF(I35=Surrender!I35,"R",HSD!V35)</f>
        <v>H</v>
      </c>
      <c r="W35" s="31" t="str">
        <f>IF(J35=Surrender!J35,"R",HSD!W35)</f>
        <v>H</v>
      </c>
      <c r="X35" s="31" t="str">
        <f>IF(K35=Surrender!K35,"R",HSD!X35)</f>
        <v>H</v>
      </c>
    </row>
    <row r="36" spans="1:24" x14ac:dyDescent="0.2">
      <c r="A36">
        <v>13</v>
      </c>
      <c r="B36">
        <f>IF(AND(Rules!$B$8=Rules!$E$8,Rules!$B$7=Rules!$E$7),MAX(Hit!B36,Stand!B36,Double!B36,Surrender!B36),MAX(Hit!B36,Stand!B36,Double!B36))</f>
        <v>-5.7308046666810254E-2</v>
      </c>
      <c r="C36">
        <f>IF(Rules!$B$7=Rules!$E$7,MAX(Hit!C36,Stand!C36,Double!C36,Surrender!C36),MAX(Hit!C36,Stand!C36,Double!C36))</f>
        <v>4.6636132695309578E-2</v>
      </c>
      <c r="D36">
        <f>IF(Rules!$B$7=Rules!$E$7,MAX(Hit!D36,Stand!D36,Double!D36,Surrender!D36),MAX(Hit!D36,Stand!D36,Double!D36))</f>
        <v>7.4118813392744051E-2</v>
      </c>
      <c r="E36">
        <f>IF(Rules!$B$7=Rules!$E$7,MAX(Hit!E36,Stand!E36,Double!E36,Surrender!E36),MAX(Hit!E36,Stand!E36,Double!E36))</f>
        <v>0.10247714687203523</v>
      </c>
      <c r="F36">
        <f>IF(Rules!$B$7=Rules!$E$7,MAX(Hit!F36,Stand!F36,Double!F36,Surrender!F36),MAX(Hit!F36,Stand!F36,Double!F36))</f>
        <v>0.13336273848321728</v>
      </c>
      <c r="G36">
        <f>IF(Rules!$B$7=Rules!$E$7,MAX(Hit!G36,Stand!G36,Double!G36,Surrender!G36),MAX(Hit!G36,Stand!G36,Double!G36))</f>
        <v>0.17974820582791512</v>
      </c>
      <c r="H36">
        <f>IF(Rules!$B$7=Rules!$E$7,MAX(Hit!H36,Stand!H36,Double!H36,Surrender!H36),MAX(Hit!H36,Stand!H36,Double!H36))</f>
        <v>0.12238569517899196</v>
      </c>
      <c r="I36">
        <f>IF(Rules!$B$7=Rules!$E$7,MAX(Hit!I36,Stand!I36,Double!I36,Surrender!I36),MAX(Hit!I36,Stand!I36,Double!I36))</f>
        <v>5.4057070196311299E-2</v>
      </c>
      <c r="J36">
        <f>IF(Rules!$B$7=Rules!$E$7,MAX(Hit!J36,Stand!J36,Double!J36,Surrender!J36),MAX(Hit!J36,Stand!J36,Double!J36))</f>
        <v>-3.7694688127479885E-2</v>
      </c>
      <c r="K36">
        <f>IF(Rules!$B$7=Rules!$E$7,MAX(Hit!K36,Stand!K36,Double!K36,Surrender!K36),MAX(Hit!K36,Stand!K36,Double!K36))</f>
        <v>-0.10485135840627779</v>
      </c>
      <c r="N36" s="31">
        <v>13</v>
      </c>
      <c r="O36" s="31" t="str">
        <f>IF(B36=Surrender!B36,"R",HSD!O36)</f>
        <v>H</v>
      </c>
      <c r="P36" s="31" t="str">
        <f>IF(C36=Surrender!C36,"R",HSD!P36)</f>
        <v>H</v>
      </c>
      <c r="Q36" s="31" t="str">
        <f>IF(D36=Surrender!D36,"R",HSD!Q36)</f>
        <v>H</v>
      </c>
      <c r="R36" s="31" t="str">
        <f>IF(E36=Surrender!E36,"R",HSD!R36)</f>
        <v>H</v>
      </c>
      <c r="S36" s="31" t="str">
        <f>IF(F36=Surrender!F36,"R",HSD!S36)</f>
        <v>H</v>
      </c>
      <c r="T36" s="31" t="str">
        <f>IF(G36=Surrender!G36,"R",HSD!T36)</f>
        <v>D</v>
      </c>
      <c r="U36" s="31" t="str">
        <f>IF(H36=Surrender!H36,"R",HSD!U36)</f>
        <v>H</v>
      </c>
      <c r="V36" s="31" t="str">
        <f>IF(I36=Surrender!I36,"R",HSD!V36)</f>
        <v>H</v>
      </c>
      <c r="W36" s="31" t="str">
        <f>IF(J36=Surrender!J36,"R",HSD!W36)</f>
        <v>H</v>
      </c>
      <c r="X36" s="31" t="str">
        <f>IF(K36=Surrender!K36,"R",HSD!X36)</f>
        <v>H</v>
      </c>
    </row>
    <row r="37" spans="1:24" x14ac:dyDescent="0.2">
      <c r="A37">
        <v>14</v>
      </c>
      <c r="B37">
        <f>IF(AND(Rules!$B$8=Rules!$E$8,Rules!$B$7=Rules!$E$7),MAX(Hit!B37,Stand!B37,Double!B37,Surrender!B37),MAX(Hit!B37,Stand!B37,Double!B37))</f>
        <v>-9.3874324768310105E-2</v>
      </c>
      <c r="C37">
        <f>IF(Rules!$B$7=Rules!$E$7,MAX(Hit!C37,Stand!C37,Double!C37,Surrender!C37),MAX(Hit!C37,Stand!C37,Double!C37))</f>
        <v>2.2391856987839083E-2</v>
      </c>
      <c r="D37">
        <f>IF(Rules!$B$7=Rules!$E$7,MAX(Hit!D37,Stand!D37,Double!D37,Surrender!D37),MAX(Hit!D37,Stand!D37,Double!D37))</f>
        <v>5.0806738919282814E-2</v>
      </c>
      <c r="E37">
        <f>IF(Rules!$B$7=Rules!$E$7,MAX(Hit!E37,Stand!E37,Double!E37,Surrender!E37),MAX(Hit!E37,Stand!E37,Double!E37))</f>
        <v>8.0081414310110233E-2</v>
      </c>
      <c r="F37">
        <f>IF(Rules!$B$7=Rules!$E$7,MAX(Hit!F37,Stand!F37,Double!F37,Surrender!F37),MAX(Hit!F37,Stand!F37,Double!F37))</f>
        <v>0.12595448524867925</v>
      </c>
      <c r="G37">
        <f>IF(Rules!$B$7=Rules!$E$7,MAX(Hit!G37,Stand!G37,Double!G37,Surrender!G37),MAX(Hit!G37,Stand!G37,Double!G37))</f>
        <v>0.17974820582791512</v>
      </c>
      <c r="H37">
        <f>IF(Rules!$B$7=Rules!$E$7,MAX(Hit!H37,Stand!H37,Double!H37,Surrender!H37),MAX(Hit!H37,Stand!H37,Double!H37))</f>
        <v>7.9507488494468148E-2</v>
      </c>
      <c r="I37">
        <f>IF(Rules!$B$7=Rules!$E$7,MAX(Hit!I37,Stand!I37,Double!I37,Surrender!I37),MAX(Hit!I37,Stand!I37,Double!I37))</f>
        <v>1.3277219463208444E-2</v>
      </c>
      <c r="J37">
        <f>IF(Rules!$B$7=Rules!$E$7,MAX(Hit!J37,Stand!J37,Double!J37,Surrender!J37),MAX(Hit!J37,Stand!J37,Double!J37))</f>
        <v>-7.516318944168382E-2</v>
      </c>
      <c r="K37">
        <f>IF(Rules!$B$7=Rules!$E$7,MAX(Hit!K37,Stand!K37,Double!K37,Surrender!K37),MAX(Hit!K37,Stand!K37,Double!K37))</f>
        <v>-0.13946678217545452</v>
      </c>
      <c r="N37" s="31">
        <v>14</v>
      </c>
      <c r="O37" s="31" t="str">
        <f>IF(B37=Surrender!B37,"R",HSD!O37)</f>
        <v>H</v>
      </c>
      <c r="P37" s="31" t="str">
        <f>IF(C37=Surrender!C37,"R",HSD!P37)</f>
        <v>H</v>
      </c>
      <c r="Q37" s="31" t="str">
        <f>IF(D37=Surrender!D37,"R",HSD!Q37)</f>
        <v>H</v>
      </c>
      <c r="R37" s="31" t="str">
        <f>IF(E37=Surrender!E37,"R",HSD!R37)</f>
        <v>H</v>
      </c>
      <c r="S37" s="31" t="str">
        <f>IF(F37=Surrender!F37,"R",HSD!S37)</f>
        <v>D</v>
      </c>
      <c r="T37" s="31" t="str">
        <f>IF(G37=Surrender!G37,"R",HSD!T37)</f>
        <v>D</v>
      </c>
      <c r="U37" s="31" t="str">
        <f>IF(H37=Surrender!H37,"R",HSD!U37)</f>
        <v>H</v>
      </c>
      <c r="V37" s="31" t="str">
        <f>IF(I37=Surrender!I37,"R",HSD!V37)</f>
        <v>H</v>
      </c>
      <c r="W37" s="31" t="str">
        <f>IF(J37=Surrender!J37,"R",HSD!W37)</f>
        <v>H</v>
      </c>
      <c r="X37" s="31" t="str">
        <f>IF(K37=Surrender!K37,"R",HSD!X37)</f>
        <v>H</v>
      </c>
    </row>
    <row r="38" spans="1:24" x14ac:dyDescent="0.2">
      <c r="A38">
        <v>15</v>
      </c>
      <c r="B38">
        <f>IF(AND(Rules!$B$8=Rules!$E$8,Rules!$B$7=Rules!$E$7),MAX(Hit!B38,Stand!B38,Double!B38,Surrender!B38),MAX(Hit!B38,Stand!B38,Double!B38))</f>
        <v>-0.13002650167843849</v>
      </c>
      <c r="C38">
        <f>IF(Rules!$B$7=Rules!$E$7,MAX(Hit!C38,Stand!C38,Double!C38,Surrender!C38),MAX(Hit!C38,Stand!C38,Double!C38))</f>
        <v>-1.2068474052636583E-4</v>
      </c>
      <c r="D38">
        <f>IF(Rules!$B$7=Rules!$E$7,MAX(Hit!D38,Stand!D38,Double!D38,Surrender!D38),MAX(Hit!D38,Stand!D38,Double!D38))</f>
        <v>2.9159812622497363E-2</v>
      </c>
      <c r="E38">
        <f>IF(Rules!$B$7=Rules!$E$7,MAX(Hit!E38,Stand!E38,Double!E38,Surrender!E38),MAX(Hit!E38,Stand!E38,Double!E38))</f>
        <v>5.9285376931179926E-2</v>
      </c>
      <c r="F38">
        <f>IF(Rules!$B$7=Rules!$E$7,MAX(Hit!F38,Stand!F38,Double!F38,Surrender!F38),MAX(Hit!F38,Stand!F38,Double!F38))</f>
        <v>0.12595448524867925</v>
      </c>
      <c r="G38">
        <f>IF(Rules!$B$7=Rules!$E$7,MAX(Hit!G38,Stand!G38,Double!G38,Surrender!G38),MAX(Hit!G38,Stand!G38,Double!G38))</f>
        <v>0.17974820582791512</v>
      </c>
      <c r="H38">
        <f>IF(Rules!$B$7=Rules!$E$7,MAX(Hit!H38,Stand!H38,Double!H38,Surrender!H38),MAX(Hit!H38,Stand!H38,Double!H38))</f>
        <v>3.7028282279269235E-2</v>
      </c>
      <c r="I38">
        <f>IF(Rules!$B$7=Rules!$E$7,MAX(Hit!I38,Stand!I38,Double!I38,Surrender!I38),MAX(Hit!I38,Stand!I38,Double!I38))</f>
        <v>-2.7054780502901672E-2</v>
      </c>
      <c r="J38">
        <f>IF(Rules!$B$7=Rules!$E$7,MAX(Hit!J38,Stand!J38,Double!J38,Surrender!J38),MAX(Hit!J38,Stand!J38,Double!J38))</f>
        <v>-0.11218876868994289</v>
      </c>
      <c r="K38">
        <f>IF(Rules!$B$7=Rules!$E$7,MAX(Hit!K38,Stand!K38,Double!K38,Surrender!K38),MAX(Hit!K38,Stand!K38,Double!K38))</f>
        <v>-0.17370423031226784</v>
      </c>
      <c r="N38" s="31">
        <v>15</v>
      </c>
      <c r="O38" s="31" t="str">
        <f>IF(B38=Surrender!B38,"R",HSD!O38)</f>
        <v>H</v>
      </c>
      <c r="P38" s="31" t="str">
        <f>IF(C38=Surrender!C38,"R",HSD!P38)</f>
        <v>H</v>
      </c>
      <c r="Q38" s="31" t="str">
        <f>IF(D38=Surrender!D38,"R",HSD!Q38)</f>
        <v>H</v>
      </c>
      <c r="R38" s="31" t="str">
        <f>IF(E38=Surrender!E38,"R",HSD!R38)</f>
        <v>H</v>
      </c>
      <c r="S38" s="31" t="str">
        <f>IF(F38=Surrender!F38,"R",HSD!S38)</f>
        <v>D</v>
      </c>
      <c r="T38" s="31" t="str">
        <f>IF(G38=Surrender!G38,"R",HSD!T38)</f>
        <v>D</v>
      </c>
      <c r="U38" s="31" t="str">
        <f>IF(H38=Surrender!H38,"R",HSD!U38)</f>
        <v>H</v>
      </c>
      <c r="V38" s="31" t="str">
        <f>IF(I38=Surrender!I38,"R",HSD!V38)</f>
        <v>H</v>
      </c>
      <c r="W38" s="31" t="str">
        <f>IF(J38=Surrender!J38,"R",HSD!W38)</f>
        <v>H</v>
      </c>
      <c r="X38" s="31" t="str">
        <f>IF(K38=Surrender!K38,"R",HSD!X38)</f>
        <v>H</v>
      </c>
    </row>
    <row r="39" spans="1:24" x14ac:dyDescent="0.2">
      <c r="A39">
        <v>16</v>
      </c>
      <c r="B39">
        <f>IF(AND(Rules!$B$8=Rules!$E$8,Rules!$B$7=Rules!$E$7),MAX(Hit!B39,Stand!B39,Double!B39,Surrender!B39),MAX(Hit!B39,Stand!B39,Double!B39))</f>
        <v>-0.16563717206687348</v>
      </c>
      <c r="C39">
        <f>IF(Rules!$B$7=Rules!$E$7,MAX(Hit!C39,Stand!C39,Double!C39,Surrender!C39),MAX(Hit!C39,Stand!C39,Double!C39))</f>
        <v>-2.1025187774008566E-2</v>
      </c>
      <c r="D39">
        <f>IF(Rules!$B$7=Rules!$E$7,MAX(Hit!D39,Stand!D39,Double!D39,Surrender!D39),MAX(Hit!D39,Stand!D39,Double!D39))</f>
        <v>9.0590953469108244E-3</v>
      </c>
      <c r="E39">
        <f>IF(Rules!$B$7=Rules!$E$7,MAX(Hit!E39,Stand!E39,Double!E39,Surrender!E39),MAX(Hit!E39,Stand!E39,Double!E39))</f>
        <v>5.8426518743744951E-2</v>
      </c>
      <c r="F39">
        <f>IF(Rules!$B$7=Rules!$E$7,MAX(Hit!F39,Stand!F39,Double!F39,Surrender!F39),MAX(Hit!F39,Stand!F39,Double!F39))</f>
        <v>0.12595448524867925</v>
      </c>
      <c r="G39">
        <f>IF(Rules!$B$7=Rules!$E$7,MAX(Hit!G39,Stand!G39,Double!G39,Surrender!G39),MAX(Hit!G39,Stand!G39,Double!G39))</f>
        <v>0.17974820582791512</v>
      </c>
      <c r="H39">
        <f>IF(Rules!$B$7=Rules!$E$7,MAX(Hit!H39,Stand!H39,Double!H39,Surrender!H39),MAX(Hit!H39,Stand!H39,Double!H39))</f>
        <v>-4.8901571730158942E-3</v>
      </c>
      <c r="I39">
        <f>IF(Rules!$B$7=Rules!$E$7,MAX(Hit!I39,Stand!I39,Double!I39,Surrender!I39),MAX(Hit!I39,Stand!I39,Double!I39))</f>
        <v>-6.6794847920094103E-2</v>
      </c>
      <c r="J39">
        <f>IF(Rules!$B$7=Rules!$E$7,MAX(Hit!J39,Stand!J39,Double!J39,Surrender!J39),MAX(Hit!J39,Stand!J39,Double!J39))</f>
        <v>-0.14864353463007471</v>
      </c>
      <c r="K39">
        <f>IF(Rules!$B$7=Rules!$E$7,MAX(Hit!K39,Stand!K39,Double!K39,Surrender!K39),MAX(Hit!K39,Stand!K39,Double!K39))</f>
        <v>-0.20744109003068206</v>
      </c>
      <c r="N39" s="31">
        <v>16</v>
      </c>
      <c r="O39" s="31" t="str">
        <f>IF(B39=Surrender!B39,"R",HSD!O39)</f>
        <v>H</v>
      </c>
      <c r="P39" s="31" t="str">
        <f>IF(C39=Surrender!C39,"R",HSD!P39)</f>
        <v>H</v>
      </c>
      <c r="Q39" s="31" t="str">
        <f>IF(D39=Surrender!D39,"R",HSD!Q39)</f>
        <v>H</v>
      </c>
      <c r="R39" s="31" t="str">
        <f>IF(E39=Surrender!E39,"R",HSD!R39)</f>
        <v>D</v>
      </c>
      <c r="S39" s="31" t="str">
        <f>IF(F39=Surrender!F39,"R",HSD!S39)</f>
        <v>D</v>
      </c>
      <c r="T39" s="31" t="str">
        <f>IF(G39=Surrender!G39,"R",HSD!T39)</f>
        <v>D</v>
      </c>
      <c r="U39" s="31" t="str">
        <f>IF(H39=Surrender!H39,"R",HSD!U39)</f>
        <v>H</v>
      </c>
      <c r="V39" s="31" t="str">
        <f>IF(I39=Surrender!I39,"R",HSD!V39)</f>
        <v>H</v>
      </c>
      <c r="W39" s="31" t="str">
        <f>IF(J39=Surrender!J39,"R",HSD!W39)</f>
        <v>H</v>
      </c>
      <c r="X39" s="31" t="str">
        <f>IF(K39=Surrender!K39,"R",HSD!X39)</f>
        <v>H</v>
      </c>
    </row>
    <row r="40" spans="1:24" x14ac:dyDescent="0.2">
      <c r="A40">
        <v>17</v>
      </c>
      <c r="B40">
        <f>IF(AND(Rules!$B$8=Rules!$E$8,Rules!$B$7=Rules!$E$7),MAX(Hit!B40,Stand!B40,Double!B40,Surrender!B40),MAX(Hit!B40,Stand!B40,Double!B40))</f>
        <v>-0.17956936979241733</v>
      </c>
      <c r="C40">
        <f>IF(Rules!$B$7=Rules!$E$7,MAX(Hit!C40,Stand!C40,Double!C40,Surrender!C40),MAX(Hit!C40,Stand!C40,Double!C40))</f>
        <v>-4.9104358288912882E-4</v>
      </c>
      <c r="D40">
        <f>IF(Rules!$B$7=Rules!$E$7,MAX(Hit!D40,Stand!D40,Double!D40,Surrender!D40),MAX(Hit!D40,Stand!D40,Double!D40))</f>
        <v>5.5095284479298338E-2</v>
      </c>
      <c r="E40">
        <f>IF(Rules!$B$7=Rules!$E$7,MAX(Hit!E40,Stand!E40,Double!E40,Surrender!E40),MAX(Hit!E40,Stand!E40,Double!E40))</f>
        <v>0.11865255067432869</v>
      </c>
      <c r="F40">
        <f>IF(Rules!$B$7=Rules!$E$7,MAX(Hit!F40,Stand!F40,Double!F40,Surrender!F40),MAX(Hit!F40,Stand!F40,Double!F40))</f>
        <v>0.18237815537354879</v>
      </c>
      <c r="G40">
        <f>IF(Rules!$B$7=Rules!$E$7,MAX(Hit!G40,Stand!G40,Double!G40,Surrender!G40),MAX(Hit!G40,Stand!G40,Double!G40))</f>
        <v>0.2561042872909981</v>
      </c>
      <c r="H40">
        <f>IF(Rules!$B$7=Rules!$E$7,MAX(Hit!H40,Stand!H40,Double!H40,Surrender!H40),MAX(Hit!H40,Stand!H40,Double!H40))</f>
        <v>5.3823463716116654E-2</v>
      </c>
      <c r="I40">
        <f>IF(Rules!$B$7=Rules!$E$7,MAX(Hit!I40,Stand!I40,Double!I40,Surrender!I40),MAX(Hit!I40,Stand!I40,Double!I40))</f>
        <v>-7.2915398729642075E-2</v>
      </c>
      <c r="J40">
        <f>IF(Rules!$B$7=Rules!$E$7,MAX(Hit!J40,Stand!J40,Double!J40,Surrender!J40),MAX(Hit!J40,Stand!J40,Double!J40))</f>
        <v>-0.1497868921821332</v>
      </c>
      <c r="K40">
        <f>IF(Rules!$B$7=Rules!$E$7,MAX(Hit!K40,Stand!K40,Double!K40,Surrender!K40),MAX(Hit!K40,Stand!K40,Double!K40))</f>
        <v>-0.19686697623363469</v>
      </c>
      <c r="N40" s="31">
        <v>17</v>
      </c>
      <c r="O40" s="31" t="str">
        <f>IF(B40=Surrender!B40,"R",HSD!O40)</f>
        <v>H</v>
      </c>
      <c r="P40" s="31" t="str">
        <f>IF(C40=Surrender!C40,"R",HSD!P40)</f>
        <v>H</v>
      </c>
      <c r="Q40" s="31" t="str">
        <f>IF(D40=Surrender!D40,"R",HSD!Q40)</f>
        <v>D</v>
      </c>
      <c r="R40" s="31" t="str">
        <f>IF(E40=Surrender!E40,"R",HSD!R40)</f>
        <v>D</v>
      </c>
      <c r="S40" s="31" t="str">
        <f>IF(F40=Surrender!F40,"R",HSD!S40)</f>
        <v>D</v>
      </c>
      <c r="T40" s="31" t="str">
        <f>IF(G40=Surrender!G40,"R",HSD!T40)</f>
        <v>D</v>
      </c>
      <c r="U40" s="31" t="str">
        <f>IF(H40=Surrender!H40,"R",HSD!U40)</f>
        <v>H</v>
      </c>
      <c r="V40" s="31" t="str">
        <f>IF(I40=Surrender!I40,"R",HSD!V40)</f>
        <v>H</v>
      </c>
      <c r="W40" s="31" t="str">
        <f>IF(J40=Surrender!J40,"R",HSD!W40)</f>
        <v>H</v>
      </c>
      <c r="X40" s="31" t="str">
        <f>IF(K40=Surrender!K40,"R",HSD!X40)</f>
        <v>H</v>
      </c>
    </row>
    <row r="41" spans="1:24" x14ac:dyDescent="0.2">
      <c r="A41">
        <v>18</v>
      </c>
      <c r="B41">
        <f>IF(AND(Rules!$B$8=Rules!$E$8,Rules!$B$7=Rules!$E$7),MAX(Hit!B41,Stand!B41,Double!B41,Surrender!B41),MAX(Hit!B41,Stand!B41,Double!B41))</f>
        <v>-9.2935491769284034E-2</v>
      </c>
      <c r="C41">
        <f>IF(Rules!$B$7=Rules!$E$7,MAX(Hit!C41,Stand!C41,Double!C41,Surrender!C41),MAX(Hit!C41,Stand!C41,Double!C41))</f>
        <v>0.12174190222088771</v>
      </c>
      <c r="D41">
        <f>IF(Rules!$B$7=Rules!$E$7,MAX(Hit!D41,Stand!D41,Double!D41,Surrender!D41),MAX(Hit!D41,Stand!D41,Double!D41))</f>
        <v>0.17764127567893753</v>
      </c>
      <c r="E41">
        <f>IF(Rules!$B$7=Rules!$E$7,MAX(Hit!E41,Stand!E41,Double!E41,Surrender!E41),MAX(Hit!E41,Stand!E41,Double!E41))</f>
        <v>0.23700384775562167</v>
      </c>
      <c r="F41">
        <f>IF(Rules!$B$7=Rules!$E$7,MAX(Hit!F41,Stand!F41,Double!F41,Surrender!F41),MAX(Hit!F41,Stand!F41,Double!F41))</f>
        <v>0.29522549562328804</v>
      </c>
      <c r="G41">
        <f>IF(Rules!$B$7=Rules!$E$7,MAX(Hit!G41,Stand!G41,Double!G41,Surrender!G41),MAX(Hit!G41,Stand!G41,Double!G41))</f>
        <v>0.38150648207879345</v>
      </c>
      <c r="H41">
        <f>IF(Rules!$B$7=Rules!$E$7,MAX(Hit!H41,Stand!H41,Double!H41,Surrender!H41),MAX(Hit!H41,Stand!H41,Double!H41))</f>
        <v>0.3995541673365518</v>
      </c>
      <c r="I41">
        <f>IF(Rules!$B$7=Rules!$E$7,MAX(Hit!I41,Stand!I41,Double!I41,Surrender!I41),MAX(Hit!I41,Stand!I41,Double!I41))</f>
        <v>0.10595134861912359</v>
      </c>
      <c r="J41">
        <f>IF(Rules!$B$7=Rules!$E$7,MAX(Hit!J41,Stand!J41,Double!J41,Surrender!J41),MAX(Hit!J41,Stand!J41,Double!J41))</f>
        <v>-0.10074430758041522</v>
      </c>
      <c r="K41">
        <f>IF(Rules!$B$7=Rules!$E$7,MAX(Hit!K41,Stand!K41,Double!K41,Surrender!K41),MAX(Hit!K41,Stand!K41,Double!K41))</f>
        <v>-0.14380812317405353</v>
      </c>
      <c r="N41" s="31">
        <v>18</v>
      </c>
      <c r="O41" s="31" t="str">
        <f>IF(B41=Surrender!B41,"R",HSD!O41)</f>
        <v>H</v>
      </c>
      <c r="P41" s="31" t="str">
        <f>IF(C41=Surrender!C41,"R",HSD!P41)</f>
        <v>S</v>
      </c>
      <c r="Q41" s="31" t="str">
        <f>IF(D41=Surrender!D41,"R",HSD!Q41)</f>
        <v>D</v>
      </c>
      <c r="R41" s="31" t="str">
        <f>IF(E41=Surrender!E41,"R",HSD!R41)</f>
        <v>D</v>
      </c>
      <c r="S41" s="31" t="str">
        <f>IF(F41=Surrender!F41,"R",HSD!S41)</f>
        <v>D</v>
      </c>
      <c r="T41" s="31" t="str">
        <f>IF(G41=Surrender!G41,"R",HSD!T41)</f>
        <v>D</v>
      </c>
      <c r="U41" s="31" t="str">
        <f>IF(H41=Surrender!H41,"R",HSD!U41)</f>
        <v>S</v>
      </c>
      <c r="V41" s="31" t="str">
        <f>IF(I41=Surrender!I41,"R",HSD!V41)</f>
        <v>S</v>
      </c>
      <c r="W41" s="31" t="str">
        <f>IF(J41=Surrender!J41,"R",HSD!W41)</f>
        <v>H</v>
      </c>
      <c r="X41" s="31" t="str">
        <f>IF(K41=Surrender!K41,"R",HSD!X41)</f>
        <v>H</v>
      </c>
    </row>
    <row r="42" spans="1:24" x14ac:dyDescent="0.2">
      <c r="A42">
        <v>19</v>
      </c>
      <c r="B42">
        <f>IF(AND(Rules!$B$8=Rules!$E$8,Rules!$B$7=Rules!$E$7),MAX(Hit!B42,Stand!B42,Double!B42,Surrender!B42),MAX(Hit!B42,Stand!B42,Double!B42))</f>
        <v>0.27763572376835594</v>
      </c>
      <c r="C42">
        <f>IF(Rules!$B$7=Rules!$E$7,MAX(Hit!C42,Stand!C42,Double!C42,Surrender!C42),MAX(Hit!C42,Stand!C42,Double!C42))</f>
        <v>0.38630468602058993</v>
      </c>
      <c r="D42">
        <f>IF(Rules!$B$7=Rules!$E$7,MAX(Hit!D42,Stand!D42,Double!D42,Surrender!D42),MAX(Hit!D42,Stand!D42,Double!D42))</f>
        <v>0.4043629365977599</v>
      </c>
      <c r="E42">
        <f>IF(Rules!$B$7=Rules!$E$7,MAX(Hit!E42,Stand!E42,Double!E42,Surrender!E42),MAX(Hit!E42,Stand!E42,Double!E42))</f>
        <v>0.42317892482749653</v>
      </c>
      <c r="F42">
        <f>IF(Rules!$B$7=Rules!$E$7,MAX(Hit!F42,Stand!F42,Double!F42,Surrender!F42),MAX(Hit!F42,Stand!F42,Double!F42))</f>
        <v>0.43951210416088371</v>
      </c>
      <c r="G42">
        <f>IF(Rules!$B$7=Rules!$E$7,MAX(Hit!G42,Stand!G42,Double!G42,Surrender!G42),MAX(Hit!G42,Stand!G42,Double!G42))</f>
        <v>0.49597707378731914</v>
      </c>
      <c r="H42">
        <f>IF(Rules!$B$7=Rules!$E$7,MAX(Hit!H42,Stand!H42,Double!H42,Surrender!H42),MAX(Hit!H42,Stand!H42,Double!H42))</f>
        <v>0.6159764957534315</v>
      </c>
      <c r="I42">
        <f>IF(Rules!$B$7=Rules!$E$7,MAX(Hit!I42,Stand!I42,Double!I42,Surrender!I42),MAX(Hit!I42,Stand!I42,Double!I42))</f>
        <v>0.59385366828669439</v>
      </c>
      <c r="J42">
        <f>IF(Rules!$B$7=Rules!$E$7,MAX(Hit!J42,Stand!J42,Double!J42,Surrender!J42),MAX(Hit!J42,Stand!J42,Double!J42))</f>
        <v>0.28759675706758148</v>
      </c>
      <c r="K42">
        <f>IF(Rules!$B$7=Rules!$E$7,MAX(Hit!K42,Stand!K42,Double!K42,Surrender!K42),MAX(Hit!K42,Stand!K42,Double!K42))</f>
        <v>6.3118166335840831E-2</v>
      </c>
      <c r="N42" s="31">
        <v>19</v>
      </c>
      <c r="O42" s="31" t="str">
        <f>IF(B42=Surrender!B42,"R",HSD!O42)</f>
        <v>S</v>
      </c>
      <c r="P42" s="31" t="str">
        <f>IF(C42=Surrender!C42,"R",HSD!P42)</f>
        <v>S</v>
      </c>
      <c r="Q42" s="31" t="str">
        <f>IF(D42=Surrender!D42,"R",HSD!Q42)</f>
        <v>S</v>
      </c>
      <c r="R42" s="31" t="str">
        <f>IF(E42=Surrender!E42,"R",HSD!R42)</f>
        <v>S</v>
      </c>
      <c r="S42" s="31" t="str">
        <f>IF(F42=Surrender!F42,"R",HSD!S42)</f>
        <v>S</v>
      </c>
      <c r="T42" s="31" t="str">
        <f>IF(G42=Surrender!G42,"R",HSD!T42)</f>
        <v>S</v>
      </c>
      <c r="U42" s="31" t="str">
        <f>IF(H42=Surrender!H42,"R",HSD!U42)</f>
        <v>S</v>
      </c>
      <c r="V42" s="31" t="str">
        <f>IF(I42=Surrender!I42,"R",HSD!V42)</f>
        <v>S</v>
      </c>
      <c r="W42" s="31" t="str">
        <f>IF(J42=Surrender!J42,"R",HSD!W42)</f>
        <v>S</v>
      </c>
      <c r="X42" s="31" t="str">
        <f>IF(K42=Surrender!K42,"R",HSD!X42)</f>
        <v>S</v>
      </c>
    </row>
    <row r="43" spans="1:24" x14ac:dyDescent="0.2">
      <c r="A43">
        <v>20</v>
      </c>
      <c r="B43">
        <f>IF(AND(Rules!$B$8=Rules!$E$8,Rules!$B$7=Rules!$E$7),MAX(Hit!B43,Stand!B43,Double!B43,Surrender!B43),MAX(Hit!B43,Stand!B43,Double!B43))</f>
        <v>0.65547032314990239</v>
      </c>
      <c r="C43">
        <f>IF(Rules!$B$7=Rules!$E$7,MAX(Hit!C43,Stand!C43,Double!C43,Surrender!C43),MAX(Hit!C43,Stand!C43,Double!C43))</f>
        <v>0.63998657521683877</v>
      </c>
      <c r="D43">
        <f>IF(Rules!$B$7=Rules!$E$7,MAX(Hit!D43,Stand!D43,Double!D43,Surrender!D43),MAX(Hit!D43,Stand!D43,Double!D43))</f>
        <v>0.65027209425148136</v>
      </c>
      <c r="E43">
        <f>IF(Rules!$B$7=Rules!$E$7,MAX(Hit!E43,Stand!E43,Double!E43,Surrender!E43),MAX(Hit!E43,Stand!E43,Double!E43))</f>
        <v>0.66104996194807186</v>
      </c>
      <c r="F43">
        <f>IF(Rules!$B$7=Rules!$E$7,MAX(Hit!F43,Stand!F43,Double!F43,Surrender!F43),MAX(Hit!F43,Stand!F43,Double!F43))</f>
        <v>0.67035969063279999</v>
      </c>
      <c r="G43">
        <f>IF(Rules!$B$7=Rules!$E$7,MAX(Hit!G43,Stand!G43,Double!G43,Surrender!G43),MAX(Hit!G43,Stand!G43,Double!G43))</f>
        <v>0.70395857017134467</v>
      </c>
      <c r="H43">
        <f>IF(Rules!$B$7=Rules!$E$7,MAX(Hit!H43,Stand!H43,Double!H43,Surrender!H43),MAX(Hit!H43,Stand!H43,Double!H43))</f>
        <v>0.77322722653717491</v>
      </c>
      <c r="I43">
        <f>IF(Rules!$B$7=Rules!$E$7,MAX(Hit!I43,Stand!I43,Double!I43,Surrender!I43),MAX(Hit!I43,Stand!I43,Double!I43))</f>
        <v>0.79181515955189841</v>
      </c>
      <c r="J43">
        <f>IF(Rules!$B$7=Rules!$E$7,MAX(Hit!J43,Stand!J43,Double!J43,Surrender!J43),MAX(Hit!J43,Stand!J43,Double!J43))</f>
        <v>0.75835687080859626</v>
      </c>
      <c r="K43">
        <f>IF(Rules!$B$7=Rules!$E$7,MAX(Hit!K43,Stand!K43,Double!K43,Surrender!K43),MAX(Hit!K43,Stand!K43,Double!K43))</f>
        <v>0.55453756646817121</v>
      </c>
      <c r="N43" s="31">
        <v>20</v>
      </c>
      <c r="O43" s="31" t="str">
        <f>IF(B43=Surrender!B43,"R",HSD!O43)</f>
        <v>S</v>
      </c>
      <c r="P43" s="31" t="str">
        <f>IF(C43=Surrender!C43,"R",HSD!P43)</f>
        <v>S</v>
      </c>
      <c r="Q43" s="31" t="str">
        <f>IF(D43=Surrender!D43,"R",HSD!Q43)</f>
        <v>S</v>
      </c>
      <c r="R43" s="31" t="str">
        <f>IF(E43=Surrender!E43,"R",HSD!R43)</f>
        <v>S</v>
      </c>
      <c r="S43" s="31" t="str">
        <f>IF(F43=Surrender!F43,"R",HSD!S43)</f>
        <v>S</v>
      </c>
      <c r="T43" s="31" t="str">
        <f>IF(G43=Surrender!G43,"R",HSD!T43)</f>
        <v>S</v>
      </c>
      <c r="U43" s="31" t="str">
        <f>IF(H43=Surrender!H43,"R",HSD!U43)</f>
        <v>S</v>
      </c>
      <c r="V43" s="31" t="str">
        <f>IF(I43=Surrender!I43,"R",HSD!V43)</f>
        <v>S</v>
      </c>
      <c r="W43" s="31" t="str">
        <f>IF(J43=Surrender!J43,"R",HSD!W43)</f>
        <v>S</v>
      </c>
      <c r="X43" s="31" t="str">
        <f>IF(K43=Surrender!K43,"R",HSD!X43)</f>
        <v>S</v>
      </c>
    </row>
    <row r="44" spans="1:24" x14ac:dyDescent="0.2">
      <c r="A44">
        <v>21</v>
      </c>
      <c r="B44">
        <f>IF(AND(Rules!$B$8=Rules!$E$8,Rules!$B$7=Rules!$E$7),MAX(Hit!B44,Stand!B44,Double!B44,Surrender!B44),MAX(Hit!B44,Stand!B44,Double!B44))</f>
        <v>0.92219381142033785</v>
      </c>
      <c r="C44">
        <f>IF(Rules!$B$7=Rules!$E$7,MAX(Hit!C44,Stand!C44,Double!C44,Surrender!C44),MAX(Hit!C44,Stand!C44,Double!C44))</f>
        <v>0.88200651549403997</v>
      </c>
      <c r="D44">
        <f>IF(Rules!$B$7=Rules!$E$7,MAX(Hit!D44,Stand!D44,Double!D44,Surrender!D44),MAX(Hit!D44,Stand!D44,Double!D44))</f>
        <v>0.88530035730174927</v>
      </c>
      <c r="E44">
        <f>IF(Rules!$B$7=Rules!$E$7,MAX(Hit!E44,Stand!E44,Double!E44,Surrender!E44),MAX(Hit!E44,Stand!E44,Double!E44))</f>
        <v>0.88876729296591961</v>
      </c>
      <c r="F44">
        <f>IF(Rules!$B$7=Rules!$E$7,MAX(Hit!F44,Stand!F44,Double!F44,Surrender!F44),MAX(Hit!F44,Stand!F44,Double!F44))</f>
        <v>0.89175382659528035</v>
      </c>
      <c r="G44">
        <f>IF(Rules!$B$7=Rules!$E$7,MAX(Hit!G44,Stand!G44,Double!G44,Surrender!G44),MAX(Hit!G44,Stand!G44,Double!G44))</f>
        <v>0.90283674384257995</v>
      </c>
      <c r="H44">
        <f>IF(Rules!$B$7=Rules!$E$7,MAX(Hit!H44,Stand!H44,Double!H44,Surrender!H44),MAX(Hit!H44,Stand!H44,Double!H44))</f>
        <v>0.92592629596452325</v>
      </c>
      <c r="I44">
        <f>IF(Rules!$B$7=Rules!$E$7,MAX(Hit!I44,Stand!I44,Double!I44,Surrender!I44),MAX(Hit!I44,Stand!I44,Double!I44))</f>
        <v>0.93060505318396614</v>
      </c>
      <c r="J44">
        <f>IF(Rules!$B$7=Rules!$E$7,MAX(Hit!J44,Stand!J44,Double!J44,Surrender!J44),MAX(Hit!J44,Stand!J44,Double!J44))</f>
        <v>0.93917615614724415</v>
      </c>
      <c r="K44">
        <f>IF(Rules!$B$7=Rules!$E$7,MAX(Hit!K44,Stand!K44,Double!K44,Surrender!K44),MAX(Hit!K44,Stand!K44,Double!K44))</f>
        <v>0.96262363326716827</v>
      </c>
      <c r="N44" s="31">
        <v>21</v>
      </c>
      <c r="O44" s="31" t="str">
        <f>IF(B44=Surrender!B44,"R",HSD!O44)</f>
        <v>S</v>
      </c>
      <c r="P44" s="31" t="str">
        <f>IF(C44=Surrender!C44,"R",HSD!P44)</f>
        <v>S</v>
      </c>
      <c r="Q44" s="31" t="str">
        <f>IF(D44=Surrender!D44,"R",HSD!Q44)</f>
        <v>S</v>
      </c>
      <c r="R44" s="31" t="str">
        <f>IF(E44=Surrender!E44,"R",HSD!R44)</f>
        <v>S</v>
      </c>
      <c r="S44" s="31" t="str">
        <f>IF(F44=Surrender!F44,"R",HSD!S44)</f>
        <v>S</v>
      </c>
      <c r="T44" s="31" t="str">
        <f>IF(G44=Surrender!G44,"R",HSD!T44)</f>
        <v>S</v>
      </c>
      <c r="U44" s="31" t="str">
        <f>IF(H44=Surrender!H44,"R",HSD!U44)</f>
        <v>S</v>
      </c>
      <c r="V44" s="31" t="str">
        <f>IF(I44=Surrender!I44,"R",HSD!V44)</f>
        <v>S</v>
      </c>
      <c r="W44" s="31" t="str">
        <f>IF(J44=Surrender!J44,"R",HSD!W44)</f>
        <v>S</v>
      </c>
      <c r="X44" s="31" t="str">
        <f>IF(K44=Surrender!K44,"R",HSD!X44)</f>
        <v>S</v>
      </c>
    </row>
    <row r="45" spans="1:24" x14ac:dyDescent="0.2">
      <c r="A45">
        <v>22</v>
      </c>
      <c r="B45">
        <f>IF(AND(Rules!$B$8=Rules!$E$8,Rules!$B$7=Rules!$E$7),MAX(Hit!B45,Stand!B45,Double!B45,Surrender!B45),MAX(Hit!B45,Stand!B45,Double!B45))</f>
        <v>-0.35054034044008009</v>
      </c>
      <c r="C45">
        <f>IF(Rules!$B$7=Rules!$E$7,MAX(Hit!C45,Stand!C45,Double!C45,Surrender!C45),MAX(Hit!C45,Stand!C45,Double!C45))</f>
        <v>-0.25338998596663809</v>
      </c>
      <c r="D45">
        <f>IF(Rules!$B$7=Rules!$E$7,MAX(Hit!D45,Stand!D45,Double!D45,Surrender!D45),MAX(Hit!D45,Stand!D45,Double!D45))</f>
        <v>-0.2336908997980866</v>
      </c>
      <c r="E45">
        <f>IF(Rules!$B$7=Rules!$E$7,MAX(Hit!E45,Stand!E45,Double!E45,Surrender!E45),MAX(Hit!E45,Stand!E45,Double!E45))</f>
        <v>-0.21106310899491437</v>
      </c>
      <c r="F45">
        <f>IF(Rules!$B$7=Rules!$E$7,MAX(Hit!F45,Stand!F45,Double!F45,Surrender!F45),MAX(Hit!F45,Stand!F45,Double!F45))</f>
        <v>-0.16719266083547524</v>
      </c>
      <c r="G45">
        <f>IF(Rules!$B$7=Rules!$E$7,MAX(Hit!G45,Stand!G45,Double!G45,Surrender!G45),MAX(Hit!G45,Stand!G45,Double!G45))</f>
        <v>-0.1536990158300045</v>
      </c>
      <c r="H45">
        <f>IF(Rules!$B$7=Rules!$E$7,MAX(Hit!H45,Stand!H45,Double!H45,Surrender!H45),MAX(Hit!H45,Stand!H45,Double!H45))</f>
        <v>-0.21284771451731424</v>
      </c>
      <c r="I45">
        <f>IF(Rules!$B$7=Rules!$E$7,MAX(Hit!I45,Stand!I45,Double!I45,Surrender!I45),MAX(Hit!I45,Stand!I45,Double!I45))</f>
        <v>-0.27157480502428616</v>
      </c>
      <c r="J45">
        <f>IF(Rules!$B$7=Rules!$E$7,MAX(Hit!J45,Stand!J45,Double!J45,Surrender!J45),MAX(Hit!J45,Stand!J45,Double!J45))</f>
        <v>-0.3400132806089356</v>
      </c>
      <c r="K45">
        <f>IF(Rules!$B$7=Rules!$E$7,MAX(Hit!K45,Stand!K45,Double!K45,Surrender!K45),MAX(Hit!K45,Stand!K45,Double!K45))</f>
        <v>-0.38104299284808768</v>
      </c>
      <c r="N45" s="31">
        <v>22</v>
      </c>
      <c r="O45" s="31" t="str">
        <f>IF(B45=Surrender!B45,"R",HSD!O45)</f>
        <v>H</v>
      </c>
      <c r="P45" s="31" t="str">
        <f>IF(C45=Surrender!C45,"R",HSD!P45)</f>
        <v>H</v>
      </c>
      <c r="Q45" s="31" t="str">
        <f>IF(D45=Surrender!D45,"R",HSD!Q45)</f>
        <v>H</v>
      </c>
      <c r="R45" s="31" t="str">
        <f>IF(E45=Surrender!E45,"R",HSD!R45)</f>
        <v>S</v>
      </c>
      <c r="S45" s="31" t="str">
        <f>IF(F45=Surrender!F45,"R",HSD!S45)</f>
        <v>S</v>
      </c>
      <c r="T45" s="31" t="str">
        <f>IF(G45=Surrender!G45,"R",HSD!T45)</f>
        <v>S</v>
      </c>
      <c r="U45" s="31" t="str">
        <f>IF(H45=Surrender!H45,"R",HSD!U45)</f>
        <v>H</v>
      </c>
      <c r="V45" s="31" t="str">
        <f>IF(I45=Surrender!I45,"R",HSD!V45)</f>
        <v>H</v>
      </c>
      <c r="W45" s="31" t="str">
        <f>IF(J45=Surrender!J45,"R",HSD!W45)</f>
        <v>H</v>
      </c>
      <c r="X45" s="31" t="str">
        <f>IF(K45=Surrender!K45,"R",HSD!X45)</f>
        <v>H</v>
      </c>
    </row>
    <row r="46" spans="1:24" x14ac:dyDescent="0.2">
      <c r="A46">
        <v>23</v>
      </c>
      <c r="B46">
        <f>IF(AND(Rules!$B$8=Rules!$E$8,Rules!$B$7=Rules!$E$7),MAX(Hit!B46,Stand!B46,Double!B46,Surrender!B46),MAX(Hit!B46,Stand!B46,Double!B46))</f>
        <v>-0.3969303161229315</v>
      </c>
      <c r="C46">
        <f>IF(Rules!$B$7=Rules!$E$7,MAX(Hit!C46,Stand!C46,Double!C46,Surrender!C46),MAX(Hit!C46,Stand!C46,Double!C46))</f>
        <v>-0.29278372720927726</v>
      </c>
      <c r="D46">
        <f>IF(Rules!$B$7=Rules!$E$7,MAX(Hit!D46,Stand!D46,Double!D46,Surrender!D46),MAX(Hit!D46,Stand!D46,Double!D46))</f>
        <v>-0.2522502292357135</v>
      </c>
      <c r="E46">
        <f>IF(Rules!$B$7=Rules!$E$7,MAX(Hit!E46,Stand!E46,Double!E46,Surrender!E46),MAX(Hit!E46,Stand!E46,Double!E46))</f>
        <v>-0.21106310899491437</v>
      </c>
      <c r="F46">
        <f>IF(Rules!$B$7=Rules!$E$7,MAX(Hit!F46,Stand!F46,Double!F46,Surrender!F46),MAX(Hit!F46,Stand!F46,Double!F46))</f>
        <v>-0.16719266083547524</v>
      </c>
      <c r="G46">
        <f>IF(Rules!$B$7=Rules!$E$7,MAX(Hit!G46,Stand!G46,Double!G46,Surrender!G46),MAX(Hit!G46,Stand!G46,Double!G46))</f>
        <v>-0.1536990158300045</v>
      </c>
      <c r="H46">
        <f>IF(Rules!$B$7=Rules!$E$7,MAX(Hit!H46,Stand!H46,Double!H46,Surrender!H46),MAX(Hit!H46,Stand!H46,Double!H46))</f>
        <v>-0.26907287776607752</v>
      </c>
      <c r="I46">
        <f>IF(Rules!$B$7=Rules!$E$7,MAX(Hit!I46,Stand!I46,Double!I46,Surrender!I46),MAX(Hit!I46,Stand!I46,Double!I46))</f>
        <v>-0.32360517609397998</v>
      </c>
      <c r="J46">
        <f>IF(Rules!$B$7=Rules!$E$7,MAX(Hit!J46,Stand!J46,Double!J46,Surrender!J46),MAX(Hit!J46,Stand!J46,Double!J46))</f>
        <v>-0.38715518913686875</v>
      </c>
      <c r="K46">
        <f>IF(Rules!$B$7=Rules!$E$7,MAX(Hit!K46,Stand!K46,Double!K46,Surrender!K46),MAX(Hit!K46,Stand!K46,Double!K46))</f>
        <v>-0.42525420764465277</v>
      </c>
      <c r="N46" s="31">
        <v>23</v>
      </c>
      <c r="O46" s="31" t="str">
        <f>IF(B46=Surrender!B46,"R",HSD!O46)</f>
        <v>H</v>
      </c>
      <c r="P46" s="31" t="str">
        <f>IF(C46=Surrender!C46,"R",HSD!P46)</f>
        <v>S</v>
      </c>
      <c r="Q46" s="31" t="str">
        <f>IF(D46=Surrender!D46,"R",HSD!Q46)</f>
        <v>S</v>
      </c>
      <c r="R46" s="31" t="str">
        <f>IF(E46=Surrender!E46,"R",HSD!R46)</f>
        <v>S</v>
      </c>
      <c r="S46" s="31" t="str">
        <f>IF(F46=Surrender!F46,"R",HSD!S46)</f>
        <v>S</v>
      </c>
      <c r="T46" s="31" t="str">
        <f>IF(G46=Surrender!G46,"R",HSD!T46)</f>
        <v>S</v>
      </c>
      <c r="U46" s="31" t="str">
        <f>IF(H46=Surrender!H46,"R",HSD!U46)</f>
        <v>H</v>
      </c>
      <c r="V46" s="31" t="str">
        <f>IF(I46=Surrender!I46,"R",HSD!V46)</f>
        <v>H</v>
      </c>
      <c r="W46" s="31" t="str">
        <f>IF(J46=Surrender!J46,"R",HSD!W46)</f>
        <v>H</v>
      </c>
      <c r="X46" s="31" t="str">
        <f>IF(K46=Surrender!K46,"R",HSD!X46)</f>
        <v>H</v>
      </c>
    </row>
    <row r="47" spans="1:24" x14ac:dyDescent="0.2">
      <c r="A47">
        <v>24</v>
      </c>
      <c r="B47">
        <f>IF(AND(Rules!$B$8=Rules!$E$8,Rules!$B$7=Rules!$E$7),MAX(Hit!B47,Stand!B47,Double!B47,Surrender!B47),MAX(Hit!B47,Stand!B47,Double!B47))</f>
        <v>-0.44000672211415065</v>
      </c>
      <c r="C47">
        <f>IF(Rules!$B$7=Rules!$E$7,MAX(Hit!C47,Stand!C47,Double!C47,Surrender!C47),MAX(Hit!C47,Stand!C47,Double!C47))</f>
        <v>-0.29278372720927726</v>
      </c>
      <c r="D47">
        <f>IF(Rules!$B$7=Rules!$E$7,MAX(Hit!D47,Stand!D47,Double!D47,Surrender!D47),MAX(Hit!D47,Stand!D47,Double!D47))</f>
        <v>-0.2522502292357135</v>
      </c>
      <c r="E47">
        <f>IF(Rules!$B$7=Rules!$E$7,MAX(Hit!E47,Stand!E47,Double!E47,Surrender!E47),MAX(Hit!E47,Stand!E47,Double!E47))</f>
        <v>-0.21106310899491437</v>
      </c>
      <c r="F47">
        <f>IF(Rules!$B$7=Rules!$E$7,MAX(Hit!F47,Stand!F47,Double!F47,Surrender!F47),MAX(Hit!F47,Stand!F47,Double!F47))</f>
        <v>-0.16719266083547524</v>
      </c>
      <c r="G47">
        <f>IF(Rules!$B$7=Rules!$E$7,MAX(Hit!G47,Stand!G47,Double!G47,Surrender!G47),MAX(Hit!G47,Stand!G47,Double!G47))</f>
        <v>-0.1536990158300045</v>
      </c>
      <c r="H47">
        <f>IF(Rules!$B$7=Rules!$E$7,MAX(Hit!H47,Stand!H47,Double!H47,Surrender!H47),MAX(Hit!H47,Stand!H47,Double!H47))</f>
        <v>-0.3212819579256434</v>
      </c>
      <c r="I47">
        <f>IF(Rules!$B$7=Rules!$E$7,MAX(Hit!I47,Stand!I47,Double!I47,Surrender!I47),MAX(Hit!I47,Stand!I47,Double!I47))</f>
        <v>-0.37191909208726714</v>
      </c>
      <c r="J47">
        <f>IF(Rules!$B$7=Rules!$E$7,MAX(Hit!J47,Stand!J47,Double!J47,Surrender!J47),MAX(Hit!J47,Stand!J47,Double!J47))</f>
        <v>-0.43092981848423528</v>
      </c>
      <c r="K47">
        <f>IF(Rules!$B$7=Rules!$E$7,MAX(Hit!K47,Stand!K47,Double!K47,Surrender!K47),MAX(Hit!K47,Stand!K47,Double!K47))</f>
        <v>-0.46630747852717758</v>
      </c>
      <c r="N47" s="31">
        <v>24</v>
      </c>
      <c r="O47" s="31" t="str">
        <f>IF(B47=Surrender!B47,"R",HSD!O47)</f>
        <v>H</v>
      </c>
      <c r="P47" s="31" t="str">
        <f>IF(C47=Surrender!C47,"R",HSD!P47)</f>
        <v>S</v>
      </c>
      <c r="Q47" s="31" t="str">
        <f>IF(D47=Surrender!D47,"R",HSD!Q47)</f>
        <v>S</v>
      </c>
      <c r="R47" s="31" t="str">
        <f>IF(E47=Surrender!E47,"R",HSD!R47)</f>
        <v>S</v>
      </c>
      <c r="S47" s="31" t="str">
        <f>IF(F47=Surrender!F47,"R",HSD!S47)</f>
        <v>S</v>
      </c>
      <c r="T47" s="31" t="str">
        <f>IF(G47=Surrender!G47,"R",HSD!T47)</f>
        <v>S</v>
      </c>
      <c r="U47" s="31" t="str">
        <f>IF(H47=Surrender!H47,"R",HSD!U47)</f>
        <v>H</v>
      </c>
      <c r="V47" s="31" t="str">
        <f>IF(I47=Surrender!I47,"R",HSD!V47)</f>
        <v>H</v>
      </c>
      <c r="W47" s="31" t="str">
        <f>IF(J47=Surrender!J47,"R",HSD!W47)</f>
        <v>H</v>
      </c>
      <c r="X47" s="31" t="str">
        <f>IF(K47=Surrender!K47,"R",HSD!X47)</f>
        <v>H</v>
      </c>
    </row>
    <row r="48" spans="1:24" x14ac:dyDescent="0.2">
      <c r="A48">
        <v>25</v>
      </c>
      <c r="B48">
        <f>IF(AND(Rules!$B$8=Rules!$E$8,Rules!$B$7=Rules!$E$7),MAX(Hit!B48,Stand!B48,Double!B48,Surrender!B48),MAX(Hit!B48,Stand!B48,Double!B48))</f>
        <v>-0.4800062419631399</v>
      </c>
      <c r="C48">
        <f>IF(Rules!$B$7=Rules!$E$7,MAX(Hit!C48,Stand!C48,Double!C48,Surrender!C48),MAX(Hit!C48,Stand!C48,Double!C48))</f>
        <v>-0.29278372720927726</v>
      </c>
      <c r="D48">
        <f>IF(Rules!$B$7=Rules!$E$7,MAX(Hit!D48,Stand!D48,Double!D48,Surrender!D48),MAX(Hit!D48,Stand!D48,Double!D48))</f>
        <v>-0.2522502292357135</v>
      </c>
      <c r="E48">
        <f>IF(Rules!$B$7=Rules!$E$7,MAX(Hit!E48,Stand!E48,Double!E48,Surrender!E48),MAX(Hit!E48,Stand!E48,Double!E48))</f>
        <v>-0.21106310899491437</v>
      </c>
      <c r="F48">
        <f>IF(Rules!$B$7=Rules!$E$7,MAX(Hit!F48,Stand!F48,Double!F48,Surrender!F48),MAX(Hit!F48,Stand!F48,Double!F48))</f>
        <v>-0.16719266083547524</v>
      </c>
      <c r="G48">
        <f>IF(Rules!$B$7=Rules!$E$7,MAX(Hit!G48,Stand!G48,Double!G48,Surrender!G48),MAX(Hit!G48,Stand!G48,Double!G48))</f>
        <v>-0.1536990158300045</v>
      </c>
      <c r="H48">
        <f>IF(Rules!$B$7=Rules!$E$7,MAX(Hit!H48,Stand!H48,Double!H48,Surrender!H48),MAX(Hit!H48,Stand!H48,Double!H48))</f>
        <v>-0.36976181807381175</v>
      </c>
      <c r="I48">
        <f>IF(Rules!$B$7=Rules!$E$7,MAX(Hit!I48,Stand!I48,Double!I48,Surrender!I48),MAX(Hit!I48,Stand!I48,Double!I48))</f>
        <v>-0.41678201408103371</v>
      </c>
      <c r="J48">
        <f>IF(Rules!$B$7=Rules!$E$7,MAX(Hit!J48,Stand!J48,Double!J48,Surrender!J48),MAX(Hit!J48,Stand!J48,Double!J48))</f>
        <v>-0.47157768859250415</v>
      </c>
      <c r="K48">
        <f>IF(Rules!$B$7=Rules!$E$7,MAX(Hit!K48,Stand!K48,Double!K48,Surrender!K48),MAX(Hit!K48,Stand!K48,Double!K48))</f>
        <v>-0.5</v>
      </c>
      <c r="N48" s="31">
        <v>25</v>
      </c>
      <c r="O48" s="31" t="str">
        <f>IF(B48=Surrender!B48,"R",HSD!O48)</f>
        <v>H</v>
      </c>
      <c r="P48" s="31" t="str">
        <f>IF(C48=Surrender!C48,"R",HSD!P48)</f>
        <v>S</v>
      </c>
      <c r="Q48" s="31" t="str">
        <f>IF(D48=Surrender!D48,"R",HSD!Q48)</f>
        <v>S</v>
      </c>
      <c r="R48" s="31" t="str">
        <f>IF(E48=Surrender!E48,"R",HSD!R48)</f>
        <v>S</v>
      </c>
      <c r="S48" s="31" t="str">
        <f>IF(F48=Surrender!F48,"R",HSD!S48)</f>
        <v>S</v>
      </c>
      <c r="T48" s="31" t="str">
        <f>IF(G48=Surrender!G48,"R",HSD!T48)</f>
        <v>S</v>
      </c>
      <c r="U48" s="31" t="str">
        <f>IF(H48=Surrender!H48,"R",HSD!U48)</f>
        <v>H</v>
      </c>
      <c r="V48" s="31" t="str">
        <f>IF(I48=Surrender!I48,"R",HSD!V48)</f>
        <v>H</v>
      </c>
      <c r="W48" s="31" t="str">
        <f>IF(J48=Surrender!J48,"R",HSD!W48)</f>
        <v>H</v>
      </c>
      <c r="X48" s="31" t="str">
        <f>IF(K48=Surrender!K48,"R",HSD!X48)</f>
        <v>R</v>
      </c>
    </row>
    <row r="49" spans="1:24" x14ac:dyDescent="0.2">
      <c r="A49">
        <v>26</v>
      </c>
      <c r="B49">
        <f>IF(AND(Rules!$B$8=Rules!$E$8,Rules!$B$7=Rules!$E$7),MAX(Hit!B49,Stand!B49,Double!B49,Surrender!B49),MAX(Hit!B49,Stand!B49,Double!B49))</f>
        <v>-0.51714865325148707</v>
      </c>
      <c r="C49">
        <f>IF(Rules!$B$7=Rules!$E$7,MAX(Hit!C49,Stand!C49,Double!C49,Surrender!C49),MAX(Hit!C49,Stand!C49,Double!C49))</f>
        <v>-0.29278372720927726</v>
      </c>
      <c r="D49">
        <f>IF(Rules!$B$7=Rules!$E$7,MAX(Hit!D49,Stand!D49,Double!D49,Surrender!D49),MAX(Hit!D49,Stand!D49,Double!D49))</f>
        <v>-0.2522502292357135</v>
      </c>
      <c r="E49">
        <f>IF(Rules!$B$7=Rules!$E$7,MAX(Hit!E49,Stand!E49,Double!E49,Surrender!E49),MAX(Hit!E49,Stand!E49,Double!E49))</f>
        <v>-0.21106310899491437</v>
      </c>
      <c r="F49">
        <f>IF(Rules!$B$7=Rules!$E$7,MAX(Hit!F49,Stand!F49,Double!F49,Surrender!F49),MAX(Hit!F49,Stand!F49,Double!F49))</f>
        <v>-0.16719266083547524</v>
      </c>
      <c r="G49">
        <f>IF(Rules!$B$7=Rules!$E$7,MAX(Hit!G49,Stand!G49,Double!G49,Surrender!G49),MAX(Hit!G49,Stand!G49,Double!G49))</f>
        <v>-0.1536990158300045</v>
      </c>
      <c r="H49">
        <f>IF(Rules!$B$7=Rules!$E$7,MAX(Hit!H49,Stand!H49,Double!H49,Surrender!H49),MAX(Hit!H49,Stand!H49,Double!H49))</f>
        <v>-0.41477883106853947</v>
      </c>
      <c r="I49">
        <f>IF(Rules!$B$7=Rules!$E$7,MAX(Hit!I49,Stand!I49,Double!I49,Surrender!I49),MAX(Hit!I49,Stand!I49,Double!I49))</f>
        <v>-0.45844044164667419</v>
      </c>
      <c r="J49">
        <f>IF(Rules!$B$7=Rules!$E$7,MAX(Hit!J49,Stand!J49,Double!J49,Surrender!J49),MAX(Hit!J49,Stand!J49,Double!J49))</f>
        <v>-0.5</v>
      </c>
      <c r="K49">
        <f>IF(Rules!$B$7=Rules!$E$7,MAX(Hit!K49,Stand!K49,Double!K49,Surrender!K49),MAX(Hit!K49,Stand!K49,Double!K49))</f>
        <v>-0.5</v>
      </c>
      <c r="N49" s="31">
        <v>26</v>
      </c>
      <c r="O49" s="31" t="str">
        <f>IF(B49=Surrender!B49,"R",HSD!O49)</f>
        <v>H</v>
      </c>
      <c r="P49" s="31" t="str">
        <f>IF(C49=Surrender!C49,"R",HSD!P49)</f>
        <v>S</v>
      </c>
      <c r="Q49" s="31" t="str">
        <f>IF(D49=Surrender!D49,"R",HSD!Q49)</f>
        <v>S</v>
      </c>
      <c r="R49" s="31" t="str">
        <f>IF(E49=Surrender!E49,"R",HSD!R49)</f>
        <v>S</v>
      </c>
      <c r="S49" s="31" t="str">
        <f>IF(F49=Surrender!F49,"R",HSD!S49)</f>
        <v>S</v>
      </c>
      <c r="T49" s="31" t="str">
        <f>IF(G49=Surrender!G49,"R",HSD!T49)</f>
        <v>S</v>
      </c>
      <c r="U49" s="31" t="str">
        <f>IF(H49=Surrender!H49,"R",HSD!U49)</f>
        <v>H</v>
      </c>
      <c r="V49" s="31" t="str">
        <f>IF(I49=Surrender!I49,"R",HSD!V49)</f>
        <v>H</v>
      </c>
      <c r="W49" s="31" t="str">
        <f>IF(J49=Surrender!J49,"R",HSD!W49)</f>
        <v>R</v>
      </c>
      <c r="X49" s="31" t="str">
        <f>IF(K49=Surrender!K49,"R",HSD!X49)</f>
        <v>R</v>
      </c>
    </row>
    <row r="50" spans="1:24" x14ac:dyDescent="0.2">
      <c r="A50">
        <v>27</v>
      </c>
      <c r="B50">
        <f>IF(AND(Rules!$B$8=Rules!$E$8,Rules!$B$7=Rules!$E$7),MAX(Hit!B50,Stand!B50,Double!B50,Surrender!B50),MAX(Hit!B50,Stand!B50,Double!B50))</f>
        <v>-0.47803347499473703</v>
      </c>
      <c r="C50">
        <f>IF(Rules!$B$7=Rules!$E$7,MAX(Hit!C50,Stand!C50,Double!C50,Surrender!C50),MAX(Hit!C50,Stand!C50,Double!C50))</f>
        <v>-0.15297458768154204</v>
      </c>
      <c r="D50">
        <f>IF(Rules!$B$7=Rules!$E$7,MAX(Hit!D50,Stand!D50,Double!D50,Surrender!D50),MAX(Hit!D50,Stand!D50,Double!D50))</f>
        <v>-0.11721624142457365</v>
      </c>
      <c r="E50">
        <f>IF(Rules!$B$7=Rules!$E$7,MAX(Hit!E50,Stand!E50,Double!E50,Surrender!E50),MAX(Hit!E50,Stand!E50,Double!E50))</f>
        <v>-8.0573373145316152E-2</v>
      </c>
      <c r="F50">
        <f>IF(Rules!$B$7=Rules!$E$7,MAX(Hit!F50,Stand!F50,Double!F50,Surrender!F50),MAX(Hit!F50,Stand!F50,Double!F50))</f>
        <v>-4.4941375564924446E-2</v>
      </c>
      <c r="G50">
        <f>IF(Rules!$B$7=Rules!$E$7,MAX(Hit!G50,Stand!G50,Double!G50,Surrender!G50),MAX(Hit!G50,Stand!G50,Double!G50))</f>
        <v>1.1739160673341853E-2</v>
      </c>
      <c r="H50">
        <f>IF(Rules!$B$7=Rules!$E$7,MAX(Hit!H50,Stand!H50,Double!H50,Surrender!H50),MAX(Hit!H50,Stand!H50,Double!H50))</f>
        <v>-0.10680898948269468</v>
      </c>
      <c r="I50">
        <f>IF(Rules!$B$7=Rules!$E$7,MAX(Hit!I50,Stand!I50,Double!I50,Surrender!I50),MAX(Hit!I50,Stand!I50,Double!I50))</f>
        <v>-0.38195097104844711</v>
      </c>
      <c r="J50">
        <f>IF(Rules!$B$7=Rules!$E$7,MAX(Hit!J50,Stand!J50,Double!J50,Surrender!J50),MAX(Hit!J50,Stand!J50,Double!J50))</f>
        <v>-0.42315423964521737</v>
      </c>
      <c r="K50">
        <f>IF(Rules!$B$7=Rules!$E$7,MAX(Hit!K50,Stand!K50,Double!K50,Surrender!K50),MAX(Hit!K50,Stand!K50,Double!K50))</f>
        <v>-0.41972063392881986</v>
      </c>
      <c r="N50" s="31">
        <v>27</v>
      </c>
      <c r="O50" s="31" t="str">
        <f>IF(B50=Surrender!B50,"R",HSD!O50)</f>
        <v>S</v>
      </c>
      <c r="P50" s="31" t="str">
        <f>IF(C50=Surrender!C50,"R",HSD!P50)</f>
        <v>S</v>
      </c>
      <c r="Q50" s="31" t="str">
        <f>IF(D50=Surrender!D50,"R",HSD!Q50)</f>
        <v>S</v>
      </c>
      <c r="R50" s="31" t="str">
        <f>IF(E50=Surrender!E50,"R",HSD!R50)</f>
        <v>S</v>
      </c>
      <c r="S50" s="31" t="str">
        <f>IF(F50=Surrender!F50,"R",HSD!S50)</f>
        <v>S</v>
      </c>
      <c r="T50" s="31" t="str">
        <f>IF(G50=Surrender!G50,"R",HSD!T50)</f>
        <v>S</v>
      </c>
      <c r="U50" s="31" t="str">
        <f>IF(H50=Surrender!H50,"R",HSD!U50)</f>
        <v>S</v>
      </c>
      <c r="V50" s="31" t="str">
        <f>IF(I50=Surrender!I50,"R",HSD!V50)</f>
        <v>S</v>
      </c>
      <c r="W50" s="31" t="str">
        <f>IF(J50=Surrender!J50,"R",HSD!W50)</f>
        <v>S</v>
      </c>
      <c r="X50" s="31" t="str">
        <f>IF(K50=Surrender!K50,"R",HSD!X50)</f>
        <v>S</v>
      </c>
    </row>
    <row r="51" spans="1:24" x14ac:dyDescent="0.2">
      <c r="A51">
        <v>28</v>
      </c>
      <c r="B51">
        <f>IF(AND(Rules!$B$8=Rules!$E$8,Rules!$B$7=Rules!$E$7),MAX(Hit!B51,Stand!B51,Double!B51,Surrender!B51),MAX(Hit!B51,Stand!B51,Double!B51))</f>
        <v>-0.10019887561319057</v>
      </c>
      <c r="C51">
        <f>IF(Rules!$B$7=Rules!$E$7,MAX(Hit!C51,Stand!C51,Double!C51,Surrender!C51),MAX(Hit!C51,Stand!C51,Double!C51))</f>
        <v>0.12174190222088771</v>
      </c>
      <c r="D51">
        <f>IF(Rules!$B$7=Rules!$E$7,MAX(Hit!D51,Stand!D51,Double!D51,Surrender!D51),MAX(Hit!D51,Stand!D51,Double!D51))</f>
        <v>0.14830007284131119</v>
      </c>
      <c r="E51">
        <f>IF(Rules!$B$7=Rules!$E$7,MAX(Hit!E51,Stand!E51,Double!E51,Surrender!E51),MAX(Hit!E51,Stand!E51,Double!E51))</f>
        <v>0.17585443719748528</v>
      </c>
      <c r="F51">
        <f>IF(Rules!$B$7=Rules!$E$7,MAX(Hit!F51,Stand!F51,Double!F51,Surrender!F51),MAX(Hit!F51,Stand!F51,Double!F51))</f>
        <v>0.19956119497617719</v>
      </c>
      <c r="G51">
        <f>IF(Rules!$B$7=Rules!$E$7,MAX(Hit!G51,Stand!G51,Double!G51,Surrender!G51),MAX(Hit!G51,Stand!G51,Double!G51))</f>
        <v>0.28344391604689856</v>
      </c>
      <c r="H51">
        <f>IF(Rules!$B$7=Rules!$E$7,MAX(Hit!H51,Stand!H51,Double!H51,Surrender!H51),MAX(Hit!H51,Stand!H51,Double!H51))</f>
        <v>0.3995541673365518</v>
      </c>
      <c r="I51">
        <f>IF(Rules!$B$7=Rules!$E$7,MAX(Hit!I51,Stand!I51,Double!I51,Surrender!I51),MAX(Hit!I51,Stand!I51,Double!I51))</f>
        <v>0.10595134861912359</v>
      </c>
      <c r="J51">
        <f>IF(Rules!$B$7=Rules!$E$7,MAX(Hit!J51,Stand!J51,Double!J51,Surrender!J51),MAX(Hit!J51,Stand!J51,Double!J51))</f>
        <v>-0.18316335667343331</v>
      </c>
      <c r="K51">
        <f>IF(Rules!$B$7=Rules!$E$7,MAX(Hit!K51,Stand!K51,Double!K51,Surrender!K51),MAX(Hit!K51,Stand!K51,Double!K51))</f>
        <v>-0.17830123379648949</v>
      </c>
      <c r="N51" s="31">
        <v>28</v>
      </c>
      <c r="O51" s="31" t="str">
        <f>IF(B51=Surrender!B51,"R",HSD!O51)</f>
        <v>S</v>
      </c>
      <c r="P51" s="31" t="str">
        <f>IF(C51=Surrender!C51,"R",HSD!P51)</f>
        <v>S</v>
      </c>
      <c r="Q51" s="31" t="str">
        <f>IF(D51=Surrender!D51,"R",HSD!Q51)</f>
        <v>S</v>
      </c>
      <c r="R51" s="31" t="str">
        <f>IF(E51=Surrender!E51,"R",HSD!R51)</f>
        <v>S</v>
      </c>
      <c r="S51" s="31" t="str">
        <f>IF(F51=Surrender!F51,"R",HSD!S51)</f>
        <v>S</v>
      </c>
      <c r="T51" s="31" t="str">
        <f>IF(G51=Surrender!G51,"R",HSD!T51)</f>
        <v>S</v>
      </c>
      <c r="U51" s="31" t="str">
        <f>IF(H51=Surrender!H51,"R",HSD!U51)</f>
        <v>S</v>
      </c>
      <c r="V51" s="31" t="str">
        <f>IF(I51=Surrender!I51,"R",HSD!V51)</f>
        <v>S</v>
      </c>
      <c r="W51" s="31" t="str">
        <f>IF(J51=Surrender!J51,"R",HSD!W51)</f>
        <v>S</v>
      </c>
      <c r="X51" s="31" t="str">
        <f>IF(K51=Surrender!K51,"R",HSD!X51)</f>
        <v>S</v>
      </c>
    </row>
    <row r="52" spans="1:24" x14ac:dyDescent="0.2">
      <c r="A52">
        <v>29</v>
      </c>
      <c r="B52">
        <f>IF(AND(Rules!$B$8=Rules!$E$8,Rules!$B$7=Rules!$E$7),MAX(Hit!B52,Stand!B52,Double!B52,Surrender!B52),MAX(Hit!B52,Stand!B52,Double!B52))</f>
        <v>0.27763572376835594</v>
      </c>
      <c r="C52">
        <f>IF(Rules!$B$7=Rules!$E$7,MAX(Hit!C52,Stand!C52,Double!C52,Surrender!C52),MAX(Hit!C52,Stand!C52,Double!C52))</f>
        <v>0.38630468602058993</v>
      </c>
      <c r="D52">
        <f>IF(Rules!$B$7=Rules!$E$7,MAX(Hit!D52,Stand!D52,Double!D52,Surrender!D52),MAX(Hit!D52,Stand!D52,Double!D52))</f>
        <v>0.4043629365977599</v>
      </c>
      <c r="E52">
        <f>IF(Rules!$B$7=Rules!$E$7,MAX(Hit!E52,Stand!E52,Double!E52,Surrender!E52),MAX(Hit!E52,Stand!E52,Double!E52))</f>
        <v>0.42317892482749653</v>
      </c>
      <c r="F52">
        <f>IF(Rules!$B$7=Rules!$E$7,MAX(Hit!F52,Stand!F52,Double!F52,Surrender!F52),MAX(Hit!F52,Stand!F52,Double!F52))</f>
        <v>0.43951210416088371</v>
      </c>
      <c r="G52">
        <f>IF(Rules!$B$7=Rules!$E$7,MAX(Hit!G52,Stand!G52,Double!G52,Surrender!G52),MAX(Hit!G52,Stand!G52,Double!G52))</f>
        <v>0.49597707378731914</v>
      </c>
      <c r="H52">
        <f>IF(Rules!$B$7=Rules!$E$7,MAX(Hit!H52,Stand!H52,Double!H52,Surrender!H52),MAX(Hit!H52,Stand!H52,Double!H52))</f>
        <v>0.6159764957534315</v>
      </c>
      <c r="I52">
        <f>IF(Rules!$B$7=Rules!$E$7,MAX(Hit!I52,Stand!I52,Double!I52,Surrender!I52),MAX(Hit!I52,Stand!I52,Double!I52))</f>
        <v>0.59385366828669439</v>
      </c>
      <c r="J52">
        <f>IF(Rules!$B$7=Rules!$E$7,MAX(Hit!J52,Stand!J52,Double!J52,Surrender!J52),MAX(Hit!J52,Stand!J52,Double!J52))</f>
        <v>0.28759675706758148</v>
      </c>
      <c r="K52">
        <f>IF(Rules!$B$7=Rules!$E$7,MAX(Hit!K52,Stand!K52,Double!K52,Surrender!K52),MAX(Hit!K52,Stand!K52,Double!K52))</f>
        <v>6.3118166335840831E-2</v>
      </c>
      <c r="N52" s="31">
        <v>29</v>
      </c>
      <c r="O52" s="31" t="str">
        <f>IF(B52=Surrender!B52,"R",HSD!O52)</f>
        <v>S</v>
      </c>
      <c r="P52" s="31" t="str">
        <f>IF(C52=Surrender!C52,"R",HSD!P52)</f>
        <v>S</v>
      </c>
      <c r="Q52" s="31" t="str">
        <f>IF(D52=Surrender!D52,"R",HSD!Q52)</f>
        <v>S</v>
      </c>
      <c r="R52" s="31" t="str">
        <f>IF(E52=Surrender!E52,"R",HSD!R52)</f>
        <v>S</v>
      </c>
      <c r="S52" s="31" t="str">
        <f>IF(F52=Surrender!F52,"R",HSD!S52)</f>
        <v>S</v>
      </c>
      <c r="T52" s="31" t="str">
        <f>IF(G52=Surrender!G52,"R",HSD!T52)</f>
        <v>S</v>
      </c>
      <c r="U52" s="31" t="str">
        <f>IF(H52=Surrender!H52,"R",HSD!U52)</f>
        <v>S</v>
      </c>
      <c r="V52" s="31" t="str">
        <f>IF(I52=Surrender!I52,"R",HSD!V52)</f>
        <v>S</v>
      </c>
      <c r="W52" s="31" t="str">
        <f>IF(J52=Surrender!J52,"R",HSD!W52)</f>
        <v>S</v>
      </c>
      <c r="X52" s="31" t="str">
        <f>IF(K52=Surrender!K52,"R",HSD!X52)</f>
        <v>S</v>
      </c>
    </row>
    <row r="53" spans="1:24" x14ac:dyDescent="0.2">
      <c r="A53">
        <v>30</v>
      </c>
      <c r="B53">
        <f>IF(AND(Rules!$B$8=Rules!$E$8,Rules!$B$7=Rules!$E$7),MAX(Hit!B53,Stand!B53,Double!B53,Surrender!B53),MAX(Hit!B53,Stand!B53,Double!B53))</f>
        <v>0.65547032314990239</v>
      </c>
      <c r="C53">
        <f>IF(Rules!$B$7=Rules!$E$7,MAX(Hit!C53,Stand!C53,Double!C53,Surrender!C53),MAX(Hit!C53,Stand!C53,Double!C53))</f>
        <v>0.63998657521683877</v>
      </c>
      <c r="D53">
        <f>IF(Rules!$B$7=Rules!$E$7,MAX(Hit!D53,Stand!D53,Double!D53,Surrender!D53),MAX(Hit!D53,Stand!D53,Double!D53))</f>
        <v>0.65027209425148136</v>
      </c>
      <c r="E53">
        <f>IF(Rules!$B$7=Rules!$E$7,MAX(Hit!E53,Stand!E53,Double!E53,Surrender!E53),MAX(Hit!E53,Stand!E53,Double!E53))</f>
        <v>0.66104996194807186</v>
      </c>
      <c r="F53">
        <f>IF(Rules!$B$7=Rules!$E$7,MAX(Hit!F53,Stand!F53,Double!F53,Surrender!F53),MAX(Hit!F53,Stand!F53,Double!F53))</f>
        <v>0.67035969063279999</v>
      </c>
      <c r="G53">
        <f>IF(Rules!$B$7=Rules!$E$7,MAX(Hit!G53,Stand!G53,Double!G53,Surrender!G53),MAX(Hit!G53,Stand!G53,Double!G53))</f>
        <v>0.70395857017134467</v>
      </c>
      <c r="H53">
        <f>IF(Rules!$B$7=Rules!$E$7,MAX(Hit!H53,Stand!H53,Double!H53,Surrender!H53),MAX(Hit!H53,Stand!H53,Double!H53))</f>
        <v>0.77322722653717491</v>
      </c>
      <c r="I53">
        <f>IF(Rules!$B$7=Rules!$E$7,MAX(Hit!I53,Stand!I53,Double!I53,Surrender!I53),MAX(Hit!I53,Stand!I53,Double!I53))</f>
        <v>0.79181515955189841</v>
      </c>
      <c r="J53">
        <f>IF(Rules!$B$7=Rules!$E$7,MAX(Hit!J53,Stand!J53,Double!J53,Surrender!J53),MAX(Hit!J53,Stand!J53,Double!J53))</f>
        <v>0.75835687080859626</v>
      </c>
      <c r="K53">
        <f>IF(Rules!$B$7=Rules!$E$7,MAX(Hit!K53,Stand!K53,Double!K53,Surrender!K53),MAX(Hit!K53,Stand!K53,Double!K53))</f>
        <v>0.55453756646817121</v>
      </c>
      <c r="N53" s="31">
        <v>30</v>
      </c>
      <c r="O53" s="31" t="str">
        <f>IF(B53=Surrender!B53,"R",HSD!O53)</f>
        <v>S</v>
      </c>
      <c r="P53" s="31" t="str">
        <f>IF(C53=Surrender!C53,"R",HSD!P53)</f>
        <v>S</v>
      </c>
      <c r="Q53" s="31" t="str">
        <f>IF(D53=Surrender!D53,"R",HSD!Q53)</f>
        <v>S</v>
      </c>
      <c r="R53" s="31" t="str">
        <f>IF(E53=Surrender!E53,"R",HSD!R53)</f>
        <v>S</v>
      </c>
      <c r="S53" s="31" t="str">
        <f>IF(F53=Surrender!F53,"R",HSD!S53)</f>
        <v>S</v>
      </c>
      <c r="T53" s="31" t="str">
        <f>IF(G53=Surrender!G53,"R",HSD!T53)</f>
        <v>S</v>
      </c>
      <c r="U53" s="31" t="str">
        <f>IF(H53=Surrender!H53,"R",HSD!U53)</f>
        <v>S</v>
      </c>
      <c r="V53" s="31" t="str">
        <f>IF(I53=Surrender!I53,"R",HSD!V53)</f>
        <v>S</v>
      </c>
      <c r="W53" s="31" t="str">
        <f>IF(J53=Surrender!J53,"R",HSD!W53)</f>
        <v>S</v>
      </c>
      <c r="X53" s="31" t="str">
        <f>IF(K53=Surrender!K53,"R",HSD!X53)</f>
        <v>S</v>
      </c>
    </row>
    <row r="54" spans="1:24" x14ac:dyDescent="0.2">
      <c r="A54">
        <v>31</v>
      </c>
      <c r="B54">
        <f>IF(AND(Rules!$B$8=Rules!$E$8,Rules!$B$7=Rules!$E$7),MAX(Hit!B54,Stand!B54,Double!B54,Surrender!B54),MAX(Hit!B54,Stand!B54,Double!B54))</f>
        <v>0.92219381142033785</v>
      </c>
      <c r="C54">
        <f>IF(Rules!$B$7=Rules!$E$7,MAX(Hit!C54,Stand!C54,Double!C54,Surrender!C54),MAX(Hit!C54,Stand!C54,Double!C54))</f>
        <v>0.88200651549403997</v>
      </c>
      <c r="D54">
        <f>IF(Rules!$B$7=Rules!$E$7,MAX(Hit!D54,Stand!D54,Double!D54,Surrender!D54),MAX(Hit!D54,Stand!D54,Double!D54))</f>
        <v>0.88530035730174927</v>
      </c>
      <c r="E54">
        <f>IF(Rules!$B$7=Rules!$E$7,MAX(Hit!E54,Stand!E54,Double!E54,Surrender!E54),MAX(Hit!E54,Stand!E54,Double!E54))</f>
        <v>0.88876729296591961</v>
      </c>
      <c r="F54">
        <f>IF(Rules!$B$7=Rules!$E$7,MAX(Hit!F54,Stand!F54,Double!F54,Surrender!F54),MAX(Hit!F54,Stand!F54,Double!F54))</f>
        <v>0.89175382659528035</v>
      </c>
      <c r="G54">
        <f>IF(Rules!$B$7=Rules!$E$7,MAX(Hit!G54,Stand!G54,Double!G54,Surrender!G54),MAX(Hit!G54,Stand!G54,Double!G54))</f>
        <v>0.90283674384257995</v>
      </c>
      <c r="H54">
        <f>IF(Rules!$B$7=Rules!$E$7,MAX(Hit!H54,Stand!H54,Double!H54,Surrender!H54),MAX(Hit!H54,Stand!H54,Double!H54))</f>
        <v>0.92592629596452325</v>
      </c>
      <c r="I54">
        <f>IF(Rules!$B$7=Rules!$E$7,MAX(Hit!I54,Stand!I54,Double!I54,Surrender!I54),MAX(Hit!I54,Stand!I54,Double!I54))</f>
        <v>0.93060505318396614</v>
      </c>
      <c r="J54">
        <f>IF(Rules!$B$7=Rules!$E$7,MAX(Hit!J54,Stand!J54,Double!J54,Surrender!J54),MAX(Hit!J54,Stand!J54,Double!J54))</f>
        <v>0.93917615614724415</v>
      </c>
      <c r="K54">
        <f>IF(Rules!$B$7=Rules!$E$7,MAX(Hit!K54,Stand!K54,Double!K54,Surrender!K54),MAX(Hit!K54,Stand!K54,Double!K54))</f>
        <v>0.96262363326716827</v>
      </c>
      <c r="N54" s="31">
        <v>31</v>
      </c>
      <c r="O54" s="31" t="str">
        <f>IF(B54=Surrender!B54,"R",HSD!O54)</f>
        <v>S</v>
      </c>
      <c r="P54" s="31" t="str">
        <f>IF(C54=Surrender!C54,"R",HSD!P54)</f>
        <v>S</v>
      </c>
      <c r="Q54" s="31" t="str">
        <f>IF(D54=Surrender!D54,"R",HSD!Q54)</f>
        <v>S</v>
      </c>
      <c r="R54" s="31" t="str">
        <f>IF(E54=Surrender!E54,"R",HSD!R54)</f>
        <v>S</v>
      </c>
      <c r="S54" s="31" t="str">
        <f>IF(F54=Surrender!F54,"R",HSD!S54)</f>
        <v>S</v>
      </c>
      <c r="T54" s="31" t="str">
        <f>IF(G54=Surrender!G54,"R",HSD!T54)</f>
        <v>S</v>
      </c>
      <c r="U54" s="31" t="str">
        <f>IF(H54=Surrender!H54,"R",HSD!U54)</f>
        <v>S</v>
      </c>
      <c r="V54" s="31" t="str">
        <f>IF(I54=Surrender!I54,"R",HSD!V54)</f>
        <v>S</v>
      </c>
      <c r="W54" s="31" t="str">
        <f>IF(J54=Surrender!J54,"R",HSD!W54)</f>
        <v>S</v>
      </c>
      <c r="X54" s="31" t="str">
        <f>IF(K54=Surrender!K54,"R",HSD!X54)</f>
        <v>S</v>
      </c>
    </row>
  </sheetData>
  <sheetProtection sheet="1" objects="1" scenarios="1"/>
  <phoneticPr fontId="14" type="noConversion"/>
  <conditionalFormatting sqref="O2:X31">
    <cfRule type="containsText" dxfId="131" priority="14" operator="containsText" text="S">
      <formula>NOT(ISERROR(SEARCH("S",O2)))</formula>
    </cfRule>
    <cfRule type="containsText" dxfId="130" priority="15" operator="containsText" text="H">
      <formula>NOT(ISERROR(SEARCH("H",O2)))</formula>
    </cfRule>
  </conditionalFormatting>
  <conditionalFormatting sqref="O2:X31">
    <cfRule type="containsText" dxfId="129" priority="13" operator="containsText" text="D">
      <formula>NOT(ISERROR(SEARCH("D",O2)))</formula>
    </cfRule>
  </conditionalFormatting>
  <conditionalFormatting sqref="O2:X31">
    <cfRule type="containsText" dxfId="128" priority="9" operator="containsText" text="R">
      <formula>NOT(ISERROR(SEARCH("R",O2)))</formula>
    </cfRule>
  </conditionalFormatting>
  <conditionalFormatting sqref="O34:X54">
    <cfRule type="containsText" dxfId="127" priority="3" operator="containsText" text="S">
      <formula>NOT(ISERROR(SEARCH("S",O34)))</formula>
    </cfRule>
    <cfRule type="containsText" dxfId="126" priority="4" operator="containsText" text="H">
      <formula>NOT(ISERROR(SEARCH("H",O34)))</formula>
    </cfRule>
  </conditionalFormatting>
  <conditionalFormatting sqref="O34:X54">
    <cfRule type="containsText" dxfId="125" priority="2" operator="containsText" text="D">
      <formula>NOT(ISERROR(SEARCH("D",O34)))</formula>
    </cfRule>
  </conditionalFormatting>
  <conditionalFormatting sqref="O34:X54">
    <cfRule type="containsText" dxfId="124" priority="1" operator="containsText" text="R">
      <formula>NOT(ISERROR(SEARCH("R",O34)))</formula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63"/>
  <sheetViews>
    <sheetView workbookViewId="0">
      <selection activeCell="K9" sqref="K9"/>
    </sheetView>
  </sheetViews>
  <sheetFormatPr baseColWidth="10" defaultColWidth="8.83203125" defaultRowHeight="16" x14ac:dyDescent="0.2"/>
  <cols>
    <col min="14" max="24" width="3.5" customWidth="1"/>
  </cols>
  <sheetData>
    <row r="1" spans="1:24" ht="17" thickBot="1" x14ac:dyDescent="0.25">
      <c r="A1" s="403" t="s">
        <v>89</v>
      </c>
      <c r="B1" s="404"/>
      <c r="C1" s="404"/>
      <c r="D1" s="404"/>
      <c r="E1" s="404"/>
      <c r="F1" s="404"/>
      <c r="G1" s="404"/>
      <c r="H1" s="404"/>
      <c r="I1" s="404"/>
      <c r="J1" s="404"/>
      <c r="K1" s="411"/>
      <c r="N1" t="s">
        <v>7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</row>
    <row r="2" spans="1:24" ht="17" thickBot="1" x14ac:dyDescent="0.25">
      <c r="A2" s="126" t="s">
        <v>7</v>
      </c>
      <c r="B2" s="177">
        <v>1</v>
      </c>
      <c r="C2" s="178">
        <v>2</v>
      </c>
      <c r="D2" s="178">
        <v>3</v>
      </c>
      <c r="E2" s="178">
        <v>4</v>
      </c>
      <c r="F2" s="178">
        <v>5</v>
      </c>
      <c r="G2" s="178">
        <v>6</v>
      </c>
      <c r="H2" s="178">
        <v>7</v>
      </c>
      <c r="I2" s="178">
        <v>8</v>
      </c>
      <c r="J2" s="178">
        <v>9</v>
      </c>
      <c r="K2" s="139">
        <v>10</v>
      </c>
      <c r="N2">
        <v>1</v>
      </c>
      <c r="O2" s="31" t="str">
        <f>IF(B54=IF(Rules!$B$17=2,B42,IF(Rules!$B$17=3,B29,IF(Rules!$B$17=4,B16,B3))),"P",HSDR!O34)</f>
        <v>P</v>
      </c>
      <c r="P2" s="31" t="str">
        <f>IF(C54=IF(Rules!$B$17=2,C42,IF(Rules!$B$17=3,C29,IF(Rules!$B$17=4,C16,C3))),"P",HSDR!P34)</f>
        <v>P</v>
      </c>
      <c r="Q2" s="31" t="str">
        <f>IF(D54=IF(Rules!$B$17=2,D42,IF(Rules!$B$17=3,D29,IF(Rules!$B$17=4,D16,D3))),"P",HSDR!Q34)</f>
        <v>P</v>
      </c>
      <c r="R2" s="31" t="str">
        <f>IF(E54=IF(Rules!$B$17=2,E42,IF(Rules!$B$17=3,E29,IF(Rules!$B$17=4,E16,E3))),"P",HSDR!R34)</f>
        <v>P</v>
      </c>
      <c r="S2" s="31" t="str">
        <f>IF(F54=IF(Rules!$B$17=2,F42,IF(Rules!$B$17=3,F29,IF(Rules!$B$17=4,F16,F3))),"P",HSDR!S34)</f>
        <v>P</v>
      </c>
      <c r="T2" s="31" t="str">
        <f>IF(G54=IF(Rules!$B$17=2,G42,IF(Rules!$B$17=3,G29,IF(Rules!$B$17=4,G16,G3))),"P",HSDR!T34)</f>
        <v>P</v>
      </c>
      <c r="U2" s="31" t="str">
        <f>IF(H54=IF(Rules!$B$17=2,H42,IF(Rules!$B$17=3,H29,IF(Rules!$B$17=4,H16,H3))),"P",HSDR!U34)</f>
        <v>P</v>
      </c>
      <c r="V2" s="31" t="str">
        <f>IF(I54=IF(Rules!$B$17=2,I42,IF(Rules!$B$17=3,I29,IF(Rules!$B$17=4,I16,I3))),"P",HSDR!V34)</f>
        <v>P</v>
      </c>
      <c r="W2" s="31" t="str">
        <f>IF(J54=IF(Rules!$B$17=2,J42,IF(Rules!$B$17=3,J29,IF(Rules!$B$17=4,J16,J3))),"P",HSDR!W34)</f>
        <v>P</v>
      </c>
      <c r="X2" s="31" t="str">
        <f>IF(K54=IF(Rules!$B$17=2,K42,IF(Rules!$B$17=3,K29,IF(Rules!$B$17=4,K16,K3))),"P",HSDR!X34)</f>
        <v>P</v>
      </c>
    </row>
    <row r="3" spans="1:24" x14ac:dyDescent="0.2">
      <c r="A3" s="121">
        <v>1</v>
      </c>
      <c r="B3" s="164">
        <f>2*(IF(Rules!$B$12=Rules!$F$12,SUM(Stand!B36:B43)+Rules!$B$5*Stand!B44+B16,SUM(HSD!B36:B43)+Rules!$B$5*HSD!B44+B16)/(9+Rules!$B$5))</f>
        <v>0.24964002360108775</v>
      </c>
      <c r="C3" s="165">
        <f>2*(IF(Rules!$B$12=Rules!$F$12,SUM(Stand!C36:C43)+Rules!$B$5*Stand!C44+C16,SUM(HSD!C36:C43)+Rules!$B$5*HSD!C44+C16)/(9+Rules!$B$5))</f>
        <v>0.60893997246027043</v>
      </c>
      <c r="D3" s="165">
        <f>2*(IF(Rules!$B$12=Rules!$F$12,SUM(Stand!D36:D43)+Rules!$B$5*Stand!D44+D16,SUM(HSD!D36:D43)+Rules!$B$5*HSD!D44+D16)/(9+Rules!$B$5))</f>
        <v>0.65729370645788177</v>
      </c>
      <c r="E3" s="165">
        <f>2*(IF(Rules!$B$12=Rules!$F$12,SUM(Stand!E36:E43)+Rules!$B$5*Stand!E44+E16,SUM(HSD!E36:E43)+Rules!$B$5*HSD!E44+E16)/(9+Rules!$B$5))</f>
        <v>0.7068176357371978</v>
      </c>
      <c r="F3" s="165">
        <f>2*(IF(Rules!$B$12=Rules!$F$12,SUM(Stand!F36:F43)+Rules!$B$5*Stand!F44+F16,SUM(HSD!F36:F43)+Rules!$B$5*HSD!F44+F16)/(9+Rules!$B$5))</f>
        <v>0.75634348224235182</v>
      </c>
      <c r="G3" s="165">
        <f>2*(IF(Rules!$B$12=Rules!$F$12,SUM(Stand!G36:G43)+Rules!$B$5*Stand!G44+G16,SUM(HSD!G36:G43)+Rules!$B$5*HSD!G44+G16)/(9+Rules!$B$5))</f>
        <v>0.81612360245129012</v>
      </c>
      <c r="H3" s="165">
        <f>2*(IF(Rules!$B$12=Rules!$F$12,SUM(Stand!H36:H43)+Rules!$B$5*Stand!H44+H16,SUM(HSD!H36:H43)+Rules!$B$5*HSD!H44+H16)/(9+Rules!$B$5))</f>
        <v>0.63286124044017034</v>
      </c>
      <c r="I3" s="165">
        <f>2*(IF(Rules!$B$12=Rules!$F$12,SUM(Stand!I36:I43)+Rules!$B$5*Stand!I44+I16,SUM(HSD!I36:I43)+Rules!$B$5*HSD!I44+I16)/(9+Rules!$B$5))</f>
        <v>0.5067060739538094</v>
      </c>
      <c r="J3" s="165">
        <f>2*(IF(Rules!$B$12=Rules!$F$12,SUM(Stand!J36:J43)+Rules!$B$5*Stand!J44+J16,SUM(HSD!J36:J43)+Rules!$B$5*HSD!J44+J16)/(9+Rules!$B$5))</f>
        <v>0.36744267463395625</v>
      </c>
      <c r="K3" s="58">
        <f>2*(IF(Rules!$B$12=Rules!$F$12,SUM(Stand!K36:K43)+Rules!$B$5*Stand!K44+K16,SUM(HSD!K36:K43)+Rules!$B$5*HSD!K44+K16)/(9+Rules!$B$5))</f>
        <v>0.31014270394261662</v>
      </c>
      <c r="N3">
        <v>2</v>
      </c>
      <c r="O3" s="31" t="str">
        <f>IF(B55=IF(Rules!$B$11=2,B43,IF(Rules!$B$11=3,B30,IF(Rules!$B$11=4,B17,B4))),"P",HSDR!O4)</f>
        <v>H</v>
      </c>
      <c r="P3" s="31" t="str">
        <f>IF(C55=IF(Rules!$B$11=2,C43,IF(Rules!$B$11=3,C30,IF(Rules!$B$11=4,C17,C4))),"P",HSDR!P4)</f>
        <v>P</v>
      </c>
      <c r="Q3" s="31" t="str">
        <f>IF(D55=IF(Rules!$B$11=2,D43,IF(Rules!$B$11=3,D30,IF(Rules!$B$11=4,D17,D4))),"P",HSDR!Q4)</f>
        <v>P</v>
      </c>
      <c r="R3" s="31" t="str">
        <f>IF(E55=IF(Rules!$B$11=2,E43,IF(Rules!$B$11=3,E30,IF(Rules!$B$11=4,E17,E4))),"P",HSDR!R4)</f>
        <v>P</v>
      </c>
      <c r="S3" s="31" t="str">
        <f>IF(F55=IF(Rules!$B$11=2,F43,IF(Rules!$B$11=3,F30,IF(Rules!$B$11=4,F17,F4))),"P",HSDR!S4)</f>
        <v>P</v>
      </c>
      <c r="T3" s="31" t="str">
        <f>IF(G55=IF(Rules!$B$11=2,G43,IF(Rules!$B$11=3,G30,IF(Rules!$B$11=4,G17,G4))),"P",HSDR!T4)</f>
        <v>P</v>
      </c>
      <c r="U3" s="31" t="str">
        <f>IF(H55=IF(Rules!$B$11=2,H43,IF(Rules!$B$11=3,H30,IF(Rules!$B$11=4,H17,H4))),"P",HSDR!U4)</f>
        <v>P</v>
      </c>
      <c r="V3" s="31" t="str">
        <f>IF(I55=IF(Rules!$B$11=2,I43,IF(Rules!$B$11=3,I30,IF(Rules!$B$11=4,I17,I4))),"P",HSDR!V4)</f>
        <v>H</v>
      </c>
      <c r="W3" s="31" t="str">
        <f>IF(J55=IF(Rules!$B$11=2,J43,IF(Rules!$B$11=3,J30,IF(Rules!$B$11=4,J17,J4))),"P",HSDR!W4)</f>
        <v>H</v>
      </c>
      <c r="X3" s="31" t="str">
        <f>IF(K55=IF(Rules!$B$11=2,K43,IF(Rules!$B$11=3,K30,IF(Rules!$B$11=4,K17,K4))),"P",HSDR!X4)</f>
        <v>H</v>
      </c>
    </row>
    <row r="4" spans="1:24" x14ac:dyDescent="0.2">
      <c r="A4" s="121">
        <v>2</v>
      </c>
      <c r="B4" s="112">
        <f>2*(IF(Rules!$B$9=Rules!$E$9,SUM(HSD!B5:B11)+Rules!$B$5*HSD!B12+HSD!B36+B17,SUM(HS!B5:B11)+Rules!$B$5*HS!B12+HS!B36+B17)/(9+Rules!$B$5))</f>
        <v>-0.43453844868912295</v>
      </c>
      <c r="C4" s="1">
        <f>2*(IF(Rules!$B$9=Rules!$E$9,SUM(HSD!C5:C11)+Rules!$B$5*HSD!C12+HSD!C36+C17,SUM(HS!C5:C11)+Rules!$B$5*HS!C12+HS!C36+C17)/(9+Rules!$B$5))</f>
        <v>-8.4172455956159187E-2</v>
      </c>
      <c r="D4" s="1">
        <f>2*(IF(Rules!$B$9=Rules!$E$9,SUM(HSD!D5:D11)+Rules!$B$5*HSD!D12+HSD!D36+D17,SUM(HS!D5:D11)+Rules!$B$5*HS!D12+HS!D36+D17)/(9+Rules!$B$5))</f>
        <v>-1.5290741694285886E-2</v>
      </c>
      <c r="E4" s="1">
        <f>2*(IF(Rules!$B$9=Rules!$E$9,SUM(HSD!E5:E11)+Rules!$B$5*HSD!E12+HSD!E36+E17,SUM(HS!E5:E11)+Rules!$B$5*HS!E12+HS!E36+E17)/(9+Rules!$B$5))</f>
        <v>5.9669884812702897E-2</v>
      </c>
      <c r="F4" s="1">
        <f>2*(IF(Rules!$B$9=Rules!$E$9,SUM(HSD!F5:F11)+Rules!$B$5*HSD!F12+HSD!F36+F17,SUM(HS!F5:F11)+Rules!$B$5*HS!F12+HS!F36+F17)/(9+Rules!$B$5))</f>
        <v>0.15254460734826114</v>
      </c>
      <c r="G4" s="1">
        <f>2*(IF(Rules!$B$9=Rules!$E$9,SUM(HSD!G5:G11)+Rules!$B$5*HSD!G12+HSD!G36+G17,SUM(HS!G5:G11)+Rules!$B$5*HS!G12+HS!G36+G17)/(9+Rules!$B$5))</f>
        <v>0.22804759042439768</v>
      </c>
      <c r="H4" s="1">
        <f>2*(IF(Rules!$B$9=Rules!$E$9,SUM(HSD!H5:H11)+Rules!$B$5*HSD!H12+HSD!H36+H17,SUM(HS!H5:H11)+Rules!$B$5*HS!H12+HS!H36+H17)/(9+Rules!$B$5))</f>
        <v>7.2525602925352451E-3</v>
      </c>
      <c r="I4" s="1">
        <f>2*(IF(Rules!$B$9=Rules!$E$9,SUM(HSD!I5:I11)+Rules!$B$5*HSD!I12+HSD!I36+I17,SUM(HS!I5:I11)+Rules!$B$5*HS!I12+HS!I36+I17)/(9+Rules!$B$5))</f>
        <v>-0.17678582788913758</v>
      </c>
      <c r="J4" s="1">
        <f>2*(IF(Rules!$B$9=Rules!$E$9,SUM(HSD!J5:J11)+Rules!$B$5*HSD!J12+HSD!J36+J17,SUM(HS!J5:J11)+Rules!$B$5*HS!J12+HS!J36+J17)/(9+Rules!$B$5))</f>
        <v>-0.38766698488340534</v>
      </c>
      <c r="K4" s="9">
        <f>2*(IF(Rules!$B$9=Rules!$E$9,SUM(HSD!K5:K11)+Rules!$B$5*HSD!K12+HSD!K36+K17,SUM(HS!K5:K11)+Rules!$B$5*HS!K12+HS!K36+K17)/(9+Rules!$B$5))</f>
        <v>-0.50834444067073903</v>
      </c>
      <c r="N4">
        <v>3</v>
      </c>
      <c r="O4" s="31" t="str">
        <f>IF(B56=IF(Rules!$B$11=2,B44,IF(Rules!$B$11=3,B31,IF(Rules!$B$11=4,B18,B5))),"P",HSDR!O6)</f>
        <v>H</v>
      </c>
      <c r="P4" s="31" t="str">
        <f>IF(C56=IF(Rules!$B$11=2,C44,IF(Rules!$B$11=3,C31,IF(Rules!$B$11=4,C18,C5))),"P",HSDR!P6)</f>
        <v>P</v>
      </c>
      <c r="Q4" s="31" t="str">
        <f>IF(D56=IF(Rules!$B$11=2,D44,IF(Rules!$B$11=3,D31,IF(Rules!$B$11=4,D18,D5))),"P",HSDR!Q6)</f>
        <v>P</v>
      </c>
      <c r="R4" s="31" t="str">
        <f>IF(E56=IF(Rules!$B$11=2,E44,IF(Rules!$B$11=3,E31,IF(Rules!$B$11=4,E18,E5))),"P",HSDR!R6)</f>
        <v>P</v>
      </c>
      <c r="S4" s="31" t="str">
        <f>IF(F56=IF(Rules!$B$11=2,F44,IF(Rules!$B$11=3,F31,IF(Rules!$B$11=4,F18,F5))),"P",HSDR!S6)</f>
        <v>P</v>
      </c>
      <c r="T4" s="31" t="str">
        <f>IF(G56=IF(Rules!$B$11=2,G44,IF(Rules!$B$11=3,G31,IF(Rules!$B$11=4,G18,G5))),"P",HSDR!T6)</f>
        <v>P</v>
      </c>
      <c r="U4" s="31" t="str">
        <f>IF(H56=IF(Rules!$B$11=2,H44,IF(Rules!$B$11=3,H31,IF(Rules!$B$11=4,H18,H5))),"P",HSDR!U6)</f>
        <v>P</v>
      </c>
      <c r="V4" s="31" t="str">
        <f>IF(I56=IF(Rules!$B$11=2,I44,IF(Rules!$B$11=3,I31,IF(Rules!$B$11=4,I18,I5))),"P",HSDR!V6)</f>
        <v>H</v>
      </c>
      <c r="W4" s="31" t="str">
        <f>IF(J56=IF(Rules!$B$11=2,J44,IF(Rules!$B$11=3,J31,IF(Rules!$B$11=4,J18,J5))),"P",HSDR!W6)</f>
        <v>H</v>
      </c>
      <c r="X4" s="31" t="str">
        <f>IF(K56=IF(Rules!$B$11=2,K44,IF(Rules!$B$11=3,K31,IF(Rules!$B$11=4,K18,K5))),"P",HSDR!X6)</f>
        <v>H</v>
      </c>
    </row>
    <row r="5" spans="1:24" x14ac:dyDescent="0.2">
      <c r="A5" s="121">
        <v>3</v>
      </c>
      <c r="B5" s="112">
        <f>2*(IF(Rules!$B$9=Rules!$E$9,SUM(HSD!B6:B12)+Rules!$B$5*HSD!B13+HSD!B37+B18,SUM(HS!B6:B12)+Rules!$B$5*HS!B13+HS!B37+B18)/(9+Rules!$B$5))</f>
        <v>-0.48799403658041574</v>
      </c>
      <c r="C5" s="1">
        <f>2*(IF(Rules!$B$9=Rules!$E$9,SUM(HSD!C6:C12)+Rules!$B$5*HSD!C13+HSD!C37+C18,SUM(HS!C6:C12)+Rules!$B$5*HS!C13+HS!C37+C18)/(9+Rules!$B$5))</f>
        <v>-0.13996566799551638</v>
      </c>
      <c r="D5" s="1">
        <f>2*(IF(Rules!$B$9=Rules!$E$9,SUM(HSD!D6:D12)+Rules!$B$5*HSD!D13+HSD!D37+D18,SUM(HS!D6:D12)+Rules!$B$5*HS!D13+HS!D37+D18)/(9+Rules!$B$5))</f>
        <v>-5.8170199231302212E-2</v>
      </c>
      <c r="E5" s="1">
        <f>2*(IF(Rules!$B$9=Rules!$E$9,SUM(HSD!E6:E12)+Rules!$B$5*HSD!E13+HSD!E37+E18,SUM(HS!E6:E12)+Rules!$B$5*HS!E13+HS!E37+E18)/(9+Rules!$B$5))</f>
        <v>2.8411638911331531E-2</v>
      </c>
      <c r="F5" s="1">
        <f>2*(IF(Rules!$B$9=Rules!$E$9,SUM(HSD!F6:F12)+Rules!$B$5*HSD!F13+HSD!F37+F18,SUM(HS!F6:F12)+Rules!$B$5*HS!F13+HS!F37+F18)/(9+Rules!$B$5))</f>
        <v>0.12516764322265045</v>
      </c>
      <c r="G5" s="1">
        <f>2*(IF(Rules!$B$9=Rules!$E$9,SUM(HSD!G6:G12)+Rules!$B$5*HSD!G13+HSD!G37+G18,SUM(HS!G6:G12)+Rules!$B$5*HS!G13+HS!G37+G18)/(9+Rules!$B$5))</f>
        <v>0.20032664693999136</v>
      </c>
      <c r="H5" s="1">
        <f>2*(IF(Rules!$B$9=Rules!$E$9,SUM(HSD!H6:H12)+Rules!$B$5*HSD!H13+HSD!H37+H18,SUM(HS!H6:H12)+Rules!$B$5*HS!H13+HS!H37+H18)/(9+Rules!$B$5))</f>
        <v>-5.8397045413019377E-2</v>
      </c>
      <c r="I5" s="1">
        <f>2*(IF(Rules!$B$9=Rules!$E$9,SUM(HSD!I6:I12)+Rules!$B$5*HSD!I13+HSD!I37+I18,SUM(HS!I6:I12)+Rules!$B$5*HS!I13+HS!I37+I18)/(9+Rules!$B$5))</f>
        <v>-0.23720132685451165</v>
      </c>
      <c r="J5" s="1">
        <f>2*(IF(Rules!$B$9=Rules!$E$9,SUM(HSD!J6:J12)+Rules!$B$5*HSD!J13+HSD!J37+J18,SUM(HS!J6:J12)+Rules!$B$5*HS!J13+HS!J37+J18)/(9+Rules!$B$5))</f>
        <v>-0.44209363396013424</v>
      </c>
      <c r="K5" s="9">
        <f>2*(IF(Rules!$B$9=Rules!$E$9,SUM(HSD!K6:K12)+Rules!$B$5*HSD!K13+HSD!K37+K18,SUM(HS!K6:K12)+Rules!$B$5*HS!K13+HS!K37+K18)/(9+Rules!$B$5))</f>
        <v>-0.55907351150222828</v>
      </c>
      <c r="N5">
        <v>4</v>
      </c>
      <c r="O5" s="31" t="str">
        <f>IF(B57=IF(Rules!$B$11=2,B45,IF(Rules!$B$11=3,B32,IF(Rules!$B$11=4,B19,B6))),"P",HSDR!O8)</f>
        <v>H</v>
      </c>
      <c r="P5" s="31" t="str">
        <f>IF(C57=IF(Rules!$B$11=2,C45,IF(Rules!$B$11=3,C32,IF(Rules!$B$11=4,C19,C6))),"P",HSDR!P8)</f>
        <v>H</v>
      </c>
      <c r="Q5" s="31" t="str">
        <f>IF(D57=IF(Rules!$B$11=2,D45,IF(Rules!$B$11=3,D32,IF(Rules!$B$11=4,D19,D6))),"P",HSDR!Q8)</f>
        <v>H</v>
      </c>
      <c r="R5" s="31" t="str">
        <f>IF(E57=IF(Rules!$B$11=2,E45,IF(Rules!$B$11=3,E32,IF(Rules!$B$11=4,E19,E6))),"P",HSDR!R8)</f>
        <v>H</v>
      </c>
      <c r="S5" s="31" t="str">
        <f>IF(F57=IF(Rules!$B$11=2,F45,IF(Rules!$B$11=3,F32,IF(Rules!$B$11=4,F19,F6))),"P",HSDR!S8)</f>
        <v>P</v>
      </c>
      <c r="T5" s="31" t="str">
        <f>IF(G57=IF(Rules!$B$11=2,G45,IF(Rules!$B$11=3,G32,IF(Rules!$B$11=4,G19,G6))),"P",HSDR!T8)</f>
        <v>P</v>
      </c>
      <c r="U5" s="31" t="str">
        <f>IF(H57=IF(Rules!$B$11=2,H45,IF(Rules!$B$11=3,H32,IF(Rules!$B$11=4,H19,H6))),"P",HSDR!U8)</f>
        <v>H</v>
      </c>
      <c r="V5" s="31" t="str">
        <f>IF(I57=IF(Rules!$B$11=2,I45,IF(Rules!$B$11=3,I32,IF(Rules!$B$11=4,I19,I6))),"P",HSDR!V8)</f>
        <v>H</v>
      </c>
      <c r="W5" s="31" t="str">
        <f>IF(J57=IF(Rules!$B$11=2,J45,IF(Rules!$B$11=3,J32,IF(Rules!$B$11=4,J19,J6))),"P",HSDR!W8)</f>
        <v>H</v>
      </c>
      <c r="X5" s="31" t="str">
        <f>IF(K57=IF(Rules!$B$11=2,K45,IF(Rules!$B$11=3,K32,IF(Rules!$B$11=4,K19,K6))),"P",HSDR!X8)</f>
        <v>H</v>
      </c>
    </row>
    <row r="6" spans="1:24" x14ac:dyDescent="0.2">
      <c r="A6" s="121">
        <v>4</v>
      </c>
      <c r="B6" s="112">
        <f>2*(IF(Rules!$B$9=Rules!$E$9,SUM(HSD!B7:B13)+Rules!$B$5*HSD!B14+HSD!B38+B19,SUM(HS!B7:B13)+Rules!$B$5*HS!B14+HS!B38+B19)/(9+Rules!$B$5))</f>
        <v>-0.54274885836502385</v>
      </c>
      <c r="C6" s="1">
        <f>2*(IF(Rules!$B$9=Rules!$E$9,SUM(HSD!C7:C13)+Rules!$B$5*HSD!C14+HSD!C38+C19,SUM(HS!C7:C13)+Rules!$B$5*HS!C14+HS!C38+C19)/(9+Rules!$B$5))</f>
        <v>-0.17168894494573531</v>
      </c>
      <c r="D6" s="1">
        <f>2*(IF(Rules!$B$9=Rules!$E$9,SUM(HSD!D7:D13)+Rules!$B$5*HSD!D14+HSD!D38+D19,SUM(HS!D7:D13)+Rules!$B$5*HS!D14+HS!D38+D19)/(9+Rules!$B$5))</f>
        <v>-8.84519553309117E-2</v>
      </c>
      <c r="E6" s="1">
        <f>2*(IF(Rules!$B$9=Rules!$E$9,SUM(HSD!E7:E13)+Rules!$B$5*HSD!E14+HSD!E38+E19,SUM(HS!E7:E13)+Rules!$B$5*HS!E14+HS!E38+E19)/(9+Rules!$B$5))</f>
        <v>-4.7712569515744507E-4</v>
      </c>
      <c r="F6" s="1">
        <f>2*(IF(Rules!$B$9=Rules!$E$9,SUM(HSD!F7:F13)+Rules!$B$5*HSD!F14+HSD!F38+F19,SUM(HS!F7:F13)+Rules!$B$5*HS!F14+HS!F38+F19)/(9+Rules!$B$5))</f>
        <v>0.10112468253500301</v>
      </c>
      <c r="G6" s="1">
        <f>2*(IF(Rules!$B$9=Rules!$E$9,SUM(HSD!G7:G13)+Rules!$B$5*HSD!G14+HSD!G38+G19,SUM(HS!G7:G13)+Rules!$B$5*HS!G14+HS!G38+G19)/(9+Rules!$B$5))</f>
        <v>0.17475377772250111</v>
      </c>
      <c r="H6" s="1">
        <f>2*(IF(Rules!$B$9=Rules!$E$9,SUM(HSD!H7:H13)+Rules!$B$5*HSD!H14+HSD!H38+H19,SUM(HS!H7:H13)+Rules!$B$5*HS!H14+HS!H38+H19)/(9+Rules!$B$5))</f>
        <v>-0.12536965959538635</v>
      </c>
      <c r="I6" s="1">
        <f>2*(IF(Rules!$B$9=Rules!$E$9,SUM(HSD!I7:I13)+Rules!$B$5*HSD!I14+HSD!I38+I19,SUM(HS!I7:I13)+Rules!$B$5*HS!I14+HS!I38+I19)/(9+Rules!$B$5))</f>
        <v>-0.29899229541150613</v>
      </c>
      <c r="J6" s="1">
        <f>2*(IF(Rules!$B$9=Rules!$E$9,SUM(HSD!J7:J13)+Rules!$B$5*HSD!J14+HSD!J38+J19,SUM(HS!J7:J13)+Rules!$B$5*HS!J14+HS!J38+J19)/(9+Rules!$B$5))</f>
        <v>-0.49782945096560954</v>
      </c>
      <c r="K6" s="9">
        <f>2*(IF(Rules!$B$9=Rules!$E$9,SUM(HSD!K7:K13)+Rules!$B$5*HSD!K14+HSD!K38+K19,SUM(HS!K7:K13)+Rules!$B$5*HS!K14+HS!K38+K19)/(9+Rules!$B$5))</f>
        <v>-0.61104989209868155</v>
      </c>
      <c r="N6">
        <v>5</v>
      </c>
      <c r="O6" s="31" t="str">
        <f>IF(B58=IF(Rules!$B$11=2,B46,IF(Rules!$B$11=3,B33,IF(Rules!$B$11=4,B20,B7))),"P",HSDR!O10)</f>
        <v>H</v>
      </c>
      <c r="P6" s="31" t="str">
        <f>IF(C58=IF(Rules!$B$11=2,C46,IF(Rules!$B$11=3,C33,IF(Rules!$B$11=4,C20,C7))),"P",HSDR!P10)</f>
        <v>D</v>
      </c>
      <c r="Q6" s="31" t="str">
        <f>IF(D58=IF(Rules!$B$11=2,D46,IF(Rules!$B$11=3,D33,IF(Rules!$B$11=4,D20,D7))),"P",HSDR!Q10)</f>
        <v>D</v>
      </c>
      <c r="R6" s="31" t="str">
        <f>IF(E58=IF(Rules!$B$11=2,E46,IF(Rules!$B$11=3,E33,IF(Rules!$B$11=4,E20,E7))),"P",HSDR!R10)</f>
        <v>D</v>
      </c>
      <c r="S6" s="31" t="str">
        <f>IF(F58=IF(Rules!$B$11=2,F46,IF(Rules!$B$11=3,F33,IF(Rules!$B$11=4,F20,F7))),"P",HSDR!S10)</f>
        <v>D</v>
      </c>
      <c r="T6" s="31" t="str">
        <f>IF(G58=IF(Rules!$B$11=2,G46,IF(Rules!$B$11=3,G33,IF(Rules!$B$11=4,G20,G7))),"P",HSDR!T10)</f>
        <v>D</v>
      </c>
      <c r="U6" s="31" t="str">
        <f>IF(H58=IF(Rules!$B$11=2,H46,IF(Rules!$B$11=3,H33,IF(Rules!$B$11=4,H20,H7))),"P",HSDR!U10)</f>
        <v>D</v>
      </c>
      <c r="V6" s="31" t="str">
        <f>IF(I58=IF(Rules!$B$11=2,I46,IF(Rules!$B$11=3,I33,IF(Rules!$B$11=4,I20,I7))),"P",HSDR!V10)</f>
        <v>D</v>
      </c>
      <c r="W6" s="31" t="str">
        <f>IF(J58=IF(Rules!$B$11=2,J46,IF(Rules!$B$11=3,J33,IF(Rules!$B$11=4,J20,J7))),"P",HSDR!W10)</f>
        <v>D</v>
      </c>
      <c r="X6" s="31" t="str">
        <f>IF(K58=IF(Rules!$B$11=2,K46,IF(Rules!$B$11=3,K33,IF(Rules!$B$11=4,K20,K7))),"P",HSDR!X10)</f>
        <v>H</v>
      </c>
    </row>
    <row r="7" spans="1:24" x14ac:dyDescent="0.2">
      <c r="A7" s="121">
        <v>5</v>
      </c>
      <c r="B7" s="112">
        <f>2*(IF(Rules!$B$9=Rules!$E$9,SUM(HSD!B8:B14)+Rules!$B$5*HSD!B15+HSD!B39+B20,SUM(HS!B8:B14)+Rules!$B$5*HS!B15+HS!B39+B20)/(9+Rules!$B$5))</f>
        <v>-0.60190880494399301</v>
      </c>
      <c r="C7" s="1">
        <f>2*(IF(Rules!$B$9=Rules!$E$9,SUM(HSD!C8:C14)+Rules!$B$5*HSD!C15+HSD!C39+C20,SUM(HS!C8:C14)+Rules!$B$5*HS!C15+HS!C39+C20)/(9+Rules!$B$5))</f>
        <v>-0.20883311753418418</v>
      </c>
      <c r="D7" s="1">
        <f>2*(IF(Rules!$B$9=Rules!$E$9,SUM(HSD!D8:D14)+Rules!$B$5*HSD!D15+HSD!D39+D20,SUM(HS!D8:D14)+Rules!$B$5*HS!D15+HS!D39+D20)/(9+Rules!$B$5))</f>
        <v>-0.12400898788480738</v>
      </c>
      <c r="E7" s="1">
        <f>2*(IF(Rules!$B$9=Rules!$E$9,SUM(HSD!E8:E14)+Rules!$B$5*HSD!E15+HSD!E39+E20,SUM(HS!E8:E14)+Rules!$B$5*HS!E15+HS!E39+E20)/(9+Rules!$B$5))</f>
        <v>-3.1152297195703841E-2</v>
      </c>
      <c r="F7" s="1">
        <f>2*(IF(Rules!$B$9=Rules!$E$9,SUM(HSD!F8:F14)+Rules!$B$5*HSD!F15+HSD!F39+F20,SUM(HS!F8:F14)+Rules!$B$5*HS!F15+HS!F39+F20)/(9+Rules!$B$5))</f>
        <v>7.2079858024270943E-2</v>
      </c>
      <c r="G7" s="1">
        <f>2*(IF(Rules!$B$9=Rules!$E$9,SUM(HSD!G8:G14)+Rules!$B$5*HSD!G15+HSD!G39+G20,SUM(HS!G8:G14)+Rules!$B$5*HS!G15+HS!G39+G20)/(9+Rules!$B$5))</f>
        <v>0.14154433967312882</v>
      </c>
      <c r="H7" s="1">
        <f>2*(IF(Rules!$B$9=Rules!$E$9,SUM(HSD!H8:H14)+Rules!$B$5*HSD!H15+HSD!H39+H20,SUM(HS!H8:H14)+Rules!$B$5*HS!H15+HS!H39+H20)/(9+Rules!$B$5))</f>
        <v>-0.21405736243220946</v>
      </c>
      <c r="I7" s="1">
        <f>2*(IF(Rules!$B$9=Rules!$E$9,SUM(HSD!I8:I14)+Rules!$B$5*HSD!I15+HSD!I39+I20,SUM(HS!I8:I14)+Rules!$B$5*HS!I15+HS!I39+I20)/(9+Rules!$B$5))</f>
        <v>-0.36813274409810048</v>
      </c>
      <c r="J7" s="1">
        <f>2*(IF(Rules!$B$9=Rules!$E$9,SUM(HSD!J8:J14)+Rules!$B$5*HSD!J15+HSD!J39+J20,SUM(HS!J8:J14)+Rules!$B$5*HS!J15+HS!J39+J20)/(9+Rules!$B$5))</f>
        <v>-0.56044675205198125</v>
      </c>
      <c r="K7" s="9">
        <f>2*(IF(Rules!$B$9=Rules!$E$9,SUM(HSD!K8:K14)+Rules!$B$5*HSD!K15+HSD!K39+K20,SUM(HS!K8:K14)+Rules!$B$5*HS!K15+HS!K39+K20)/(9+Rules!$B$5))</f>
        <v>-0.6716369304134806</v>
      </c>
      <c r="N7">
        <v>6</v>
      </c>
      <c r="O7" s="31" t="str">
        <f>IF(B59=IF(Rules!$B$11=2,B47,IF(Rules!$B$11=3,B34,IF(Rules!$B$11=4,B21,B8))),"P",HSDR!O12)</f>
        <v>H</v>
      </c>
      <c r="P7" s="31" t="str">
        <f>IF(C59=IF(Rules!$B$11=2,C47,IF(Rules!$B$11=3,C34,IF(Rules!$B$11=4,C21,C8))),"P",HSDR!P12)</f>
        <v>H</v>
      </c>
      <c r="Q7" s="31" t="str">
        <f>IF(D59=IF(Rules!$B$11=2,D47,IF(Rules!$B$11=3,D34,IF(Rules!$B$11=4,D21,D8))),"P",HSDR!Q12)</f>
        <v>P</v>
      </c>
      <c r="R7" s="31" t="str">
        <f>IF(E59=IF(Rules!$B$11=2,E47,IF(Rules!$B$11=3,E34,IF(Rules!$B$11=4,E21,E8))),"P",HSDR!R12)</f>
        <v>P</v>
      </c>
      <c r="S7" s="31" t="str">
        <f>IF(F59=IF(Rules!$B$11=2,F47,IF(Rules!$B$11=3,F34,IF(Rules!$B$11=4,F21,F8))),"P",HSDR!S12)</f>
        <v>P</v>
      </c>
      <c r="T7" s="31" t="str">
        <f>IF(G59=IF(Rules!$B$11=2,G47,IF(Rules!$B$11=3,G34,IF(Rules!$B$11=4,G21,G8))),"P",HSDR!T12)</f>
        <v>P</v>
      </c>
      <c r="U7" s="31" t="str">
        <f>IF(H59=IF(Rules!$B$11=2,H47,IF(Rules!$B$11=3,H34,IF(Rules!$B$11=4,H21,H8))),"P",HSDR!U12)</f>
        <v>H</v>
      </c>
      <c r="V7" s="31" t="str">
        <f>IF(I59=IF(Rules!$B$11=2,I47,IF(Rules!$B$11=3,I34,IF(Rules!$B$11=4,I21,I8))),"P",HSDR!V12)</f>
        <v>H</v>
      </c>
      <c r="W7" s="31" t="str">
        <f>IF(J59=IF(Rules!$B$11=2,J47,IF(Rules!$B$11=3,J34,IF(Rules!$B$11=4,J21,J8))),"P",HSDR!W12)</f>
        <v>H</v>
      </c>
      <c r="X7" s="31" t="str">
        <f>IF(K59=IF(Rules!$B$11=2,K47,IF(Rules!$B$11=3,K34,IF(Rules!$B$11=4,K21,K8))),"P",HSDR!X12)</f>
        <v>H</v>
      </c>
    </row>
    <row r="8" spans="1:24" x14ac:dyDescent="0.2">
      <c r="A8" s="121">
        <v>6</v>
      </c>
      <c r="B8" s="112">
        <f>2*(IF(Rules!$B$9=Rules!$E$9,SUM(HSD!B9:B15)+Rules!$B$5*HSD!B16+HSD!B40+B21,SUM(HS!B9:B15)+Rules!$B$5*HS!B16+HS!B40+B21)/(9+Rules!$B$5))</f>
        <v>-0.68279633507299153</v>
      </c>
      <c r="C8" s="1">
        <f>2*(IF(Rules!$B$9=Rules!$E$9,SUM(HSD!C9:C15)+Rules!$B$5*HSD!C16+HSD!C40+C21,SUM(HS!C9:C15)+Rules!$B$5*HS!C16+HS!C40+C21)/(9+Rules!$B$5))</f>
        <v>-0.25429527138946978</v>
      </c>
      <c r="D8" s="1">
        <f>2*(IF(Rules!$B$9=Rules!$E$9,SUM(HSD!D9:D15)+Rules!$B$5*HSD!D16+HSD!D40+D21,SUM(HS!D9:D15)+Rules!$B$5*HS!D16+HS!D40+D21)/(9+Rules!$B$5))</f>
        <v>-0.16288874590306299</v>
      </c>
      <c r="E8" s="1">
        <f>2*(IF(Rules!$B$9=Rules!$E$9,SUM(HSD!E9:E15)+Rules!$B$5*HSD!E16+HSD!E40+E21,SUM(HS!E9:E15)+Rules!$B$5*HS!E16+HS!E40+E21)/(9+Rules!$B$5))</f>
        <v>-6.5563800504274461E-2</v>
      </c>
      <c r="F8" s="1">
        <f>2*(IF(Rules!$B$9=Rules!$E$9,SUM(HSD!F9:F15)+Rules!$B$5*HSD!F16+HSD!F40+F21,SUM(HS!F9:F15)+Rules!$B$5*HS!F16+HS!F40+F21)/(9+Rules!$B$5))</f>
        <v>3.9128704122453284E-2</v>
      </c>
      <c r="G8" s="1">
        <f>2*(IF(Rules!$B$9=Rules!$E$9,SUM(HSD!G9:G15)+Rules!$B$5*HSD!G16+HSD!G40+G21,SUM(HS!G9:G15)+Rules!$B$5*HS!G16+HS!G40+G21)/(9+Rules!$B$5))</f>
        <v>0.10664778102882916</v>
      </c>
      <c r="H8" s="1">
        <f>2*(IF(Rules!$B$9=Rules!$E$9,SUM(HSD!H9:H15)+Rules!$B$5*HSD!H16+HSD!H40+H21,SUM(HS!H9:H15)+Rules!$B$5*HS!H16+HS!H40+H21)/(9+Rules!$B$5))</f>
        <v>-0.31815503757081631</v>
      </c>
      <c r="I8" s="1">
        <f>2*(IF(Rules!$B$9=Rules!$E$9,SUM(HSD!I9:I15)+Rules!$B$5*HSD!I16+HSD!I40+I21,SUM(HS!I9:I15)+Rules!$B$5*HS!I16+HS!I40+I21)/(9+Rules!$B$5))</f>
        <v>-0.46429218926764421</v>
      </c>
      <c r="J8" s="1">
        <f>2*(IF(Rules!$B$9=Rules!$E$9,SUM(HSD!J9:J15)+Rules!$B$5*HSD!J16+HSD!J40+J21,SUM(HS!J9:J15)+Rules!$B$5*HS!J16+HS!J40+J21)/(9+Rules!$B$5))</f>
        <v>-0.63554661198683648</v>
      </c>
      <c r="K8" s="9">
        <f>2*(IF(Rules!$B$9=Rules!$E$9,SUM(HSD!K9:K15)+Rules!$B$5*HSD!K16+HSD!K40+K21,SUM(HS!K9:K15)+Rules!$B$5*HS!K16+HS!K40+K21)/(9+Rules!$B$5))</f>
        <v>-0.74175331248723864</v>
      </c>
      <c r="N8">
        <v>7</v>
      </c>
      <c r="O8" s="31" t="str">
        <f>IF(B60=IF(Rules!$B$11=2,B48,IF(Rules!$B$11=3,B35,IF(Rules!$B$11=4,B22,B9))),"P",HSDR!O14)</f>
        <v>H</v>
      </c>
      <c r="P8" s="31" t="str">
        <f>IF(C60=IF(Rules!$B$11=2,C48,IF(Rules!$B$11=3,C35,IF(Rules!$B$11=4,C22,C9))),"P",HSDR!P14)</f>
        <v>P</v>
      </c>
      <c r="Q8" s="31" t="str">
        <f>IF(D60=IF(Rules!$B$11=2,D48,IF(Rules!$B$11=3,D35,IF(Rules!$B$11=4,D22,D9))),"P",HSDR!Q14)</f>
        <v>P</v>
      </c>
      <c r="R8" s="31" t="str">
        <f>IF(E60=IF(Rules!$B$11=2,E48,IF(Rules!$B$11=3,E35,IF(Rules!$B$11=4,E22,E9))),"P",HSDR!R14)</f>
        <v>P</v>
      </c>
      <c r="S8" s="31" t="str">
        <f>IF(F60=IF(Rules!$B$11=2,F48,IF(Rules!$B$11=3,F35,IF(Rules!$B$11=4,F22,F9))),"P",HSDR!S14)</f>
        <v>P</v>
      </c>
      <c r="T8" s="31" t="str">
        <f>IF(G60=IF(Rules!$B$11=2,G48,IF(Rules!$B$11=3,G35,IF(Rules!$B$11=4,G22,G9))),"P",HSDR!T14)</f>
        <v>P</v>
      </c>
      <c r="U8" s="31" t="str">
        <f>IF(H60=IF(Rules!$B$11=2,H48,IF(Rules!$B$11=3,H35,IF(Rules!$B$11=4,H22,H9))),"P",HSDR!U14)</f>
        <v>P</v>
      </c>
      <c r="V8" s="31" t="str">
        <f>IF(I60=IF(Rules!$B$11=2,I48,IF(Rules!$B$11=3,I35,IF(Rules!$B$11=4,I22,I9))),"P",HSDR!V14)</f>
        <v>H</v>
      </c>
      <c r="W8" s="31" t="str">
        <f>IF(J60=IF(Rules!$B$11=2,J48,IF(Rules!$B$11=3,J35,IF(Rules!$B$11=4,J22,J9))),"P",HSDR!W14)</f>
        <v>H</v>
      </c>
      <c r="X8" s="31" t="str">
        <f>IF(K60=IF(Rules!$B$11=2,K48,IF(Rules!$B$11=3,K35,IF(Rules!$B$11=4,K22,K9))),"P",HSDR!X14)</f>
        <v>H</v>
      </c>
    </row>
    <row r="9" spans="1:24" x14ac:dyDescent="0.2">
      <c r="A9" s="121">
        <v>7</v>
      </c>
      <c r="B9" s="112">
        <f>2*(IF(Rules!$B$9=Rules!$E$9,SUM(HSD!B10:B16)+Rules!$B$5*HSD!B17+HSD!B41+B22,SUM(HS!B10:B16)+Rules!$B$5*HS!B17+HS!B41+B22)/(9+Rules!$B$5))</f>
        <v>-0.72058758091375785</v>
      </c>
      <c r="C9" s="1">
        <f>2*(IF(Rules!$B$9=Rules!$E$9,SUM(HSD!C10:C16)+Rules!$B$5*HSD!C17+HSD!C41+C22,SUM(HS!C10:C16)+Rules!$B$5*HS!C17+HS!C41+C22)/(9+Rules!$B$5))</f>
        <v>-0.19713886392161539</v>
      </c>
      <c r="D9" s="1">
        <f>2*(IF(Rules!$B$9=Rules!$E$9,SUM(HSD!D10:D16)+Rules!$B$5*HSD!D17+HSD!D41+D22,SUM(HS!D10:D16)+Rules!$B$5*HS!D17+HS!D41+D22)/(9+Rules!$B$5))</f>
        <v>-0.11019770934194308</v>
      </c>
      <c r="E9" s="1">
        <f>2*(IF(Rules!$B$9=Rules!$E$9,SUM(HSD!E10:E16)+Rules!$B$5*HSD!E17+HSD!E41+E22,SUM(HS!E10:E16)+Rules!$B$5*HS!E17+HS!E41+E22)/(9+Rules!$B$5))</f>
        <v>-2.0545479155361621E-2</v>
      </c>
      <c r="F9" s="1">
        <f>2*(IF(Rules!$B$9=Rules!$E$9,SUM(HSD!F10:F16)+Rules!$B$5*HSD!F17+HSD!F41+F22,SUM(HS!F10:F16)+Rules!$B$5*HS!F17+HS!F41+F22)/(9+Rules!$B$5))</f>
        <v>7.4042520610245952E-2</v>
      </c>
      <c r="G9" s="1">
        <f>2*(IF(Rules!$B$9=Rules!$E$9,SUM(HSD!G10:G16)+Rules!$B$5*HSD!G17+HSD!G41+G22,SUM(HS!G10:G16)+Rules!$B$5*HS!G17+HS!G41+G22)/(9+Rules!$B$5))</f>
        <v>0.16425624804113409</v>
      </c>
      <c r="H9" s="1">
        <f>2*(IF(Rules!$B$9=Rules!$E$9,SUM(HSD!H10:H16)+Rules!$B$5*HSD!H17+HSD!H41+H22,SUM(HS!H10:H16)+Rules!$B$5*HS!H17+HS!H41+H22)/(9+Rules!$B$5))</f>
        <v>-0.1380305845221533</v>
      </c>
      <c r="I9" s="1">
        <f>2*(IF(Rules!$B$9=Rules!$E$9,SUM(HSD!I10:I16)+Rules!$B$5*HSD!I17+HSD!I41+I22,SUM(HS!I10:I16)+Rules!$B$5*HS!I17+HS!I41+I22)/(9+Rules!$B$5))</f>
        <v>-0.47728565029446862</v>
      </c>
      <c r="J9" s="1">
        <f>2*(IF(Rules!$B$9=Rules!$E$9,SUM(HSD!J10:J16)+Rules!$B$5*HSD!J17+HSD!J41+J22,SUM(HS!J10:J16)+Rules!$B$5*HS!J17+HS!J41+J22)/(9+Rules!$B$5))</f>
        <v>-0.64698434387479586</v>
      </c>
      <c r="K9" s="9">
        <f>2*(IF(Rules!$B$9=Rules!$E$9,SUM(HSD!K10:K16)+Rules!$B$5*HSD!K17+HSD!K41+K22,SUM(HS!K10:K16)+Rules!$B$5*HS!K17+HS!K41+K22)/(9+Rules!$B$5))</f>
        <v>-0.71505816723170745</v>
      </c>
      <c r="N9">
        <v>8</v>
      </c>
      <c r="O9" s="31" t="str">
        <f>IF(B61=IF(Rules!$B$11=2,B49,IF(Rules!$B$11=3,B36,IF(Rules!$B$11=4,B23,B10))),"P",HSDR!O16)</f>
        <v>P</v>
      </c>
      <c r="P9" s="31" t="str">
        <f>IF(C61=IF(Rules!$B$11=2,C49,IF(Rules!$B$11=3,C36,IF(Rules!$B$11=4,C23,C10))),"P",HSDR!P16)</f>
        <v>P</v>
      </c>
      <c r="Q9" s="31" t="str">
        <f>IF(D61=IF(Rules!$B$11=2,D49,IF(Rules!$B$11=3,D36,IF(Rules!$B$11=4,D23,D10))),"P",HSDR!Q16)</f>
        <v>P</v>
      </c>
      <c r="R9" s="31" t="str">
        <f>IF(E61=IF(Rules!$B$11=2,E49,IF(Rules!$B$11=3,E36,IF(Rules!$B$11=4,E23,E10))),"P",HSDR!R16)</f>
        <v>P</v>
      </c>
      <c r="S9" s="31" t="str">
        <f>IF(F61=IF(Rules!$B$11=2,F49,IF(Rules!$B$11=3,F36,IF(Rules!$B$11=4,F23,F10))),"P",HSDR!S16)</f>
        <v>P</v>
      </c>
      <c r="T9" s="31" t="str">
        <f>IF(G61=IF(Rules!$B$11=2,G49,IF(Rules!$B$11=3,G36,IF(Rules!$B$11=4,G23,G10))),"P",HSDR!T16)</f>
        <v>P</v>
      </c>
      <c r="U9" s="31" t="str">
        <f>IF(H61=IF(Rules!$B$11=2,H49,IF(Rules!$B$11=3,H36,IF(Rules!$B$11=4,H23,H10))),"P",HSDR!U16)</f>
        <v>P</v>
      </c>
      <c r="V9" s="31" t="str">
        <f>IF(I61=IF(Rules!$B$11=2,I49,IF(Rules!$B$11=3,I36,IF(Rules!$B$11=4,I23,I10))),"P",HSDR!V16)</f>
        <v>P</v>
      </c>
      <c r="W9" s="31" t="str">
        <f>IF(J61=IF(Rules!$B$11=2,J49,IF(Rules!$B$11=3,J36,IF(Rules!$B$11=4,J23,J10))),"P",HSDR!W16)</f>
        <v>R</v>
      </c>
      <c r="X9" s="31" t="str">
        <f>IF(K61=IF(Rules!$B$11=2,K49,IF(Rules!$B$11=3,K36,IF(Rules!$B$11=4,K23,K10))),"P",HSDR!X16)</f>
        <v>R</v>
      </c>
    </row>
    <row r="10" spans="1:24" x14ac:dyDescent="0.2">
      <c r="A10" s="121">
        <v>8</v>
      </c>
      <c r="B10" s="112">
        <f>2*(IF(Rules!$B$9=Rules!$E$9,SUM(HSD!B11:B17)+Rules!$B$5*HSD!B18+HSD!B42+B23,SUM(HS!B11:B17)+Rules!$B$5*HS!B18+HS!B42+B23)/(9+Rules!$B$5))</f>
        <v>-0.48019868486214329</v>
      </c>
      <c r="C10" s="1">
        <f>2*(IF(Rules!$B$9=Rules!$E$9,SUM(HSD!C11:C17)+Rules!$B$5*HSD!C18+HSD!C42+C23,SUM(HS!C11:C17)+Rules!$B$5*HS!C18+HS!C42+C23)/(9+Rules!$B$5))</f>
        <v>-4.2245358384343665E-2</v>
      </c>
      <c r="D10" s="1">
        <f>2*(IF(Rules!$B$9=Rules!$E$9,SUM(HSD!D11:D17)+Rules!$B$5*HSD!D18+HSD!D42+D23,SUM(HS!D11:D17)+Rules!$B$5*HS!D18+HS!D42+D23)/(9+Rules!$B$5))</f>
        <v>2.8477183070484049E-2</v>
      </c>
      <c r="E10" s="1">
        <f>2*(IF(Rules!$B$9=Rules!$E$9,SUM(HSD!E11:E17)+Rules!$B$5*HSD!E18+HSD!E42+E23,SUM(HS!E11:E17)+Rules!$B$5*HS!E18+HS!E42+E23)/(9+Rules!$B$5))</f>
        <v>0.10142847770044075</v>
      </c>
      <c r="F10" s="1">
        <f>2*(IF(Rules!$B$9=Rules!$E$9,SUM(HSD!F11:F17)+Rules!$B$5*HSD!F18+HSD!F42+F23,SUM(HS!F11:F17)+Rules!$B$5*HS!F18+HS!F42+F23)/(9+Rules!$B$5))</f>
        <v>0.17683383344875153</v>
      </c>
      <c r="G10" s="1">
        <f>2*(IF(Rules!$B$9=Rules!$E$9,SUM(HSD!G11:G17)+Rules!$B$5*HSD!G18+HSD!G42+G23,SUM(HS!G11:G17)+Rules!$B$5*HS!G18+HS!G42+G23)/(9+Rules!$B$5))</f>
        <v>0.28023408243631798</v>
      </c>
      <c r="H10" s="1">
        <f>2*(IF(Rules!$B$9=Rules!$E$9,SUM(HSD!H11:H17)+Rules!$B$5*HSD!H18+HSD!H42+H23,SUM(HS!H11:H17)+Rules!$B$5*HS!H18+HS!H42+H23)/(9+Rules!$B$5))</f>
        <v>0.17876155984413827</v>
      </c>
      <c r="I10" s="1">
        <f>2*(IF(Rules!$B$9=Rules!$E$9,SUM(HSD!I11:I17)+Rules!$B$5*HSD!I18+HSD!I42+I23,SUM(HS!I11:I17)+Rules!$B$5*HS!I18+HS!I42+I23)/(9+Rules!$B$5))</f>
        <v>-0.15537421732701576</v>
      </c>
      <c r="J10" s="1">
        <f>2*(IF(Rules!$B$9=Rules!$E$9,SUM(HSD!J11:J17)+Rules!$B$5*HSD!J18+HSD!J42+J23,SUM(HS!J11:J17)+Rules!$B$5*HS!J18+HS!J42+J23)/(9+Rules!$B$5))</f>
        <v>-0.50498615672756886</v>
      </c>
      <c r="K10" s="9">
        <f>2*(IF(Rules!$B$9=Rules!$E$9,SUM(HSD!K11:K17)+Rules!$B$5*HSD!K18+HSD!K42+K23,SUM(HS!K11:K17)+Rules!$B$5*HS!K18+HS!K42+K23)/(9+Rules!$B$5))</f>
        <v>-0.58274609661942167</v>
      </c>
      <c r="N10">
        <v>9</v>
      </c>
      <c r="O10" s="31" t="str">
        <f>IF(B62=IF(Rules!$B$11=2,B50,IF(Rules!$B$11=3,B37,IF(Rules!$B$11=4,B24,B11))),"P",HSDR!O18)</f>
        <v>S</v>
      </c>
      <c r="P10" s="31" t="str">
        <f>IF(C62=IF(Rules!$B$11=2,C50,IF(Rules!$B$11=3,C37,IF(Rules!$B$11=4,C24,C11))),"P",HSDR!P18)</f>
        <v>P</v>
      </c>
      <c r="Q10" s="31" t="str">
        <f>IF(D62=IF(Rules!$B$11=2,D50,IF(Rules!$B$11=3,D37,IF(Rules!$B$11=4,D24,D11))),"P",HSDR!Q18)</f>
        <v>P</v>
      </c>
      <c r="R10" s="31" t="str">
        <f>IF(E62=IF(Rules!$B$11=2,E50,IF(Rules!$B$11=3,E37,IF(Rules!$B$11=4,E24,E11))),"P",HSDR!R18)</f>
        <v>P</v>
      </c>
      <c r="S10" s="31" t="str">
        <f>IF(F62=IF(Rules!$B$11=2,F50,IF(Rules!$B$11=3,F37,IF(Rules!$B$11=4,F24,F11))),"P",HSDR!S18)</f>
        <v>P</v>
      </c>
      <c r="T10" s="31" t="str">
        <f>IF(G62=IF(Rules!$B$11=2,G50,IF(Rules!$B$11=3,G37,IF(Rules!$B$11=4,G24,G11))),"P",HSDR!T18)</f>
        <v>P</v>
      </c>
      <c r="U10" s="31" t="str">
        <f>IF(H62=IF(Rules!$B$11=2,H50,IF(Rules!$B$11=3,H37,IF(Rules!$B$11=4,H24,H11))),"P",HSDR!U18)</f>
        <v>S</v>
      </c>
      <c r="V10" s="31" t="str">
        <f>IF(I62=IF(Rules!$B$11=2,I50,IF(Rules!$B$11=3,I37,IF(Rules!$B$11=4,I24,I11))),"P",HSDR!V18)</f>
        <v>P</v>
      </c>
      <c r="W10" s="31" t="str">
        <f>IF(J62=IF(Rules!$B$11=2,J50,IF(Rules!$B$11=3,J37,IF(Rules!$B$11=4,J24,J11))),"P",HSDR!W18)</f>
        <v>P</v>
      </c>
      <c r="X10" s="31" t="str">
        <f>IF(K62=IF(Rules!$B$11=2,K50,IF(Rules!$B$11=3,K37,IF(Rules!$B$11=4,K24,K11))),"P",HSDR!X18)</f>
        <v>S</v>
      </c>
    </row>
    <row r="11" spans="1:24" x14ac:dyDescent="0.2">
      <c r="A11" s="121">
        <v>9</v>
      </c>
      <c r="B11" s="112">
        <f>2*(IF(Rules!$B$9=Rules!$E$9,SUM(HSD!B12:B18)+Rules!$B$5*HSD!B19+HSD!B43+B24,SUM(HS!B12:B18)+Rules!$B$5*HS!B19+HS!B43+B24)/(9+Rules!$B$5))</f>
        <v>-0.18106406561604571</v>
      </c>
      <c r="C11" s="1">
        <f>2*(IF(Rules!$B$9=Rules!$E$9,SUM(HSD!C12:C18)+Rules!$B$5*HSD!C19+HSD!C43+C24,SUM(HS!C12:C18)+Rules!$B$5*HS!C19+HS!C43+C24)/(9+Rules!$B$5))</f>
        <v>0.13281621863254187</v>
      </c>
      <c r="D11" s="1">
        <f>2*(IF(Rules!$B$9=Rules!$E$9,SUM(HSD!D12:D18)+Rules!$B$5*HSD!D19+HSD!D43+D24,SUM(HS!D12:D18)+Rules!$B$5*HS!D19+HS!D43+D24)/(9+Rules!$B$5))</f>
        <v>0.19220356476145886</v>
      </c>
      <c r="E11" s="1">
        <f>2*(IF(Rules!$B$9=Rules!$E$9,SUM(HSD!E12:E18)+Rules!$B$5*HSD!E19+HSD!E43+E24,SUM(HS!E12:E18)+Rules!$B$5*HS!E19+HS!E43+E24)/(9+Rules!$B$5))</f>
        <v>0.25358080861134896</v>
      </c>
      <c r="F11" s="1">
        <f>2*(IF(Rules!$B$9=Rules!$E$9,SUM(HSD!F12:F18)+Rules!$B$5*HSD!F19+HSD!F43+F24,SUM(HS!F12:F18)+Rules!$B$5*HS!F19+HS!F43+F24)/(9+Rules!$B$5))</f>
        <v>0.31781452242969582</v>
      </c>
      <c r="G11" s="1">
        <f>2*(IF(Rules!$B$9=Rules!$E$9,SUM(HSD!G12:G18)+Rules!$B$5*HSD!G19+HSD!G43+G24,SUM(HS!G12:G18)+Rules!$B$5*HS!G19+HS!G43+G24)/(9+Rules!$B$5))</f>
        <v>0.40279464374223511</v>
      </c>
      <c r="H11" s="1">
        <f>2*(IF(Rules!$B$9=Rules!$E$9,SUM(HSD!H12:H18)+Rules!$B$5*HSD!H19+HSD!H43+H24,SUM(HS!H12:H18)+Rules!$B$5*HS!H19+HS!H43+H24)/(9+Rules!$B$5))</f>
        <v>0.35317698432053596</v>
      </c>
      <c r="I11" s="1">
        <f>2*(IF(Rules!$B$9=Rules!$E$9,SUM(HSD!I12:I18)+Rules!$B$5*HSD!I19+HSD!I43+I24,SUM(HS!I12:I18)+Rules!$B$5*HS!I19+HS!I43+I24)/(9+Rules!$B$5))</f>
        <v>0.19080029192214351</v>
      </c>
      <c r="J11" s="1">
        <f>2*(IF(Rules!$B$9=Rules!$E$9,SUM(HSD!J12:J18)+Rules!$B$5*HSD!J19+HSD!J43+J24,SUM(HS!J12:J18)+Rules!$B$5*HS!J19+HS!J43+J24)/(9+Rules!$B$5))</f>
        <v>-0.15189115147007362</v>
      </c>
      <c r="K11" s="9">
        <f>2*(IF(Rules!$B$9=Rules!$E$9,SUM(HSD!K12:K18)+Rules!$B$5*HSD!K19+HSD!K43+K24,SUM(HS!K12:K18)+Rules!$B$5*HS!K19+HS!K43+K24)/(9+Rules!$B$5))</f>
        <v>-0.38293391854315445</v>
      </c>
      <c r="N11">
        <v>10</v>
      </c>
      <c r="O11" s="31" t="str">
        <f>IF(B63=IF(Rules!$B$11=2,B51,IF(Rules!$B$11=3,B38,IF(Rules!$B$11=4,B25,B12))),"P",HSDR!O20)</f>
        <v>S</v>
      </c>
      <c r="P11" s="31" t="str">
        <f>IF(C63=IF(Rules!$B$11=2,C51,IF(Rules!$B$11=3,C38,IF(Rules!$B$11=4,C25,C12))),"P",HSDR!P20)</f>
        <v>S</v>
      </c>
      <c r="Q11" s="31" t="str">
        <f>IF(D63=IF(Rules!$B$11=2,D51,IF(Rules!$B$11=3,D38,IF(Rules!$B$11=4,D25,D12))),"P",HSDR!Q20)</f>
        <v>S</v>
      </c>
      <c r="R11" s="31" t="str">
        <f>IF(E63=IF(Rules!$B$11=2,E51,IF(Rules!$B$11=3,E38,IF(Rules!$B$11=4,E25,E12))),"P",HSDR!R20)</f>
        <v>S</v>
      </c>
      <c r="S11" s="31" t="str">
        <f>IF(F63=IF(Rules!$B$11=2,F51,IF(Rules!$B$11=3,F38,IF(Rules!$B$11=4,F25,F12))),"P",HSDR!S20)</f>
        <v>S</v>
      </c>
      <c r="T11" s="31" t="str">
        <f>IF(G63=IF(Rules!$B$11=2,G51,IF(Rules!$B$11=3,G38,IF(Rules!$B$11=4,G25,G12))),"P",HSDR!T20)</f>
        <v>P</v>
      </c>
      <c r="U11" s="31" t="str">
        <f>IF(H63=IF(Rules!$B$11=2,H51,IF(Rules!$B$11=3,H38,IF(Rules!$B$11=4,H25,H12))),"P",HSDR!U20)</f>
        <v>S</v>
      </c>
      <c r="V11" s="31" t="str">
        <f>IF(I63=IF(Rules!$B$11=2,I51,IF(Rules!$B$11=3,I38,IF(Rules!$B$11=4,I25,I12))),"P",HSDR!V20)</f>
        <v>S</v>
      </c>
      <c r="W11" s="31" t="str">
        <f>IF(J63=IF(Rules!$B$11=2,J51,IF(Rules!$B$11=3,J38,IF(Rules!$B$11=4,J25,J12))),"P",HSDR!W20)</f>
        <v>S</v>
      </c>
      <c r="X11" s="31" t="str">
        <f>IF(K63=IF(Rules!$B$11=2,K51,IF(Rules!$B$11=3,K38,IF(Rules!$B$11=4,K25,K12))),"P",HSDR!X20)</f>
        <v>S</v>
      </c>
    </row>
    <row r="12" spans="1:24" ht="17" thickBot="1" x14ac:dyDescent="0.25">
      <c r="A12" s="122">
        <v>10</v>
      </c>
      <c r="B12" s="113">
        <f>2*(IF(Rules!$B$9=Rules!$E$9,SUM(HSD!B13:B19)+Rules!$B$5*HSD!B20+HSD!B44+B25,SUM(HS!B13:B19)+Rules!$B$5*HS!B20+HS!B44+B25)/(9+Rules!$B$5))</f>
        <v>0.25591217102008812</v>
      </c>
      <c r="C12" s="166">
        <f>2*(IF(Rules!$B$9=Rules!$E$9,SUM(HSD!C13:C19)+Rules!$B$5*HSD!C20+HSD!C44+C25,SUM(HS!C13:C19)+Rules!$B$5*HS!C20+HS!C44+C25)/(9+Rules!$B$5))</f>
        <v>0.47702511757927396</v>
      </c>
      <c r="D12" s="166">
        <f>2*(IF(Rules!$B$9=Rules!$E$9,SUM(HSD!D13:D19)+Rules!$B$5*HSD!D20+HSD!D44+D25,SUM(HS!D13:D19)+Rules!$B$5*HS!D20+HS!D44+D25)/(9+Rules!$B$5))</f>
        <v>0.52917868575056526</v>
      </c>
      <c r="E12" s="166">
        <f>2*(IF(Rules!$B$9=Rules!$E$9,SUM(HSD!E13:E19)+Rules!$B$5*HSD!E20+HSD!E44+E25,SUM(HS!E13:E19)+Rules!$B$5*HS!E20+HS!E44+E25)/(9+Rules!$B$5))</f>
        <v>0.58267776514625602</v>
      </c>
      <c r="F12" s="166">
        <f>2*(IF(Rules!$B$9=Rules!$E$9,SUM(HSD!F13:F19)+Rules!$B$5*HSD!F20+HSD!F44+F25,SUM(HS!F13:F19)+Rules!$B$5*HS!F20+HS!F44+F25)/(9+Rules!$B$5))</f>
        <v>0.63565069498224802</v>
      </c>
      <c r="G12" s="166">
        <f>2*(IF(Rules!$B$9=Rules!$E$9,SUM(HSD!G13:G19)+Rules!$B$5*HSD!G20+HSD!G44+G25,SUM(HS!G13:G19)+Rules!$B$5*HS!G20+HS!G44+G25)/(9+Rules!$B$5))</f>
        <v>0.70770536905396042</v>
      </c>
      <c r="H12" s="166">
        <f>2*(IF(Rules!$B$9=Rules!$E$9,SUM(HSD!H13:H19)+Rules!$B$5*HSD!H20+HSD!H44+H25,SUM(HS!H13:H19)+Rules!$B$5*HS!H20+HS!H44+H25)/(9+Rules!$B$5))</f>
        <v>0.6454573388630771</v>
      </c>
      <c r="I12" s="166">
        <f>2*(IF(Rules!$B$9=Rules!$E$9,SUM(HSD!I13:I19)+Rules!$B$5*HSD!I20+HSD!I44+I25,SUM(HS!I13:I19)+Rules!$B$5*HS!I20+HS!I44+I25)/(9+Rules!$B$5))</f>
        <v>0.51682590743860801</v>
      </c>
      <c r="J12" s="166">
        <f>2*(IF(Rules!$B$9=Rules!$E$9,SUM(HSD!J13:J19)+Rules!$B$5*HSD!J20+HSD!J44+J25,SUM(HS!J13:J19)+Rules!$B$5*HS!J20+HS!J44+J25)/(9+Rules!$B$5))</f>
        <v>0.33687476710602637</v>
      </c>
      <c r="K12" s="10">
        <f>2*(IF(Rules!$B$9=Rules!$E$9,SUM(HSD!K13:K19)+Rules!$B$5*HSD!K20+HSD!K44+K25,SUM(HS!K13:K19)+Rules!$B$5*HS!K20+HS!K44+K25)/(9+Rules!$B$5))</f>
        <v>0.12881490474995208</v>
      </c>
    </row>
    <row r="13" spans="1:24" ht="17" thickBot="1" x14ac:dyDescent="0.25"/>
    <row r="14" spans="1:24" ht="17" thickBot="1" x14ac:dyDescent="0.25">
      <c r="A14" s="403" t="s">
        <v>90</v>
      </c>
      <c r="B14" s="404"/>
      <c r="C14" s="404"/>
      <c r="D14" s="404"/>
      <c r="E14" s="404"/>
      <c r="F14" s="404"/>
      <c r="G14" s="404"/>
      <c r="H14" s="404"/>
      <c r="I14" s="404"/>
      <c r="J14" s="404"/>
      <c r="K14" s="411"/>
    </row>
    <row r="15" spans="1:24" ht="17" thickBot="1" x14ac:dyDescent="0.25">
      <c r="A15" s="135" t="s">
        <v>7</v>
      </c>
      <c r="B15" s="177">
        <v>1</v>
      </c>
      <c r="C15" s="178">
        <v>2</v>
      </c>
      <c r="D15" s="178">
        <v>3</v>
      </c>
      <c r="E15" s="178">
        <v>4</v>
      </c>
      <c r="F15" s="178">
        <v>5</v>
      </c>
      <c r="G15" s="178">
        <v>6</v>
      </c>
      <c r="H15" s="178">
        <v>7</v>
      </c>
      <c r="I15" s="178">
        <v>8</v>
      </c>
      <c r="J15" s="178">
        <v>9</v>
      </c>
      <c r="K15" s="139">
        <v>10</v>
      </c>
    </row>
    <row r="16" spans="1:24" x14ac:dyDescent="0.2">
      <c r="A16" s="126">
        <v>1</v>
      </c>
      <c r="B16" s="164">
        <f>2*(IF(Rules!$B$12=Rules!$F$12,SUM(Stand!B36:B43)+Rules!$B$5*Stand!B44+B29,SUM(HSD!B36:B43)+Rules!$B$5*HSD!B44+B29)/(9+Rules!$B$5))</f>
        <v>0.24681431015742963</v>
      </c>
      <c r="C16" s="165">
        <f>2*(IF(Rules!$B$12=Rules!$F$12,SUM(Stand!C36:C43)+Rules!$B$5*Stand!C44+C29,SUM(HSD!C36:C43)+Rules!$B$5*HSD!C44+C29)/(9+Rules!$B$5))</f>
        <v>0.60616009207593269</v>
      </c>
      <c r="D16" s="165">
        <f>2*(IF(Rules!$B$12=Rules!$F$12,SUM(Stand!D36:D43)+Rules!$B$5*Stand!D44+D29,SUM(HSD!D36:D43)+Rules!$B$5*HSD!D44+D29)/(9+Rules!$B$5))</f>
        <v>0.65448971744610962</v>
      </c>
      <c r="E16" s="165">
        <f>2*(IF(Rules!$B$12=Rules!$F$12,SUM(Stand!E36:E43)+Rules!$B$5*Stand!E44+E29,SUM(HSD!E36:E43)+Rules!$B$5*HSD!E44+E29)/(9+Rules!$B$5))</f>
        <v>0.70398794558002764</v>
      </c>
      <c r="F16" s="165">
        <f>2*(IF(Rules!$B$12=Rules!$F$12,SUM(Stand!F36:F43)+Rules!$B$5*Stand!F44+F29,SUM(HSD!F36:F43)+Rules!$B$5*HSD!F44+F29)/(9+Rules!$B$5))</f>
        <v>0.75349635733112907</v>
      </c>
      <c r="G16" s="165">
        <f>2*(IF(Rules!$B$12=Rules!$F$12,SUM(Stand!G36:G43)+Rules!$B$5*Stand!G44+G29,SUM(HSD!G36:G43)+Rules!$B$5*HSD!G44+G29)/(9+Rules!$B$5))</f>
        <v>0.81313378320418017</v>
      </c>
      <c r="H16" s="165">
        <f>2*(IF(Rules!$B$12=Rules!$F$12,SUM(Stand!H36:H43)+Rules!$B$5*Stand!H44+H29,SUM(HSD!H36:H43)+Rules!$B$5*HSD!H44+H29)/(9+Rules!$B$5))</f>
        <v>0.62944471196628327</v>
      </c>
      <c r="I16" s="165">
        <f>2*(IF(Rules!$B$12=Rules!$F$12,SUM(Stand!I36:I43)+Rules!$B$5*Stand!I44+I29,SUM(HSD!I36:I43)+Rules!$B$5*HSD!I44+I29)/(9+Rules!$B$5))</f>
        <v>0.50357012454509587</v>
      </c>
      <c r="J16" s="165">
        <f>2*(IF(Rules!$B$12=Rules!$F$12,SUM(Stand!J36:J43)+Rules!$B$5*Stand!J44+J29,SUM(HSD!J36:J43)+Rules!$B$5*HSD!J44+J29)/(9+Rules!$B$5))</f>
        <v>0.36463545349864968</v>
      </c>
      <c r="K16" s="58">
        <f>2*(IF(Rules!$B$12=Rules!$F$12,SUM(Stand!K36:K43)+Rules!$B$5*Stand!K44+K29,SUM(HSD!K36:K43)+Rules!$B$5*HSD!K44+K29)/(9+Rules!$B$5))</f>
        <v>0.30752051345957193</v>
      </c>
    </row>
    <row r="17" spans="1:11" x14ac:dyDescent="0.2">
      <c r="A17" s="121">
        <v>2</v>
      </c>
      <c r="B17" s="112">
        <f>2*(IF(Rules!$B$9=Rules!$E$9,SUM(HSD!B5:B11)+Rules!$B$5*HSD!B12+HSD!B36+B30,SUM(HS!B5:B11)+Rules!$B$5*HS!B12+HS!B36+B30)/(9+Rules!$B$5))</f>
        <v>-0.43397902994758852</v>
      </c>
      <c r="C17" s="1">
        <f>2*(IF(Rules!$B$9=Rules!$E$9,SUM(HSD!C5:C11)+Rules!$B$5*HSD!C12+HSD!C36+C30,SUM(HS!C5:C11)+Rules!$B$5*HS!C12+HS!C36+C30)/(9+Rules!$B$5))</f>
        <v>-8.4267225502711041E-2</v>
      </c>
      <c r="D17" s="1">
        <f>2*(IF(Rules!$B$9=Rules!$E$9,SUM(HSD!D5:D11)+Rules!$B$5*HSD!D12+HSD!D36+D30,SUM(HS!D5:D11)+Rules!$B$5*HS!D12+HS!D36+D30)/(9+Rules!$B$5))</f>
        <v>-1.5498287197501173E-2</v>
      </c>
      <c r="E17" s="1">
        <f>2*(IF(Rules!$B$9=Rules!$E$9,SUM(HSD!E5:E11)+Rules!$B$5*HSD!E12+HSD!E36+E30,SUM(HS!E5:E11)+Rules!$B$5*HS!E12+HS!E36+E30)/(9+Rules!$B$5))</f>
        <v>5.9333738978653974E-2</v>
      </c>
      <c r="F17" s="1">
        <f>2*(IF(Rules!$B$9=Rules!$E$9,SUM(HSD!F5:F11)+Rules!$B$5*HSD!F12+HSD!F36+F30,SUM(HS!F5:F11)+Rules!$B$5*HS!F12+HS!F36+F30)/(9+Rules!$B$5))</f>
        <v>0.15203616947891799</v>
      </c>
      <c r="G17" s="1">
        <f>2*(IF(Rules!$B$9=Rules!$E$9,SUM(HSD!G5:G11)+Rules!$B$5*HSD!G12+HSD!G36+G30,SUM(HS!G5:G11)+Rules!$B$5*HS!G12+HS!G36+G30)/(9+Rules!$B$5))</f>
        <v>0.22737886696191317</v>
      </c>
      <c r="H17" s="1">
        <f>2*(IF(Rules!$B$9=Rules!$E$9,SUM(HSD!H5:H11)+Rules!$B$5*HSD!H12+HSD!H36+H30,SUM(HS!H5:H11)+Rules!$B$5*HS!H12+HS!H36+H30)/(9+Rules!$B$5))</f>
        <v>6.958050045595748E-3</v>
      </c>
      <c r="I17" s="1">
        <f>2*(IF(Rules!$B$9=Rules!$E$9,SUM(HSD!I5:I11)+Rules!$B$5*HSD!I12+HSD!I36+I30,SUM(HS!I5:I11)+Rules!$B$5*HS!I12+HS!I36+I30)/(9+Rules!$B$5))</f>
        <v>-0.17673202696357632</v>
      </c>
      <c r="J17" s="1">
        <f>2*(IF(Rules!$B$9=Rules!$E$9,SUM(HSD!J5:J11)+Rules!$B$5*HSD!J12+HSD!J36+J30,SUM(HS!J5:J11)+Rules!$B$5*HS!J12+HS!J36+J30)/(9+Rules!$B$5))</f>
        <v>-0.38721380320870769</v>
      </c>
      <c r="K17" s="9">
        <f>2*(IF(Rules!$B$9=Rules!$E$9,SUM(HSD!K5:K11)+Rules!$B$5*HSD!K12+HSD!K36+K30,SUM(HS!K5:K11)+Rules!$B$5*HS!K12+HS!K36+K30)/(9+Rules!$B$5))</f>
        <v>-0.50766884444357896</v>
      </c>
    </row>
    <row r="18" spans="1:11" x14ac:dyDescent="0.2">
      <c r="A18" s="121">
        <v>3</v>
      </c>
      <c r="B18" s="112">
        <f>2*(IF(Rules!$B$9=Rules!$E$9,SUM(HSD!B6:B12)+Rules!$B$5*HSD!B13+HSD!B37+B31,SUM(HS!B6:B12)+Rules!$B$5*HS!B13+HS!B37+B31)/(9+Rules!$B$5))</f>
        <v>-0.48734842751982665</v>
      </c>
      <c r="C18" s="1">
        <f>2*(IF(Rules!$B$9=Rules!$E$9,SUM(HSD!C6:C12)+Rules!$B$5*HSD!C13+HSD!C37+C31,SUM(HS!C6:C12)+Rules!$B$5*HS!C13+HS!C37+C31)/(9+Rules!$B$5))</f>
        <v>-0.13992944417761496</v>
      </c>
      <c r="D18" s="1">
        <f>2*(IF(Rules!$B$9=Rules!$E$9,SUM(HSD!D6:D12)+Rules!$B$5*HSD!D13+HSD!D37+D31,SUM(HS!D6:D12)+Rules!$B$5*HS!D13+HS!D37+D31)/(9+Rules!$B$5))</f>
        <v>-5.8284696427541714E-2</v>
      </c>
      <c r="E18" s="1">
        <f>2*(IF(Rules!$B$9=Rules!$E$9,SUM(HSD!E6:E12)+Rules!$B$5*HSD!E13+HSD!E37+E31,SUM(HS!E6:E12)+Rules!$B$5*HS!E13+HS!E37+E31)/(9+Rules!$B$5))</f>
        <v>2.8134517976885209E-2</v>
      </c>
      <c r="F18" s="1">
        <f>2*(IF(Rules!$B$9=Rules!$E$9,SUM(HSD!F6:F12)+Rules!$B$5*HSD!F13+HSD!F37+F31,SUM(HS!F6:F12)+Rules!$B$5*HS!F13+HS!F37+F31)/(9+Rules!$B$5))</f>
        <v>0.12470784634060185</v>
      </c>
      <c r="G18" s="1">
        <f>2*(IF(Rules!$B$9=Rules!$E$9,SUM(HSD!G6:G12)+Rules!$B$5*HSD!G13+HSD!G37+G31,SUM(HS!G6:G12)+Rules!$B$5*HS!G13+HS!G37+G31)/(9+Rules!$B$5))</f>
        <v>0.19970541230483627</v>
      </c>
      <c r="H18" s="1">
        <f>2*(IF(Rules!$B$9=Rules!$E$9,SUM(HSD!H6:H12)+Rules!$B$5*HSD!H13+HSD!H37+H31,SUM(HS!H6:H12)+Rules!$B$5*HS!H13+HS!H37+H31)/(9+Rules!$B$5))</f>
        <v>-5.8585254727766593E-2</v>
      </c>
      <c r="I18" s="1">
        <f>2*(IF(Rules!$B$9=Rules!$E$9,SUM(HSD!I6:I12)+Rules!$B$5*HSD!I13+HSD!I37+I31,SUM(HS!I6:I12)+Rules!$B$5*HS!I13+HS!I37+I31)/(9+Rules!$B$5))</f>
        <v>-0.23704993410552874</v>
      </c>
      <c r="J18" s="1">
        <f>2*(IF(Rules!$B$9=Rules!$E$9,SUM(HSD!J6:J12)+Rules!$B$5*HSD!J13+HSD!J37+J31,SUM(HS!J6:J12)+Rules!$B$5*HS!J13+HS!J37+J31)/(9+Rules!$B$5))</f>
        <v>-0.44155265953053213</v>
      </c>
      <c r="K18" s="9">
        <f>2*(IF(Rules!$B$9=Rules!$E$9,SUM(HSD!K6:K12)+Rules!$B$5*HSD!K13+HSD!K37+K31,SUM(HS!K6:K12)+Rules!$B$5*HS!K13+HS!K37+K31)/(9+Rules!$B$5))</f>
        <v>-0.55831617240970499</v>
      </c>
    </row>
    <row r="19" spans="1:11" x14ac:dyDescent="0.2">
      <c r="A19" s="121">
        <v>4</v>
      </c>
      <c r="B19" s="112">
        <f>2*(IF(Rules!$B$9=Rules!$E$9,SUM(HSD!B7:B13)+Rules!$B$5*HSD!B14+HSD!B38+B32,SUM(HS!B7:B13)+Rules!$B$5*HS!B14+HS!B38+B32)/(9+Rules!$B$5))</f>
        <v>-0.54201328309754238</v>
      </c>
      <c r="C19" s="1">
        <f>2*(IF(Rules!$B$9=Rules!$E$9,SUM(HSD!C7:C13)+Rules!$B$5*HSD!C14+HSD!C38+C32,SUM(HS!C7:C13)+Rules!$B$5*HS!C14+HS!C38+C32)/(9+Rules!$B$5))</f>
        <v>-0.17159359287641518</v>
      </c>
      <c r="D19" s="1">
        <f>2*(IF(Rules!$B$9=Rules!$E$9,SUM(HSD!D7:D13)+Rules!$B$5*HSD!D14+HSD!D38+D32,SUM(HS!D7:D13)+Rules!$B$5*HS!D14+HS!D38+D32)/(9+Rules!$B$5))</f>
        <v>-8.8510033551112699E-2</v>
      </c>
      <c r="E19" s="1">
        <f>2*(IF(Rules!$B$9=Rules!$E$9,SUM(HSD!E7:E13)+Rules!$B$5*HSD!E14+HSD!E38+E32,SUM(HS!E7:E13)+Rules!$B$5*HS!E14+HS!E38+E32)/(9+Rules!$B$5))</f>
        <v>-7.0044751783560999E-4</v>
      </c>
      <c r="F19" s="1">
        <f>2*(IF(Rules!$B$9=Rules!$E$9,SUM(HSD!F7:F13)+Rules!$B$5*HSD!F14+HSD!F38+F32,SUM(HS!F7:F13)+Rules!$B$5*HS!F14+HS!F38+F32)/(9+Rules!$B$5))</f>
        <v>0.10070528937626665</v>
      </c>
      <c r="G19" s="1">
        <f>2*(IF(Rules!$B$9=Rules!$E$9,SUM(HSD!G7:G13)+Rules!$B$5*HSD!G14+HSD!G38+G32,SUM(HS!G7:G13)+Rules!$B$5*HS!G14+HS!G38+G32)/(9+Rules!$B$5))</f>
        <v>0.17417494269127992</v>
      </c>
      <c r="H19" s="1">
        <f>2*(IF(Rules!$B$9=Rules!$E$9,SUM(HSD!H7:H13)+Rules!$B$5*HSD!H14+HSD!H38+H32,SUM(HS!H7:H13)+Rules!$B$5*HS!H14+HS!H38+H32)/(9+Rules!$B$5))</f>
        <v>-0.1254515495303114</v>
      </c>
      <c r="I19" s="1">
        <f>2*(IF(Rules!$B$9=Rules!$E$9,SUM(HSD!I7:I13)+Rules!$B$5*HSD!I14+HSD!I38+I32,SUM(HS!I7:I13)+Rules!$B$5*HS!I14+HS!I38+I32)/(9+Rules!$B$5))</f>
        <v>-0.29874027101353856</v>
      </c>
      <c r="J19" s="1">
        <f>2*(IF(Rules!$B$9=Rules!$E$9,SUM(HSD!J7:J13)+Rules!$B$5*HSD!J14+HSD!J38+J32,SUM(HS!J7:J13)+Rules!$B$5*HS!J14+HS!J38+J32)/(9+Rules!$B$5))</f>
        <v>-0.49719688448925381</v>
      </c>
      <c r="K19" s="9">
        <f>2*(IF(Rules!$B$9=Rules!$E$9,SUM(HSD!K7:K13)+Rules!$B$5*HSD!K14+HSD!K38+K32,SUM(HS!K7:K13)+Rules!$B$5*HS!K14+HS!K38+K32)/(9+Rules!$B$5))</f>
        <v>-0.6102073473534938</v>
      </c>
    </row>
    <row r="20" spans="1:11" x14ac:dyDescent="0.2">
      <c r="A20" s="121">
        <v>5</v>
      </c>
      <c r="B20" s="112">
        <f>2*(IF(Rules!$B$9=Rules!$E$9,SUM(HSD!B8:B14)+Rules!$B$5*HSD!B15+HSD!B39+B33,SUM(HS!B8:B14)+Rules!$B$5*HS!B15+HS!B39+B33)/(9+Rules!$B$5))</f>
        <v>-0.60100911429393566</v>
      </c>
      <c r="C20" s="1">
        <f>2*(IF(Rules!$B$9=Rules!$E$9,SUM(HSD!C8:C14)+Rules!$B$5*HSD!C15+HSD!C39+C33,SUM(HS!C8:C14)+Rules!$B$5*HS!C15+HS!C39+C33)/(9+Rules!$B$5))</f>
        <v>-0.20852591232518977</v>
      </c>
      <c r="D20" s="1">
        <f>2*(IF(Rules!$B$9=Rules!$E$9,SUM(HSD!D8:D14)+Rules!$B$5*HSD!D15+HSD!D39+D33,SUM(HS!D8:D14)+Rules!$B$5*HS!D15+HS!D39+D33)/(9+Rules!$B$5))</f>
        <v>-0.12386278054459822</v>
      </c>
      <c r="E20" s="1">
        <f>2*(IF(Rules!$B$9=Rules!$E$9,SUM(HSD!E8:E14)+Rules!$B$5*HSD!E15+HSD!E39+E33,SUM(HS!E8:E14)+Rules!$B$5*HS!E15+HS!E39+E33)/(9+Rules!$B$5))</f>
        <v>-3.1188889093379798E-2</v>
      </c>
      <c r="F20" s="1">
        <f>2*(IF(Rules!$B$9=Rules!$E$9,SUM(HSD!F8:F14)+Rules!$B$5*HSD!F15+HSD!F39+F33,SUM(HS!F8:F14)+Rules!$B$5*HS!F15+HS!F39+F33)/(9+Rules!$B$5))</f>
        <v>7.1835229989042543E-2</v>
      </c>
      <c r="G20" s="1">
        <f>2*(IF(Rules!$B$9=Rules!$E$9,SUM(HSD!G8:G14)+Rules!$B$5*HSD!G15+HSD!G39+G33,SUM(HS!G8:G14)+Rules!$B$5*HS!G15+HS!G39+G33)/(9+Rules!$B$5))</f>
        <v>0.14119795355422551</v>
      </c>
      <c r="H20" s="1">
        <f>2*(IF(Rules!$B$9=Rules!$E$9,SUM(HSD!H8:H14)+Rules!$B$5*HSD!H15+HSD!H39+H33,SUM(HS!H8:H14)+Rules!$B$5*HS!H15+HS!H39+H33)/(9+Rules!$B$5))</f>
        <v>-0.21360957957948717</v>
      </c>
      <c r="I20" s="1">
        <f>2*(IF(Rules!$B$9=Rules!$E$9,SUM(HSD!I8:I14)+Rules!$B$5*HSD!I15+HSD!I39+I33,SUM(HS!I8:I14)+Rules!$B$5*HS!I15+HS!I39+I33)/(9+Rules!$B$5))</f>
        <v>-0.36764710872122569</v>
      </c>
      <c r="J20" s="1">
        <f>2*(IF(Rules!$B$9=Rules!$E$9,SUM(HSD!J8:J14)+Rules!$B$5*HSD!J15+HSD!J39+J33,SUM(HS!J8:J14)+Rules!$B$5*HS!J15+HS!J39+J33)/(9+Rules!$B$5))</f>
        <v>-0.55959871718010423</v>
      </c>
      <c r="K20" s="9">
        <f>2*(IF(Rules!$B$9=Rules!$E$9,SUM(HSD!K8:K14)+Rules!$B$5*HSD!K15+HSD!K39+K33,SUM(HS!K8:K14)+Rules!$B$5*HS!K15+HS!K39+K33)/(9+Rules!$B$5))</f>
        <v>-0.67054997198877109</v>
      </c>
    </row>
    <row r="21" spans="1:11" x14ac:dyDescent="0.2">
      <c r="A21" s="121">
        <v>6</v>
      </c>
      <c r="B21" s="112">
        <f>2*(IF(Rules!$B$9=Rules!$E$9,SUM(HSD!B9:B15)+Rules!$B$5*HSD!B16+HSD!B40+B34,SUM(HS!B9:B15)+Rules!$B$5*HS!B16+HS!B40+B34)/(9+Rules!$B$5))</f>
        <v>-0.68129878586451731</v>
      </c>
      <c r="C21" s="1">
        <f>2*(IF(Rules!$B$9=Rules!$E$9,SUM(HSD!C9:C15)+Rules!$B$5*HSD!C16+HSD!C40+C34,SUM(HS!C9:C15)+Rules!$B$5*HS!C16+HS!C40+C34)/(9+Rules!$B$5))</f>
        <v>-0.2535785173751941</v>
      </c>
      <c r="D21" s="1">
        <f>2*(IF(Rules!$B$9=Rules!$E$9,SUM(HSD!D9:D15)+Rules!$B$5*HSD!D16+HSD!D40+D34,SUM(HS!D9:D15)+Rules!$B$5*HS!D16+HS!D40+D34)/(9+Rules!$B$5))</f>
        <v>-0.16236190502927889</v>
      </c>
      <c r="E21" s="1">
        <f>2*(IF(Rules!$B$9=Rules!$E$9,SUM(HSD!E9:E15)+Rules!$B$5*HSD!E16+HSD!E40+E34,SUM(HS!E9:E15)+Rules!$B$5*HS!E16+HS!E40+E34)/(9+Rules!$B$5))</f>
        <v>-6.5242110257549266E-2</v>
      </c>
      <c r="F21" s="1">
        <f>2*(IF(Rules!$B$9=Rules!$E$9,SUM(HSD!F9:F15)+Rules!$B$5*HSD!F16+HSD!F40+F34,SUM(HS!F9:F15)+Rules!$B$5*HS!F16+HS!F40+F34)/(9+Rules!$B$5))</f>
        <v>3.9226356320867399E-2</v>
      </c>
      <c r="G21" s="1">
        <f>2*(IF(Rules!$B$9=Rules!$E$9,SUM(HSD!G9:G15)+Rules!$B$5*HSD!G16+HSD!G40+G34,SUM(HS!G9:G15)+Rules!$B$5*HS!G16+HS!G40+G34)/(9+Rules!$B$5))</f>
        <v>0.10667340682942227</v>
      </c>
      <c r="H21" s="1">
        <f>2*(IF(Rules!$B$9=Rules!$E$9,SUM(HSD!H9:H15)+Rules!$B$5*HSD!H16+HSD!H40+H34,SUM(HS!H9:H15)+Rules!$B$5*HS!H16+HS!H40+H34)/(9+Rules!$B$5))</f>
        <v>-0.31692077945309899</v>
      </c>
      <c r="I21" s="1">
        <f>2*(IF(Rules!$B$9=Rules!$E$9,SUM(HSD!I9:I15)+Rules!$B$5*HSD!I16+HSD!I40+I34,SUM(HS!I9:I15)+Rules!$B$5*HS!I16+HS!I40+I34)/(9+Rules!$B$5))</f>
        <v>-0.46304550282877255</v>
      </c>
      <c r="J21" s="1">
        <f>2*(IF(Rules!$B$9=Rules!$E$9,SUM(HSD!J9:J15)+Rules!$B$5*HSD!J16+HSD!J40+J34,SUM(HS!J9:J15)+Rules!$B$5*HS!J16+HS!J40+J34)/(9+Rules!$B$5))</f>
        <v>-0.63423528935103346</v>
      </c>
      <c r="K21" s="9">
        <f>2*(IF(Rules!$B$9=Rules!$E$9,SUM(HSD!K9:K15)+Rules!$B$5*HSD!K16+HSD!K40+K34,SUM(HS!K9:K15)+Rules!$B$5*HS!K16+HS!K40+K34)/(9+Rules!$B$5))</f>
        <v>-0.74023538344852136</v>
      </c>
    </row>
    <row r="22" spans="1:11" x14ac:dyDescent="0.2">
      <c r="A22" s="121">
        <v>7</v>
      </c>
      <c r="B22" s="112">
        <f>2*(IF(Rules!$B$9=Rules!$E$9,SUM(HSD!B10:B16)+Rules!$B$5*HSD!B17+HSD!B41+B35,SUM(HS!B10:B16)+Rules!$B$5*HS!B17+HS!B41+B35)/(9+Rules!$B$5))</f>
        <v>-0.71856860040621029</v>
      </c>
      <c r="C22" s="1">
        <f>2*(IF(Rules!$B$9=Rules!$E$9,SUM(HSD!C10:C16)+Rules!$B$5*HSD!C17+HSD!C41+C35,SUM(HS!C10:C16)+Rules!$B$5*HS!C17+HS!C41+C35)/(9+Rules!$B$5))</f>
        <v>-0.1963016079632402</v>
      </c>
      <c r="D22" s="1">
        <f>2*(IF(Rules!$B$9=Rules!$E$9,SUM(HSD!D10:D16)+Rules!$B$5*HSD!D17+HSD!D41+D35,SUM(HS!D10:D16)+Rules!$B$5*HS!D17+HS!D41+D35)/(9+Rules!$B$5))</f>
        <v>-0.10948552726048816</v>
      </c>
      <c r="E22" s="1">
        <f>2*(IF(Rules!$B$9=Rules!$E$9,SUM(HSD!E10:E16)+Rules!$B$5*HSD!E17+HSD!E41+E35,SUM(HS!E10:E16)+Rules!$B$5*HS!E17+HS!E41+E35)/(9+Rules!$B$5))</f>
        <v>-1.9921218921965758E-2</v>
      </c>
      <c r="F22" s="1">
        <f>2*(IF(Rules!$B$9=Rules!$E$9,SUM(HSD!F10:F16)+Rules!$B$5*HSD!F17+HSD!F41+F35,SUM(HS!F10:F16)+Rules!$B$5*HS!F17+HS!F41+F35)/(9+Rules!$B$5))</f>
        <v>7.4563567868088848E-2</v>
      </c>
      <c r="G22" s="1">
        <f>2*(IF(Rules!$B$9=Rules!$E$9,SUM(HSD!G10:G16)+Rules!$B$5*HSD!G17+HSD!G41+G35,SUM(HS!G10:G16)+Rules!$B$5*HS!G17+HS!G41+G35)/(9+Rules!$B$5))</f>
        <v>0.16472730313989489</v>
      </c>
      <c r="H22" s="1">
        <f>2*(IF(Rules!$B$9=Rules!$E$9,SUM(HSD!H10:H16)+Rules!$B$5*HSD!H17+HSD!H41+H35,SUM(HS!H10:H16)+Rules!$B$5*HS!H17+HS!H41+H35)/(9+Rules!$B$5))</f>
        <v>-0.13707521359511174</v>
      </c>
      <c r="I22" s="1">
        <f>2*(IF(Rules!$B$9=Rules!$E$9,SUM(HSD!I10:I16)+Rules!$B$5*HSD!I17+HSD!I41+I35,SUM(HS!I10:I16)+Rules!$B$5*HS!I17+HS!I41+I35)/(9+Rules!$B$5))</f>
        <v>-0.4755109701627388</v>
      </c>
      <c r="J22" s="1">
        <f>2*(IF(Rules!$B$9=Rules!$E$9,SUM(HSD!J10:J16)+Rules!$B$5*HSD!J17+HSD!J41+J35,SUM(HS!J10:J16)+Rules!$B$5*HS!J17+HS!J41+J35)/(9+Rules!$B$5))</f>
        <v>-0.64515064432824587</v>
      </c>
      <c r="K22" s="9">
        <f>2*(IF(Rules!$B$9=Rules!$E$9,SUM(HSD!K10:K16)+Rules!$B$5*HSD!K17+HSD!K41+K35,SUM(HS!K10:K16)+Rules!$B$5*HS!K17+HS!K41+K35)/(9+Rules!$B$5))</f>
        <v>-0.71332528034968157</v>
      </c>
    </row>
    <row r="23" spans="1:11" x14ac:dyDescent="0.2">
      <c r="A23" s="121">
        <v>8</v>
      </c>
      <c r="B23" s="112">
        <f>2*(IF(Rules!$B$9=Rules!$E$9,SUM(HSD!B11:B17)+Rules!$B$5*HSD!B18+HSD!B42+B36,SUM(HS!B11:B17)+Rules!$B$5*HS!B18+HS!B42+B36)/(9+Rules!$B$5))</f>
        <v>-0.47846720619452893</v>
      </c>
      <c r="C23" s="1">
        <f>2*(IF(Rules!$B$9=Rules!$E$9,SUM(HSD!C11:C17)+Rules!$B$5*HSD!C18+HSD!C42+C36,SUM(HS!C11:C17)+Rules!$B$5*HS!C18+HS!C42+C36)/(9+Rules!$B$5))</f>
        <v>-4.10085652565544E-2</v>
      </c>
      <c r="D23" s="1">
        <f>2*(IF(Rules!$B$9=Rules!$E$9,SUM(HSD!D11:D17)+Rules!$B$5*HSD!D18+HSD!D42+D36,SUM(HS!D11:D17)+Rules!$B$5*HS!D18+HS!D42+D36)/(9+Rules!$B$5))</f>
        <v>2.9651267038439212E-2</v>
      </c>
      <c r="E23" s="1">
        <f>2*(IF(Rules!$B$9=Rules!$E$9,SUM(HSD!E11:E17)+Rules!$B$5*HSD!E18+HSD!E42+E36,SUM(HS!E11:E17)+Rules!$B$5*HS!E18+HS!E42+E36)/(9+Rules!$B$5))</f>
        <v>0.10253679913733912</v>
      </c>
      <c r="F23" s="1">
        <f>2*(IF(Rules!$B$9=Rules!$E$9,SUM(HSD!F11:F17)+Rules!$B$5*HSD!F18+HSD!F42+F36,SUM(HS!F11:F17)+Rules!$B$5*HS!F18+HS!F42+F36)/(9+Rules!$B$5))</f>
        <v>0.17786869518456505</v>
      </c>
      <c r="G23" s="1">
        <f>2*(IF(Rules!$B$9=Rules!$E$9,SUM(HSD!G11:G17)+Rules!$B$5*HSD!G18+HSD!G42+G36,SUM(HS!G11:G17)+Rules!$B$5*HS!G18+HS!G42+G36)/(9+Rules!$B$5))</f>
        <v>0.28114462143026464</v>
      </c>
      <c r="H23" s="1">
        <f>2*(IF(Rules!$B$9=Rules!$E$9,SUM(HSD!H11:H17)+Rules!$B$5*HSD!H18+HSD!H42+H36,SUM(HS!H11:H17)+Rules!$B$5*HS!H18+HS!H42+H36)/(9+Rules!$B$5))</f>
        <v>0.17942021385705018</v>
      </c>
      <c r="I23" s="1">
        <f>2*(IF(Rules!$B$9=Rules!$E$9,SUM(HSD!I11:I17)+Rules!$B$5*HSD!I18+HSD!I42+I36,SUM(HS!I11:I17)+Rules!$B$5*HS!I18+HS!I42+I36)/(9+Rules!$B$5))</f>
        <v>-0.15401156627741791</v>
      </c>
      <c r="J23" s="1">
        <f>2*(IF(Rules!$B$9=Rules!$E$9,SUM(HSD!J11:J17)+Rules!$B$5*HSD!J18+HSD!J42+J36,SUM(HS!J11:J17)+Rules!$B$5*HS!J18+HS!J42+J36)/(9+Rules!$B$5))</f>
        <v>-0.50298441638041402</v>
      </c>
      <c r="K23" s="9">
        <f>2*(IF(Rules!$B$9=Rules!$E$9,SUM(HSD!K11:K17)+Rules!$B$5*HSD!K18+HSD!K42+K36,SUM(HS!K11:K17)+Rules!$B$5*HS!K18+HS!K42+K36)/(9+Rules!$B$5))</f>
        <v>-0.58087155443935135</v>
      </c>
    </row>
    <row r="24" spans="1:11" x14ac:dyDescent="0.2">
      <c r="A24" s="121">
        <v>9</v>
      </c>
      <c r="B24" s="112">
        <f>2*(IF(Rules!$B$9=Rules!$E$9,SUM(HSD!B12:B18)+Rules!$B$5*HSD!B19+HSD!B43+B37,SUM(HS!B12:B18)+Rules!$B$5*HS!B19+HS!B43+B37)/(9+Rules!$B$5))</f>
        <v>-0.18006502022790671</v>
      </c>
      <c r="C24" s="1">
        <f>2*(IF(Rules!$B$9=Rules!$E$9,SUM(HSD!C12:C18)+Rules!$B$5*HSD!C19+HSD!C43+C37,SUM(HS!C12:C18)+Rules!$B$5*HS!C19+HS!C43+C37)/(9+Rules!$B$5))</f>
        <v>0.13385768207672508</v>
      </c>
      <c r="D24" s="1">
        <f>2*(IF(Rules!$B$9=Rules!$E$9,SUM(HSD!D12:D18)+Rules!$B$5*HSD!D19+HSD!D43+D37,SUM(HS!D12:D18)+Rules!$B$5*HS!D19+HS!D43+D37)/(9+Rules!$B$5))</f>
        <v>0.19320731563116447</v>
      </c>
      <c r="E24" s="1">
        <f>2*(IF(Rules!$B$9=Rules!$E$9,SUM(HSD!E12:E18)+Rules!$B$5*HSD!E19+HSD!E43+E37,SUM(HS!E12:E18)+Rules!$B$5*HS!E19+HS!E43+E37)/(9+Rules!$B$5))</f>
        <v>0.25454407563811315</v>
      </c>
      <c r="F24" s="1">
        <f>2*(IF(Rules!$B$9=Rules!$E$9,SUM(HSD!F12:F18)+Rules!$B$5*HSD!F19+HSD!F43+F37,SUM(HS!F12:F18)+Rules!$B$5*HS!F19+HS!F43+F37)/(9+Rules!$B$5))</f>
        <v>0.31872977328281132</v>
      </c>
      <c r="G24" s="1">
        <f>2*(IF(Rules!$B$9=Rules!$E$9,SUM(HSD!G12:G18)+Rules!$B$5*HSD!G19+HSD!G43+G37,SUM(HS!G12:G18)+Rules!$B$5*HS!G19+HS!G43+G37)/(9+Rules!$B$5))</f>
        <v>0.40361032143368897</v>
      </c>
      <c r="H24" s="1">
        <f>2*(IF(Rules!$B$9=Rules!$E$9,SUM(HSD!H12:H18)+Rules!$B$5*HSD!H19+HSD!H43+H37,SUM(HS!H12:H18)+Rules!$B$5*HS!H19+HS!H43+H37)/(9+Rules!$B$5))</f>
        <v>0.3535152100301121</v>
      </c>
      <c r="I24" s="1">
        <f>2*(IF(Rules!$B$9=Rules!$E$9,SUM(HSD!I12:I18)+Rules!$B$5*HSD!I19+HSD!I43+I37,SUM(HS!I12:I18)+Rules!$B$5*HS!I19+HS!I43+I37)/(9+Rules!$B$5))</f>
        <v>0.19129321615782191</v>
      </c>
      <c r="J24" s="1">
        <f>2*(IF(Rules!$B$9=Rules!$E$9,SUM(HSD!J12:J18)+Rules!$B$5*HSD!J19+HSD!J43+J37,SUM(HS!J12:J18)+Rules!$B$5*HS!J19+HS!J43+J37)/(9+Rules!$B$5))</f>
        <v>-0.15072067108588086</v>
      </c>
      <c r="K24" s="9">
        <f>2*(IF(Rules!$B$9=Rules!$E$9,SUM(HSD!K12:K18)+Rules!$B$5*HSD!K19+HSD!K43+K37,SUM(HS!K12:K18)+Rules!$B$5*HS!K19+HS!K43+K37)/(9+Rules!$B$5))</f>
        <v>-0.3811994363976306</v>
      </c>
    </row>
    <row r="25" spans="1:11" ht="17" thickBot="1" x14ac:dyDescent="0.25">
      <c r="A25" s="122">
        <v>10</v>
      </c>
      <c r="B25" s="113">
        <f>2*(IF(Rules!$B$9=Rules!$E$9,SUM(HSD!B13:B19)+Rules!$B$5*HSD!B20+HSD!B44+B38,SUM(HS!B13:B19)+Rules!$B$5*HS!B20+HS!B44+B38)/(9+Rules!$B$5))</f>
        <v>0.25404256790190649</v>
      </c>
      <c r="C25" s="166">
        <f>2*(IF(Rules!$B$9=Rules!$E$9,SUM(HSD!C13:C19)+Rules!$B$5*HSD!C20+HSD!C44+C38,SUM(HS!C13:C19)+Rules!$B$5*HS!C20+HS!C44+C38)/(9+Rules!$B$5))</f>
        <v>0.47477335618105915</v>
      </c>
      <c r="D25" s="166">
        <f>2*(IF(Rules!$B$9=Rules!$E$9,SUM(HSD!D13:D19)+Rules!$B$5*HSD!D20+HSD!D44+D38,SUM(HS!D13:D19)+Rules!$B$5*HS!D20+HS!D44+D38)/(9+Rules!$B$5))</f>
        <v>0.52682687199935552</v>
      </c>
      <c r="E25" s="166">
        <f>2*(IF(Rules!$B$9=Rules!$E$9,SUM(HSD!E13:E19)+Rules!$B$5*HSD!E20+HSD!E44+E38,SUM(HS!E13:E19)+Rules!$B$5*HS!E20+HS!E44+E38)/(9+Rules!$B$5))</f>
        <v>0.58023077979244886</v>
      </c>
      <c r="F25" s="166">
        <f>2*(IF(Rules!$B$9=Rules!$E$9,SUM(HSD!F13:F19)+Rules!$B$5*HSD!F20+HSD!F44+F38,SUM(HS!F13:F19)+Rules!$B$5*HS!F20+HS!F44+F38)/(9+Rules!$B$5))</f>
        <v>0.63317564802789661</v>
      </c>
      <c r="G25" s="166">
        <f>2*(IF(Rules!$B$9=Rules!$E$9,SUM(HSD!G13:G19)+Rules!$B$5*HSD!G20+HSD!G44+G38,SUM(HS!G13:G19)+Rules!$B$5*HS!G20+HS!G44+G38)/(9+Rules!$B$5))</f>
        <v>0.70504978713524302</v>
      </c>
      <c r="H25" s="166">
        <f>2*(IF(Rules!$B$9=Rules!$E$9,SUM(HSD!H13:H19)+Rules!$B$5*HSD!H20+HSD!H44+H38,SUM(HS!H13:H19)+Rules!$B$5*HS!H20+HS!H44+H38)/(9+Rules!$B$5))</f>
        <v>0.64281131172356143</v>
      </c>
      <c r="I25" s="166">
        <f>2*(IF(Rules!$B$9=Rules!$E$9,SUM(HSD!I13:I19)+Rules!$B$5*HSD!I20+HSD!I44+I38,SUM(HS!I13:I19)+Rules!$B$5*HS!I20+HS!I44+I38)/(9+Rules!$B$5))</f>
        <v>0.5143953850109767</v>
      </c>
      <c r="J25" s="166">
        <f>2*(IF(Rules!$B$9=Rules!$E$9,SUM(HSD!J13:J19)+Rules!$B$5*HSD!J20+HSD!J44+J38,SUM(HS!J13:J19)+Rules!$B$5*HS!J20+HS!J44+J38)/(9+Rules!$B$5))</f>
        <v>0.3347880216795448</v>
      </c>
      <c r="K25" s="10">
        <f>2*(IF(Rules!$B$9=Rules!$E$9,SUM(HSD!K13:K19)+Rules!$B$5*HSD!K20+HSD!K44+K38,SUM(HS!K13:K19)+Rules!$B$5*HS!K20+HS!K44+K38)/(9+Rules!$B$5))</f>
        <v>0.12724308849531457</v>
      </c>
    </row>
    <row r="26" spans="1:11" ht="17" thickBot="1" x14ac:dyDescent="0.25"/>
    <row r="27" spans="1:11" ht="17" thickBot="1" x14ac:dyDescent="0.25">
      <c r="A27" s="403" t="s">
        <v>91</v>
      </c>
      <c r="B27" s="404"/>
      <c r="C27" s="404"/>
      <c r="D27" s="404"/>
      <c r="E27" s="404"/>
      <c r="F27" s="404"/>
      <c r="G27" s="404"/>
      <c r="H27" s="404"/>
      <c r="I27" s="404"/>
      <c r="J27" s="404"/>
      <c r="K27" s="411"/>
    </row>
    <row r="28" spans="1:11" ht="17" thickBot="1" x14ac:dyDescent="0.25">
      <c r="A28" s="160" t="s">
        <v>7</v>
      </c>
      <c r="B28" s="177">
        <v>1</v>
      </c>
      <c r="C28" s="178">
        <v>2</v>
      </c>
      <c r="D28" s="178">
        <v>3</v>
      </c>
      <c r="E28" s="178">
        <v>4</v>
      </c>
      <c r="F28" s="178">
        <v>5</v>
      </c>
      <c r="G28" s="178">
        <v>6</v>
      </c>
      <c r="H28" s="178">
        <v>7</v>
      </c>
      <c r="I28" s="178">
        <v>8</v>
      </c>
      <c r="J28" s="178">
        <v>9</v>
      </c>
      <c r="K28" s="139">
        <v>10</v>
      </c>
    </row>
    <row r="29" spans="1:11" x14ac:dyDescent="0.2">
      <c r="A29" s="126">
        <v>1</v>
      </c>
      <c r="B29" s="164">
        <f>2*(IF(Rules!$B$12=Rules!$F$12,SUM(Stand!B36:B43)+Rules!$B$5*Stand!B44+B42,SUM(HSD!B36:B43)+Rules!$B$5*HSD!B44+B42)/(9+Rules!$B$5))</f>
        <v>0.22844717277365195</v>
      </c>
      <c r="C29" s="165">
        <f>2*(IF(Rules!$B$12=Rules!$F$12,SUM(Stand!C36:C43)+Rules!$B$5*Stand!C44+C42,SUM(HSD!C36:C43)+Rules!$B$5*HSD!C44+C42)/(9+Rules!$B$5))</f>
        <v>0.58809086957773749</v>
      </c>
      <c r="D29" s="165">
        <f>2*(IF(Rules!$B$12=Rules!$F$12,SUM(Stand!D36:D43)+Rules!$B$5*Stand!D44+D42,SUM(HSD!D36:D43)+Rules!$B$5*HSD!D44+D42)/(9+Rules!$B$5))</f>
        <v>0.63626378886959067</v>
      </c>
      <c r="E29" s="165">
        <f>2*(IF(Rules!$B$12=Rules!$F$12,SUM(Stand!E36:E43)+Rules!$B$5*Stand!E44+E42,SUM(HSD!E36:E43)+Rules!$B$5*HSD!E44+E42)/(9+Rules!$B$5))</f>
        <v>0.68559495955842076</v>
      </c>
      <c r="F29" s="165">
        <f>2*(IF(Rules!$B$12=Rules!$F$12,SUM(Stand!F36:F43)+Rules!$B$5*Stand!F44+F42,SUM(HSD!F36:F43)+Rules!$B$5*HSD!F44+F42)/(9+Rules!$B$5))</f>
        <v>0.73499004540818236</v>
      </c>
      <c r="G29" s="165">
        <f>2*(IF(Rules!$B$12=Rules!$F$12,SUM(Stand!G36:G43)+Rules!$B$5*Stand!G44+G42,SUM(HSD!G36:G43)+Rules!$B$5*HSD!G44+G42)/(9+Rules!$B$5))</f>
        <v>0.79369995809796545</v>
      </c>
      <c r="H29" s="165">
        <f>2*(IF(Rules!$B$12=Rules!$F$12,SUM(Stand!H36:H43)+Rules!$B$5*Stand!H44+H42,SUM(HSD!H36:H43)+Rules!$B$5*HSD!H44+H42)/(9+Rules!$B$5))</f>
        <v>0.60723727688601759</v>
      </c>
      <c r="I29" s="165">
        <f>2*(IF(Rules!$B$12=Rules!$F$12,SUM(Stand!I36:I43)+Rules!$B$5*Stand!I44+I42,SUM(HSD!I36:I43)+Rules!$B$5*HSD!I44+I42)/(9+Rules!$B$5))</f>
        <v>0.48318645338845845</v>
      </c>
      <c r="J29" s="165">
        <f>2*(IF(Rules!$B$12=Rules!$F$12,SUM(Stand!J36:J43)+Rules!$B$5*Stand!J44+J42,SUM(HSD!J36:J43)+Rules!$B$5*HSD!J44+J42)/(9+Rules!$B$5))</f>
        <v>0.34638851611915705</v>
      </c>
      <c r="K29" s="58">
        <f>2*(IF(Rules!$B$12=Rules!$F$12,SUM(Stand!K36:K43)+Rules!$B$5*Stand!K44+K42,SUM(HSD!K36:K43)+Rules!$B$5*HSD!K44+K42)/(9+Rules!$B$5))</f>
        <v>0.29047627531978187</v>
      </c>
    </row>
    <row r="30" spans="1:11" x14ac:dyDescent="0.2">
      <c r="A30" s="121">
        <v>2</v>
      </c>
      <c r="B30" s="112">
        <f>2*(IF(Rules!$B$9=Rules!$E$9,SUM(HSD!B5:B11)+Rules!$B$5*HSD!B12+HSD!B36+B43,SUM(HS!B5:B11)+Rules!$B$5*HS!B12+HS!B36+B43)/(9+Rules!$B$5))</f>
        <v>-0.43034280812761505</v>
      </c>
      <c r="C30" s="1">
        <f>2*(IF(Rules!$B$9=Rules!$E$9,SUM(HSD!C5:C11)+Rules!$B$5*HSD!C12+HSD!C36+C43,SUM(HS!C5:C11)+Rules!$B$5*HS!C12+HS!C36+C43)/(9+Rules!$B$5))</f>
        <v>-8.4883227555298188E-2</v>
      </c>
      <c r="D30" s="1">
        <f>2*(IF(Rules!$B$9=Rules!$E$9,SUM(HSD!D5:D11)+Rules!$B$5*HSD!D12+HSD!D36+D43,SUM(HS!D5:D11)+Rules!$B$5*HS!D12+HS!D36+D43)/(9+Rules!$B$5))</f>
        <v>-1.6847332968400533E-2</v>
      </c>
      <c r="E30" s="1">
        <f>2*(IF(Rules!$B$9=Rules!$E$9,SUM(HSD!E5:E11)+Rules!$B$5*HSD!E12+HSD!E36+E43,SUM(HS!E5:E11)+Rules!$B$5*HS!E12+HS!E36+E43)/(9+Rules!$B$5))</f>
        <v>5.7148791057335974E-2</v>
      </c>
      <c r="F30" s="1">
        <f>2*(IF(Rules!$B$9=Rules!$E$9,SUM(HSD!F5:F11)+Rules!$B$5*HSD!F12+HSD!F36+F43,SUM(HS!F5:F11)+Rules!$B$5*HS!F12+HS!F36+F43)/(9+Rules!$B$5))</f>
        <v>0.14873132332818745</v>
      </c>
      <c r="G30" s="1">
        <f>2*(IF(Rules!$B$9=Rules!$E$9,SUM(HSD!G5:G11)+Rules!$B$5*HSD!G12+HSD!G36+G43,SUM(HS!G5:G11)+Rules!$B$5*HS!G12+HS!G36+G43)/(9+Rules!$B$5))</f>
        <v>0.22303216445576374</v>
      </c>
      <c r="H30" s="1">
        <f>2*(IF(Rules!$B$9=Rules!$E$9,SUM(HSD!H5:H11)+Rules!$B$5*HSD!H12+HSD!H36+H43,SUM(HS!H5:H11)+Rules!$B$5*HS!H12+HS!H36+H43)/(9+Rules!$B$5))</f>
        <v>5.0437334404890245E-3</v>
      </c>
      <c r="I30" s="1">
        <f>2*(IF(Rules!$B$9=Rules!$E$9,SUM(HSD!I5:I11)+Rules!$B$5*HSD!I12+HSD!I36+I43,SUM(HS!I5:I11)+Rules!$B$5*HS!I12+HS!I36+I43)/(9+Rules!$B$5))</f>
        <v>-0.17638232094742817</v>
      </c>
      <c r="J30" s="1">
        <f>2*(IF(Rules!$B$9=Rules!$E$9,SUM(HSD!J5:J11)+Rules!$B$5*HSD!J12+HSD!J36+J43,SUM(HS!J5:J11)+Rules!$B$5*HS!J12+HS!J36+J43)/(9+Rules!$B$5))</f>
        <v>-0.3842681223231732</v>
      </c>
      <c r="K30" s="9">
        <f>2*(IF(Rules!$B$9=Rules!$E$9,SUM(HSD!K5:K11)+Rules!$B$5*HSD!K12+HSD!K36+K43,SUM(HS!K5:K11)+Rules!$B$5*HS!K12+HS!K36+K43)/(9+Rules!$B$5))</f>
        <v>-0.50327746896703818</v>
      </c>
    </row>
    <row r="31" spans="1:11" x14ac:dyDescent="0.2">
      <c r="A31" s="121">
        <v>3</v>
      </c>
      <c r="B31" s="112">
        <f>2*(IF(Rules!$B$9=Rules!$E$9,SUM(HSD!B6:B12)+Rules!$B$5*HSD!B13+HSD!B37+B44,SUM(HS!B6:B12)+Rules!$B$5*HS!B13+HS!B37+B44)/(9+Rules!$B$5))</f>
        <v>-0.48315196862599741</v>
      </c>
      <c r="C31" s="1">
        <f>2*(IF(Rules!$B$9=Rules!$E$9,SUM(HSD!C6:C12)+Rules!$B$5*HSD!C13+HSD!C37+C44,SUM(HS!C6:C12)+Rules!$B$5*HS!C13+HS!C37+C44)/(9+Rules!$B$5))</f>
        <v>-0.13969398936125582</v>
      </c>
      <c r="D31" s="1">
        <f>2*(IF(Rules!$B$9=Rules!$E$9,SUM(HSD!D6:D12)+Rules!$B$5*HSD!D13+HSD!D37+D44,SUM(HS!D6:D12)+Rules!$B$5*HS!D13+HS!D37+D44)/(9+Rules!$B$5))</f>
        <v>-5.9028928203098463E-2</v>
      </c>
      <c r="E31" s="1">
        <f>2*(IF(Rules!$B$9=Rules!$E$9,SUM(HSD!E6:E12)+Rules!$B$5*HSD!E13+HSD!E37+E44,SUM(HS!E6:E12)+Rules!$B$5*HS!E13+HS!E37+E44)/(9+Rules!$B$5))</f>
        <v>2.6333231902984113E-2</v>
      </c>
      <c r="F31" s="1">
        <f>2*(IF(Rules!$B$9=Rules!$E$9,SUM(HSD!F6:F12)+Rules!$B$5*HSD!F13+HSD!F37+F44,SUM(HS!F6:F12)+Rules!$B$5*HS!F13+HS!F37+F44)/(9+Rules!$B$5))</f>
        <v>0.12171916660728604</v>
      </c>
      <c r="G31" s="1">
        <f>2*(IF(Rules!$B$9=Rules!$E$9,SUM(HSD!G6:G12)+Rules!$B$5*HSD!G13+HSD!G37+G44,SUM(HS!G6:G12)+Rules!$B$5*HS!G13+HS!G37+G44)/(9+Rules!$B$5))</f>
        <v>0.19566738717632817</v>
      </c>
      <c r="H31" s="1">
        <f>2*(IF(Rules!$B$9=Rules!$E$9,SUM(HSD!H6:H12)+Rules!$B$5*HSD!H13+HSD!H37+H44,SUM(HS!H6:H12)+Rules!$B$5*HS!H13+HS!H37+H44)/(9+Rules!$B$5))</f>
        <v>-5.9808615273623515E-2</v>
      </c>
      <c r="I31" s="1">
        <f>2*(IF(Rules!$B$9=Rules!$E$9,SUM(HSD!I6:I12)+Rules!$B$5*HSD!I13+HSD!I37+I44,SUM(HS!I6:I12)+Rules!$B$5*HS!I13+HS!I37+I44)/(9+Rules!$B$5))</f>
        <v>-0.23606588123713995</v>
      </c>
      <c r="J31" s="1">
        <f>2*(IF(Rules!$B$9=Rules!$E$9,SUM(HSD!J6:J12)+Rules!$B$5*HSD!J13+HSD!J37+J44,SUM(HS!J6:J12)+Rules!$B$5*HS!J13+HS!J37+J44)/(9+Rules!$B$5))</f>
        <v>-0.43803632573811863</v>
      </c>
      <c r="K31" s="9">
        <f>2*(IF(Rules!$B$9=Rules!$E$9,SUM(HSD!K6:K12)+Rules!$B$5*HSD!K13+HSD!K37+K44,SUM(HS!K6:K12)+Rules!$B$5*HS!K13+HS!K37+K44)/(9+Rules!$B$5))</f>
        <v>-0.55339346830830327</v>
      </c>
    </row>
    <row r="32" spans="1:11" x14ac:dyDescent="0.2">
      <c r="A32" s="121">
        <v>4</v>
      </c>
      <c r="B32" s="112">
        <f>2*(IF(Rules!$B$9=Rules!$E$9,SUM(HSD!B7:B13)+Rules!$B$5*HSD!B14+HSD!B38+B45,SUM(HS!B7:B13)+Rules!$B$5*HS!B14+HS!B38+B45)/(9+Rules!$B$5))</f>
        <v>-0.53723204385891232</v>
      </c>
      <c r="C32" s="1">
        <f>2*(IF(Rules!$B$9=Rules!$E$9,SUM(HSD!C7:C13)+Rules!$B$5*HSD!C14+HSD!C38+C45,SUM(HS!C7:C13)+Rules!$B$5*HS!C14+HS!C38+C45)/(9+Rules!$B$5))</f>
        <v>-0.17097380442583437</v>
      </c>
      <c r="D32" s="1">
        <f>2*(IF(Rules!$B$9=Rules!$E$9,SUM(HSD!D7:D13)+Rules!$B$5*HSD!D14+HSD!D38+D45,SUM(HS!D7:D13)+Rules!$B$5*HS!D14+HS!D38+D45)/(9+Rules!$B$5))</f>
        <v>-8.8887541982419133E-2</v>
      </c>
      <c r="E32" s="1">
        <f>2*(IF(Rules!$B$9=Rules!$E$9,SUM(HSD!E7:E13)+Rules!$B$5*HSD!E14+HSD!E38+E45,SUM(HS!E7:E13)+Rules!$B$5*HS!E14+HS!E38+E45)/(9+Rules!$B$5))</f>
        <v>-2.1520393652436822E-3</v>
      </c>
      <c r="F32" s="1">
        <f>2*(IF(Rules!$B$9=Rules!$E$9,SUM(HSD!F7:F13)+Rules!$B$5*HSD!F14+HSD!F38+F45,SUM(HS!F7:F13)+Rules!$B$5*HS!F14+HS!F38+F45)/(9+Rules!$B$5))</f>
        <v>9.7979233844480332E-2</v>
      </c>
      <c r="G32" s="1">
        <f>2*(IF(Rules!$B$9=Rules!$E$9,SUM(HSD!G7:G13)+Rules!$B$5*HSD!G14+HSD!G38+G45,SUM(HS!G7:G13)+Rules!$B$5*HS!G14+HS!G38+G45)/(9+Rules!$B$5))</f>
        <v>0.17041251498834212</v>
      </c>
      <c r="H32" s="1">
        <f>2*(IF(Rules!$B$9=Rules!$E$9,SUM(HSD!H7:H13)+Rules!$B$5*HSD!H14+HSD!H38+H45,SUM(HS!H7:H13)+Rules!$B$5*HS!H14+HS!H38+H45)/(9+Rules!$B$5))</f>
        <v>-0.12598383410732422</v>
      </c>
      <c r="I32" s="1">
        <f>2*(IF(Rules!$B$9=Rules!$E$9,SUM(HSD!I7:I13)+Rules!$B$5*HSD!I14+HSD!I38+I45,SUM(HS!I7:I13)+Rules!$B$5*HS!I14+HS!I38+I45)/(9+Rules!$B$5))</f>
        <v>-0.29710211242674955</v>
      </c>
      <c r="J32" s="1">
        <f>2*(IF(Rules!$B$9=Rules!$E$9,SUM(HSD!J7:J13)+Rules!$B$5*HSD!J14+HSD!J38+J45,SUM(HS!J7:J13)+Rules!$B$5*HS!J14+HS!J38+J45)/(9+Rules!$B$5))</f>
        <v>-0.49308520239294168</v>
      </c>
      <c r="K32" s="9">
        <f>2*(IF(Rules!$B$9=Rules!$E$9,SUM(HSD!K7:K13)+Rules!$B$5*HSD!K14+HSD!K38+K45,SUM(HS!K7:K13)+Rules!$B$5*HS!K14+HS!K38+K45)/(9+Rules!$B$5))</f>
        <v>-0.60473080650977351</v>
      </c>
    </row>
    <row r="33" spans="1:11" x14ac:dyDescent="0.2">
      <c r="A33" s="121">
        <v>5</v>
      </c>
      <c r="B33" s="112">
        <f>2*(IF(Rules!$B$9=Rules!$E$9,SUM(HSD!B8:B14)+Rules!$B$5*HSD!B15+HSD!B39+B46,SUM(HS!B8:B14)+Rules!$B$5*HS!B15+HS!B39+B46)/(9+Rules!$B$5))</f>
        <v>-0.59516112506856278</v>
      </c>
      <c r="C33" s="1">
        <f>2*(IF(Rules!$B$9=Rules!$E$9,SUM(HSD!C8:C14)+Rules!$B$5*HSD!C15+HSD!C39+C46,SUM(HS!C8:C14)+Rules!$B$5*HS!C15+HS!C39+C46)/(9+Rules!$B$5))</f>
        <v>-0.206529078466726</v>
      </c>
      <c r="D33" s="1">
        <f>2*(IF(Rules!$B$9=Rules!$E$9,SUM(HSD!D8:D14)+Rules!$B$5*HSD!D15+HSD!D39+D46,SUM(HS!D8:D14)+Rules!$B$5*HS!D15+HS!D39+D46)/(9+Rules!$B$5))</f>
        <v>-0.12291243283323873</v>
      </c>
      <c r="E33" s="1">
        <f>2*(IF(Rules!$B$9=Rules!$E$9,SUM(HSD!E8:E14)+Rules!$B$5*HSD!E15+HSD!E39+E46,SUM(HS!E8:E14)+Rules!$B$5*HS!E15+HS!E39+E46)/(9+Rules!$B$5))</f>
        <v>-3.1426736428273511E-2</v>
      </c>
      <c r="F33" s="1">
        <f>2*(IF(Rules!$B$9=Rules!$E$9,SUM(HSD!F8:F14)+Rules!$B$5*HSD!F15+HSD!F39+F46,SUM(HS!F8:F14)+Rules!$B$5*HS!F15+HS!F39+F46)/(9+Rules!$B$5))</f>
        <v>7.0245147760057941E-2</v>
      </c>
      <c r="G33" s="1">
        <f>2*(IF(Rules!$B$9=Rules!$E$9,SUM(HSD!G8:G14)+Rules!$B$5*HSD!G15+HSD!G39+G46,SUM(HS!G8:G14)+Rules!$B$5*HS!G15+HS!G39+G46)/(9+Rules!$B$5))</f>
        <v>0.13894644378135385</v>
      </c>
      <c r="H33" s="1">
        <f>2*(IF(Rules!$B$9=Rules!$E$9,SUM(HSD!H8:H14)+Rules!$B$5*HSD!H15+HSD!H39+H46,SUM(HS!H8:H14)+Rules!$B$5*HS!H15+HS!H39+H46)/(9+Rules!$B$5))</f>
        <v>-0.21069899103679252</v>
      </c>
      <c r="I33" s="1">
        <f>2*(IF(Rules!$B$9=Rules!$E$9,SUM(HSD!I8:I14)+Rules!$B$5*HSD!I15+HSD!I39+I46,SUM(HS!I8:I14)+Rules!$B$5*HS!I15+HS!I39+I46)/(9+Rules!$B$5))</f>
        <v>-0.36449047877153973</v>
      </c>
      <c r="J33" s="1">
        <f>2*(IF(Rules!$B$9=Rules!$E$9,SUM(HSD!J8:J14)+Rules!$B$5*HSD!J15+HSD!J39+J46,SUM(HS!J8:J14)+Rules!$B$5*HS!J15+HS!J39+J46)/(9+Rules!$B$5))</f>
        <v>-0.55408649051290371</v>
      </c>
      <c r="K33" s="9">
        <f>2*(IF(Rules!$B$9=Rules!$E$9,SUM(HSD!K8:K14)+Rules!$B$5*HSD!K15+HSD!K39+K46,SUM(HS!K8:K14)+Rules!$B$5*HS!K15+HS!K39+K46)/(9+Rules!$B$5))</f>
        <v>-0.66348474222815945</v>
      </c>
    </row>
    <row r="34" spans="1:11" x14ac:dyDescent="0.2">
      <c r="A34" s="121">
        <v>6</v>
      </c>
      <c r="B34" s="112">
        <f>2*(IF(Rules!$B$9=Rules!$E$9,SUM(HSD!B9:B15)+Rules!$B$5*HSD!B16+HSD!B40+B47,SUM(HS!B9:B15)+Rules!$B$5*HS!B16+HS!B40+B47)/(9+Rules!$B$5))</f>
        <v>-0.6715647160094349</v>
      </c>
      <c r="C34" s="1">
        <f>2*(IF(Rules!$B$9=Rules!$E$9,SUM(HSD!C9:C15)+Rules!$B$5*HSD!C16+HSD!C40+C47,SUM(HS!C9:C15)+Rules!$B$5*HS!C16+HS!C40+C47)/(9+Rules!$B$5))</f>
        <v>-0.24891961628240239</v>
      </c>
      <c r="D34" s="1">
        <f>2*(IF(Rules!$B$9=Rules!$E$9,SUM(HSD!D9:D15)+Rules!$B$5*HSD!D16+HSD!D40+D47,SUM(HS!D9:D15)+Rules!$B$5*HS!D16+HS!D40+D47)/(9+Rules!$B$5))</f>
        <v>-0.15893743934968224</v>
      </c>
      <c r="E34" s="1">
        <f>2*(IF(Rules!$B$9=Rules!$E$9,SUM(HSD!E9:E15)+Rules!$B$5*HSD!E16+HSD!E40+E47,SUM(HS!E9:E15)+Rules!$B$5*HS!E16+HS!E40+E47)/(9+Rules!$B$5))</f>
        <v>-6.3151123653835545E-2</v>
      </c>
      <c r="F34" s="1">
        <f>2*(IF(Rules!$B$9=Rules!$E$9,SUM(HSD!F9:F15)+Rules!$B$5*HSD!F16+HSD!F40+F47,SUM(HS!F9:F15)+Rules!$B$5*HS!F16+HS!F40+F47)/(9+Rules!$B$5))</f>
        <v>3.9861095610559186E-2</v>
      </c>
      <c r="G34" s="1">
        <f>2*(IF(Rules!$B$9=Rules!$E$9,SUM(HSD!G9:G15)+Rules!$B$5*HSD!G16+HSD!G40+G47,SUM(HS!G9:G15)+Rules!$B$5*HS!G16+HS!G40+G47)/(9+Rules!$B$5))</f>
        <v>0.10683997453327757</v>
      </c>
      <c r="H34" s="1">
        <f>2*(IF(Rules!$B$9=Rules!$E$9,SUM(HSD!H9:H15)+Rules!$B$5*HSD!H16+HSD!H40+H47,SUM(HS!H9:H15)+Rules!$B$5*HS!H16+HS!H40+H47)/(9+Rules!$B$5))</f>
        <v>-0.30889810168793636</v>
      </c>
      <c r="I34" s="1">
        <f>2*(IF(Rules!$B$9=Rules!$E$9,SUM(HSD!I9:I15)+Rules!$B$5*HSD!I16+HSD!I40+I47,SUM(HS!I9:I15)+Rules!$B$5*HS!I16+HS!I40+I47)/(9+Rules!$B$5))</f>
        <v>-0.45494204097610691</v>
      </c>
      <c r="J34" s="1">
        <f>2*(IF(Rules!$B$9=Rules!$E$9,SUM(HSD!J9:J15)+Rules!$B$5*HSD!J16+HSD!J40+J47,SUM(HS!J9:J15)+Rules!$B$5*HS!J16+HS!J40+J47)/(9+Rules!$B$5))</f>
        <v>-0.62571169221831358</v>
      </c>
      <c r="K34" s="9">
        <f>2*(IF(Rules!$B$9=Rules!$E$9,SUM(HSD!K9:K15)+Rules!$B$5*HSD!K16+HSD!K40+K47,SUM(HS!K9:K15)+Rules!$B$5*HS!K16+HS!K40+K47)/(9+Rules!$B$5))</f>
        <v>-0.73036884469685959</v>
      </c>
    </row>
    <row r="35" spans="1:11" x14ac:dyDescent="0.2">
      <c r="A35" s="121">
        <v>7</v>
      </c>
      <c r="B35" s="112">
        <f>2*(IF(Rules!$B$9=Rules!$E$9,SUM(HSD!B10:B16)+Rules!$B$5*HSD!B17+HSD!B41+B48,SUM(HS!B10:B16)+Rules!$B$5*HS!B17+HS!B41+B48)/(9+Rules!$B$5))</f>
        <v>-0.70544522710715207</v>
      </c>
      <c r="C35" s="1">
        <f>2*(IF(Rules!$B$9=Rules!$E$9,SUM(HSD!C10:C16)+Rules!$B$5*HSD!C17+HSD!C41+C48,SUM(HS!C10:C16)+Rules!$B$5*HS!C17+HS!C41+C48)/(9+Rules!$B$5))</f>
        <v>-0.19085944423380138</v>
      </c>
      <c r="D35" s="1">
        <f>2*(IF(Rules!$B$9=Rules!$E$9,SUM(HSD!D10:D16)+Rules!$B$5*HSD!D17+HSD!D41+D48,SUM(HS!D10:D16)+Rules!$B$5*HS!D17+HS!D41+D48)/(9+Rules!$B$5))</f>
        <v>-0.1048563437310312</v>
      </c>
      <c r="E35" s="1">
        <f>2*(IF(Rules!$B$9=Rules!$E$9,SUM(HSD!E10:E16)+Rules!$B$5*HSD!E17+HSD!E41+E48,SUM(HS!E10:E16)+Rules!$B$5*HS!E17+HS!E41+E48)/(9+Rules!$B$5))</f>
        <v>-1.5863527404892646E-2</v>
      </c>
      <c r="F35" s="1">
        <f>2*(IF(Rules!$B$9=Rules!$E$9,SUM(HSD!F10:F16)+Rules!$B$5*HSD!F17+HSD!F41+F48,SUM(HS!F10:F16)+Rules!$B$5*HS!F17+HS!F41+F48)/(9+Rules!$B$5))</f>
        <v>7.7950375044067696E-2</v>
      </c>
      <c r="G35" s="1">
        <f>2*(IF(Rules!$B$9=Rules!$E$9,SUM(HSD!G10:G16)+Rules!$B$5*HSD!G17+HSD!G41+G48,SUM(HS!G10:G16)+Rules!$B$5*HS!G17+HS!G41+G48)/(9+Rules!$B$5))</f>
        <v>0.16778916128184004</v>
      </c>
      <c r="H35" s="1">
        <f>2*(IF(Rules!$B$9=Rules!$E$9,SUM(HSD!H10:H16)+Rules!$B$5*HSD!H17+HSD!H41+H48,SUM(HS!H10:H16)+Rules!$B$5*HS!H17+HS!H41+H48)/(9+Rules!$B$5))</f>
        <v>-0.13086530256934162</v>
      </c>
      <c r="I35" s="1">
        <f>2*(IF(Rules!$B$9=Rules!$E$9,SUM(HSD!I10:I16)+Rules!$B$5*HSD!I17+HSD!I41+I48,SUM(HS!I10:I16)+Rules!$B$5*HS!I17+HS!I41+I48)/(9+Rules!$B$5))</f>
        <v>-0.46397554930649498</v>
      </c>
      <c r="J35" s="1">
        <f>2*(IF(Rules!$B$9=Rules!$E$9,SUM(HSD!J10:J16)+Rules!$B$5*HSD!J17+HSD!J41+J48,SUM(HS!J10:J16)+Rules!$B$5*HS!J17+HS!J41+J48)/(9+Rules!$B$5))</f>
        <v>-0.63323159727567113</v>
      </c>
      <c r="K35" s="9">
        <f>2*(IF(Rules!$B$9=Rules!$E$9,SUM(HSD!K10:K16)+Rules!$B$5*HSD!K17+HSD!K41+K48,SUM(HS!K10:K16)+Rules!$B$5*HS!K17+HS!K41+K48)/(9+Rules!$B$5))</f>
        <v>-0.70206151561651309</v>
      </c>
    </row>
    <row r="36" spans="1:11" x14ac:dyDescent="0.2">
      <c r="A36" s="121">
        <v>8</v>
      </c>
      <c r="B36" s="112">
        <f>2*(IF(Rules!$B$9=Rules!$E$9,SUM(HSD!B11:B17)+Rules!$B$5*HSD!B18+HSD!B42+B49,SUM(HS!B11:B17)+Rules!$B$5*HS!B18+HS!B42+B49)/(9+Rules!$B$5))</f>
        <v>-0.46721259485503536</v>
      </c>
      <c r="C36" s="1">
        <f>2*(IF(Rules!$B$9=Rules!$E$9,SUM(HSD!C11:C17)+Rules!$B$5*HSD!C18+HSD!C42+C49,SUM(HS!C11:C17)+Rules!$B$5*HS!C18+HS!C42+C49)/(9+Rules!$B$5))</f>
        <v>-3.2969409925924183E-2</v>
      </c>
      <c r="D36" s="1">
        <f>2*(IF(Rules!$B$9=Rules!$E$9,SUM(HSD!D11:D17)+Rules!$B$5*HSD!D18+HSD!D42+D49,SUM(HS!D11:D17)+Rules!$B$5*HS!D18+HS!D42+D49)/(9+Rules!$B$5))</f>
        <v>3.7282812830147755E-2</v>
      </c>
      <c r="E36" s="1">
        <f>2*(IF(Rules!$B$9=Rules!$E$9,SUM(HSD!E11:E17)+Rules!$B$5*HSD!E18+HSD!E42+E49,SUM(HS!E11:E17)+Rules!$B$5*HS!E18+HS!E42+E49)/(9+Rules!$B$5))</f>
        <v>0.10974088847717861</v>
      </c>
      <c r="F36" s="1">
        <f>2*(IF(Rules!$B$9=Rules!$E$9,SUM(HSD!F11:F17)+Rules!$B$5*HSD!F18+HSD!F42+F49,SUM(HS!F11:F17)+Rules!$B$5*HS!F18+HS!F42+F49)/(9+Rules!$B$5))</f>
        <v>0.18459529646735304</v>
      </c>
      <c r="G36" s="1">
        <f>2*(IF(Rules!$B$9=Rules!$E$9,SUM(HSD!G11:G17)+Rules!$B$5*HSD!G18+HSD!G42+G49,SUM(HS!G11:G17)+Rules!$B$5*HS!G18+HS!G42+G49)/(9+Rules!$B$5))</f>
        <v>0.28706312489091801</v>
      </c>
      <c r="H36" s="1">
        <f>2*(IF(Rules!$B$9=Rules!$E$9,SUM(HSD!H11:H17)+Rules!$B$5*HSD!H18+HSD!H42+H49,SUM(HS!H11:H17)+Rules!$B$5*HS!H18+HS!H42+H49)/(9+Rules!$B$5))</f>
        <v>0.18370146494097755</v>
      </c>
      <c r="I36" s="1">
        <f>2*(IF(Rules!$B$9=Rules!$E$9,SUM(HSD!I11:I17)+Rules!$B$5*HSD!I18+HSD!I42+I49,SUM(HS!I11:I17)+Rules!$B$5*HS!I18+HS!I42+I49)/(9+Rules!$B$5))</f>
        <v>-0.14515433445503195</v>
      </c>
      <c r="J36" s="1">
        <f>2*(IF(Rules!$B$9=Rules!$E$9,SUM(HSD!J11:J17)+Rules!$B$5*HSD!J18+HSD!J42+J49,SUM(HS!J11:J17)+Rules!$B$5*HS!J18+HS!J42+J49)/(9+Rules!$B$5))</f>
        <v>-0.48997310412390777</v>
      </c>
      <c r="K36" s="9">
        <f>2*(IF(Rules!$B$9=Rules!$E$9,SUM(HSD!K11:K17)+Rules!$B$5*HSD!K18+HSD!K42+K49,SUM(HS!K11:K17)+Rules!$B$5*HS!K18+HS!K42+K49)/(9+Rules!$B$5))</f>
        <v>-0.56868703026889478</v>
      </c>
    </row>
    <row r="37" spans="1:11" x14ac:dyDescent="0.2">
      <c r="A37" s="121">
        <v>9</v>
      </c>
      <c r="B37" s="112">
        <f>2*(IF(Rules!$B$9=Rules!$E$9,SUM(HSD!B12:B18)+Rules!$B$5*HSD!B19+HSD!B43+B50,SUM(HS!B12:B18)+Rules!$B$5*HS!B19+HS!B43+B50)/(9+Rules!$B$5))</f>
        <v>-0.17357122520500348</v>
      </c>
      <c r="C37" s="1">
        <f>2*(IF(Rules!$B$9=Rules!$E$9,SUM(HSD!C12:C18)+Rules!$B$5*HSD!C19+HSD!C43+C50,SUM(HS!C12:C18)+Rules!$B$5*HS!C19+HS!C43+C50)/(9+Rules!$B$5))</f>
        <v>0.14062719446391592</v>
      </c>
      <c r="D37" s="1">
        <f>2*(IF(Rules!$B$9=Rules!$E$9,SUM(HSD!D12:D18)+Rules!$B$5*HSD!D19+HSD!D43+D50,SUM(HS!D12:D18)+Rules!$B$5*HS!D19+HS!D43+D50)/(9+Rules!$B$5))</f>
        <v>0.19973169628425091</v>
      </c>
      <c r="E37" s="1">
        <f>2*(IF(Rules!$B$9=Rules!$E$9,SUM(HSD!E12:E18)+Rules!$B$5*HSD!E19+HSD!E43+E50,SUM(HS!E12:E18)+Rules!$B$5*HS!E19+HS!E43+E50)/(9+Rules!$B$5))</f>
        <v>0.26080531131208023</v>
      </c>
      <c r="F37" s="1">
        <f>2*(IF(Rules!$B$9=Rules!$E$9,SUM(HSD!F12:F18)+Rules!$B$5*HSD!F19+HSD!F43+F50,SUM(HS!F12:F18)+Rules!$B$5*HS!F19+HS!F43+F50)/(9+Rules!$B$5))</f>
        <v>0.32467890382806186</v>
      </c>
      <c r="G37" s="1">
        <f>2*(IF(Rules!$B$9=Rules!$E$9,SUM(HSD!G12:G18)+Rules!$B$5*HSD!G19+HSD!G43+G50,SUM(HS!G12:G18)+Rules!$B$5*HS!G19+HS!G43+G50)/(9+Rules!$B$5))</f>
        <v>0.40891222642813879</v>
      </c>
      <c r="H37" s="1">
        <f>2*(IF(Rules!$B$9=Rules!$E$9,SUM(HSD!H12:H18)+Rules!$B$5*HSD!H19+HSD!H43+H50,SUM(HS!H12:H18)+Rules!$B$5*HS!H19+HS!H43+H50)/(9+Rules!$B$5))</f>
        <v>0.35571367714235691</v>
      </c>
      <c r="I37" s="1">
        <f>2*(IF(Rules!$B$9=Rules!$E$9,SUM(HSD!I12:I18)+Rules!$B$5*HSD!I19+HSD!I43+I50,SUM(HS!I12:I18)+Rules!$B$5*HS!I19+HS!I43+I50)/(9+Rules!$B$5))</f>
        <v>0.19449722368973132</v>
      </c>
      <c r="J37" s="1">
        <f>2*(IF(Rules!$B$9=Rules!$E$9,SUM(HSD!J12:J18)+Rules!$B$5*HSD!J19+HSD!J43+J50,SUM(HS!J12:J18)+Rules!$B$5*HS!J19+HS!J43+J50)/(9+Rules!$B$5))</f>
        <v>-0.14311254858862787</v>
      </c>
      <c r="K37" s="9">
        <f>2*(IF(Rules!$B$9=Rules!$E$9,SUM(HSD!K12:K18)+Rules!$B$5*HSD!K19+HSD!K43+K50,SUM(HS!K12:K18)+Rules!$B$5*HS!K19+HS!K43+K50)/(9+Rules!$B$5))</f>
        <v>-0.3699253024517255</v>
      </c>
    </row>
    <row r="38" spans="1:11" ht="17" thickBot="1" x14ac:dyDescent="0.25">
      <c r="A38" s="122">
        <v>10</v>
      </c>
      <c r="B38" s="113">
        <f>2*(IF(Rules!$B$9=Rules!$E$9,SUM(HSD!B13:B19)+Rules!$B$5*HSD!B20+HSD!B44+B51,SUM(HS!B13:B19)+Rules!$B$5*HS!B20+HS!B44+B51)/(9+Rules!$B$5))</f>
        <v>0.24189014763372588</v>
      </c>
      <c r="C38" s="166">
        <f>2*(IF(Rules!$B$9=Rules!$E$9,SUM(HSD!C13:C19)+Rules!$B$5*HSD!C20+HSD!C44+C51,SUM(HS!C13:C19)+Rules!$B$5*HS!C20+HS!C44+C51)/(9+Rules!$B$5))</f>
        <v>0.46013690709266325</v>
      </c>
      <c r="D38" s="166">
        <f>2*(IF(Rules!$B$9=Rules!$E$9,SUM(HSD!D13:D19)+Rules!$B$5*HSD!D20+HSD!D44+D51,SUM(HS!D13:D19)+Rules!$B$5*HS!D20+HS!D44+D51)/(9+Rules!$B$5))</f>
        <v>0.51154008261649231</v>
      </c>
      <c r="E38" s="166">
        <f>2*(IF(Rules!$B$9=Rules!$E$9,SUM(HSD!E13:E19)+Rules!$B$5*HSD!E20+HSD!E44+E51,SUM(HS!E13:E19)+Rules!$B$5*HS!E20+HS!E44+E51)/(9+Rules!$B$5))</f>
        <v>0.56432537499270297</v>
      </c>
      <c r="F38" s="166">
        <f>2*(IF(Rules!$B$9=Rules!$E$9,SUM(HSD!F13:F19)+Rules!$B$5*HSD!F20+HSD!F44+F51,SUM(HS!F13:F19)+Rules!$B$5*HS!F20+HS!F44+F51)/(9+Rules!$B$5))</f>
        <v>0.61708784282461282</v>
      </c>
      <c r="G38" s="166">
        <f>2*(IF(Rules!$B$9=Rules!$E$9,SUM(HSD!G13:G19)+Rules!$B$5*HSD!G20+HSD!G44+G51,SUM(HS!G13:G19)+Rules!$B$5*HS!G20+HS!G44+G51)/(9+Rules!$B$5))</f>
        <v>0.68778850466357977</v>
      </c>
      <c r="H38" s="166">
        <f>2*(IF(Rules!$B$9=Rules!$E$9,SUM(HSD!H13:H19)+Rules!$B$5*HSD!H20+HSD!H44+H51,SUM(HS!H13:H19)+Rules!$B$5*HS!H20+HS!H44+H51)/(9+Rules!$B$5))</f>
        <v>0.62561213531670967</v>
      </c>
      <c r="I38" s="166">
        <f>2*(IF(Rules!$B$9=Rules!$E$9,SUM(HSD!I13:I19)+Rules!$B$5*HSD!I20+HSD!I44+I51,SUM(HS!I13:I19)+Rules!$B$5*HS!I20+HS!I44+I51)/(9+Rules!$B$5))</f>
        <v>0.49859698923137341</v>
      </c>
      <c r="J38" s="166">
        <f>2*(IF(Rules!$B$9=Rules!$E$9,SUM(HSD!J13:J19)+Rules!$B$5*HSD!J20+HSD!J44+J51,SUM(HS!J13:J19)+Rules!$B$5*HS!J20+HS!J44+J51)/(9+Rules!$B$5))</f>
        <v>0.32122417640741452</v>
      </c>
      <c r="K38" s="10">
        <f>2*(IF(Rules!$B$9=Rules!$E$9,SUM(HSD!K13:K19)+Rules!$B$5*HSD!K20+HSD!K44+K51,SUM(HS!K13:K19)+Rules!$B$5*HS!K20+HS!K44+K51)/(9+Rules!$B$5))</f>
        <v>0.11702628284017082</v>
      </c>
    </row>
    <row r="39" spans="1:11" ht="17" thickBot="1" x14ac:dyDescent="0.25"/>
    <row r="40" spans="1:11" ht="17" thickBot="1" x14ac:dyDescent="0.25">
      <c r="A40" s="412" t="s">
        <v>92</v>
      </c>
      <c r="B40" s="413"/>
      <c r="C40" s="413"/>
      <c r="D40" s="413"/>
      <c r="E40" s="413"/>
      <c r="F40" s="413"/>
      <c r="G40" s="413"/>
      <c r="H40" s="413"/>
      <c r="I40" s="413"/>
      <c r="J40" s="413"/>
      <c r="K40" s="414"/>
    </row>
    <row r="41" spans="1:11" ht="17" thickBot="1" x14ac:dyDescent="0.25">
      <c r="A41" s="191" t="s">
        <v>7</v>
      </c>
      <c r="B41" s="192">
        <v>1</v>
      </c>
      <c r="C41" s="193">
        <v>2</v>
      </c>
      <c r="D41" s="193">
        <v>3</v>
      </c>
      <c r="E41" s="193">
        <v>4</v>
      </c>
      <c r="F41" s="193">
        <v>5</v>
      </c>
      <c r="G41" s="193">
        <v>6</v>
      </c>
      <c r="H41" s="193">
        <v>7</v>
      </c>
      <c r="I41" s="193">
        <v>8</v>
      </c>
      <c r="J41" s="193">
        <v>9</v>
      </c>
      <c r="K41" s="194">
        <v>10</v>
      </c>
    </row>
    <row r="42" spans="1:11" x14ac:dyDescent="0.2">
      <c r="A42" s="186">
        <v>1</v>
      </c>
      <c r="B42" s="185">
        <f>2*(IF(Rules!$B$12=Rules!$F$12,SUM(Stand!B35:B43)+Rules!$B$5*Stand!B44,SUM(HSD!B35:B43)+Rules!$B$5*HSD!B44)/(9+Rules!$B$5))</f>
        <v>0.10906077977909699</v>
      </c>
      <c r="C42" s="189">
        <f>2*(IF(Rules!$B$12=Rules!$F$12,SUM(Stand!C35:C43)+Rules!$B$5*Stand!C44,SUM(HSD!C35:C43)+Rules!$B$5*HSD!C44)/(9+Rules!$B$5))</f>
        <v>0.47064092333946894</v>
      </c>
      <c r="D42" s="189">
        <f>2*(IF(Rules!$B$12=Rules!$F$12,SUM(Stand!D35:D43)+Rules!$B$5*Stand!D44,SUM(HSD!D35:D43)+Rules!$B$5*HSD!D44)/(9+Rules!$B$5))</f>
        <v>0.51779525312221664</v>
      </c>
      <c r="E42" s="189">
        <f>2*(IF(Rules!$B$12=Rules!$F$12,SUM(Stand!E35:E43)+Rules!$B$5*Stand!E44,SUM(HSD!E35:E43)+Rules!$B$5*HSD!E44)/(9+Rules!$B$5))</f>
        <v>0.56604055041797596</v>
      </c>
      <c r="F42" s="189">
        <f>2*(IF(Rules!$B$12=Rules!$F$12,SUM(Stand!F35:F43)+Rules!$B$5*Stand!F44,SUM(HSD!F35:F43)+Rules!$B$5*HSD!F44)/(9+Rules!$B$5))</f>
        <v>0.61469901790902803</v>
      </c>
      <c r="G42" s="189">
        <f>2*(IF(Rules!$B$12=Rules!$F$12,SUM(Stand!G35:G43)+Rules!$B$5*Stand!G44,SUM(HSD!G35:G43)+Rules!$B$5*HSD!G44)/(9+Rules!$B$5))</f>
        <v>0.66738009490756944</v>
      </c>
      <c r="H42" s="189">
        <f>2*(IF(Rules!$B$12=Rules!$F$12,SUM(Stand!H35:H43)+Rules!$B$5*Stand!H44,SUM(HSD!H35:H43)+Rules!$B$5*HSD!H44)/(9+Rules!$B$5))</f>
        <v>0.46288894886429088</v>
      </c>
      <c r="I42" s="189">
        <f>2*(IF(Rules!$B$12=Rules!$F$12,SUM(Stand!I35:I43)+Rules!$B$5*Stand!I44,SUM(HSD!I35:I43)+Rules!$B$5*HSD!I44)/(9+Rules!$B$5))</f>
        <v>0.35069259087031512</v>
      </c>
      <c r="J42" s="189">
        <f>2*(IF(Rules!$B$12=Rules!$F$12,SUM(Stand!J35:J43)+Rules!$B$5*Stand!J44,SUM(HSD!J35:J43)+Rules!$B$5*HSD!J44)/(9+Rules!$B$5))</f>
        <v>0.22778342315245487</v>
      </c>
      <c r="K42" s="190">
        <f>2*(IF(Rules!$B$12=Rules!$F$12,SUM(Stand!K35:K43)+Rules!$B$5*Stand!K44,SUM(HSD!K35:K43)+Rules!$B$5*HSD!K44)/(9+Rules!$B$5))</f>
        <v>0.17968872741114625</v>
      </c>
    </row>
    <row r="43" spans="1:11" x14ac:dyDescent="0.2">
      <c r="A43" s="187">
        <v>2</v>
      </c>
      <c r="B43" s="180">
        <f>2*(IF(Rules!$B$9=Rules!$E$9,SUM(HSD!B4:B11)+Rules!$B$5*HSD!B12+HSD!B36,SUM(HS!B4:B11)+Rules!$B$5*HS!B12+HS!B36)/(9+Rules!$B$5))</f>
        <v>-0.40670736629778753</v>
      </c>
      <c r="C43" s="179">
        <f>2*(IF(Rules!$B$9=Rules!$E$9,SUM(HSD!C4:C11)+Rules!$B$5*HSD!C12+HSD!C36,SUM(HS!C4:C11)+Rules!$B$5*HS!C12+HS!C36)/(9+Rules!$B$5))</f>
        <v>-8.8887240897114625E-2</v>
      </c>
      <c r="D43" s="179">
        <f>2*(IF(Rules!$B$9=Rules!$E$9,SUM(HSD!D4:D11)+Rules!$B$5*HSD!D12+HSD!D36,SUM(HS!D4:D11)+Rules!$B$5*HS!D12+HS!D36)/(9+Rules!$B$5))</f>
        <v>-2.561613047924638E-2</v>
      </c>
      <c r="E43" s="179">
        <f>2*(IF(Rules!$B$9=Rules!$E$9,SUM(HSD!E4:E11)+Rules!$B$5*HSD!E12+HSD!E36,SUM(HS!E4:E11)+Rules!$B$5*HS!E12+HS!E36)/(9+Rules!$B$5))</f>
        <v>4.2946629568768907E-2</v>
      </c>
      <c r="F43" s="179">
        <f>2*(IF(Rules!$B$9=Rules!$E$9,SUM(HSD!F4:F11)+Rules!$B$5*HSD!F12+HSD!F36,SUM(HS!F4:F11)+Rules!$B$5*HS!F12+HS!F36)/(9+Rules!$B$5))</f>
        <v>0.12724982334843896</v>
      </c>
      <c r="G43" s="179">
        <f>2*(IF(Rules!$B$9=Rules!$E$9,SUM(HSD!G4:G11)+Rules!$B$5*HSD!G12+HSD!G36,SUM(HS!G4:G11)+Rules!$B$5*HS!G12+HS!G36)/(9+Rules!$B$5))</f>
        <v>0.19477859816579254</v>
      </c>
      <c r="H43" s="179">
        <f>2*(IF(Rules!$B$9=Rules!$E$9,SUM(HSD!H4:H11)+Rules!$B$5*HSD!H12+HSD!H36,SUM(HS!H4:H11)+Rules!$B$5*HS!H12+HS!H36)/(9+Rules!$B$5))</f>
        <v>-7.3993244927046805E-3</v>
      </c>
      <c r="I43" s="179">
        <f>2*(IF(Rules!$B$9=Rules!$E$9,SUM(HSD!I4:I11)+Rules!$B$5*HSD!I12+HSD!I36,SUM(HS!I4:I11)+Rules!$B$5*HS!I12+HS!I36)/(9+Rules!$B$5))</f>
        <v>-0.17410923184246513</v>
      </c>
      <c r="J43" s="179">
        <f>2*(IF(Rules!$B$9=Rules!$E$9,SUM(HSD!J4:J11)+Rules!$B$5*HSD!J12+HSD!J36,SUM(HS!J4:J11)+Rules!$B$5*HS!J12+HS!J36)/(9+Rules!$B$5))</f>
        <v>-0.36512119656719888</v>
      </c>
      <c r="K43" s="181">
        <f>2*(IF(Rules!$B$9=Rules!$E$9,SUM(HSD!K4:K11)+Rules!$B$5*HSD!K12+HSD!K36,SUM(HS!K4:K11)+Rules!$B$5*HS!K12+HS!K36)/(9+Rules!$B$5))</f>
        <v>-0.47473352836952315</v>
      </c>
    </row>
    <row r="44" spans="1:11" x14ac:dyDescent="0.2">
      <c r="A44" s="187">
        <v>3</v>
      </c>
      <c r="B44" s="180">
        <f>2*(IF(Rules!$B$9=Rules!$E$9,SUM(HSD!B5:B12)+Rules!$B$5*HSD!B13+HSD!B37,SUM(HS!B5:B12)+Rules!$B$5*HS!B13+HS!B37)/(9+Rules!$B$5))</f>
        <v>-0.45587498581610703</v>
      </c>
      <c r="C44" s="179">
        <f>2*(IF(Rules!$B$9=Rules!$E$9,SUM(HSD!C5:C12)+Rules!$B$5*HSD!C13+HSD!C37,SUM(HS!C5:C12)+Rules!$B$5*HS!C13+HS!C37)/(9+Rules!$B$5))</f>
        <v>-0.13816353305492138</v>
      </c>
      <c r="D44" s="179">
        <f>2*(IF(Rules!$B$9=Rules!$E$9,SUM(HSD!D5:D12)+Rules!$B$5*HSD!D13+HSD!D37,SUM(HS!D5:D12)+Rules!$B$5*HS!D13+HS!D37)/(9+Rules!$B$5))</f>
        <v>-6.3866434744217312E-2</v>
      </c>
      <c r="E44" s="179">
        <f>2*(IF(Rules!$B$9=Rules!$E$9,SUM(HSD!E5:E12)+Rules!$B$5*HSD!E13+HSD!E37,SUM(HS!E5:E12)+Rules!$B$5*HS!E13+HS!E37)/(9+Rules!$B$5))</f>
        <v>1.4624872422626991E-2</v>
      </c>
      <c r="F44" s="179">
        <f>2*(IF(Rules!$B$9=Rules!$E$9,SUM(HSD!F5:F12)+Rules!$B$5*HSD!F13+HSD!F37,SUM(HS!F5:F12)+Rules!$B$5*HS!F13+HS!F37)/(9+Rules!$B$5))</f>
        <v>0.10229274834073326</v>
      </c>
      <c r="G44" s="179">
        <f>2*(IF(Rules!$B$9=Rules!$E$9,SUM(HSD!G5:G12)+Rules!$B$5*HSD!G13+HSD!G37,SUM(HS!G5:G12)+Rules!$B$5*HS!G13+HS!G37)/(9+Rules!$B$5))</f>
        <v>0.16942022384102573</v>
      </c>
      <c r="H44" s="179">
        <f>2*(IF(Rules!$B$9=Rules!$E$9,SUM(HSD!H5:H12)+Rules!$B$5*HSD!H13+HSD!H37,SUM(HS!H5:H12)+Rules!$B$5*HS!H13+HS!H37)/(9+Rules!$B$5))</f>
        <v>-6.7760458821693514E-2</v>
      </c>
      <c r="I44" s="179">
        <f>2*(IF(Rules!$B$9=Rules!$E$9,SUM(HSD!I5:I12)+Rules!$B$5*HSD!I13+HSD!I37,SUM(HS!I5:I12)+Rules!$B$5*HS!I13+HS!I37)/(9+Rules!$B$5))</f>
        <v>-0.22966953759261269</v>
      </c>
      <c r="J44" s="179">
        <f>2*(IF(Rules!$B$9=Rules!$E$9,SUM(HSD!J5:J12)+Rules!$B$5*HSD!J13+HSD!J37,SUM(HS!J5:J12)+Rules!$B$5*HS!J13+HS!J37)/(9+Rules!$B$5))</f>
        <v>-0.41518015608743064</v>
      </c>
      <c r="K44" s="181">
        <f>2*(IF(Rules!$B$9=Rules!$E$9,SUM(HSD!K5:K12)+Rules!$B$5*HSD!K13+HSD!K37,SUM(HS!K5:K12)+Rules!$B$5*HS!K13+HS!K37)/(9+Rules!$B$5))</f>
        <v>-0.52139589164919231</v>
      </c>
    </row>
    <row r="45" spans="1:11" x14ac:dyDescent="0.2">
      <c r="A45" s="187">
        <v>4</v>
      </c>
      <c r="B45" s="180">
        <f>2*(IF(Rules!$B$9=Rules!$E$9,SUM(HSD!B6:B13)+Rules!$B$5*HSD!B14+HSD!B38,SUM(HS!B6:B13)+Rules!$B$5*HS!B14+HS!B38)/(9+Rules!$B$5))</f>
        <v>-0.50615398880781726</v>
      </c>
      <c r="C45" s="179">
        <f>2*(IF(Rules!$B$9=Rules!$E$9,SUM(HSD!C6:C13)+Rules!$B$5*HSD!C14+HSD!C38,SUM(HS!C6:C13)+Rules!$B$5*HS!C14+HS!C38)/(9+Rules!$B$5))</f>
        <v>-0.16694517949705912</v>
      </c>
      <c r="D45" s="179">
        <f>2*(IF(Rules!$B$9=Rules!$E$9,SUM(HSD!D6:D13)+Rules!$B$5*HSD!D14+HSD!D38,SUM(HS!D6:D13)+Rules!$B$5*HS!D14+HS!D38)/(9+Rules!$B$5))</f>
        <v>-9.1341346785911021E-2</v>
      </c>
      <c r="E45" s="179">
        <f>2*(IF(Rules!$B$9=Rules!$E$9,SUM(HSD!E6:E13)+Rules!$B$5*HSD!E14+HSD!E38,SUM(HS!E6:E13)+Rules!$B$5*HS!E14+HS!E38)/(9+Rules!$B$5))</f>
        <v>-1.1587386373396152E-2</v>
      </c>
      <c r="F45" s="179">
        <f>2*(IF(Rules!$B$9=Rules!$E$9,SUM(HSD!F6:F13)+Rules!$B$5*HSD!F14+HSD!F38,SUM(HS!F6:F13)+Rules!$B$5*HS!F14+HS!F38)/(9+Rules!$B$5))</f>
        <v>8.0259872887869343E-2</v>
      </c>
      <c r="G45" s="179">
        <f>2*(IF(Rules!$B$9=Rules!$E$9,SUM(HSD!G6:G13)+Rules!$B$5*HSD!G14+HSD!G38,SUM(HS!G6:G13)+Rules!$B$5*HS!G14+HS!G38)/(9+Rules!$B$5))</f>
        <v>0.14595673491924663</v>
      </c>
      <c r="H45" s="179">
        <f>2*(IF(Rules!$B$9=Rules!$E$9,SUM(HSD!H6:H13)+Rules!$B$5*HSD!H14+HSD!H38,SUM(HS!H6:H13)+Rules!$B$5*HS!H14+HS!H38)/(9+Rules!$B$5))</f>
        <v>-0.12944368385790758</v>
      </c>
      <c r="I45" s="179">
        <f>2*(IF(Rules!$B$9=Rules!$E$9,SUM(HSD!I6:I13)+Rules!$B$5*HSD!I14+HSD!I38,SUM(HS!I6:I13)+Rules!$B$5*HS!I14+HS!I38)/(9+Rules!$B$5))</f>
        <v>-0.28645408161262087</v>
      </c>
      <c r="J45" s="179">
        <f>2*(IF(Rules!$B$9=Rules!$E$9,SUM(HSD!J6:J13)+Rules!$B$5*HSD!J14+HSD!J38,SUM(HS!J6:J13)+Rules!$B$5*HS!J14+HS!J38)/(9+Rules!$B$5))</f>
        <v>-0.46635926876691297</v>
      </c>
      <c r="K45" s="181">
        <f>2*(IF(Rules!$B$9=Rules!$E$9,SUM(HSD!K6:K13)+Rules!$B$5*HSD!K14+HSD!K38,SUM(HS!K6:K13)+Rules!$B$5*HS!K14+HS!K38)/(9+Rules!$B$5))</f>
        <v>-0.5691332910255914</v>
      </c>
    </row>
    <row r="46" spans="1:11" x14ac:dyDescent="0.2">
      <c r="A46" s="187">
        <v>5</v>
      </c>
      <c r="B46" s="180">
        <f>2*(IF(Rules!$B$9=Rules!$E$9,SUM(HSD!B7:B14)+Rules!$B$5*HSD!B15+HSD!B39,SUM(HS!B7:B14)+Rules!$B$5*HS!B15+HS!B39)/(9+Rules!$B$5))</f>
        <v>-0.55714919510363936</v>
      </c>
      <c r="C46" s="179">
        <f>2*(IF(Rules!$B$9=Rules!$E$9,SUM(HSD!C7:C14)+Rules!$B$5*HSD!C15+HSD!C39,SUM(HS!C7:C14)+Rules!$B$5*HS!C15+HS!C39)/(9+Rules!$B$5))</f>
        <v>-0.19354965838671134</v>
      </c>
      <c r="D46" s="179">
        <f>2*(IF(Rules!$B$9=Rules!$E$9,SUM(HSD!D7:D14)+Rules!$B$5*HSD!D15+HSD!D39,SUM(HS!D7:D14)+Rules!$B$5*HS!D15+HS!D39)/(9+Rules!$B$5))</f>
        <v>-0.11673517270940206</v>
      </c>
      <c r="E46" s="179">
        <f>2*(IF(Rules!$B$9=Rules!$E$9,SUM(HSD!E7:E14)+Rules!$B$5*HSD!E15+HSD!E39,SUM(HS!E7:E14)+Rules!$B$5*HS!E15+HS!E39)/(9+Rules!$B$5))</f>
        <v>-3.2972744105082649E-2</v>
      </c>
      <c r="F46" s="179">
        <f>2*(IF(Rules!$B$9=Rules!$E$9,SUM(HSD!F7:F14)+Rules!$B$5*HSD!F15+HSD!F39,SUM(HS!F7:F14)+Rules!$B$5*HS!F15+HS!F39)/(9+Rules!$B$5))</f>
        <v>5.9909613271658099E-2</v>
      </c>
      <c r="G46" s="179">
        <f>2*(IF(Rules!$B$9=Rules!$E$9,SUM(HSD!G7:G14)+Rules!$B$5*HSD!G15+HSD!G39,SUM(HS!G7:G14)+Rules!$B$5*HS!G15+HS!G39)/(9+Rules!$B$5))</f>
        <v>0.12431163025768811</v>
      </c>
      <c r="H46" s="179">
        <f>2*(IF(Rules!$B$9=Rules!$E$9,SUM(HSD!H7:H14)+Rules!$B$5*HSD!H15+HSD!H39,SUM(HS!H7:H14)+Rules!$B$5*HS!H15+HS!H39)/(9+Rules!$B$5))</f>
        <v>-0.19178016550927721</v>
      </c>
      <c r="I46" s="179">
        <f>2*(IF(Rules!$B$9=Rules!$E$9,SUM(HSD!I7:I14)+Rules!$B$5*HSD!I15+HSD!I39,SUM(HS!I7:I14)+Rules!$B$5*HS!I15+HS!I39)/(9+Rules!$B$5))</f>
        <v>-0.34397238409858105</v>
      </c>
      <c r="J46" s="179">
        <f>2*(IF(Rules!$B$9=Rules!$E$9,SUM(HSD!J7:J14)+Rules!$B$5*HSD!J15+HSD!J39,SUM(HS!J7:J14)+Rules!$B$5*HS!J15+HS!J39)/(9+Rules!$B$5))</f>
        <v>-0.51825701717610007</v>
      </c>
      <c r="K46" s="181">
        <f>2*(IF(Rules!$B$9=Rules!$E$9,SUM(HSD!K7:K14)+Rules!$B$5*HSD!K15+HSD!K39,SUM(HS!K7:K14)+Rules!$B$5*HS!K15+HS!K39)/(9+Rules!$B$5))</f>
        <v>-0.61756074878418332</v>
      </c>
    </row>
    <row r="47" spans="1:11" x14ac:dyDescent="0.2">
      <c r="A47" s="187">
        <v>6</v>
      </c>
      <c r="B47" s="180">
        <f>2*(IF(Rules!$B$9=Rules!$E$9,SUM(HSD!B8:B15)+Rules!$B$5*HSD!B16+HSD!B40,SUM(HS!B8:B15)+Rules!$B$5*HS!B16+HS!B40)/(9+Rules!$B$5))</f>
        <v>-0.60829326195139866</v>
      </c>
      <c r="C47" s="179">
        <f>2*(IF(Rules!$B$9=Rules!$E$9,SUM(HSD!C8:C15)+Rules!$B$5*HSD!C16+HSD!C40,SUM(HS!C8:C15)+Rules!$B$5*HS!C16+HS!C40)/(9+Rules!$B$5))</f>
        <v>-0.21863675917925621</v>
      </c>
      <c r="D47" s="179">
        <f>2*(IF(Rules!$B$9=Rules!$E$9,SUM(HSD!D8:D15)+Rules!$B$5*HSD!D16+HSD!D40,SUM(HS!D8:D15)+Rules!$B$5*HS!D16+HS!D40)/(9+Rules!$B$5))</f>
        <v>-0.13667841243230397</v>
      </c>
      <c r="E47" s="179">
        <f>2*(IF(Rules!$B$9=Rules!$E$9,SUM(HSD!E8:E15)+Rules!$B$5*HSD!E16+HSD!E40,SUM(HS!E8:E15)+Rules!$B$5*HS!E16+HS!E40)/(9+Rules!$B$5))</f>
        <v>-4.9559710729696275E-2</v>
      </c>
      <c r="F47" s="179">
        <f>2*(IF(Rules!$B$9=Rules!$E$9,SUM(HSD!F8:F15)+Rules!$B$5*HSD!F16+HSD!F40,SUM(HS!F8:F15)+Rules!$B$5*HS!F16+HS!F40)/(9+Rules!$B$5))</f>
        <v>4.3986900993555816E-2</v>
      </c>
      <c r="G47" s="179">
        <f>2*(IF(Rules!$B$9=Rules!$E$9,SUM(HSD!G8:G15)+Rules!$B$5*HSD!G16+HSD!G40,SUM(HS!G8:G15)+Rules!$B$5*HS!G16+HS!G40)/(9+Rules!$B$5))</f>
        <v>0.10792266460833698</v>
      </c>
      <c r="H47" s="179">
        <f>2*(IF(Rules!$B$9=Rules!$E$9,SUM(HSD!H8:H15)+Rules!$B$5*HSD!H16+HSD!H40,SUM(HS!H8:H15)+Rules!$B$5*HS!H16+HS!H40)/(9+Rules!$B$5))</f>
        <v>-0.25675069621437913</v>
      </c>
      <c r="I47" s="179">
        <f>2*(IF(Rules!$B$9=Rules!$E$9,SUM(HSD!I8:I15)+Rules!$B$5*HSD!I16+HSD!I40,SUM(HS!I8:I15)+Rules!$B$5*HS!I16+HS!I40)/(9+Rules!$B$5))</f>
        <v>-0.40226953893378015</v>
      </c>
      <c r="J47" s="179">
        <f>2*(IF(Rules!$B$9=Rules!$E$9,SUM(HSD!J8:J15)+Rules!$B$5*HSD!J16+HSD!J40,SUM(HS!J8:J15)+Rules!$B$5*HS!J16+HS!J40)/(9+Rules!$B$5))</f>
        <v>-0.57030831085563405</v>
      </c>
      <c r="K47" s="181">
        <f>2*(IF(Rules!$B$9=Rules!$E$9,SUM(HSD!K8:K15)+Rules!$B$5*HSD!K16+HSD!K40,SUM(HS!K8:K15)+Rules!$B$5*HS!K16+HS!K40)/(9+Rules!$B$5))</f>
        <v>-0.66623634281105726</v>
      </c>
    </row>
    <row r="48" spans="1:11" x14ac:dyDescent="0.2">
      <c r="A48" s="187">
        <v>7</v>
      </c>
      <c r="B48" s="180">
        <f>2*(IF(Rules!$B$9=Rules!$E$9,SUM(HSD!B9:B16)+Rules!$B$5*HSD!B17+HSD!B41,SUM(HS!B9:B16)+Rules!$B$5*HS!B17+HS!B41)/(9+Rules!$B$5))</f>
        <v>-0.62014330066327394</v>
      </c>
      <c r="C48" s="179">
        <f>2*(IF(Rules!$B$9=Rules!$E$9,SUM(HSD!C9:C16)+Rules!$B$5*HSD!C17+HSD!C41,SUM(HS!C9:C16)+Rules!$B$5*HS!C17+HS!C41)/(9+Rules!$B$5))</f>
        <v>-0.1554853799924491</v>
      </c>
      <c r="D48" s="179">
        <f>2*(IF(Rules!$B$9=Rules!$E$9,SUM(HSD!D9:D16)+Rules!$B$5*HSD!D17+HSD!D41,SUM(HS!D9:D16)+Rules!$B$5*HS!D17+HS!D41)/(9+Rules!$B$5))</f>
        <v>-7.4766650789560851E-2</v>
      </c>
      <c r="E48" s="179">
        <f>2*(IF(Rules!$B$9=Rules!$E$9,SUM(HSD!E9:E16)+Rules!$B$5*HSD!E17+HSD!E41,SUM(HS!E9:E16)+Rules!$B$5*HS!E17+HS!E41)/(9+Rules!$B$5))</f>
        <v>1.0511467456082583E-2</v>
      </c>
      <c r="F48" s="179">
        <f>2*(IF(Rules!$B$9=Rules!$E$9,SUM(HSD!F9:F16)+Rules!$B$5*HSD!F17+HSD!F41,SUM(HS!F9:F16)+Rules!$B$5*HS!F17+HS!F41)/(9+Rules!$B$5))</f>
        <v>9.9964621687930175E-2</v>
      </c>
      <c r="G48" s="179">
        <f>2*(IF(Rules!$B$9=Rules!$E$9,SUM(HSD!G9:G16)+Rules!$B$5*HSD!G17+HSD!G41,SUM(HS!G9:G16)+Rules!$B$5*HS!G17+HS!G41)/(9+Rules!$B$5))</f>
        <v>0.18769123920448363</v>
      </c>
      <c r="H48" s="179">
        <f>2*(IF(Rules!$B$9=Rules!$E$9,SUM(HSD!H9:H16)+Rules!$B$5*HSD!H17+HSD!H41,SUM(HS!H9:H16)+Rules!$B$5*HS!H17+HS!H41)/(9+Rules!$B$5))</f>
        <v>-9.0500880901835723E-2</v>
      </c>
      <c r="I48" s="179">
        <f>2*(IF(Rules!$B$9=Rules!$E$9,SUM(HSD!I9:I16)+Rules!$B$5*HSD!I17+HSD!I41,SUM(HS!I9:I16)+Rules!$B$5*HS!I17+HS!I41)/(9+Rules!$B$5))</f>
        <v>-0.38899531374091001</v>
      </c>
      <c r="J48" s="179">
        <f>2*(IF(Rules!$B$9=Rules!$E$9,SUM(HSD!J9:J16)+Rules!$B$5*HSD!J17+HSD!J41,SUM(HS!J9:J16)+Rules!$B$5*HS!J17+HS!J41)/(9+Rules!$B$5))</f>
        <v>-0.55575779143393522</v>
      </c>
      <c r="K48" s="181">
        <f>2*(IF(Rules!$B$9=Rules!$E$9,SUM(HSD!K9:K16)+Rules!$B$5*HSD!K17+HSD!K41,SUM(HS!K9:K16)+Rules!$B$5*HS!K17+HS!K41)/(9+Rules!$B$5))</f>
        <v>-0.62884704485091814</v>
      </c>
    </row>
    <row r="49" spans="1:11" x14ac:dyDescent="0.2">
      <c r="A49" s="187">
        <v>8</v>
      </c>
      <c r="B49" s="180">
        <f>2*(IF(Rules!$B$9=Rules!$E$9,SUM(HSD!B10:B17)+Rules!$B$5*HSD!B18+HSD!B42,SUM(HS!B10:B17)+Rules!$B$5*HS!B18+HS!B42)/(9+Rules!$B$5))</f>
        <v>-0.39405762114832721</v>
      </c>
      <c r="C49" s="179">
        <f>2*(IF(Rules!$B$9=Rules!$E$9,SUM(HSD!C10:C17)+Rules!$B$5*HSD!C18+HSD!C42,SUM(HS!C10:C17)+Rules!$B$5*HS!C18+HS!C42)/(9+Rules!$B$5))</f>
        <v>1.9285099723172237E-2</v>
      </c>
      <c r="D49" s="179">
        <f>2*(IF(Rules!$B$9=Rules!$E$9,SUM(HSD!D10:D17)+Rules!$B$5*HSD!D18+HSD!D42,SUM(HS!D10:D17)+Rules!$B$5*HS!D18+HS!D42)/(9+Rules!$B$5))</f>
        <v>8.688786047625327E-2</v>
      </c>
      <c r="E49" s="179">
        <f>2*(IF(Rules!$B$9=Rules!$E$9,SUM(HSD!E10:E17)+Rules!$B$5*HSD!E18+HSD!E42,SUM(HS!E10:E17)+Rules!$B$5*HS!E18+HS!E42)/(9+Rules!$B$5))</f>
        <v>0.15656746918613532</v>
      </c>
      <c r="F49" s="179">
        <f>2*(IF(Rules!$B$9=Rules!$E$9,SUM(HSD!F10:F17)+Rules!$B$5*HSD!F18+HSD!F42,SUM(HS!F10:F17)+Rules!$B$5*HS!F18+HS!F42)/(9+Rules!$B$5))</f>
        <v>0.22831820480547502</v>
      </c>
      <c r="G49" s="179">
        <f>2*(IF(Rules!$B$9=Rules!$E$9,SUM(HSD!G10:G17)+Rules!$B$5*HSD!G18+HSD!G42,SUM(HS!G10:G17)+Rules!$B$5*HS!G18+HS!G42)/(9+Rules!$B$5))</f>
        <v>0.32553339738516479</v>
      </c>
      <c r="H49" s="179">
        <f>2*(IF(Rules!$B$9=Rules!$E$9,SUM(HSD!H10:H17)+Rules!$B$5*HSD!H18+HSD!H42,SUM(HS!H10:H17)+Rules!$B$5*HS!H18+HS!H42)/(9+Rules!$B$5))</f>
        <v>0.21152959698650559</v>
      </c>
      <c r="I49" s="179">
        <f>2*(IF(Rules!$B$9=Rules!$E$9,SUM(HSD!I10:I17)+Rules!$B$5*HSD!I18+HSD!I42,SUM(HS!I10:I17)+Rules!$B$5*HS!I18+HS!I42)/(9+Rules!$B$5))</f>
        <v>-8.7582327609523197E-2</v>
      </c>
      <c r="J49" s="179">
        <f>2*(IF(Rules!$B$9=Rules!$E$9,SUM(HSD!J10:J17)+Rules!$B$5*HSD!J18+HSD!J42,SUM(HS!J10:J17)+Rules!$B$5*HS!J18+HS!J42)/(9+Rules!$B$5))</f>
        <v>-0.40539957445661723</v>
      </c>
      <c r="K49" s="181">
        <f>2*(IF(Rules!$B$9=Rules!$E$9,SUM(HSD!K10:K17)+Rules!$B$5*HSD!K18+HSD!K42,SUM(HS!K10:K17)+Rules!$B$5*HS!K18+HS!K42)/(9+Rules!$B$5))</f>
        <v>-0.48948762316092631</v>
      </c>
    </row>
    <row r="50" spans="1:11" x14ac:dyDescent="0.2">
      <c r="A50" s="187">
        <v>9</v>
      </c>
      <c r="B50" s="180">
        <f>2*(IF(Rules!$B$9=Rules!$E$9,SUM(HSD!B11:B18)+Rules!$B$5*HSD!B19+HSD!B43,SUM(HS!B11:B18)+Rules!$B$5*HS!B19+HS!B43)/(9+Rules!$B$5))</f>
        <v>-0.13136155755613241</v>
      </c>
      <c r="C50" s="179">
        <f>2*(IF(Rules!$B$9=Rules!$E$9,SUM(HSD!C11:C18)+Rules!$B$5*HSD!C19+HSD!C43,SUM(HS!C11:C18)+Rules!$B$5*HS!C19+HS!C43)/(9+Rules!$B$5))</f>
        <v>0.18462902498065631</v>
      </c>
      <c r="D50" s="179">
        <f>2*(IF(Rules!$B$9=Rules!$E$9,SUM(HSD!D11:D18)+Rules!$B$5*HSD!D19+HSD!D43,SUM(HS!D11:D18)+Rules!$B$5*HS!D19+HS!D43)/(9+Rules!$B$5))</f>
        <v>0.24214017052931303</v>
      </c>
      <c r="E50" s="179">
        <f>2*(IF(Rules!$B$9=Rules!$E$9,SUM(HSD!E11:E18)+Rules!$B$5*HSD!E19+HSD!E43,SUM(HS!E11:E18)+Rules!$B$5*HS!E19+HS!E43)/(9+Rules!$B$5))</f>
        <v>0.30150334319286637</v>
      </c>
      <c r="F50" s="179">
        <f>2*(IF(Rules!$B$9=Rules!$E$9,SUM(HSD!F11:F18)+Rules!$B$5*HSD!F19+HSD!F43,SUM(HS!F11:F18)+Rules!$B$5*HS!F19+HS!F43)/(9+Rules!$B$5))</f>
        <v>0.36334825237219065</v>
      </c>
      <c r="G50" s="179">
        <f>2*(IF(Rules!$B$9=Rules!$E$9,SUM(HSD!G11:G18)+Rules!$B$5*HSD!G19+HSD!G43,SUM(HS!G11:G18)+Rules!$B$5*HS!G19+HS!G43)/(9+Rules!$B$5))</f>
        <v>0.44337460889206287</v>
      </c>
      <c r="H50" s="179">
        <f>2*(IF(Rules!$B$9=Rules!$E$9,SUM(HSD!H11:H18)+Rules!$B$5*HSD!H19+HSD!H43,SUM(HS!H11:H18)+Rules!$B$5*HS!H19+HS!H43)/(9+Rules!$B$5))</f>
        <v>0.37000371337194804</v>
      </c>
      <c r="I50" s="179">
        <f>2*(IF(Rules!$B$9=Rules!$E$9,SUM(HSD!I11:I18)+Rules!$B$5*HSD!I19+HSD!I43,SUM(HS!I11:I18)+Rules!$B$5*HS!I19+HS!I43)/(9+Rules!$B$5))</f>
        <v>0.21532327264714252</v>
      </c>
      <c r="J50" s="179">
        <f>2*(IF(Rules!$B$9=Rules!$E$9,SUM(HSD!J11:J18)+Rules!$B$5*HSD!J19+HSD!J43,SUM(HS!J11:J18)+Rules!$B$5*HS!J19+HS!J43)/(9+Rules!$B$5))</f>
        <v>-9.3659752356483508E-2</v>
      </c>
      <c r="K50" s="181">
        <f>2*(IF(Rules!$B$9=Rules!$E$9,SUM(HSD!K11:K18)+Rules!$B$5*HSD!K19+HSD!K43,SUM(HS!K11:K18)+Rules!$B$5*HS!K19+HS!K43)/(9+Rules!$B$5))</f>
        <v>-0.29664343180334263</v>
      </c>
    </row>
    <row r="51" spans="1:11" ht="17" thickBot="1" x14ac:dyDescent="0.25">
      <c r="A51" s="188">
        <v>10</v>
      </c>
      <c r="B51" s="182">
        <f>2*(IF(Rules!$B$9=Rules!$E$9,SUM(HSD!B12:B19)+Rules!$B$5*HSD!B20+HSD!B44,SUM(HS!B12:B19)+Rules!$B$5*HS!B20+HS!B44)/(9+Rules!$B$5))</f>
        <v>0.16289941589055185</v>
      </c>
      <c r="C51" s="183">
        <f>2*(IF(Rules!$B$9=Rules!$E$9,SUM(HSD!C12:C19)+Rules!$B$5*HSD!C20+HSD!C44,SUM(HS!C12:C19)+Rules!$B$5*HS!C20+HS!C44)/(9+Rules!$B$5))</f>
        <v>0.36499998801808975</v>
      </c>
      <c r="D51" s="183">
        <f>2*(IF(Rules!$B$9=Rules!$E$9,SUM(HSD!D12:D19)+Rules!$B$5*HSD!D20+HSD!D44,SUM(HS!D12:D19)+Rules!$B$5*HS!D20+HS!D44)/(9+Rules!$B$5))</f>
        <v>0.41217595162788179</v>
      </c>
      <c r="E51" s="183">
        <f>2*(IF(Rules!$B$9=Rules!$E$9,SUM(HSD!E12:E19)+Rules!$B$5*HSD!E20+HSD!E44,SUM(HS!E12:E19)+Rules!$B$5*HS!E20+HS!E44)/(9+Rules!$B$5))</f>
        <v>0.460940243794354</v>
      </c>
      <c r="F51" s="183">
        <f>2*(IF(Rules!$B$9=Rules!$E$9,SUM(HSD!F12:F19)+Rules!$B$5*HSD!F20+HSD!F44,SUM(HS!F12:F19)+Rules!$B$5*HS!F20+HS!F44)/(9+Rules!$B$5))</f>
        <v>0.51251710900326775</v>
      </c>
      <c r="G51" s="183">
        <f>2*(IF(Rules!$B$9=Rules!$E$9,SUM(HSD!G12:G19)+Rules!$B$5*HSD!G20+HSD!G44,SUM(HS!G12:G19)+Rules!$B$5*HS!G20+HS!G44)/(9+Rules!$B$5))</f>
        <v>0.57559016859776857</v>
      </c>
      <c r="H51" s="183">
        <f>2*(IF(Rules!$B$9=Rules!$E$9,SUM(HSD!H12:H19)+Rules!$B$5*HSD!H20+HSD!H44,SUM(HS!H12:H19)+Rules!$B$5*HS!H20+HS!H44)/(9+Rules!$B$5))</f>
        <v>0.51381748867217314</v>
      </c>
      <c r="I51" s="183">
        <f>2*(IF(Rules!$B$9=Rules!$E$9,SUM(HSD!I12:I19)+Rules!$B$5*HSD!I20+HSD!I44,SUM(HS!I12:I19)+Rules!$B$5*HS!I20+HS!I44)/(9+Rules!$B$5))</f>
        <v>0.39590741666395218</v>
      </c>
      <c r="J51" s="183">
        <f>2*(IF(Rules!$B$9=Rules!$E$9,SUM(HSD!J12:J19)+Rules!$B$5*HSD!J20+HSD!J44,SUM(HS!J12:J19)+Rules!$B$5*HS!J20+HS!J44)/(9+Rules!$B$5))</f>
        <v>0.2330591821385678</v>
      </c>
      <c r="K51" s="184">
        <f>2*(IF(Rules!$B$9=Rules!$E$9,SUM(HSD!K12:K19)+Rules!$B$5*HSD!K20+HSD!K44,SUM(HS!K12:K19)+Rules!$B$5*HS!K20+HS!K44)/(9+Rules!$B$5))</f>
        <v>5.061704608173629E-2</v>
      </c>
    </row>
    <row r="53" spans="1:11" x14ac:dyDescent="0.2">
      <c r="A53" s="1" t="s">
        <v>7</v>
      </c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>
        <v>7</v>
      </c>
      <c r="I53" s="1">
        <v>8</v>
      </c>
      <c r="J53" s="1">
        <v>9</v>
      </c>
      <c r="K53" s="1">
        <v>10</v>
      </c>
    </row>
    <row r="54" spans="1:11" x14ac:dyDescent="0.2">
      <c r="A54" s="1">
        <v>1</v>
      </c>
      <c r="B54" s="1">
        <f>MAX(IF(Rules!$B$17=2,B42,IF(Rules!$B$17=3,B29,IF(Rules!$B$17=4,B16,B3))),HSDR!B35)</f>
        <v>0.10906077977909699</v>
      </c>
      <c r="C54" s="1">
        <f>MAX(IF(Rules!$B$17=2,C42,IF(Rules!$B$17=3,C29,IF(Rules!$B$17=4,C16,C3))),HSDR!C35)</f>
        <v>0.47064092333946894</v>
      </c>
      <c r="D54" s="1">
        <f>MAX(IF(Rules!$B$17=2,D42,IF(Rules!$B$17=3,D29,IF(Rules!$B$17=4,D16,D3))),HSDR!D35)</f>
        <v>0.51779525312221664</v>
      </c>
      <c r="E54" s="1">
        <f>MAX(IF(Rules!$B$17=2,E42,IF(Rules!$B$17=3,E29,IF(Rules!$B$17=4,E16,E3))),HSDR!E35)</f>
        <v>0.56604055041797596</v>
      </c>
      <c r="F54" s="1">
        <f>MAX(IF(Rules!$B$17=2,F42,IF(Rules!$B$17=3,F29,IF(Rules!$B$17=4,F16,F3))),HSDR!F35)</f>
        <v>0.61469901790902803</v>
      </c>
      <c r="G54" s="1">
        <f>MAX(IF(Rules!$B$17=2,G42,IF(Rules!$B$17=3,G29,IF(Rules!$B$17=4,G16,G3))),HSDR!G35)</f>
        <v>0.66738009490756944</v>
      </c>
      <c r="H54" s="1">
        <f>MAX(IF(Rules!$B$17=2,H42,IF(Rules!$B$17=3,H29,IF(Rules!$B$17=4,H16,H3))),HSDR!H35)</f>
        <v>0.46288894886429088</v>
      </c>
      <c r="I54" s="1">
        <f>MAX(IF(Rules!$B$17=2,I42,IF(Rules!$B$17=3,I29,IF(Rules!$B$17=4,I16,I3))),HSDR!I35)</f>
        <v>0.35069259087031512</v>
      </c>
      <c r="J54" s="1">
        <f>MAX(IF(Rules!$B$17=2,J42,IF(Rules!$B$17=3,J29,IF(Rules!$B$17=4,J16,J3))),HSDR!J35)</f>
        <v>0.22778342315245487</v>
      </c>
      <c r="K54" s="1">
        <f>MAX(IF(Rules!$B$17=2,K42,IF(Rules!$B$17=3,K29,IF(Rules!$B$17=4,K16,K3))),HSDR!K35)</f>
        <v>0.17968872741114625</v>
      </c>
    </row>
    <row r="55" spans="1:11" x14ac:dyDescent="0.2">
      <c r="A55" s="1">
        <v>2</v>
      </c>
      <c r="B55" s="1">
        <f>MAX(IF(Rules!$B$11=2,B43,IF(Rules!$B$11=3,B30,IF(Rules!$B$11=4,B17,B4))),HSDR!B4)</f>
        <v>-0.25307699440390863</v>
      </c>
      <c r="C55" s="1">
        <f>MAX(IF(Rules!$B$11=2,C43,IF(Rules!$B$11=3,C30,IF(Rules!$B$11=4,C17,C4))),HSDR!C4)</f>
        <v>-8.4267225502711041E-2</v>
      </c>
      <c r="D55" s="1">
        <f>MAX(IF(Rules!$B$11=2,D43,IF(Rules!$B$11=3,D30,IF(Rules!$B$11=4,D17,D4))),HSDR!D4)</f>
        <v>-1.5498287197501173E-2</v>
      </c>
      <c r="E55" s="1">
        <f>MAX(IF(Rules!$B$11=2,E43,IF(Rules!$B$11=3,E30,IF(Rules!$B$11=4,E17,E4))),HSDR!E4)</f>
        <v>5.9333738978653974E-2</v>
      </c>
      <c r="F55" s="1">
        <f>MAX(IF(Rules!$B$11=2,F43,IF(Rules!$B$11=3,F30,IF(Rules!$B$11=4,F17,F4))),HSDR!F4)</f>
        <v>0.15203616947891799</v>
      </c>
      <c r="G55" s="1">
        <f>MAX(IF(Rules!$B$11=2,G43,IF(Rules!$B$11=3,G30,IF(Rules!$B$11=4,G17,G4))),HSDR!G4)</f>
        <v>0.22737886696191317</v>
      </c>
      <c r="H55" s="1">
        <f>MAX(IF(Rules!$B$11=2,H43,IF(Rules!$B$11=3,H30,IF(Rules!$B$11=4,H17,H4))),HSDR!H4)</f>
        <v>6.958050045595748E-3</v>
      </c>
      <c r="I55" s="1">
        <f>MAX(IF(Rules!$B$11=2,I43,IF(Rules!$B$11=3,I30,IF(Rules!$B$11=4,I17,I4))),HSDR!I4)</f>
        <v>-0.15933415266020512</v>
      </c>
      <c r="J55" s="1">
        <f>MAX(IF(Rules!$B$11=2,J43,IF(Rules!$B$11=3,J30,IF(Rules!$B$11=4,J17,J4))),HSDR!J4)</f>
        <v>-0.24066617915336547</v>
      </c>
      <c r="K55" s="1">
        <f>MAX(IF(Rules!$B$11=2,K43,IF(Rules!$B$11=3,K30,IF(Rules!$B$11=4,K17,K4))),HSDR!K4)</f>
        <v>-0.28919791448567511</v>
      </c>
    </row>
    <row r="56" spans="1:11" x14ac:dyDescent="0.2">
      <c r="A56" s="1">
        <v>3</v>
      </c>
      <c r="B56" s="1">
        <f>MAX(IF(Rules!$B$11=2,B44,IF(Rules!$B$11=3,B31,IF(Rules!$B$11=4,B18,B5))),HSDR!B6)</f>
        <v>-0.30414663097569933</v>
      </c>
      <c r="C56" s="1">
        <f>MAX(IF(Rules!$B$11=2,C44,IF(Rules!$B$11=3,C31,IF(Rules!$B$11=4,C18,C5))),HSDR!C6)</f>
        <v>-0.13992944417761496</v>
      </c>
      <c r="D56" s="1">
        <f>MAX(IF(Rules!$B$11=2,D44,IF(Rules!$B$11=3,D31,IF(Rules!$B$11=4,D18,D5))),HSDR!D6)</f>
        <v>-5.8284696427541714E-2</v>
      </c>
      <c r="E56" s="1">
        <f>MAX(IF(Rules!$B$11=2,E44,IF(Rules!$B$11=3,E31,IF(Rules!$B$11=4,E18,E5))),HSDR!E6)</f>
        <v>2.8134517976885209E-2</v>
      </c>
      <c r="F56" s="1">
        <f>MAX(IF(Rules!$B$11=2,F44,IF(Rules!$B$11=3,F31,IF(Rules!$B$11=4,F18,F5))),HSDR!F6)</f>
        <v>0.12470784634060185</v>
      </c>
      <c r="G56" s="1">
        <f>MAX(IF(Rules!$B$11=2,G44,IF(Rules!$B$11=3,G31,IF(Rules!$B$11=4,G18,G5))),HSDR!G6)</f>
        <v>0.19970541230483627</v>
      </c>
      <c r="H56" s="1">
        <f>MAX(IF(Rules!$B$11=2,H44,IF(Rules!$B$11=3,H31,IF(Rules!$B$11=4,H18,H5))),HSDR!H6)</f>
        <v>-5.8585254727766593E-2</v>
      </c>
      <c r="I56" s="1">
        <f>MAX(IF(Rules!$B$11=2,I44,IF(Rules!$B$11=3,I31,IF(Rules!$B$11=4,I18,I5))),HSDR!I6)</f>
        <v>-0.21724188132078476</v>
      </c>
      <c r="J56" s="1">
        <f>MAX(IF(Rules!$B$11=2,J44,IF(Rules!$B$11=3,J31,IF(Rules!$B$11=4,J18,J5))),HSDR!J6)</f>
        <v>-0.29264070019772598</v>
      </c>
      <c r="K56" s="1">
        <f>MAX(IF(Rules!$B$11=2,K44,IF(Rules!$B$11=3,K31,IF(Rules!$B$11=4,K18,K5))),HSDR!K6)</f>
        <v>-0.33774944037840804</v>
      </c>
    </row>
    <row r="57" spans="1:11" x14ac:dyDescent="0.2">
      <c r="A57" s="1">
        <v>4</v>
      </c>
      <c r="B57" s="1">
        <f>MAX(IF(Rules!$B$11=2,B45,IF(Rules!$B$11=3,B32,IF(Rules!$B$11=4,B19,B6))),HSDR!B8)</f>
        <v>-0.1970288105741636</v>
      </c>
      <c r="C57" s="1">
        <f>MAX(IF(Rules!$B$11=2,C45,IF(Rules!$B$11=3,C32,IF(Rules!$B$11=4,C19,C6))),HSDR!C8)</f>
        <v>-2.1798188008805668E-2</v>
      </c>
      <c r="D57" s="1">
        <f>MAX(IF(Rules!$B$11=2,D45,IF(Rules!$B$11=3,D32,IF(Rules!$B$11=4,D19,D6))),HSDR!D8)</f>
        <v>8.0052625306546825E-3</v>
      </c>
      <c r="E57" s="1">
        <f>MAX(IF(Rules!$B$11=2,E45,IF(Rules!$B$11=3,E32,IF(Rules!$B$11=4,E19,E6))),HSDR!E8)</f>
        <v>3.8784473277208811E-2</v>
      </c>
      <c r="F57" s="1">
        <f>MAX(IF(Rules!$B$11=2,F45,IF(Rules!$B$11=3,F32,IF(Rules!$B$11=4,F19,F6))),HSDR!F8)</f>
        <v>0.10070528937626665</v>
      </c>
      <c r="G57" s="1">
        <f>MAX(IF(Rules!$B$11=2,G45,IF(Rules!$B$11=3,G32,IF(Rules!$B$11=4,G19,G6))),HSDR!G8)</f>
        <v>0.17417494269127992</v>
      </c>
      <c r="H57" s="1">
        <f>MAX(IF(Rules!$B$11=2,H45,IF(Rules!$B$11=3,H32,IF(Rules!$B$11=4,H19,H6))),HSDR!H8)</f>
        <v>8.2207439363742862E-2</v>
      </c>
      <c r="I57" s="1">
        <f>MAX(IF(Rules!$B$11=2,I45,IF(Rules!$B$11=3,I32,IF(Rules!$B$11=4,I19,I6))),HSDR!I8)</f>
        <v>-5.9898275658656304E-2</v>
      </c>
      <c r="J57" s="1">
        <f>MAX(IF(Rules!$B$11=2,J45,IF(Rules!$B$11=3,J32,IF(Rules!$B$11=4,J19,J6))),HSDR!J8)</f>
        <v>-0.21018633199821757</v>
      </c>
      <c r="K57" s="1">
        <f>MAX(IF(Rules!$B$11=2,K45,IF(Rules!$B$11=3,K32,IF(Rules!$B$11=4,K19,K6))),HSDR!K8)</f>
        <v>-0.24937508055334259</v>
      </c>
    </row>
    <row r="58" spans="1:11" x14ac:dyDescent="0.2">
      <c r="A58" s="1">
        <v>5</v>
      </c>
      <c r="B58" s="1">
        <f>MAX(IF(Rules!$B$11=2,B46,IF(Rules!$B$11=3,B33,IF(Rules!$B$11=4,B20,B7))),HSDR!B10)</f>
        <v>8.1449707945275923E-2</v>
      </c>
      <c r="C58" s="1">
        <f>MAX(IF(Rules!$B$11=2,C46,IF(Rules!$B$11=3,C33,IF(Rules!$B$11=4,C20,C7))),HSDR!C10)</f>
        <v>0.3589394124422991</v>
      </c>
      <c r="D58" s="1">
        <f>MAX(IF(Rules!$B$11=2,D46,IF(Rules!$B$11=3,D33,IF(Rules!$B$11=4,D20,D7))),HSDR!D10)</f>
        <v>0.40932067017593915</v>
      </c>
      <c r="E58" s="1">
        <f>MAX(IF(Rules!$B$11=2,E46,IF(Rules!$B$11=3,E33,IF(Rules!$B$11=4,E20,E7))),HSDR!E10)</f>
        <v>0.460940243794354</v>
      </c>
      <c r="F58" s="1">
        <f>MAX(IF(Rules!$B$11=2,F46,IF(Rules!$B$11=3,F33,IF(Rules!$B$11=4,F20,F7))),HSDR!F10)</f>
        <v>0.51251710900326775</v>
      </c>
      <c r="G58" s="1">
        <f>MAX(IF(Rules!$B$11=2,G46,IF(Rules!$B$11=3,G33,IF(Rules!$B$11=4,G20,G7))),HSDR!G10)</f>
        <v>0.57559016859776857</v>
      </c>
      <c r="H58" s="1">
        <f>MAX(IF(Rules!$B$11=2,H46,IF(Rules!$B$11=3,H33,IF(Rules!$B$11=4,H20,H7))),HSDR!H10)</f>
        <v>0.39241245528243773</v>
      </c>
      <c r="I58" s="1">
        <f>MAX(IF(Rules!$B$11=2,I46,IF(Rules!$B$11=3,I33,IF(Rules!$B$11=4,I20,I7))),HSDR!I10)</f>
        <v>0.28663571688628381</v>
      </c>
      <c r="J58" s="1">
        <f>MAX(IF(Rules!$B$11=2,J46,IF(Rules!$B$11=3,J33,IF(Rules!$B$11=4,J20,J7))),HSDR!J10)</f>
        <v>0.1443283683807712</v>
      </c>
      <c r="K58" s="1">
        <f>MAX(IF(Rules!$B$11=2,K46,IF(Rules!$B$11=3,K33,IF(Rules!$B$11=4,K20,K7))),HSDR!K10)</f>
        <v>2.5308523040868145E-2</v>
      </c>
    </row>
    <row r="59" spans="1:11" x14ac:dyDescent="0.2">
      <c r="A59" s="1">
        <v>6</v>
      </c>
      <c r="B59" s="1">
        <f>MAX(IF(Rules!$B$11=2,B47,IF(Rules!$B$11=3,B34,IF(Rules!$B$11=4,B21,B8))),HSDR!B12)</f>
        <v>-0.35054034044008009</v>
      </c>
      <c r="C59" s="1">
        <f>MAX(IF(Rules!$B$11=2,C47,IF(Rules!$B$11=3,C34,IF(Rules!$B$11=4,C21,C8))),HSDR!C12)</f>
        <v>-0.25338998596663809</v>
      </c>
      <c r="D59" s="1">
        <f>MAX(IF(Rules!$B$11=2,D47,IF(Rules!$B$11=3,D34,IF(Rules!$B$11=4,D21,D8))),HSDR!D12)</f>
        <v>-0.16236190502927889</v>
      </c>
      <c r="E59" s="1">
        <f>MAX(IF(Rules!$B$11=2,E47,IF(Rules!$B$11=3,E34,IF(Rules!$B$11=4,E21,E8))),HSDR!E12)</f>
        <v>-6.5242110257549266E-2</v>
      </c>
      <c r="F59" s="1">
        <f>MAX(IF(Rules!$B$11=2,F47,IF(Rules!$B$11=3,F34,IF(Rules!$B$11=4,F21,F8))),HSDR!F12)</f>
        <v>3.9226356320867399E-2</v>
      </c>
      <c r="G59" s="1">
        <f>MAX(IF(Rules!$B$11=2,G47,IF(Rules!$B$11=3,G34,IF(Rules!$B$11=4,G21,G8))),HSDR!G12)</f>
        <v>0.10667340682942227</v>
      </c>
      <c r="H59" s="1">
        <f>MAX(IF(Rules!$B$11=2,H47,IF(Rules!$B$11=3,H34,IF(Rules!$B$11=4,H21,H8))),HSDR!H12)</f>
        <v>-0.21284771451731424</v>
      </c>
      <c r="I59" s="1">
        <f>MAX(IF(Rules!$B$11=2,I47,IF(Rules!$B$11=3,I34,IF(Rules!$B$11=4,I21,I8))),HSDR!I12)</f>
        <v>-0.27157480502428616</v>
      </c>
      <c r="J59" s="1">
        <f>MAX(IF(Rules!$B$11=2,J47,IF(Rules!$B$11=3,J34,IF(Rules!$B$11=4,J21,J8))),HSDR!J12)</f>
        <v>-0.3400132806089356</v>
      </c>
      <c r="K59" s="1">
        <f>MAX(IF(Rules!$B$11=2,K47,IF(Rules!$B$11=3,K34,IF(Rules!$B$11=4,K21,K8))),HSDR!K12)</f>
        <v>-0.38104299284808768</v>
      </c>
    </row>
    <row r="60" spans="1:11" x14ac:dyDescent="0.2">
      <c r="A60" s="1">
        <v>7</v>
      </c>
      <c r="B60" s="1">
        <f>MAX(IF(Rules!$B$11=2,B48,IF(Rules!$B$11=3,B35,IF(Rules!$B$11=4,B22,B9))),HSDR!B14)</f>
        <v>-0.44000672211415065</v>
      </c>
      <c r="C60" s="1">
        <f>MAX(IF(Rules!$B$11=2,C48,IF(Rules!$B$11=3,C35,IF(Rules!$B$11=4,C22,C9))),HSDR!C14)</f>
        <v>-0.1963016079632402</v>
      </c>
      <c r="D60" s="1">
        <f>MAX(IF(Rules!$B$11=2,D48,IF(Rules!$B$11=3,D35,IF(Rules!$B$11=4,D22,D9))),HSDR!D14)</f>
        <v>-0.10948552726048816</v>
      </c>
      <c r="E60" s="1">
        <f>MAX(IF(Rules!$B$11=2,E48,IF(Rules!$B$11=3,E35,IF(Rules!$B$11=4,E22,E9))),HSDR!E14)</f>
        <v>-1.9921218921965758E-2</v>
      </c>
      <c r="F60" s="1">
        <f>MAX(IF(Rules!$B$11=2,F48,IF(Rules!$B$11=3,F35,IF(Rules!$B$11=4,F22,F9))),HSDR!F14)</f>
        <v>7.4563567868088848E-2</v>
      </c>
      <c r="G60" s="1">
        <f>MAX(IF(Rules!$B$11=2,G48,IF(Rules!$B$11=3,G35,IF(Rules!$B$11=4,G22,G9))),HSDR!G14)</f>
        <v>0.16472730313989489</v>
      </c>
      <c r="H60" s="1">
        <f>MAX(IF(Rules!$B$11=2,H48,IF(Rules!$B$11=3,H35,IF(Rules!$B$11=4,H22,H9))),HSDR!H14)</f>
        <v>-0.13707521359511174</v>
      </c>
      <c r="I60" s="1">
        <f>MAX(IF(Rules!$B$11=2,I48,IF(Rules!$B$11=3,I35,IF(Rules!$B$11=4,I22,I9))),HSDR!I14)</f>
        <v>-0.37191909208726714</v>
      </c>
      <c r="J60" s="1">
        <f>MAX(IF(Rules!$B$11=2,J48,IF(Rules!$B$11=3,J35,IF(Rules!$B$11=4,J22,J9))),HSDR!J14)</f>
        <v>-0.43092981848423528</v>
      </c>
      <c r="K60" s="1">
        <f>MAX(IF(Rules!$B$11=2,K48,IF(Rules!$B$11=3,K35,IF(Rules!$B$11=4,K22,K9))),HSDR!K14)</f>
        <v>-0.46630747852717758</v>
      </c>
    </row>
    <row r="61" spans="1:11" x14ac:dyDescent="0.2">
      <c r="A61" s="1">
        <v>8</v>
      </c>
      <c r="B61" s="1">
        <f>MAX(IF(Rules!$B$11=2,B49,IF(Rules!$B$11=3,B36,IF(Rules!$B$11=4,B23,B10))),HSDR!B16)</f>
        <v>-0.47846720619452893</v>
      </c>
      <c r="C61" s="1">
        <f>MAX(IF(Rules!$B$11=2,C49,IF(Rules!$B$11=3,C36,IF(Rules!$B$11=4,C23,C10))),HSDR!C16)</f>
        <v>-4.10085652565544E-2</v>
      </c>
      <c r="D61" s="1">
        <f>MAX(IF(Rules!$B$11=2,D49,IF(Rules!$B$11=3,D36,IF(Rules!$B$11=4,D23,D10))),HSDR!D16)</f>
        <v>2.9651267038439212E-2</v>
      </c>
      <c r="E61" s="1">
        <f>MAX(IF(Rules!$B$11=2,E49,IF(Rules!$B$11=3,E36,IF(Rules!$B$11=4,E23,E10))),HSDR!E16)</f>
        <v>0.10253679913733912</v>
      </c>
      <c r="F61" s="1">
        <f>MAX(IF(Rules!$B$11=2,F49,IF(Rules!$B$11=3,F36,IF(Rules!$B$11=4,F23,F10))),HSDR!F16)</f>
        <v>0.17786869518456505</v>
      </c>
      <c r="G61" s="1">
        <f>MAX(IF(Rules!$B$11=2,G49,IF(Rules!$B$11=3,G36,IF(Rules!$B$11=4,G23,G10))),HSDR!G16)</f>
        <v>0.28114462143026464</v>
      </c>
      <c r="H61" s="1">
        <f>MAX(IF(Rules!$B$11=2,H49,IF(Rules!$B$11=3,H36,IF(Rules!$B$11=4,H23,H10))),HSDR!H16)</f>
        <v>0.17942021385705018</v>
      </c>
      <c r="I61" s="1">
        <f>MAX(IF(Rules!$B$11=2,I49,IF(Rules!$B$11=3,I36,IF(Rules!$B$11=4,I23,I10))),HSDR!I16)</f>
        <v>-0.15401156627741791</v>
      </c>
      <c r="J61" s="1">
        <f>MAX(IF(Rules!$B$11=2,J49,IF(Rules!$B$11=3,J36,IF(Rules!$B$11=4,J23,J10))),HSDR!J16)</f>
        <v>-0.5</v>
      </c>
      <c r="K61" s="1">
        <f>MAX(IF(Rules!$B$11=2,K49,IF(Rules!$B$11=3,K36,IF(Rules!$B$11=4,K23,K10))),HSDR!K16)</f>
        <v>-0.5</v>
      </c>
    </row>
    <row r="62" spans="1:11" x14ac:dyDescent="0.2">
      <c r="A62" s="1">
        <v>9</v>
      </c>
      <c r="B62" s="1">
        <f>MAX(IF(Rules!$B$11=2,B50,IF(Rules!$B$11=3,B37,IF(Rules!$B$11=4,B24,B11))),HSDR!B18)</f>
        <v>-0.10019887561319057</v>
      </c>
      <c r="C62" s="1">
        <f>MAX(IF(Rules!$B$11=2,C50,IF(Rules!$B$11=3,C37,IF(Rules!$B$11=4,C24,C11))),HSDR!C18)</f>
        <v>0.13385768207672508</v>
      </c>
      <c r="D62" s="1">
        <f>MAX(IF(Rules!$B$11=2,D50,IF(Rules!$B$11=3,D37,IF(Rules!$B$11=4,D24,D11))),HSDR!D18)</f>
        <v>0.19320731563116447</v>
      </c>
      <c r="E62" s="1">
        <f>MAX(IF(Rules!$B$11=2,E50,IF(Rules!$B$11=3,E37,IF(Rules!$B$11=4,E24,E11))),HSDR!E18)</f>
        <v>0.25454407563811315</v>
      </c>
      <c r="F62" s="1">
        <f>MAX(IF(Rules!$B$11=2,F50,IF(Rules!$B$11=3,F37,IF(Rules!$B$11=4,F24,F11))),HSDR!F18)</f>
        <v>0.31872977328281132</v>
      </c>
      <c r="G62" s="1">
        <f>MAX(IF(Rules!$B$11=2,G50,IF(Rules!$B$11=3,G37,IF(Rules!$B$11=4,G24,G11))),HSDR!G18)</f>
        <v>0.40361032143368897</v>
      </c>
      <c r="H62" s="1">
        <f>MAX(IF(Rules!$B$11=2,H50,IF(Rules!$B$11=3,H37,IF(Rules!$B$11=4,H24,H11))),HSDR!H18)</f>
        <v>0.3995541673365518</v>
      </c>
      <c r="I62" s="1">
        <f>MAX(IF(Rules!$B$11=2,I50,IF(Rules!$B$11=3,I37,IF(Rules!$B$11=4,I24,I11))),HSDR!I18)</f>
        <v>0.19129321615782191</v>
      </c>
      <c r="J62" s="1">
        <f>MAX(IF(Rules!$B$11=2,J50,IF(Rules!$B$11=3,J37,IF(Rules!$B$11=4,J24,J11))),HSDR!J18)</f>
        <v>-0.15072067108588086</v>
      </c>
      <c r="K62" s="1">
        <f>MAX(IF(Rules!$B$11=2,K50,IF(Rules!$B$11=3,K37,IF(Rules!$B$11=4,K24,K11))),HSDR!K18)</f>
        <v>-0.17830123379648949</v>
      </c>
    </row>
    <row r="63" spans="1:11" x14ac:dyDescent="0.2">
      <c r="A63" s="1">
        <v>10</v>
      </c>
      <c r="B63" s="1">
        <f>MAX(IF(Rules!$B$11=2,B51,IF(Rules!$B$11=3,B38,IF(Rules!$B$11=4,B25,B12))),HSDR!B20)</f>
        <v>0.65547032314990239</v>
      </c>
      <c r="C63" s="1">
        <f>MAX(IF(Rules!$B$11=2,C51,IF(Rules!$B$11=3,C38,IF(Rules!$B$11=4,C25,C12))),HSDR!C20)</f>
        <v>0.63998657521683877</v>
      </c>
      <c r="D63" s="1">
        <f>MAX(IF(Rules!$B$11=2,D51,IF(Rules!$B$11=3,D38,IF(Rules!$B$11=4,D25,D12))),HSDR!D20)</f>
        <v>0.65027209425148136</v>
      </c>
      <c r="E63" s="1">
        <f>MAX(IF(Rules!$B$11=2,E51,IF(Rules!$B$11=3,E38,IF(Rules!$B$11=4,E25,E12))),HSDR!E20)</f>
        <v>0.66104996194807186</v>
      </c>
      <c r="F63" s="1">
        <f>MAX(IF(Rules!$B$11=2,F51,IF(Rules!$B$11=3,F38,IF(Rules!$B$11=4,F25,F12))),HSDR!F20)</f>
        <v>0.67035969063279999</v>
      </c>
      <c r="G63" s="1">
        <f>MAX(IF(Rules!$B$11=2,G51,IF(Rules!$B$11=3,G38,IF(Rules!$B$11=4,G25,G12))),HSDR!G20)</f>
        <v>0.70504978713524302</v>
      </c>
      <c r="H63" s="1">
        <f>MAX(IF(Rules!$B$11=2,H51,IF(Rules!$B$11=3,H38,IF(Rules!$B$11=4,H25,H12))),HSDR!H20)</f>
        <v>0.77322722653717491</v>
      </c>
      <c r="I63" s="1">
        <f>MAX(IF(Rules!$B$11=2,I51,IF(Rules!$B$11=3,I38,IF(Rules!$B$11=4,I25,I12))),HSDR!I20)</f>
        <v>0.79181515955189841</v>
      </c>
      <c r="J63" s="1">
        <f>MAX(IF(Rules!$B$11=2,J51,IF(Rules!$B$11=3,J38,IF(Rules!$B$11=4,J25,J12))),HSDR!J20)</f>
        <v>0.75835687080859626</v>
      </c>
      <c r="K63" s="1">
        <f>MAX(IF(Rules!$B$11=2,K51,IF(Rules!$B$11=3,K38,IF(Rules!$B$11=4,K25,K12))),HSDR!K20)</f>
        <v>0.55453756646817121</v>
      </c>
    </row>
  </sheetData>
  <sheetProtection sheet="1" objects="1" scenarios="1"/>
  <mergeCells count="4">
    <mergeCell ref="A1:K1"/>
    <mergeCell ref="A14:K14"/>
    <mergeCell ref="A27:K27"/>
    <mergeCell ref="A40:K40"/>
  </mergeCells>
  <phoneticPr fontId="14" type="noConversion"/>
  <conditionalFormatting sqref="O2:X11">
    <cfRule type="containsText" dxfId="123" priority="5" operator="containsText" text="S">
      <formula>NOT(ISERROR(SEARCH("S",O2)))</formula>
    </cfRule>
    <cfRule type="containsText" dxfId="122" priority="6" operator="containsText" text="H">
      <formula>NOT(ISERROR(SEARCH("H",O2)))</formula>
    </cfRule>
  </conditionalFormatting>
  <conditionalFormatting sqref="O2:X11">
    <cfRule type="containsText" dxfId="121" priority="4" operator="containsText" text="D">
      <formula>NOT(ISERROR(SEARCH("D",O2)))</formula>
    </cfRule>
  </conditionalFormatting>
  <conditionalFormatting sqref="O2:X11">
    <cfRule type="containsText" dxfId="120" priority="3" operator="containsText" text="R">
      <formula>NOT(ISERROR(SEARCH("R",O2)))</formula>
    </cfRule>
  </conditionalFormatting>
  <conditionalFormatting sqref="O2:X11">
    <cfRule type="containsText" dxfId="119" priority="2" operator="containsText" text="P">
      <formula>NOT(ISERROR(SEARCH("P",O2)))</formula>
    </cfRule>
  </conditionalFormatting>
  <conditionalFormatting sqref="O3:X11">
    <cfRule type="containsText" dxfId="118" priority="1" operator="containsText" text="P">
      <formula>NOT(ISERROR(SEARCH("P",O3)))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C3"/>
  <sheetViews>
    <sheetView workbookViewId="0">
      <selection activeCell="K9" sqref="K9"/>
    </sheetView>
  </sheetViews>
  <sheetFormatPr baseColWidth="10" defaultColWidth="8.83203125" defaultRowHeight="16" x14ac:dyDescent="0.2"/>
  <cols>
    <col min="2" max="2" width="17.6640625" bestFit="1" customWidth="1"/>
  </cols>
  <sheetData>
    <row r="1" spans="2:3" x14ac:dyDescent="0.2">
      <c r="B1" s="53" t="s">
        <v>31</v>
      </c>
      <c r="C1" s="1">
        <f>Dealer!J33</f>
        <v>4.7337278106508882E-2</v>
      </c>
    </row>
    <row r="2" spans="2:3" x14ac:dyDescent="0.2">
      <c r="B2" s="53" t="s">
        <v>32</v>
      </c>
      <c r="C2" s="1">
        <f>1-Dealer!J33</f>
        <v>0.9526627218934911</v>
      </c>
    </row>
    <row r="3" spans="2:3" x14ac:dyDescent="0.2">
      <c r="B3" s="1"/>
      <c r="C3" s="1">
        <f>C1*C2</f>
        <v>4.5096460207975919E-2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M87"/>
  <sheetViews>
    <sheetView topLeftCell="A25" workbookViewId="0">
      <selection activeCell="V44" sqref="V44"/>
    </sheetView>
  </sheetViews>
  <sheetFormatPr baseColWidth="10" defaultColWidth="8.83203125" defaultRowHeight="15" x14ac:dyDescent="0.2"/>
  <cols>
    <col min="1" max="2" width="8.83203125" style="33"/>
    <col min="3" max="3" width="8" style="33" customWidth="1"/>
    <col min="4" max="16384" width="8.83203125" style="33"/>
  </cols>
  <sheetData>
    <row r="1" spans="1:13" ht="25" thickBot="1" x14ac:dyDescent="0.35">
      <c r="A1" s="415" t="s">
        <v>208</v>
      </c>
      <c r="B1" s="416"/>
      <c r="C1" s="416"/>
      <c r="D1" s="416"/>
      <c r="E1" s="416"/>
      <c r="F1" s="416"/>
      <c r="G1" s="416"/>
      <c r="H1" s="416"/>
      <c r="I1" s="416"/>
      <c r="J1" s="416"/>
      <c r="K1" s="417"/>
    </row>
    <row r="2" spans="1:13" x14ac:dyDescent="0.2">
      <c r="A2" s="387" t="s">
        <v>9</v>
      </c>
      <c r="B2" s="387" t="s">
        <v>1</v>
      </c>
      <c r="C2" s="387">
        <v>2</v>
      </c>
      <c r="D2" s="387">
        <v>3</v>
      </c>
      <c r="E2" s="387">
        <v>4</v>
      </c>
      <c r="F2" s="387">
        <v>5</v>
      </c>
      <c r="G2" s="387">
        <v>6</v>
      </c>
      <c r="H2" s="387">
        <v>7</v>
      </c>
      <c r="I2" s="387">
        <v>8</v>
      </c>
      <c r="J2" s="387">
        <v>9</v>
      </c>
      <c r="K2" s="387">
        <v>10</v>
      </c>
    </row>
    <row r="3" spans="1:13" x14ac:dyDescent="0.2">
      <c r="A3" s="32">
        <v>5</v>
      </c>
      <c r="B3" s="34">
        <f>$C71*1/(9+Rules!$B$5)*(9/(9+Rules!$B$5))</f>
        <v>6.3023003396239633E-4</v>
      </c>
      <c r="C3" s="34">
        <f>$C71*1/(9+Rules!$B$5)</f>
        <v>9.1033227127901696E-4</v>
      </c>
      <c r="D3" s="34">
        <f>$C71*1/(9+Rules!$B$5)</f>
        <v>9.1033227127901696E-4</v>
      </c>
      <c r="E3" s="34">
        <f>$C71*1/(9+Rules!$B$5)</f>
        <v>9.1033227127901696E-4</v>
      </c>
      <c r="F3" s="34">
        <f>$C71*1/(9+Rules!$B$5)</f>
        <v>9.1033227127901696E-4</v>
      </c>
      <c r="G3" s="34">
        <f>$C71*1/(9+Rules!$B$5)</f>
        <v>9.1033227127901696E-4</v>
      </c>
      <c r="H3" s="34">
        <f>$C71*1/(9+Rules!$B$5)</f>
        <v>9.1033227127901696E-4</v>
      </c>
      <c r="I3" s="34">
        <f>$C71*1/(9+Rules!$B$5)</f>
        <v>9.1033227127901696E-4</v>
      </c>
      <c r="J3" s="34">
        <f>$C71*1/(9+Rules!$B$5)</f>
        <v>9.1033227127901696E-4</v>
      </c>
      <c r="K3" s="34">
        <f>$C71*Rules!$B$5/(9+Rules!$B$5)*((9+Rules!$B$5-1)/(9+Rules!$B$5))</f>
        <v>3.3612268477994475E-3</v>
      </c>
    </row>
    <row r="4" spans="1:13" x14ac:dyDescent="0.2">
      <c r="A4" s="32">
        <v>6</v>
      </c>
      <c r="B4" s="34">
        <f>$C72*1/(9+Rules!$B$5)*(9/(9+Rules!$B$5))</f>
        <v>6.3023003396239633E-4</v>
      </c>
      <c r="C4" s="34">
        <f>$C72*1/(9+Rules!$B$5)</f>
        <v>9.1033227127901696E-4</v>
      </c>
      <c r="D4" s="34">
        <f>$C72*1/(9+Rules!$B$5)</f>
        <v>9.1033227127901696E-4</v>
      </c>
      <c r="E4" s="34">
        <f>$C72*1/(9+Rules!$B$5)</f>
        <v>9.1033227127901696E-4</v>
      </c>
      <c r="F4" s="34">
        <f>$C72*1/(9+Rules!$B$5)</f>
        <v>9.1033227127901696E-4</v>
      </c>
      <c r="G4" s="34">
        <f>$C72*1/(9+Rules!$B$5)</f>
        <v>9.1033227127901696E-4</v>
      </c>
      <c r="H4" s="34">
        <f>$C72*1/(9+Rules!$B$5)</f>
        <v>9.1033227127901696E-4</v>
      </c>
      <c r="I4" s="34">
        <f>$C72*1/(9+Rules!$B$5)</f>
        <v>9.1033227127901696E-4</v>
      </c>
      <c r="J4" s="34">
        <f>$C72*1/(9+Rules!$B$5)</f>
        <v>9.1033227127901696E-4</v>
      </c>
      <c r="K4" s="34">
        <f>$C72*Rules!$B$5/(9+Rules!$B$5)*((9+Rules!$B$5-1)/(9+Rules!$B$5))</f>
        <v>3.3612268477994475E-3</v>
      </c>
    </row>
    <row r="5" spans="1:13" x14ac:dyDescent="0.2">
      <c r="A5" s="32">
        <v>7</v>
      </c>
      <c r="B5" s="34">
        <f>$C73*1/(9+Rules!$B$5)*(9/(9+Rules!$B$5))</f>
        <v>1.2604600679247927E-3</v>
      </c>
      <c r="C5" s="34">
        <f>$C73*1/(9+Rules!$B$5)</f>
        <v>1.8206645425580339E-3</v>
      </c>
      <c r="D5" s="34">
        <f>$C73*1/(9+Rules!$B$5)</f>
        <v>1.8206645425580339E-3</v>
      </c>
      <c r="E5" s="34">
        <f>$C73*1/(9+Rules!$B$5)</f>
        <v>1.8206645425580339E-3</v>
      </c>
      <c r="F5" s="34">
        <f>$C73*1/(9+Rules!$B$5)</f>
        <v>1.8206645425580339E-3</v>
      </c>
      <c r="G5" s="34">
        <f>$C73*1/(9+Rules!$B$5)</f>
        <v>1.8206645425580339E-3</v>
      </c>
      <c r="H5" s="34">
        <f>$C73*1/(9+Rules!$B$5)</f>
        <v>1.8206645425580339E-3</v>
      </c>
      <c r="I5" s="34">
        <f>$C73*1/(9+Rules!$B$5)</f>
        <v>1.8206645425580339E-3</v>
      </c>
      <c r="J5" s="34">
        <f>$C73*1/(9+Rules!$B$5)</f>
        <v>1.8206645425580339E-3</v>
      </c>
      <c r="K5" s="34">
        <f>$C73*Rules!$B$5/(9+Rules!$B$5)*((9+Rules!$B$5-1)/(9+Rules!$B$5))</f>
        <v>6.7224536955988951E-3</v>
      </c>
    </row>
    <row r="6" spans="1:13" x14ac:dyDescent="0.2">
      <c r="A6" s="32">
        <v>8</v>
      </c>
      <c r="B6" s="34">
        <f>$C74*1/(9+Rules!$B$5)*(9/(9+Rules!$B$5))</f>
        <v>1.2604600679247927E-3</v>
      </c>
      <c r="C6" s="34">
        <f>$C74*1/(9+Rules!$B$5)</f>
        <v>1.8206645425580339E-3</v>
      </c>
      <c r="D6" s="34">
        <f>$C74*1/(9+Rules!$B$5)</f>
        <v>1.8206645425580339E-3</v>
      </c>
      <c r="E6" s="34">
        <f>$C74*1/(9+Rules!$B$5)</f>
        <v>1.8206645425580339E-3</v>
      </c>
      <c r="F6" s="34">
        <f>$C74*1/(9+Rules!$B$5)</f>
        <v>1.8206645425580339E-3</v>
      </c>
      <c r="G6" s="34">
        <f>$C74*1/(9+Rules!$B$5)</f>
        <v>1.8206645425580339E-3</v>
      </c>
      <c r="H6" s="34">
        <f>$C74*1/(9+Rules!$B$5)</f>
        <v>1.8206645425580339E-3</v>
      </c>
      <c r="I6" s="34">
        <f>$C74*1/(9+Rules!$B$5)</f>
        <v>1.8206645425580339E-3</v>
      </c>
      <c r="J6" s="34">
        <f>$C74*1/(9+Rules!$B$5)</f>
        <v>1.8206645425580339E-3</v>
      </c>
      <c r="K6" s="34">
        <f>$C74*Rules!$B$5/(9+Rules!$B$5)*((9+Rules!$B$5-1)/(9+Rules!$B$5))</f>
        <v>6.7224536955988951E-3</v>
      </c>
    </row>
    <row r="7" spans="1:13" x14ac:dyDescent="0.2">
      <c r="A7" s="32">
        <v>9</v>
      </c>
      <c r="B7" s="34">
        <f>$C75*1/(9+Rules!$B$5)*(9/(9+Rules!$B$5))</f>
        <v>1.890690101887189E-3</v>
      </c>
      <c r="C7" s="34">
        <f>$C75*1/(9+Rules!$B$5)</f>
        <v>2.730996813837051E-3</v>
      </c>
      <c r="D7" s="34">
        <f>$C75*1/(9+Rules!$B$5)</f>
        <v>2.730996813837051E-3</v>
      </c>
      <c r="E7" s="34">
        <f>$C75*1/(9+Rules!$B$5)</f>
        <v>2.730996813837051E-3</v>
      </c>
      <c r="F7" s="34">
        <f>$C75*1/(9+Rules!$B$5)</f>
        <v>2.730996813837051E-3</v>
      </c>
      <c r="G7" s="34">
        <f>$C75*1/(9+Rules!$B$5)</f>
        <v>2.730996813837051E-3</v>
      </c>
      <c r="H7" s="34">
        <f>$C75*1/(9+Rules!$B$5)</f>
        <v>2.730996813837051E-3</v>
      </c>
      <c r="I7" s="34">
        <f>$C75*1/(9+Rules!$B$5)</f>
        <v>2.730996813837051E-3</v>
      </c>
      <c r="J7" s="34">
        <f>$C75*1/(9+Rules!$B$5)</f>
        <v>2.730996813837051E-3</v>
      </c>
      <c r="K7" s="34">
        <f>$C75*Rules!$B$5/(9+Rules!$B$5)*((9+Rules!$B$5-1)/(9+Rules!$B$5))</f>
        <v>1.0083680543398343E-2</v>
      </c>
    </row>
    <row r="8" spans="1:13" x14ac:dyDescent="0.2">
      <c r="A8" s="32">
        <v>10</v>
      </c>
      <c r="B8" s="34">
        <f>$C76*1/(9+Rules!$B$5)*(9/(9+Rules!$B$5))</f>
        <v>1.890690101887189E-3</v>
      </c>
      <c r="C8" s="34">
        <f>$C76*1/(9+Rules!$B$5)</f>
        <v>2.730996813837051E-3</v>
      </c>
      <c r="D8" s="34">
        <f>$C76*1/(9+Rules!$B$5)</f>
        <v>2.730996813837051E-3</v>
      </c>
      <c r="E8" s="34">
        <f>$C76*1/(9+Rules!$B$5)</f>
        <v>2.730996813837051E-3</v>
      </c>
      <c r="F8" s="34">
        <f>$C76*1/(9+Rules!$B$5)</f>
        <v>2.730996813837051E-3</v>
      </c>
      <c r="G8" s="34">
        <f>$C76*1/(9+Rules!$B$5)</f>
        <v>2.730996813837051E-3</v>
      </c>
      <c r="H8" s="34">
        <f>$C76*1/(9+Rules!$B$5)</f>
        <v>2.730996813837051E-3</v>
      </c>
      <c r="I8" s="34">
        <f>$C76*1/(9+Rules!$B$5)</f>
        <v>2.730996813837051E-3</v>
      </c>
      <c r="J8" s="34">
        <f>$C76*1/(9+Rules!$B$5)</f>
        <v>2.730996813837051E-3</v>
      </c>
      <c r="K8" s="34">
        <f>$C76*Rules!$B$5/(9+Rules!$B$5)*((9+Rules!$B$5-1)/(9+Rules!$B$5))</f>
        <v>1.0083680543398343E-2</v>
      </c>
    </row>
    <row r="9" spans="1:13" x14ac:dyDescent="0.2">
      <c r="A9" s="32">
        <v>11</v>
      </c>
      <c r="B9" s="34">
        <f>$C77*1/(9+Rules!$B$5)*(9/(9+Rules!$B$5))</f>
        <v>2.5209201358495858E-3</v>
      </c>
      <c r="C9" s="34">
        <f>$C77*1/(9+Rules!$B$5)</f>
        <v>3.6413290851160683E-3</v>
      </c>
      <c r="D9" s="34">
        <f>$C77*1/(9+Rules!$B$5)</f>
        <v>3.6413290851160683E-3</v>
      </c>
      <c r="E9" s="34">
        <f>$C77*1/(9+Rules!$B$5)</f>
        <v>3.6413290851160683E-3</v>
      </c>
      <c r="F9" s="34">
        <f>$C77*1/(9+Rules!$B$5)</f>
        <v>3.6413290851160683E-3</v>
      </c>
      <c r="G9" s="34">
        <f>$C77*1/(9+Rules!$B$5)</f>
        <v>3.6413290851160683E-3</v>
      </c>
      <c r="H9" s="34">
        <f>$C77*1/(9+Rules!$B$5)</f>
        <v>3.6413290851160683E-3</v>
      </c>
      <c r="I9" s="34">
        <f>$C77*1/(9+Rules!$B$5)</f>
        <v>3.6413290851160683E-3</v>
      </c>
      <c r="J9" s="34">
        <f>$C77*1/(9+Rules!$B$5)</f>
        <v>3.6413290851160683E-3</v>
      </c>
      <c r="K9" s="34">
        <f>$C77*Rules!$B$5/(9+Rules!$B$5)*((9+Rules!$B$5-1)/(9+Rules!$B$5))</f>
        <v>1.3444907391197792E-2</v>
      </c>
    </row>
    <row r="10" spans="1:13" x14ac:dyDescent="0.2">
      <c r="A10" s="32">
        <v>12</v>
      </c>
      <c r="B10" s="34">
        <f>$C78*1/(9+Rules!$B$5)*(9/(9+Rules!$B$5))</f>
        <v>4.4116102377367745E-3</v>
      </c>
      <c r="C10" s="34">
        <f>$C78*1/(9+Rules!$B$5)</f>
        <v>6.3723258989531193E-3</v>
      </c>
      <c r="D10" s="34">
        <f>$C78*1/(9+Rules!$B$5)</f>
        <v>6.3723258989531193E-3</v>
      </c>
      <c r="E10" s="34">
        <f>$C78*1/(9+Rules!$B$5)</f>
        <v>6.3723258989531193E-3</v>
      </c>
      <c r="F10" s="34">
        <f>$C78*1/(9+Rules!$B$5)</f>
        <v>6.3723258989531193E-3</v>
      </c>
      <c r="G10" s="34">
        <f>$C78*1/(9+Rules!$B$5)</f>
        <v>6.3723258989531193E-3</v>
      </c>
      <c r="H10" s="34">
        <f>$C78*1/(9+Rules!$B$5)</f>
        <v>6.3723258989531193E-3</v>
      </c>
      <c r="I10" s="34">
        <f>$C78*1/(9+Rules!$B$5)</f>
        <v>6.3723258989531193E-3</v>
      </c>
      <c r="J10" s="34">
        <f>$C78*1/(9+Rules!$B$5)</f>
        <v>6.3723258989531193E-3</v>
      </c>
      <c r="K10" s="34">
        <f>$C78*Rules!$B$5/(9+Rules!$B$5)*((9+Rules!$B$5-1)/(9+Rules!$B$5))</f>
        <v>2.3528587934596133E-2</v>
      </c>
    </row>
    <row r="11" spans="1:13" x14ac:dyDescent="0.2">
      <c r="A11" s="32">
        <v>13</v>
      </c>
      <c r="B11" s="34">
        <f>$C79*1/(9+Rules!$B$5)*(9/(9+Rules!$B$5))</f>
        <v>4.4116102377367745E-3</v>
      </c>
      <c r="C11" s="34">
        <f>$C79*1/(9+Rules!$B$5)</f>
        <v>6.3723258989531193E-3</v>
      </c>
      <c r="D11" s="34">
        <f>$C79*1/(9+Rules!$B$5)</f>
        <v>6.3723258989531193E-3</v>
      </c>
      <c r="E11" s="34">
        <f>$C79*1/(9+Rules!$B$5)</f>
        <v>6.3723258989531193E-3</v>
      </c>
      <c r="F11" s="34">
        <f>$C79*1/(9+Rules!$B$5)</f>
        <v>6.3723258989531193E-3</v>
      </c>
      <c r="G11" s="34">
        <f>$C79*1/(9+Rules!$B$5)</f>
        <v>6.3723258989531193E-3</v>
      </c>
      <c r="H11" s="34">
        <f>$C79*1/(9+Rules!$B$5)</f>
        <v>6.3723258989531193E-3</v>
      </c>
      <c r="I11" s="34">
        <f>$C79*1/(9+Rules!$B$5)</f>
        <v>6.3723258989531193E-3</v>
      </c>
      <c r="J11" s="34">
        <f>$C79*1/(9+Rules!$B$5)</f>
        <v>6.3723258989531193E-3</v>
      </c>
      <c r="K11" s="34">
        <f>$C79*Rules!$B$5/(9+Rules!$B$5)*((9+Rules!$B$5-1)/(9+Rules!$B$5))</f>
        <v>2.3528587934596133E-2</v>
      </c>
    </row>
    <row r="12" spans="1:13" x14ac:dyDescent="0.2">
      <c r="A12" s="32">
        <v>14</v>
      </c>
      <c r="B12" s="34">
        <f>$C80*1/(9+Rules!$B$5)*(9/(9+Rules!$B$5))</f>
        <v>3.781380203774378E-3</v>
      </c>
      <c r="C12" s="34">
        <f>$C80*1/(9+Rules!$B$5)</f>
        <v>5.461993627674102E-3</v>
      </c>
      <c r="D12" s="34">
        <f>$C80*1/(9+Rules!$B$5)</f>
        <v>5.461993627674102E-3</v>
      </c>
      <c r="E12" s="34">
        <f>$C80*1/(9+Rules!$B$5)</f>
        <v>5.461993627674102E-3</v>
      </c>
      <c r="F12" s="34">
        <f>$C80*1/(9+Rules!$B$5)</f>
        <v>5.461993627674102E-3</v>
      </c>
      <c r="G12" s="34">
        <f>$C80*1/(9+Rules!$B$5)</f>
        <v>5.461993627674102E-3</v>
      </c>
      <c r="H12" s="34">
        <f>$C80*1/(9+Rules!$B$5)</f>
        <v>5.461993627674102E-3</v>
      </c>
      <c r="I12" s="34">
        <f>$C80*1/(9+Rules!$B$5)</f>
        <v>5.461993627674102E-3</v>
      </c>
      <c r="J12" s="34">
        <f>$C80*1/(9+Rules!$B$5)</f>
        <v>5.461993627674102E-3</v>
      </c>
      <c r="K12" s="34">
        <f>$C80*Rules!$B$5/(9+Rules!$B$5)*((9+Rules!$B$5-1)/(9+Rules!$B$5))</f>
        <v>2.0167361086796686E-2</v>
      </c>
    </row>
    <row r="13" spans="1:13" x14ac:dyDescent="0.2">
      <c r="A13" s="32">
        <v>15</v>
      </c>
      <c r="B13" s="34">
        <f>$C81*1/(9+Rules!$B$5)*(9/(9+Rules!$B$5))</f>
        <v>3.781380203774378E-3</v>
      </c>
      <c r="C13" s="34">
        <f>$C81*1/(9+Rules!$B$5)</f>
        <v>5.461993627674102E-3</v>
      </c>
      <c r="D13" s="34">
        <f>$C81*1/(9+Rules!$B$5)</f>
        <v>5.461993627674102E-3</v>
      </c>
      <c r="E13" s="34">
        <f>$C81*1/(9+Rules!$B$5)</f>
        <v>5.461993627674102E-3</v>
      </c>
      <c r="F13" s="34">
        <f>$C81*1/(9+Rules!$B$5)</f>
        <v>5.461993627674102E-3</v>
      </c>
      <c r="G13" s="34">
        <f>$C81*1/(9+Rules!$B$5)</f>
        <v>5.461993627674102E-3</v>
      </c>
      <c r="H13" s="34">
        <f>$C81*1/(9+Rules!$B$5)</f>
        <v>5.461993627674102E-3</v>
      </c>
      <c r="I13" s="34">
        <f>$C81*1/(9+Rules!$B$5)</f>
        <v>5.461993627674102E-3</v>
      </c>
      <c r="J13" s="34">
        <f>$C81*1/(9+Rules!$B$5)</f>
        <v>5.461993627674102E-3</v>
      </c>
      <c r="K13" s="34">
        <f>$C81*Rules!$B$5/(9+Rules!$B$5)*((9+Rules!$B$5-1)/(9+Rules!$B$5))</f>
        <v>2.0167361086796686E-2</v>
      </c>
    </row>
    <row r="14" spans="1:13" x14ac:dyDescent="0.2">
      <c r="A14" s="32">
        <v>16</v>
      </c>
      <c r="B14" s="34">
        <f>$C82*1/(9+Rules!$B$5)*(9/(9+Rules!$B$5))</f>
        <v>3.1511501698119814E-3</v>
      </c>
      <c r="C14" s="34">
        <f>$C82*1/(9+Rules!$B$5)</f>
        <v>4.5516613563950847E-3</v>
      </c>
      <c r="D14" s="34">
        <f>$C82*1/(9+Rules!$B$5)</f>
        <v>4.5516613563950847E-3</v>
      </c>
      <c r="E14" s="34">
        <f>$C82*1/(9+Rules!$B$5)</f>
        <v>4.5516613563950847E-3</v>
      </c>
      <c r="F14" s="34">
        <f>$C82*1/(9+Rules!$B$5)</f>
        <v>4.5516613563950847E-3</v>
      </c>
      <c r="G14" s="34">
        <f>$C82*1/(9+Rules!$B$5)</f>
        <v>4.5516613563950847E-3</v>
      </c>
      <c r="H14" s="34">
        <f>$C82*1/(9+Rules!$B$5)</f>
        <v>4.5516613563950847E-3</v>
      </c>
      <c r="I14" s="34">
        <f>$C82*1/(9+Rules!$B$5)</f>
        <v>4.5516613563950847E-3</v>
      </c>
      <c r="J14" s="34">
        <f>$C82*1/(9+Rules!$B$5)</f>
        <v>4.5516613563950847E-3</v>
      </c>
      <c r="K14" s="34">
        <f>$C82*Rules!$B$5/(9+Rules!$B$5)*((9+Rules!$B$5-1)/(9+Rules!$B$5))</f>
        <v>1.6806134238997236E-2</v>
      </c>
      <c r="M14" s="220"/>
    </row>
    <row r="15" spans="1:13" x14ac:dyDescent="0.2">
      <c r="A15" s="32">
        <v>17</v>
      </c>
      <c r="B15" s="34">
        <f>$C83*1/(9+Rules!$B$5)*(9/(9+Rules!$B$5))</f>
        <v>3.1511501698119814E-3</v>
      </c>
      <c r="C15" s="34">
        <f>$C83*1/(9+Rules!$B$5)</f>
        <v>4.5516613563950847E-3</v>
      </c>
      <c r="D15" s="34">
        <f>$C83*1/(9+Rules!$B$5)</f>
        <v>4.5516613563950847E-3</v>
      </c>
      <c r="E15" s="34">
        <f>$C83*1/(9+Rules!$B$5)</f>
        <v>4.5516613563950847E-3</v>
      </c>
      <c r="F15" s="34">
        <f>$C83*1/(9+Rules!$B$5)</f>
        <v>4.5516613563950847E-3</v>
      </c>
      <c r="G15" s="34">
        <f>$C83*1/(9+Rules!$B$5)</f>
        <v>4.5516613563950847E-3</v>
      </c>
      <c r="H15" s="34">
        <f>$C83*1/(9+Rules!$B$5)</f>
        <v>4.5516613563950847E-3</v>
      </c>
      <c r="I15" s="34">
        <f>$C83*1/(9+Rules!$B$5)</f>
        <v>4.5516613563950847E-3</v>
      </c>
      <c r="J15" s="34">
        <f>$C83*1/(9+Rules!$B$5)</f>
        <v>4.5516613563950847E-3</v>
      </c>
      <c r="K15" s="34">
        <f>$C83*Rules!$B$5/(9+Rules!$B$5)*((9+Rules!$B$5-1)/(9+Rules!$B$5))</f>
        <v>1.6806134238997236E-2</v>
      </c>
    </row>
    <row r="16" spans="1:13" x14ac:dyDescent="0.2">
      <c r="A16" s="32">
        <v>18</v>
      </c>
      <c r="B16" s="34">
        <f>$C84*1/(9+Rules!$B$5)*(9/(9+Rules!$B$5))</f>
        <v>2.5209201358495853E-3</v>
      </c>
      <c r="C16" s="34">
        <f>$C84*1/(9+Rules!$B$5)</f>
        <v>3.6413290851160678E-3</v>
      </c>
      <c r="D16" s="34">
        <f>$C84*1/(9+Rules!$B$5)</f>
        <v>3.6413290851160678E-3</v>
      </c>
      <c r="E16" s="34">
        <f>$C84*1/(9+Rules!$B$5)</f>
        <v>3.6413290851160678E-3</v>
      </c>
      <c r="F16" s="34">
        <f>$C84*1/(9+Rules!$B$5)</f>
        <v>3.6413290851160678E-3</v>
      </c>
      <c r="G16" s="34">
        <f>$C84*1/(9+Rules!$B$5)</f>
        <v>3.6413290851160678E-3</v>
      </c>
      <c r="H16" s="34">
        <f>$C84*1/(9+Rules!$B$5)</f>
        <v>3.6413290851160678E-3</v>
      </c>
      <c r="I16" s="34">
        <f>$C84*1/(9+Rules!$B$5)</f>
        <v>3.6413290851160678E-3</v>
      </c>
      <c r="J16" s="34">
        <f>$C84*1/(9+Rules!$B$5)</f>
        <v>3.6413290851160678E-3</v>
      </c>
      <c r="K16" s="34">
        <f>$C84*Rules!$B$5/(9+Rules!$B$5)*((9+Rules!$B$5-1)/(9+Rules!$B$5))</f>
        <v>1.344490739119779E-2</v>
      </c>
    </row>
    <row r="17" spans="1:13" x14ac:dyDescent="0.2">
      <c r="A17" s="32">
        <v>19</v>
      </c>
      <c r="B17" s="34">
        <f>$C85*1/(9+Rules!$B$5)*(9/(9+Rules!$B$5))</f>
        <v>2.5209201358495853E-3</v>
      </c>
      <c r="C17" s="34">
        <f>$C85*1/(9+Rules!$B$5)</f>
        <v>3.6413290851160678E-3</v>
      </c>
      <c r="D17" s="34">
        <f>$C85*1/(9+Rules!$B$5)</f>
        <v>3.6413290851160678E-3</v>
      </c>
      <c r="E17" s="34">
        <f>$C85*1/(9+Rules!$B$5)</f>
        <v>3.6413290851160678E-3</v>
      </c>
      <c r="F17" s="34">
        <f>$C85*1/(9+Rules!$B$5)</f>
        <v>3.6413290851160678E-3</v>
      </c>
      <c r="G17" s="34">
        <f>$C85*1/(9+Rules!$B$5)</f>
        <v>3.6413290851160678E-3</v>
      </c>
      <c r="H17" s="34">
        <f>$C85*1/(9+Rules!$B$5)</f>
        <v>3.6413290851160678E-3</v>
      </c>
      <c r="I17" s="34">
        <f>$C85*1/(9+Rules!$B$5)</f>
        <v>3.6413290851160678E-3</v>
      </c>
      <c r="J17" s="34">
        <f>$C85*1/(9+Rules!$B$5)</f>
        <v>3.6413290851160678E-3</v>
      </c>
      <c r="K17" s="34">
        <f>$C85*Rules!$B$5/(9+Rules!$B$5)*((9+Rules!$B$5-1)/(9+Rules!$B$5))</f>
        <v>1.344490739119779E-2</v>
      </c>
      <c r="M17" s="33">
        <f>SUM(B3:K17)</f>
        <v>0.67644690311963807</v>
      </c>
    </row>
    <row r="18" spans="1:13" x14ac:dyDescent="0.2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3" x14ac:dyDescent="0.2">
      <c r="A19" s="32">
        <v>13</v>
      </c>
      <c r="B19" s="34">
        <f>2*(1/(9+Rules!$B$5))^3*(9/(9+Rules!$B$5))</f>
        <v>6.3023003396239633E-4</v>
      </c>
      <c r="C19" s="34">
        <f>2*(1/(9+Rules!$B$5))^3</f>
        <v>9.1033227127901696E-4</v>
      </c>
      <c r="D19" s="34">
        <f>2*(1/(9+Rules!$B$5))^3</f>
        <v>9.1033227127901696E-4</v>
      </c>
      <c r="E19" s="34">
        <f>2*(1/(9+Rules!$B$5))^3</f>
        <v>9.1033227127901696E-4</v>
      </c>
      <c r="F19" s="34">
        <f>2*(1/(9+Rules!$B$5))^3</f>
        <v>9.1033227127901696E-4</v>
      </c>
      <c r="G19" s="34">
        <f>2*(1/(9+Rules!$B$5))^3</f>
        <v>9.1033227127901696E-4</v>
      </c>
      <c r="H19" s="34">
        <f>2*(1/(9+Rules!$B$5))^3</f>
        <v>9.1033227127901696E-4</v>
      </c>
      <c r="I19" s="34">
        <f>2*(1/(9+Rules!$B$5))^3</f>
        <v>9.1033227127901696E-4</v>
      </c>
      <c r="J19" s="34">
        <f>2*(1/(9+Rules!$B$5))^3</f>
        <v>9.1033227127901696E-4</v>
      </c>
      <c r="K19" s="34">
        <f>2*(1/(9+Rules!$B$5))^2*(Rules!$B$5/(9+Rules!$B$5))*((9+Rules!$B$5-1)/(9+Rules!$B$5))</f>
        <v>3.3612268477994475E-3</v>
      </c>
    </row>
    <row r="20" spans="1:13" x14ac:dyDescent="0.2">
      <c r="A20" s="32">
        <v>14</v>
      </c>
      <c r="B20" s="34">
        <f>2*(1/(9+Rules!$B$5))^3*(9/(9+Rules!$B$5))</f>
        <v>6.3023003396239633E-4</v>
      </c>
      <c r="C20" s="34">
        <f>2*(1/(9+Rules!$B$5))^3</f>
        <v>9.1033227127901696E-4</v>
      </c>
      <c r="D20" s="34">
        <f>2*(1/(9+Rules!$B$5))^3</f>
        <v>9.1033227127901696E-4</v>
      </c>
      <c r="E20" s="34">
        <f>2*(1/(9+Rules!$B$5))^3</f>
        <v>9.1033227127901696E-4</v>
      </c>
      <c r="F20" s="34">
        <f>2*(1/(9+Rules!$B$5))^3</f>
        <v>9.1033227127901696E-4</v>
      </c>
      <c r="G20" s="34">
        <f>2*(1/(9+Rules!$B$5))^3</f>
        <v>9.1033227127901696E-4</v>
      </c>
      <c r="H20" s="34">
        <f>2*(1/(9+Rules!$B$5))^3</f>
        <v>9.1033227127901696E-4</v>
      </c>
      <c r="I20" s="34">
        <f>2*(1/(9+Rules!$B$5))^3</f>
        <v>9.1033227127901696E-4</v>
      </c>
      <c r="J20" s="34">
        <f>2*(1/(9+Rules!$B$5))^3</f>
        <v>9.1033227127901696E-4</v>
      </c>
      <c r="K20" s="34">
        <f>2*(1/(9+Rules!$B$5))^2*(Rules!$B$5/(9+Rules!$B$5))*((9+Rules!$B$5-1)/(9+Rules!$B$5))</f>
        <v>3.3612268477994475E-3</v>
      </c>
    </row>
    <row r="21" spans="1:13" x14ac:dyDescent="0.2">
      <c r="A21" s="32">
        <v>15</v>
      </c>
      <c r="B21" s="34">
        <f>2*(1/(9+Rules!$B$5))^3*(9/(9+Rules!$B$5))</f>
        <v>6.3023003396239633E-4</v>
      </c>
      <c r="C21" s="34">
        <f>2*(1/(9+Rules!$B$5))^3</f>
        <v>9.1033227127901696E-4</v>
      </c>
      <c r="D21" s="34">
        <f>2*(1/(9+Rules!$B$5))^3</f>
        <v>9.1033227127901696E-4</v>
      </c>
      <c r="E21" s="34">
        <f>2*(1/(9+Rules!$B$5))^3</f>
        <v>9.1033227127901696E-4</v>
      </c>
      <c r="F21" s="34">
        <f>2*(1/(9+Rules!$B$5))^3</f>
        <v>9.1033227127901696E-4</v>
      </c>
      <c r="G21" s="34">
        <f>2*(1/(9+Rules!$B$5))^3</f>
        <v>9.1033227127901696E-4</v>
      </c>
      <c r="H21" s="34">
        <f>2*(1/(9+Rules!$B$5))^3</f>
        <v>9.1033227127901696E-4</v>
      </c>
      <c r="I21" s="34">
        <f>2*(1/(9+Rules!$B$5))^3</f>
        <v>9.1033227127901696E-4</v>
      </c>
      <c r="J21" s="34">
        <f>2*(1/(9+Rules!$B$5))^3</f>
        <v>9.1033227127901696E-4</v>
      </c>
      <c r="K21" s="34">
        <f>2*(1/(9+Rules!$B$5))^2*(Rules!$B$5/(9+Rules!$B$5))*((9+Rules!$B$5-1)/(9+Rules!$B$5))</f>
        <v>3.3612268477994475E-3</v>
      </c>
    </row>
    <row r="22" spans="1:13" x14ac:dyDescent="0.2">
      <c r="A22" s="32">
        <v>16</v>
      </c>
      <c r="B22" s="34">
        <f>2*(1/(9+Rules!$B$5))^3*(9/(9+Rules!$B$5))</f>
        <v>6.3023003396239633E-4</v>
      </c>
      <c r="C22" s="34">
        <f>2*(1/(9+Rules!$B$5))^3</f>
        <v>9.1033227127901696E-4</v>
      </c>
      <c r="D22" s="34">
        <f>2*(1/(9+Rules!$B$5))^3</f>
        <v>9.1033227127901696E-4</v>
      </c>
      <c r="E22" s="34">
        <f>2*(1/(9+Rules!$B$5))^3</f>
        <v>9.1033227127901696E-4</v>
      </c>
      <c r="F22" s="34">
        <f>2*(1/(9+Rules!$B$5))^3</f>
        <v>9.1033227127901696E-4</v>
      </c>
      <c r="G22" s="34">
        <f>2*(1/(9+Rules!$B$5))^3</f>
        <v>9.1033227127901696E-4</v>
      </c>
      <c r="H22" s="34">
        <f>2*(1/(9+Rules!$B$5))^3</f>
        <v>9.1033227127901696E-4</v>
      </c>
      <c r="I22" s="34">
        <f>2*(1/(9+Rules!$B$5))^3</f>
        <v>9.1033227127901696E-4</v>
      </c>
      <c r="J22" s="34">
        <f>2*(1/(9+Rules!$B$5))^3</f>
        <v>9.1033227127901696E-4</v>
      </c>
      <c r="K22" s="34">
        <f>2*(1/(9+Rules!$B$5))^2*(Rules!$B$5/(9+Rules!$B$5))*((9+Rules!$B$5-1)/(9+Rules!$B$5))</f>
        <v>3.3612268477994475E-3</v>
      </c>
    </row>
    <row r="23" spans="1:13" x14ac:dyDescent="0.2">
      <c r="A23" s="32">
        <v>17</v>
      </c>
      <c r="B23" s="34">
        <f>2*(1/(9+Rules!$B$5))^3*(9/(9+Rules!$B$5))</f>
        <v>6.3023003396239633E-4</v>
      </c>
      <c r="C23" s="34">
        <f>2*(1/(9+Rules!$B$5))^3</f>
        <v>9.1033227127901696E-4</v>
      </c>
      <c r="D23" s="34">
        <f>2*(1/(9+Rules!$B$5))^3</f>
        <v>9.1033227127901696E-4</v>
      </c>
      <c r="E23" s="34">
        <f>2*(1/(9+Rules!$B$5))^3</f>
        <v>9.1033227127901696E-4</v>
      </c>
      <c r="F23" s="34">
        <f>2*(1/(9+Rules!$B$5))^3</f>
        <v>9.1033227127901696E-4</v>
      </c>
      <c r="G23" s="34">
        <f>2*(1/(9+Rules!$B$5))^3</f>
        <v>9.1033227127901696E-4</v>
      </c>
      <c r="H23" s="34">
        <f>2*(1/(9+Rules!$B$5))^3</f>
        <v>9.1033227127901696E-4</v>
      </c>
      <c r="I23" s="34">
        <f>2*(1/(9+Rules!$B$5))^3</f>
        <v>9.1033227127901696E-4</v>
      </c>
      <c r="J23" s="34">
        <f>2*(1/(9+Rules!$B$5))^3</f>
        <v>9.1033227127901696E-4</v>
      </c>
      <c r="K23" s="34">
        <f>2*(1/(9+Rules!$B$5))^2*(Rules!$B$5/(9+Rules!$B$5))*((9+Rules!$B$5-1)/(9+Rules!$B$5))</f>
        <v>3.3612268477994475E-3</v>
      </c>
    </row>
    <row r="24" spans="1:13" x14ac:dyDescent="0.2">
      <c r="A24" s="32">
        <v>18</v>
      </c>
      <c r="B24" s="34">
        <f>2*(1/(9+Rules!$B$5))^3*(9/(9+Rules!$B$5))</f>
        <v>6.3023003396239633E-4</v>
      </c>
      <c r="C24" s="34">
        <f>2*(1/(9+Rules!$B$5))^3</f>
        <v>9.1033227127901696E-4</v>
      </c>
      <c r="D24" s="34">
        <f>2*(1/(9+Rules!$B$5))^3</f>
        <v>9.1033227127901696E-4</v>
      </c>
      <c r="E24" s="34">
        <f>2*(1/(9+Rules!$B$5))^3</f>
        <v>9.1033227127901696E-4</v>
      </c>
      <c r="F24" s="34">
        <f>2*(1/(9+Rules!$B$5))^3</f>
        <v>9.1033227127901696E-4</v>
      </c>
      <c r="G24" s="34">
        <f>2*(1/(9+Rules!$B$5))^3</f>
        <v>9.1033227127901696E-4</v>
      </c>
      <c r="H24" s="34">
        <f>2*(1/(9+Rules!$B$5))^3</f>
        <v>9.1033227127901696E-4</v>
      </c>
      <c r="I24" s="34">
        <f>2*(1/(9+Rules!$B$5))^3</f>
        <v>9.1033227127901696E-4</v>
      </c>
      <c r="J24" s="34">
        <f>2*(1/(9+Rules!$B$5))^3</f>
        <v>9.1033227127901696E-4</v>
      </c>
      <c r="K24" s="34">
        <f>2*(1/(9+Rules!$B$5))^2*(Rules!$B$5/(9+Rules!$B$5))*((9+Rules!$B$5-1)/(9+Rules!$B$5))</f>
        <v>3.3612268477994475E-3</v>
      </c>
    </row>
    <row r="25" spans="1:13" x14ac:dyDescent="0.2">
      <c r="A25" s="32">
        <v>19</v>
      </c>
      <c r="B25" s="34">
        <f>2*(1/(9+Rules!$B$5))^3*(9/(9+Rules!$B$5))</f>
        <v>6.3023003396239633E-4</v>
      </c>
      <c r="C25" s="34">
        <f>2*(1/(9+Rules!$B$5))^3</f>
        <v>9.1033227127901696E-4</v>
      </c>
      <c r="D25" s="34">
        <f>2*(1/(9+Rules!$B$5))^3</f>
        <v>9.1033227127901696E-4</v>
      </c>
      <c r="E25" s="34">
        <f>2*(1/(9+Rules!$B$5))^3</f>
        <v>9.1033227127901696E-4</v>
      </c>
      <c r="F25" s="34">
        <f>2*(1/(9+Rules!$B$5))^3</f>
        <v>9.1033227127901696E-4</v>
      </c>
      <c r="G25" s="34">
        <f>2*(1/(9+Rules!$B$5))^3</f>
        <v>9.1033227127901696E-4</v>
      </c>
      <c r="H25" s="34">
        <f>2*(1/(9+Rules!$B$5))^3</f>
        <v>9.1033227127901696E-4</v>
      </c>
      <c r="I25" s="34">
        <f>2*(1/(9+Rules!$B$5))^3</f>
        <v>9.1033227127901696E-4</v>
      </c>
      <c r="J25" s="34">
        <f>2*(1/(9+Rules!$B$5))^3</f>
        <v>9.1033227127901696E-4</v>
      </c>
      <c r="K25" s="34">
        <f>2*(1/(9+Rules!$B$5))^2*(Rules!$B$5/(9+Rules!$B$5))*((9+Rules!$B$5-1)/(9+Rules!$B$5))</f>
        <v>3.3612268477994475E-3</v>
      </c>
    </row>
    <row r="26" spans="1:13" x14ac:dyDescent="0.2">
      <c r="A26" s="32">
        <v>20</v>
      </c>
      <c r="B26" s="34">
        <f>2*(1/(9+Rules!$B$5))^3*(9/(9+Rules!$B$5))</f>
        <v>6.3023003396239633E-4</v>
      </c>
      <c r="C26" s="34">
        <f>2*(1/(9+Rules!$B$5))^3</f>
        <v>9.1033227127901696E-4</v>
      </c>
      <c r="D26" s="34">
        <f>2*(1/(9+Rules!$B$5))^3</f>
        <v>9.1033227127901696E-4</v>
      </c>
      <c r="E26" s="34">
        <f>2*(1/(9+Rules!$B$5))^3</f>
        <v>9.1033227127901696E-4</v>
      </c>
      <c r="F26" s="34">
        <f>2*(1/(9+Rules!$B$5))^3</f>
        <v>9.1033227127901696E-4</v>
      </c>
      <c r="G26" s="34">
        <f>2*(1/(9+Rules!$B$5))^3</f>
        <v>9.1033227127901696E-4</v>
      </c>
      <c r="H26" s="34">
        <f>2*(1/(9+Rules!$B$5))^3</f>
        <v>9.1033227127901696E-4</v>
      </c>
      <c r="I26" s="34">
        <f>2*(1/(9+Rules!$B$5))^3</f>
        <v>9.1033227127901696E-4</v>
      </c>
      <c r="J26" s="34">
        <f>2*(1/(9+Rules!$B$5))^3</f>
        <v>9.1033227127901696E-4</v>
      </c>
      <c r="K26" s="34">
        <f>2*(1/(9+Rules!$B$5))^2*(Rules!$B$5/(9+Rules!$B$5))*((9+Rules!$B$5-1)/(9+Rules!$B$5))</f>
        <v>3.3612268477994475E-3</v>
      </c>
    </row>
    <row r="27" spans="1:13" x14ac:dyDescent="0.2">
      <c r="A27" s="32">
        <v>21</v>
      </c>
      <c r="B27" s="34">
        <f>2*(1/(9+Rules!$B$5))^2*(Rules!$B$5/(9+Rules!$B$5))*(9/(9+Rules!$B$5))</f>
        <v>2.5209201358495853E-3</v>
      </c>
      <c r="C27" s="34">
        <f>2*(1/(9+Rules!$B$5))^2*(Rules!$B$5/(9+Rules!$B$5))</f>
        <v>3.6413290851160678E-3</v>
      </c>
      <c r="D27" s="34">
        <f>2*(1/(9+Rules!$B$5))^2*(Rules!$B$5/(9+Rules!$B$5))</f>
        <v>3.6413290851160678E-3</v>
      </c>
      <c r="E27" s="34">
        <f>2*(1/(9+Rules!$B$5))^2*(Rules!$B$5/(9+Rules!$B$5))</f>
        <v>3.6413290851160678E-3</v>
      </c>
      <c r="F27" s="34">
        <f>2*(1/(9+Rules!$B$5))^2*(Rules!$B$5/(9+Rules!$B$5))</f>
        <v>3.6413290851160678E-3</v>
      </c>
      <c r="G27" s="34">
        <f>2*(1/(9+Rules!$B$5))^2*(Rules!$B$5/(9+Rules!$B$5))</f>
        <v>3.6413290851160678E-3</v>
      </c>
      <c r="H27" s="34">
        <f>2*(1/(9+Rules!$B$5))^2*(Rules!$B$5/(9+Rules!$B$5))</f>
        <v>3.6413290851160678E-3</v>
      </c>
      <c r="I27" s="34">
        <f>2*(1/(9+Rules!$B$5))^2*(Rules!$B$5/(9+Rules!$B$5))</f>
        <v>3.6413290851160678E-3</v>
      </c>
      <c r="J27" s="34">
        <f>2*(1/(9+Rules!$B$5))^2*(Rules!$B$5/(9+Rules!$B$5))</f>
        <v>3.6413290851160678E-3</v>
      </c>
      <c r="K27" s="34">
        <f>2*(Rules!$B$5/(9+Rules!$B$5))^2*(1/(9+Rules!$B$5))*((9+Rules!$B$5-1)/(9+Rules!$B$5))</f>
        <v>1.344490739119779E-2</v>
      </c>
      <c r="M27" s="33">
        <f>SUM(B19:K27)</f>
        <v>0.13528938062392776</v>
      </c>
    </row>
    <row r="28" spans="1:13" x14ac:dyDescent="0.2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3" x14ac:dyDescent="0.2">
      <c r="A29" s="32" t="s">
        <v>1</v>
      </c>
      <c r="B29" s="34">
        <f>(1/(9+Rules!$B$5))^3*(9/(9+Rules!$B$5))</f>
        <v>3.1511501698119817E-4</v>
      </c>
      <c r="C29" s="34">
        <f>(1/(9+Rules!$B$5))^3</f>
        <v>4.5516613563950848E-4</v>
      </c>
      <c r="D29" s="34">
        <f>(1/(9+Rules!$B$5))^3</f>
        <v>4.5516613563950848E-4</v>
      </c>
      <c r="E29" s="34">
        <f>(1/(9+Rules!$B$5))^3</f>
        <v>4.5516613563950848E-4</v>
      </c>
      <c r="F29" s="34">
        <f>(1/(9+Rules!$B$5))^3</f>
        <v>4.5516613563950848E-4</v>
      </c>
      <c r="G29" s="34">
        <f>(1/(9+Rules!$B$5))^3</f>
        <v>4.5516613563950848E-4</v>
      </c>
      <c r="H29" s="34">
        <f>(1/(9+Rules!$B$5))^3</f>
        <v>4.5516613563950848E-4</v>
      </c>
      <c r="I29" s="34">
        <f>(1/(9+Rules!$B$5))^3</f>
        <v>4.5516613563950848E-4</v>
      </c>
      <c r="J29" s="34">
        <f>(1/(9+Rules!$B$5))^3</f>
        <v>4.5516613563950848E-4</v>
      </c>
      <c r="K29" s="34">
        <f>(1/(9+Rules!$B$5))^2*(Rules!$B$5/(9+Rules!$B$5))*((9+Rules!$B$5-1)/(9+Rules!$B$5))</f>
        <v>1.6806134238997238E-3</v>
      </c>
    </row>
    <row r="30" spans="1:13" x14ac:dyDescent="0.2">
      <c r="A30" s="32">
        <v>2</v>
      </c>
      <c r="B30" s="34">
        <f>(1/(9+Rules!$B$5))^3*(9/(9+Rules!$B$5))</f>
        <v>3.1511501698119817E-4</v>
      </c>
      <c r="C30" s="34">
        <f>(1/(9+Rules!$B$5))^3</f>
        <v>4.5516613563950848E-4</v>
      </c>
      <c r="D30" s="34">
        <f>(1/(9+Rules!$B$5))^3</f>
        <v>4.5516613563950848E-4</v>
      </c>
      <c r="E30" s="34">
        <f>(1/(9+Rules!$B$5))^3</f>
        <v>4.5516613563950848E-4</v>
      </c>
      <c r="F30" s="34">
        <f>(1/(9+Rules!$B$5))^3</f>
        <v>4.5516613563950848E-4</v>
      </c>
      <c r="G30" s="34">
        <f>(1/(9+Rules!$B$5))^3</f>
        <v>4.5516613563950848E-4</v>
      </c>
      <c r="H30" s="34">
        <f>(1/(9+Rules!$B$5))^3</f>
        <v>4.5516613563950848E-4</v>
      </c>
      <c r="I30" s="34">
        <f>(1/(9+Rules!$B$5))^3</f>
        <v>4.5516613563950848E-4</v>
      </c>
      <c r="J30" s="34">
        <f>(1/(9+Rules!$B$5))^3</f>
        <v>4.5516613563950848E-4</v>
      </c>
      <c r="K30" s="34">
        <f>(1/(9+Rules!$B$5))^2*(Rules!$B$5/(9+Rules!$B$5))*((9+Rules!$B$5-1)/(9+Rules!$B$5))</f>
        <v>1.6806134238997238E-3</v>
      </c>
    </row>
    <row r="31" spans="1:13" x14ac:dyDescent="0.2">
      <c r="A31" s="32">
        <v>3</v>
      </c>
      <c r="B31" s="34">
        <f>(1/(9+Rules!$B$5))^3*(9/(9+Rules!$B$5))</f>
        <v>3.1511501698119817E-4</v>
      </c>
      <c r="C31" s="34">
        <f>(1/(9+Rules!$B$5))^3</f>
        <v>4.5516613563950848E-4</v>
      </c>
      <c r="D31" s="34">
        <f>(1/(9+Rules!$B$5))^3</f>
        <v>4.5516613563950848E-4</v>
      </c>
      <c r="E31" s="34">
        <f>(1/(9+Rules!$B$5))^3</f>
        <v>4.5516613563950848E-4</v>
      </c>
      <c r="F31" s="34">
        <f>(1/(9+Rules!$B$5))^3</f>
        <v>4.5516613563950848E-4</v>
      </c>
      <c r="G31" s="34">
        <f>(1/(9+Rules!$B$5))^3</f>
        <v>4.5516613563950848E-4</v>
      </c>
      <c r="H31" s="34">
        <f>(1/(9+Rules!$B$5))^3</f>
        <v>4.5516613563950848E-4</v>
      </c>
      <c r="I31" s="34">
        <f>(1/(9+Rules!$B$5))^3</f>
        <v>4.5516613563950848E-4</v>
      </c>
      <c r="J31" s="34">
        <f>(1/(9+Rules!$B$5))^3</f>
        <v>4.5516613563950848E-4</v>
      </c>
      <c r="K31" s="34">
        <f>(1/(9+Rules!$B$5))^2*(Rules!$B$5/(9+Rules!$B$5))*((9+Rules!$B$5-1)/(9+Rules!$B$5))</f>
        <v>1.6806134238997238E-3</v>
      </c>
    </row>
    <row r="32" spans="1:13" x14ac:dyDescent="0.2">
      <c r="A32" s="32">
        <v>4</v>
      </c>
      <c r="B32" s="34">
        <f>(1/(9+Rules!$B$5))^3*(9/(9+Rules!$B$5))</f>
        <v>3.1511501698119817E-4</v>
      </c>
      <c r="C32" s="34">
        <f>(1/(9+Rules!$B$5))^3</f>
        <v>4.5516613563950848E-4</v>
      </c>
      <c r="D32" s="34">
        <f>(1/(9+Rules!$B$5))^3</f>
        <v>4.5516613563950848E-4</v>
      </c>
      <c r="E32" s="34">
        <f>(1/(9+Rules!$B$5))^3</f>
        <v>4.5516613563950848E-4</v>
      </c>
      <c r="F32" s="34">
        <f>(1/(9+Rules!$B$5))^3</f>
        <v>4.5516613563950848E-4</v>
      </c>
      <c r="G32" s="34">
        <f>(1/(9+Rules!$B$5))^3</f>
        <v>4.5516613563950848E-4</v>
      </c>
      <c r="H32" s="34">
        <f>(1/(9+Rules!$B$5))^3</f>
        <v>4.5516613563950848E-4</v>
      </c>
      <c r="I32" s="34">
        <f>(1/(9+Rules!$B$5))^3</f>
        <v>4.5516613563950848E-4</v>
      </c>
      <c r="J32" s="34">
        <f>(1/(9+Rules!$B$5))^3</f>
        <v>4.5516613563950848E-4</v>
      </c>
      <c r="K32" s="34">
        <f>(1/(9+Rules!$B$5))^2*(Rules!$B$5/(9+Rules!$B$5))*((9+Rules!$B$5-1)/(9+Rules!$B$5))</f>
        <v>1.6806134238997238E-3</v>
      </c>
    </row>
    <row r="33" spans="1:13" x14ac:dyDescent="0.2">
      <c r="A33" s="32">
        <v>5</v>
      </c>
      <c r="B33" s="34">
        <f>(1/(9+Rules!$B$5))^3*(9/(9+Rules!$B$5))</f>
        <v>3.1511501698119817E-4</v>
      </c>
      <c r="C33" s="34">
        <f>(1/(9+Rules!$B$5))^3</f>
        <v>4.5516613563950848E-4</v>
      </c>
      <c r="D33" s="34">
        <f>(1/(9+Rules!$B$5))^3</f>
        <v>4.5516613563950848E-4</v>
      </c>
      <c r="E33" s="34">
        <f>(1/(9+Rules!$B$5))^3</f>
        <v>4.5516613563950848E-4</v>
      </c>
      <c r="F33" s="34">
        <f>(1/(9+Rules!$B$5))^3</f>
        <v>4.5516613563950848E-4</v>
      </c>
      <c r="G33" s="34">
        <f>(1/(9+Rules!$B$5))^3</f>
        <v>4.5516613563950848E-4</v>
      </c>
      <c r="H33" s="34">
        <f>(1/(9+Rules!$B$5))^3</f>
        <v>4.5516613563950848E-4</v>
      </c>
      <c r="I33" s="34">
        <f>(1/(9+Rules!$B$5))^3</f>
        <v>4.5516613563950848E-4</v>
      </c>
      <c r="J33" s="34">
        <f>(1/(9+Rules!$B$5))^3</f>
        <v>4.5516613563950848E-4</v>
      </c>
      <c r="K33" s="34">
        <f>(1/(9+Rules!$B$5))^2*(Rules!$B$5/(9+Rules!$B$5))*((9+Rules!$B$5-1)/(9+Rules!$B$5))</f>
        <v>1.6806134238997238E-3</v>
      </c>
    </row>
    <row r="34" spans="1:13" x14ac:dyDescent="0.2">
      <c r="A34" s="32">
        <v>6</v>
      </c>
      <c r="B34" s="34">
        <f>(1/(9+Rules!$B$5))^3*(9/(9+Rules!$B$5))</f>
        <v>3.1511501698119817E-4</v>
      </c>
      <c r="C34" s="34">
        <f>(1/(9+Rules!$B$5))^3</f>
        <v>4.5516613563950848E-4</v>
      </c>
      <c r="D34" s="34">
        <f>(1/(9+Rules!$B$5))^3</f>
        <v>4.5516613563950848E-4</v>
      </c>
      <c r="E34" s="34">
        <f>(1/(9+Rules!$B$5))^3</f>
        <v>4.5516613563950848E-4</v>
      </c>
      <c r="F34" s="34">
        <f>(1/(9+Rules!$B$5))^3</f>
        <v>4.5516613563950848E-4</v>
      </c>
      <c r="G34" s="34">
        <f>(1/(9+Rules!$B$5))^3</f>
        <v>4.5516613563950848E-4</v>
      </c>
      <c r="H34" s="34">
        <f>(1/(9+Rules!$B$5))^3</f>
        <v>4.5516613563950848E-4</v>
      </c>
      <c r="I34" s="34">
        <f>(1/(9+Rules!$B$5))^3</f>
        <v>4.5516613563950848E-4</v>
      </c>
      <c r="J34" s="34">
        <f>(1/(9+Rules!$B$5))^3</f>
        <v>4.5516613563950848E-4</v>
      </c>
      <c r="K34" s="34">
        <f>(1/(9+Rules!$B$5))^2*(Rules!$B$5/(9+Rules!$B$5))*((9+Rules!$B$5-1)/(9+Rules!$B$5))</f>
        <v>1.6806134238997238E-3</v>
      </c>
    </row>
    <row r="35" spans="1:13" x14ac:dyDescent="0.2">
      <c r="A35" s="32">
        <v>7</v>
      </c>
      <c r="B35" s="34">
        <f>(1/(9+Rules!$B$5))^3*(9/(9+Rules!$B$5))</f>
        <v>3.1511501698119817E-4</v>
      </c>
      <c r="C35" s="34">
        <f>(1/(9+Rules!$B$5))^3</f>
        <v>4.5516613563950848E-4</v>
      </c>
      <c r="D35" s="34">
        <f>(1/(9+Rules!$B$5))^3</f>
        <v>4.5516613563950848E-4</v>
      </c>
      <c r="E35" s="34">
        <f>(1/(9+Rules!$B$5))^3</f>
        <v>4.5516613563950848E-4</v>
      </c>
      <c r="F35" s="34">
        <f>(1/(9+Rules!$B$5))^3</f>
        <v>4.5516613563950848E-4</v>
      </c>
      <c r="G35" s="34">
        <f>(1/(9+Rules!$B$5))^3</f>
        <v>4.5516613563950848E-4</v>
      </c>
      <c r="H35" s="34">
        <f>(1/(9+Rules!$B$5))^3</f>
        <v>4.5516613563950848E-4</v>
      </c>
      <c r="I35" s="34">
        <f>(1/(9+Rules!$B$5))^3</f>
        <v>4.5516613563950848E-4</v>
      </c>
      <c r="J35" s="34">
        <f>(1/(9+Rules!$B$5))^3</f>
        <v>4.5516613563950848E-4</v>
      </c>
      <c r="K35" s="34">
        <f>(1/(9+Rules!$B$5))^2*(Rules!$B$5/(9+Rules!$B$5))*((9+Rules!$B$5-1)/(9+Rules!$B$5))</f>
        <v>1.6806134238997238E-3</v>
      </c>
    </row>
    <row r="36" spans="1:13" x14ac:dyDescent="0.2">
      <c r="A36" s="32">
        <v>8</v>
      </c>
      <c r="B36" s="34">
        <f>(1/(9+Rules!$B$5))^3*(9/(9+Rules!$B$5))</f>
        <v>3.1511501698119817E-4</v>
      </c>
      <c r="C36" s="34">
        <f>(1/(9+Rules!$B$5))^3</f>
        <v>4.5516613563950848E-4</v>
      </c>
      <c r="D36" s="34">
        <f>(1/(9+Rules!$B$5))^3</f>
        <v>4.5516613563950848E-4</v>
      </c>
      <c r="E36" s="34">
        <f>(1/(9+Rules!$B$5))^3</f>
        <v>4.5516613563950848E-4</v>
      </c>
      <c r="F36" s="34">
        <f>(1/(9+Rules!$B$5))^3</f>
        <v>4.5516613563950848E-4</v>
      </c>
      <c r="G36" s="34">
        <f>(1/(9+Rules!$B$5))^3</f>
        <v>4.5516613563950848E-4</v>
      </c>
      <c r="H36" s="34">
        <f>(1/(9+Rules!$B$5))^3</f>
        <v>4.5516613563950848E-4</v>
      </c>
      <c r="I36" s="34">
        <f>(1/(9+Rules!$B$5))^3</f>
        <v>4.5516613563950848E-4</v>
      </c>
      <c r="J36" s="34">
        <f>(1/(9+Rules!$B$5))^3</f>
        <v>4.5516613563950848E-4</v>
      </c>
      <c r="K36" s="34">
        <f>(1/(9+Rules!$B$5))^2*(Rules!$B$5/(9+Rules!$B$5))*((9+Rules!$B$5-1)/(9+Rules!$B$5))</f>
        <v>1.6806134238997238E-3</v>
      </c>
    </row>
    <row r="37" spans="1:13" x14ac:dyDescent="0.2">
      <c r="A37" s="32">
        <v>9</v>
      </c>
      <c r="B37" s="34">
        <f>(1/(9+Rules!$B$5))^3*(9/(9+Rules!$B$5))</f>
        <v>3.1511501698119817E-4</v>
      </c>
      <c r="C37" s="34">
        <f>(1/(9+Rules!$B$5))^3</f>
        <v>4.5516613563950848E-4</v>
      </c>
      <c r="D37" s="34">
        <f>(1/(9+Rules!$B$5))^3</f>
        <v>4.5516613563950848E-4</v>
      </c>
      <c r="E37" s="34">
        <f>(1/(9+Rules!$B$5))^3</f>
        <v>4.5516613563950848E-4</v>
      </c>
      <c r="F37" s="34">
        <f>(1/(9+Rules!$B$5))^3</f>
        <v>4.5516613563950848E-4</v>
      </c>
      <c r="G37" s="34">
        <f>(1/(9+Rules!$B$5))^3</f>
        <v>4.5516613563950848E-4</v>
      </c>
      <c r="H37" s="34">
        <f>(1/(9+Rules!$B$5))^3</f>
        <v>4.5516613563950848E-4</v>
      </c>
      <c r="I37" s="34">
        <f>(1/(9+Rules!$B$5))^3</f>
        <v>4.5516613563950848E-4</v>
      </c>
      <c r="J37" s="34">
        <f>(1/(9+Rules!$B$5))^3</f>
        <v>4.5516613563950848E-4</v>
      </c>
      <c r="K37" s="34">
        <f>(1/(9+Rules!$B$5))^2*(Rules!$B$5/(9+Rules!$B$5))*((9+Rules!$B$5-1)/(9+Rules!$B$5))</f>
        <v>1.6806134238997238E-3</v>
      </c>
    </row>
    <row r="38" spans="1:13" x14ac:dyDescent="0.2">
      <c r="A38" s="32">
        <v>10</v>
      </c>
      <c r="B38" s="34">
        <f>(Rules!$B$5/(9+Rules!$B$5))^2*(1/(9+Rules!$B$5))*(9/(9+Rules!$B$5))</f>
        <v>5.0418402716991707E-3</v>
      </c>
      <c r="C38" s="34">
        <f>(Rules!$B$5/(9+Rules!$B$5))^2*(1/(9+Rules!$B$5))</f>
        <v>7.2826581702321357E-3</v>
      </c>
      <c r="D38" s="34">
        <f>(Rules!$B$5/(9+Rules!$B$5))^2*(1/(9+Rules!$B$5))</f>
        <v>7.2826581702321357E-3</v>
      </c>
      <c r="E38" s="34">
        <f>(Rules!$B$5/(9+Rules!$B$5))^2*(1/(9+Rules!$B$5))</f>
        <v>7.2826581702321357E-3</v>
      </c>
      <c r="F38" s="34">
        <f>(Rules!$B$5/(9+Rules!$B$5))^2*(1/(9+Rules!$B$5))</f>
        <v>7.2826581702321357E-3</v>
      </c>
      <c r="G38" s="34">
        <f>(Rules!$B$5/(9+Rules!$B$5))^2*(1/(9+Rules!$B$5))</f>
        <v>7.2826581702321357E-3</v>
      </c>
      <c r="H38" s="34">
        <f>(Rules!$B$5/(9+Rules!$B$5))^2*(1/(9+Rules!$B$5))</f>
        <v>7.2826581702321357E-3</v>
      </c>
      <c r="I38" s="34">
        <f>(Rules!$B$5/(9+Rules!$B$5))^2*(1/(9+Rules!$B$5))</f>
        <v>7.2826581702321357E-3</v>
      </c>
      <c r="J38" s="34">
        <f>(Rules!$B$5/(9+Rules!$B$5))^2*(1/(9+Rules!$B$5))</f>
        <v>7.2826581702321357E-3</v>
      </c>
      <c r="K38" s="34">
        <f>(Rules!$B$5/(9+Rules!$B$5))^3*((9+Rules!$B$5-1)/(9+Rules!$B$5))</f>
        <v>2.688981478239558E-2</v>
      </c>
      <c r="M38" s="33">
        <f>SUM(B29:K38)</f>
        <v>0.1409264381499247</v>
      </c>
    </row>
    <row r="39" spans="1:13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3" x14ac:dyDescent="0.2">
      <c r="A40" s="37" t="s">
        <v>11</v>
      </c>
      <c r="B40" s="38"/>
      <c r="C40" s="39">
        <f>2*(1/(9+Rules!$B$5))*(Rules!$B$5/(9+Rules!$B$5))</f>
        <v>4.7337278106508882E-2</v>
      </c>
      <c r="M40" s="33">
        <f>SUM(B3:K17,B19:K27,B29:K38)</f>
        <v>0.95266272189349366</v>
      </c>
    </row>
    <row r="41" spans="1:13" x14ac:dyDescent="0.2">
      <c r="M41" s="33">
        <f>M40+C40</f>
        <v>1.0000000000000024</v>
      </c>
    </row>
    <row r="43" spans="1:13" x14ac:dyDescent="0.2">
      <c r="C43" s="40" t="s">
        <v>12</v>
      </c>
    </row>
    <row r="44" spans="1:13" x14ac:dyDescent="0.2">
      <c r="A44" s="41" t="s">
        <v>13</v>
      </c>
      <c r="B44" s="41"/>
      <c r="C44" s="41">
        <v>2</v>
      </c>
      <c r="D44" s="41">
        <v>3</v>
      </c>
      <c r="E44" s="41">
        <v>4</v>
      </c>
      <c r="F44" s="41">
        <v>5</v>
      </c>
      <c r="G44" s="41">
        <v>6</v>
      </c>
      <c r="H44" s="41">
        <v>7</v>
      </c>
      <c r="I44" s="41">
        <v>8</v>
      </c>
      <c r="J44" s="41">
        <v>9</v>
      </c>
      <c r="K44" s="41">
        <v>10</v>
      </c>
    </row>
    <row r="45" spans="1:13" x14ac:dyDescent="0.2">
      <c r="A45" s="41">
        <v>2</v>
      </c>
      <c r="B45" s="41"/>
      <c r="D45" s="33">
        <f t="shared" ref="D45:K47" si="0">SUM(D$44,$A45)</f>
        <v>5</v>
      </c>
      <c r="E45" s="33">
        <f t="shared" si="0"/>
        <v>6</v>
      </c>
      <c r="F45" s="33">
        <f t="shared" si="0"/>
        <v>7</v>
      </c>
      <c r="G45" s="33">
        <f t="shared" si="0"/>
        <v>8</v>
      </c>
      <c r="H45" s="33">
        <f t="shared" si="0"/>
        <v>9</v>
      </c>
      <c r="I45" s="33">
        <f t="shared" si="0"/>
        <v>10</v>
      </c>
      <c r="J45" s="33">
        <f t="shared" si="0"/>
        <v>11</v>
      </c>
      <c r="K45" s="33">
        <f t="shared" si="0"/>
        <v>12</v>
      </c>
    </row>
    <row r="46" spans="1:13" x14ac:dyDescent="0.2">
      <c r="A46" s="41">
        <v>3</v>
      </c>
      <c r="B46" s="41"/>
      <c r="C46" s="33">
        <f t="shared" ref="C46:E53" si="1">SUM(C$44,$A46)</f>
        <v>5</v>
      </c>
      <c r="E46" s="33">
        <f t="shared" si="0"/>
        <v>7</v>
      </c>
      <c r="F46" s="33">
        <f t="shared" si="0"/>
        <v>8</v>
      </c>
      <c r="G46" s="33">
        <f t="shared" si="0"/>
        <v>9</v>
      </c>
      <c r="H46" s="33">
        <f t="shared" si="0"/>
        <v>10</v>
      </c>
      <c r="I46" s="33">
        <f t="shared" si="0"/>
        <v>11</v>
      </c>
      <c r="J46" s="33">
        <f t="shared" si="0"/>
        <v>12</v>
      </c>
      <c r="K46" s="33">
        <f t="shared" si="0"/>
        <v>13</v>
      </c>
    </row>
    <row r="47" spans="1:13" x14ac:dyDescent="0.2">
      <c r="A47" s="41">
        <v>4</v>
      </c>
      <c r="B47" s="41"/>
      <c r="C47" s="33">
        <f t="shared" si="1"/>
        <v>6</v>
      </c>
      <c r="D47" s="33">
        <f t="shared" si="1"/>
        <v>7</v>
      </c>
      <c r="F47" s="33">
        <f t="shared" si="0"/>
        <v>9</v>
      </c>
      <c r="G47" s="33">
        <f t="shared" si="0"/>
        <v>10</v>
      </c>
      <c r="H47" s="33">
        <f t="shared" si="0"/>
        <v>11</v>
      </c>
      <c r="I47" s="33">
        <f t="shared" si="0"/>
        <v>12</v>
      </c>
      <c r="J47" s="33">
        <f t="shared" si="0"/>
        <v>13</v>
      </c>
      <c r="K47" s="33">
        <f t="shared" si="0"/>
        <v>14</v>
      </c>
    </row>
    <row r="48" spans="1:13" x14ac:dyDescent="0.2">
      <c r="A48" s="41">
        <v>5</v>
      </c>
      <c r="B48" s="41"/>
      <c r="C48" s="33">
        <f t="shared" si="1"/>
        <v>7</v>
      </c>
      <c r="D48" s="33">
        <f t="shared" si="1"/>
        <v>8</v>
      </c>
      <c r="E48" s="33">
        <f t="shared" si="1"/>
        <v>9</v>
      </c>
      <c r="G48" s="33">
        <f>SUM(G$44,$A48)</f>
        <v>11</v>
      </c>
      <c r="H48" s="33">
        <f>SUM(H$44,$A48)</f>
        <v>12</v>
      </c>
      <c r="I48" s="33">
        <f>SUM(I$44,$A48)</f>
        <v>13</v>
      </c>
      <c r="J48" s="33">
        <f>SUM(J$44,$A48)</f>
        <v>14</v>
      </c>
      <c r="K48" s="33">
        <f>SUM(K$44,$A48)</f>
        <v>15</v>
      </c>
    </row>
    <row r="49" spans="1:11" x14ac:dyDescent="0.2">
      <c r="A49" s="41">
        <v>6</v>
      </c>
      <c r="B49" s="41"/>
      <c r="C49" s="33">
        <f t="shared" si="1"/>
        <v>8</v>
      </c>
      <c r="D49" s="33">
        <f t="shared" si="1"/>
        <v>9</v>
      </c>
      <c r="E49" s="33">
        <f t="shared" si="1"/>
        <v>10</v>
      </c>
      <c r="F49" s="33">
        <f>SUM(F$44,$A49)</f>
        <v>11</v>
      </c>
      <c r="H49" s="33">
        <f>SUM(H$44,$A49)</f>
        <v>13</v>
      </c>
      <c r="I49" s="33">
        <f>SUM(I$44,$A49)</f>
        <v>14</v>
      </c>
      <c r="J49" s="33">
        <f>SUM(J$44,$A49)</f>
        <v>15</v>
      </c>
      <c r="K49" s="33">
        <f>SUM(K$44,$A49)</f>
        <v>16</v>
      </c>
    </row>
    <row r="50" spans="1:11" x14ac:dyDescent="0.2">
      <c r="A50" s="41">
        <v>7</v>
      </c>
      <c r="B50" s="41"/>
      <c r="C50" s="33">
        <f t="shared" si="1"/>
        <v>9</v>
      </c>
      <c r="D50" s="33">
        <f t="shared" si="1"/>
        <v>10</v>
      </c>
      <c r="E50" s="33">
        <f t="shared" si="1"/>
        <v>11</v>
      </c>
      <c r="F50" s="33">
        <f>SUM(F$44,$A50)</f>
        <v>12</v>
      </c>
      <c r="G50" s="33">
        <f>SUM(G$44,$A50)</f>
        <v>13</v>
      </c>
      <c r="I50" s="33">
        <f>SUM(I$44,$A50)</f>
        <v>15</v>
      </c>
      <c r="J50" s="33">
        <f>SUM(J$44,$A50)</f>
        <v>16</v>
      </c>
      <c r="K50" s="33">
        <f>SUM(K$44,$A50)</f>
        <v>17</v>
      </c>
    </row>
    <row r="51" spans="1:11" x14ac:dyDescent="0.2">
      <c r="A51" s="41">
        <v>8</v>
      </c>
      <c r="B51" s="41"/>
      <c r="C51" s="33">
        <f t="shared" si="1"/>
        <v>10</v>
      </c>
      <c r="D51" s="33">
        <f t="shared" si="1"/>
        <v>11</v>
      </c>
      <c r="E51" s="33">
        <f t="shared" si="1"/>
        <v>12</v>
      </c>
      <c r="F51" s="33">
        <f>SUM(F$44,$A51)</f>
        <v>13</v>
      </c>
      <c r="G51" s="33">
        <f>SUM(G$44,$A51)</f>
        <v>14</v>
      </c>
      <c r="H51" s="33">
        <f>SUM(H$44,$A51)</f>
        <v>15</v>
      </c>
      <c r="J51" s="33">
        <f>SUM(J$44,$A51)</f>
        <v>17</v>
      </c>
      <c r="K51" s="33">
        <f>SUM(K$44,$A51)</f>
        <v>18</v>
      </c>
    </row>
    <row r="52" spans="1:11" x14ac:dyDescent="0.2">
      <c r="A52" s="41">
        <v>9</v>
      </c>
      <c r="B52" s="41"/>
      <c r="C52" s="33">
        <f t="shared" si="1"/>
        <v>11</v>
      </c>
      <c r="D52" s="33">
        <f t="shared" si="1"/>
        <v>12</v>
      </c>
      <c r="E52" s="33">
        <f t="shared" si="1"/>
        <v>13</v>
      </c>
      <c r="F52" s="33">
        <f>SUM(F$44,$A52)</f>
        <v>14</v>
      </c>
      <c r="G52" s="33">
        <f>SUM(G$44,$A52)</f>
        <v>15</v>
      </c>
      <c r="H52" s="33">
        <f>SUM(H$44,$A52)</f>
        <v>16</v>
      </c>
      <c r="I52" s="33">
        <f>SUM(I$44,$A52)</f>
        <v>17</v>
      </c>
      <c r="K52" s="33">
        <f>SUM(K$44,$A52)</f>
        <v>19</v>
      </c>
    </row>
    <row r="53" spans="1:11" x14ac:dyDescent="0.2">
      <c r="A53" s="41">
        <v>10</v>
      </c>
      <c r="B53" s="41"/>
      <c r="C53" s="33">
        <f t="shared" si="1"/>
        <v>12</v>
      </c>
      <c r="D53" s="33">
        <f t="shared" si="1"/>
        <v>13</v>
      </c>
      <c r="E53" s="33">
        <f t="shared" si="1"/>
        <v>14</v>
      </c>
      <c r="F53" s="33">
        <f>SUM(F$44,$A53)</f>
        <v>15</v>
      </c>
      <c r="G53" s="33">
        <f>SUM(G$44,$A53)</f>
        <v>16</v>
      </c>
      <c r="H53" s="33">
        <f>SUM(H$44,$A53)</f>
        <v>17</v>
      </c>
      <c r="I53" s="33">
        <f>SUM(I$44,$A53)</f>
        <v>18</v>
      </c>
      <c r="J53" s="33">
        <f>SUM(J$44,$A53)</f>
        <v>19</v>
      </c>
    </row>
    <row r="54" spans="1:11" x14ac:dyDescent="0.2">
      <c r="A54" s="41" t="s">
        <v>1</v>
      </c>
      <c r="B54" s="41"/>
    </row>
    <row r="56" spans="1:11" x14ac:dyDescent="0.2">
      <c r="C56" s="40" t="s">
        <v>12</v>
      </c>
    </row>
    <row r="57" spans="1:11" x14ac:dyDescent="0.2">
      <c r="A57" s="41" t="s">
        <v>13</v>
      </c>
      <c r="B57" s="41"/>
      <c r="C57" s="41">
        <v>2</v>
      </c>
      <c r="D57" s="41">
        <v>3</v>
      </c>
      <c r="E57" s="41">
        <v>4</v>
      </c>
      <c r="F57" s="41">
        <v>5</v>
      </c>
      <c r="G57" s="41">
        <v>6</v>
      </c>
      <c r="H57" s="41">
        <v>7</v>
      </c>
      <c r="I57" s="41">
        <v>8</v>
      </c>
      <c r="J57" s="41">
        <v>9</v>
      </c>
      <c r="K57" s="41">
        <v>10</v>
      </c>
    </row>
    <row r="58" spans="1:11" x14ac:dyDescent="0.2">
      <c r="A58" s="41">
        <v>2</v>
      </c>
      <c r="B58" s="41"/>
      <c r="D58" s="33">
        <f>(1/(9+Rules!$B$5))^2</f>
        <v>5.9171597633136102E-3</v>
      </c>
      <c r="E58" s="33">
        <f>(1/(9+Rules!$B$5))^2</f>
        <v>5.9171597633136102E-3</v>
      </c>
      <c r="F58" s="33">
        <f>(1/(9+Rules!$B$5))^2</f>
        <v>5.9171597633136102E-3</v>
      </c>
      <c r="G58" s="33">
        <f>(1/(9+Rules!$B$5))^2</f>
        <v>5.9171597633136102E-3</v>
      </c>
      <c r="H58" s="33">
        <f>(1/(9+Rules!$B$5))^2</f>
        <v>5.9171597633136102E-3</v>
      </c>
      <c r="I58" s="33">
        <f>(1/(9+Rules!$B$5))^2</f>
        <v>5.9171597633136102E-3</v>
      </c>
      <c r="J58" s="33">
        <f>(1/(9+Rules!$B$5))^2</f>
        <v>5.9171597633136102E-3</v>
      </c>
      <c r="K58" s="33">
        <f>(1/(9+Rules!$B$5))*(Rules!$B$5/(9+Rules!$B$5))</f>
        <v>2.3668639053254441E-2</v>
      </c>
    </row>
    <row r="59" spans="1:11" x14ac:dyDescent="0.2">
      <c r="A59" s="41">
        <v>3</v>
      </c>
      <c r="B59" s="41"/>
      <c r="C59" s="33">
        <f>(1/(9+Rules!$B$5))^2</f>
        <v>5.9171597633136102E-3</v>
      </c>
      <c r="E59" s="33">
        <f>(1/(9+Rules!$B$5))^2</f>
        <v>5.9171597633136102E-3</v>
      </c>
      <c r="F59" s="33">
        <f>(1/(9+Rules!$B$5))^2</f>
        <v>5.9171597633136102E-3</v>
      </c>
      <c r="G59" s="33">
        <f>(1/(9+Rules!$B$5))^2</f>
        <v>5.9171597633136102E-3</v>
      </c>
      <c r="H59" s="33">
        <f>(1/(9+Rules!$B$5))^2</f>
        <v>5.9171597633136102E-3</v>
      </c>
      <c r="I59" s="33">
        <f>(1/(9+Rules!$B$5))^2</f>
        <v>5.9171597633136102E-3</v>
      </c>
      <c r="J59" s="33">
        <f>(1/(9+Rules!$B$5))^2</f>
        <v>5.9171597633136102E-3</v>
      </c>
      <c r="K59" s="33">
        <f>(1/(9+Rules!$B$5))*(Rules!$B$5/(9+Rules!$B$5))</f>
        <v>2.3668639053254441E-2</v>
      </c>
    </row>
    <row r="60" spans="1:11" x14ac:dyDescent="0.2">
      <c r="A60" s="41">
        <v>4</v>
      </c>
      <c r="B60" s="41"/>
      <c r="C60" s="33">
        <f>(1/(9+Rules!$B$5))^2</f>
        <v>5.9171597633136102E-3</v>
      </c>
      <c r="D60" s="33">
        <f>(1/(9+Rules!$B$5))^2</f>
        <v>5.9171597633136102E-3</v>
      </c>
      <c r="F60" s="33">
        <f>(1/(9+Rules!$B$5))^2</f>
        <v>5.9171597633136102E-3</v>
      </c>
      <c r="G60" s="33">
        <f>(1/(9+Rules!$B$5))^2</f>
        <v>5.9171597633136102E-3</v>
      </c>
      <c r="H60" s="33">
        <f>(1/(9+Rules!$B$5))^2</f>
        <v>5.9171597633136102E-3</v>
      </c>
      <c r="I60" s="33">
        <f>(1/(9+Rules!$B$5))^2</f>
        <v>5.9171597633136102E-3</v>
      </c>
      <c r="J60" s="33">
        <f>(1/(9+Rules!$B$5))^2</f>
        <v>5.9171597633136102E-3</v>
      </c>
      <c r="K60" s="33">
        <f>(1/(9+Rules!$B$5))*(Rules!$B$5/(9+Rules!$B$5))</f>
        <v>2.3668639053254441E-2</v>
      </c>
    </row>
    <row r="61" spans="1:11" x14ac:dyDescent="0.2">
      <c r="A61" s="41">
        <v>5</v>
      </c>
      <c r="B61" s="41"/>
      <c r="C61" s="33">
        <f>(1/(9+Rules!$B$5))^2</f>
        <v>5.9171597633136102E-3</v>
      </c>
      <c r="D61" s="33">
        <f>(1/(9+Rules!$B$5))^2</f>
        <v>5.9171597633136102E-3</v>
      </c>
      <c r="E61" s="33">
        <f>(1/(9+Rules!$B$5))^2</f>
        <v>5.9171597633136102E-3</v>
      </c>
      <c r="G61" s="33">
        <f>(1/(9+Rules!$B$5))^2</f>
        <v>5.9171597633136102E-3</v>
      </c>
      <c r="H61" s="33">
        <f>(1/(9+Rules!$B$5))^2</f>
        <v>5.9171597633136102E-3</v>
      </c>
      <c r="I61" s="33">
        <f>(1/(9+Rules!$B$5))^2</f>
        <v>5.9171597633136102E-3</v>
      </c>
      <c r="J61" s="33">
        <f>(1/(9+Rules!$B$5))^2</f>
        <v>5.9171597633136102E-3</v>
      </c>
      <c r="K61" s="33">
        <f>(1/(9+Rules!$B$5))*(Rules!$B$5/(9+Rules!$B$5))</f>
        <v>2.3668639053254441E-2</v>
      </c>
    </row>
    <row r="62" spans="1:11" x14ac:dyDescent="0.2">
      <c r="A62" s="41">
        <v>6</v>
      </c>
      <c r="B62" s="41"/>
      <c r="C62" s="33">
        <f>(1/(9+Rules!$B$5))^2</f>
        <v>5.9171597633136102E-3</v>
      </c>
      <c r="D62" s="33">
        <f>(1/(9+Rules!$B$5))^2</f>
        <v>5.9171597633136102E-3</v>
      </c>
      <c r="E62" s="33">
        <f>(1/(9+Rules!$B$5))^2</f>
        <v>5.9171597633136102E-3</v>
      </c>
      <c r="F62" s="33">
        <f>(1/(9+Rules!$B$5))^2</f>
        <v>5.9171597633136102E-3</v>
      </c>
      <c r="H62" s="33">
        <f>(1/(9+Rules!$B$5))^2</f>
        <v>5.9171597633136102E-3</v>
      </c>
      <c r="I62" s="33">
        <f>(1/(9+Rules!$B$5))^2</f>
        <v>5.9171597633136102E-3</v>
      </c>
      <c r="J62" s="33">
        <f>(1/(9+Rules!$B$5))^2</f>
        <v>5.9171597633136102E-3</v>
      </c>
      <c r="K62" s="33">
        <f>(1/(9+Rules!$B$5))*(Rules!$B$5/(9+Rules!$B$5))</f>
        <v>2.3668639053254441E-2</v>
      </c>
    </row>
    <row r="63" spans="1:11" x14ac:dyDescent="0.2">
      <c r="A63" s="41">
        <v>7</v>
      </c>
      <c r="B63" s="41"/>
      <c r="C63" s="33">
        <f>(1/(9+Rules!$B$5))^2</f>
        <v>5.9171597633136102E-3</v>
      </c>
      <c r="D63" s="33">
        <f>(1/(9+Rules!$B$5))^2</f>
        <v>5.9171597633136102E-3</v>
      </c>
      <c r="E63" s="33">
        <f>(1/(9+Rules!$B$5))^2</f>
        <v>5.9171597633136102E-3</v>
      </c>
      <c r="F63" s="33">
        <f>(1/(9+Rules!$B$5))^2</f>
        <v>5.9171597633136102E-3</v>
      </c>
      <c r="G63" s="33">
        <f>(1/(9+Rules!$B$5))^2</f>
        <v>5.9171597633136102E-3</v>
      </c>
      <c r="I63" s="33">
        <f>(1/(9+Rules!$B$5))^2</f>
        <v>5.9171597633136102E-3</v>
      </c>
      <c r="J63" s="33">
        <f>(1/(9+Rules!$B$5))^2</f>
        <v>5.9171597633136102E-3</v>
      </c>
      <c r="K63" s="33">
        <f>(1/(9+Rules!$B$5))*(Rules!$B$5/(9+Rules!$B$5))</f>
        <v>2.3668639053254441E-2</v>
      </c>
    </row>
    <row r="64" spans="1:11" x14ac:dyDescent="0.2">
      <c r="A64" s="41">
        <v>8</v>
      </c>
      <c r="B64" s="41"/>
      <c r="C64" s="33">
        <f>(1/(9+Rules!$B$5))^2</f>
        <v>5.9171597633136102E-3</v>
      </c>
      <c r="D64" s="33">
        <f>(1/(9+Rules!$B$5))^2</f>
        <v>5.9171597633136102E-3</v>
      </c>
      <c r="E64" s="33">
        <f>(1/(9+Rules!$B$5))^2</f>
        <v>5.9171597633136102E-3</v>
      </c>
      <c r="F64" s="33">
        <f>(1/(9+Rules!$B$5))^2</f>
        <v>5.9171597633136102E-3</v>
      </c>
      <c r="G64" s="33">
        <f>(1/(9+Rules!$B$5))^2</f>
        <v>5.9171597633136102E-3</v>
      </c>
      <c r="H64" s="33">
        <f>(1/(9+Rules!$B$5))^2</f>
        <v>5.9171597633136102E-3</v>
      </c>
      <c r="J64" s="33">
        <f>(1/(9+Rules!$B$5))^2</f>
        <v>5.9171597633136102E-3</v>
      </c>
      <c r="K64" s="33">
        <f>(1/(9+Rules!$B$5))*(Rules!$B$5/(9+Rules!$B$5))</f>
        <v>2.3668639053254441E-2</v>
      </c>
    </row>
    <row r="65" spans="1:11" x14ac:dyDescent="0.2">
      <c r="A65" s="41">
        <v>9</v>
      </c>
      <c r="B65" s="41"/>
      <c r="C65" s="33">
        <f>(1/(9+Rules!$B$5))^2</f>
        <v>5.9171597633136102E-3</v>
      </c>
      <c r="D65" s="33">
        <f>(1/(9+Rules!$B$5))^2</f>
        <v>5.9171597633136102E-3</v>
      </c>
      <c r="E65" s="33">
        <f>(1/(9+Rules!$B$5))^2</f>
        <v>5.9171597633136102E-3</v>
      </c>
      <c r="F65" s="33">
        <f>(1/(9+Rules!$B$5))^2</f>
        <v>5.9171597633136102E-3</v>
      </c>
      <c r="G65" s="33">
        <f>(1/(9+Rules!$B$5))^2</f>
        <v>5.9171597633136102E-3</v>
      </c>
      <c r="H65" s="33">
        <f>(1/(9+Rules!$B$5))^2</f>
        <v>5.9171597633136102E-3</v>
      </c>
      <c r="I65" s="33">
        <f>(1/(9+Rules!$B$5))^2</f>
        <v>5.9171597633136102E-3</v>
      </c>
      <c r="K65" s="33">
        <f>(1/(9+Rules!$B$5))*(Rules!$B$5/(9+Rules!$B$5))</f>
        <v>2.3668639053254441E-2</v>
      </c>
    </row>
    <row r="66" spans="1:11" x14ac:dyDescent="0.2">
      <c r="A66" s="41">
        <v>10</v>
      </c>
      <c r="B66" s="41"/>
      <c r="C66" s="33">
        <f>(1/(9+Rules!$B$5))*(Rules!$B$5/(9+Rules!$B$5))</f>
        <v>2.3668639053254441E-2</v>
      </c>
      <c r="D66" s="33">
        <f>(1/(9+Rules!$B$5))*(Rules!$B$5/(9+Rules!$B$5))</f>
        <v>2.3668639053254441E-2</v>
      </c>
      <c r="E66" s="33">
        <f>(1/(9+Rules!$B$5))*(Rules!$B$5/(9+Rules!$B$5))</f>
        <v>2.3668639053254441E-2</v>
      </c>
      <c r="F66" s="33">
        <f>(1/(9+Rules!$B$5))*(Rules!$B$5/(9+Rules!$B$5))</f>
        <v>2.3668639053254441E-2</v>
      </c>
      <c r="G66" s="33">
        <f>(1/(9+Rules!$B$5))*(Rules!$B$5/(9+Rules!$B$5))</f>
        <v>2.3668639053254441E-2</v>
      </c>
      <c r="H66" s="33">
        <f>(1/(9+Rules!$B$5))*(Rules!$B$5/(9+Rules!$B$5))</f>
        <v>2.3668639053254441E-2</v>
      </c>
      <c r="I66" s="33">
        <f>(1/(9+Rules!$B$5))*(Rules!$B$5/(9+Rules!$B$5))</f>
        <v>2.3668639053254441E-2</v>
      </c>
      <c r="J66" s="33">
        <f>(1/(9+Rules!$B$5))*(Rules!$B$5/(9+Rules!$B$5))</f>
        <v>2.3668639053254441E-2</v>
      </c>
    </row>
    <row r="67" spans="1:11" x14ac:dyDescent="0.2">
      <c r="A67" s="41" t="s">
        <v>1</v>
      </c>
      <c r="B67" s="41"/>
    </row>
    <row r="69" spans="1:11" x14ac:dyDescent="0.2">
      <c r="A69" s="41"/>
      <c r="B69" s="41"/>
    </row>
    <row r="70" spans="1:11" x14ac:dyDescent="0.2">
      <c r="A70" s="33" t="s">
        <v>9</v>
      </c>
      <c r="C70" s="33" t="s">
        <v>14</v>
      </c>
      <c r="E70" s="33" t="s">
        <v>15</v>
      </c>
    </row>
    <row r="71" spans="1:11" ht="16" x14ac:dyDescent="0.2">
      <c r="A71" s="33">
        <v>5</v>
      </c>
      <c r="C71" s="33">
        <f t="shared" ref="C71:C85" si="2">SUMIF($C$45:$K$53,A71,$C$58:$K$66)</f>
        <v>1.183431952662722E-2</v>
      </c>
      <c r="E71" s="42">
        <f>C71</f>
        <v>1.183431952662722E-2</v>
      </c>
    </row>
    <row r="72" spans="1:11" ht="16" x14ac:dyDescent="0.2">
      <c r="A72" s="33">
        <v>6</v>
      </c>
      <c r="C72" s="33">
        <f t="shared" si="2"/>
        <v>1.183431952662722E-2</v>
      </c>
      <c r="E72" s="42">
        <f t="shared" ref="E72:E85" si="3">C72</f>
        <v>1.183431952662722E-2</v>
      </c>
    </row>
    <row r="73" spans="1:11" ht="16" x14ac:dyDescent="0.2">
      <c r="A73" s="33">
        <v>7</v>
      </c>
      <c r="C73" s="33">
        <f t="shared" si="2"/>
        <v>2.3668639053254441E-2</v>
      </c>
      <c r="E73" s="42">
        <f t="shared" si="3"/>
        <v>2.3668639053254441E-2</v>
      </c>
    </row>
    <row r="74" spans="1:11" ht="16" x14ac:dyDescent="0.2">
      <c r="A74" s="33">
        <v>8</v>
      </c>
      <c r="C74" s="33">
        <f t="shared" si="2"/>
        <v>2.3668639053254441E-2</v>
      </c>
      <c r="E74" s="42">
        <f t="shared" si="3"/>
        <v>2.3668639053254441E-2</v>
      </c>
    </row>
    <row r="75" spans="1:11" ht="16" x14ac:dyDescent="0.2">
      <c r="A75" s="33">
        <v>9</v>
      </c>
      <c r="C75" s="33">
        <f t="shared" si="2"/>
        <v>3.5502958579881665E-2</v>
      </c>
      <c r="E75" s="42">
        <f t="shared" si="3"/>
        <v>3.5502958579881665E-2</v>
      </c>
    </row>
    <row r="76" spans="1:11" ht="16" x14ac:dyDescent="0.2">
      <c r="A76" s="33">
        <v>10</v>
      </c>
      <c r="C76" s="33">
        <f t="shared" si="2"/>
        <v>3.5502958579881665E-2</v>
      </c>
      <c r="E76" s="42">
        <f t="shared" si="3"/>
        <v>3.5502958579881665E-2</v>
      </c>
    </row>
    <row r="77" spans="1:11" ht="16" x14ac:dyDescent="0.2">
      <c r="A77" s="33">
        <v>11</v>
      </c>
      <c r="C77" s="33">
        <f t="shared" si="2"/>
        <v>4.7337278106508889E-2</v>
      </c>
      <c r="E77" s="42">
        <f t="shared" si="3"/>
        <v>4.7337278106508889E-2</v>
      </c>
    </row>
    <row r="78" spans="1:11" ht="16" x14ac:dyDescent="0.2">
      <c r="A78" s="33">
        <v>12</v>
      </c>
      <c r="C78" s="33">
        <f t="shared" si="2"/>
        <v>8.2840236686390553E-2</v>
      </c>
      <c r="E78" s="42">
        <f t="shared" si="3"/>
        <v>8.2840236686390553E-2</v>
      </c>
    </row>
    <row r="79" spans="1:11" ht="16" x14ac:dyDescent="0.2">
      <c r="A79" s="33">
        <v>13</v>
      </c>
      <c r="C79" s="33">
        <f t="shared" si="2"/>
        <v>8.2840236686390553E-2</v>
      </c>
      <c r="E79" s="42">
        <f t="shared" si="3"/>
        <v>8.2840236686390553E-2</v>
      </c>
    </row>
    <row r="80" spans="1:11" ht="16" x14ac:dyDescent="0.2">
      <c r="A80" s="33">
        <v>14</v>
      </c>
      <c r="C80" s="33">
        <f t="shared" si="2"/>
        <v>7.1005917159763329E-2</v>
      </c>
      <c r="E80" s="42">
        <f t="shared" si="3"/>
        <v>7.1005917159763329E-2</v>
      </c>
    </row>
    <row r="81" spans="1:5" ht="16" x14ac:dyDescent="0.2">
      <c r="A81" s="33">
        <v>15</v>
      </c>
      <c r="C81" s="33">
        <f t="shared" si="2"/>
        <v>7.1005917159763329E-2</v>
      </c>
      <c r="E81" s="42">
        <f t="shared" si="3"/>
        <v>7.1005917159763329E-2</v>
      </c>
    </row>
    <row r="82" spans="1:5" ht="16" x14ac:dyDescent="0.2">
      <c r="A82" s="33">
        <v>16</v>
      </c>
      <c r="C82" s="33">
        <f t="shared" si="2"/>
        <v>5.9171597633136105E-2</v>
      </c>
      <c r="E82" s="42">
        <f t="shared" si="3"/>
        <v>5.9171597633136105E-2</v>
      </c>
    </row>
    <row r="83" spans="1:5" ht="16" x14ac:dyDescent="0.2">
      <c r="A83" s="33">
        <v>17</v>
      </c>
      <c r="C83" s="33">
        <f t="shared" si="2"/>
        <v>5.9171597633136105E-2</v>
      </c>
      <c r="E83" s="42">
        <f t="shared" si="3"/>
        <v>5.9171597633136105E-2</v>
      </c>
    </row>
    <row r="84" spans="1:5" ht="16" x14ac:dyDescent="0.2">
      <c r="A84" s="33">
        <v>18</v>
      </c>
      <c r="C84" s="33">
        <f t="shared" si="2"/>
        <v>4.7337278106508882E-2</v>
      </c>
      <c r="E84" s="42">
        <f t="shared" si="3"/>
        <v>4.7337278106508882E-2</v>
      </c>
    </row>
    <row r="85" spans="1:5" ht="16" x14ac:dyDescent="0.2">
      <c r="A85" s="33">
        <v>19</v>
      </c>
      <c r="C85" s="33">
        <f t="shared" si="2"/>
        <v>4.7337278106508882E-2</v>
      </c>
      <c r="E85" s="42">
        <f t="shared" si="3"/>
        <v>4.7337278106508882E-2</v>
      </c>
    </row>
    <row r="87" spans="1:5" x14ac:dyDescent="0.2">
      <c r="C87" s="33">
        <f>SUM(C71:C86)</f>
        <v>0.71005917159763332</v>
      </c>
    </row>
  </sheetData>
  <sheetProtection sheet="1" objects="1" scenarios="1"/>
  <mergeCells count="1">
    <mergeCell ref="A1:K1"/>
  </mergeCells>
  <phoneticPr fontId="14" type="noConversion"/>
  <conditionalFormatting sqref="B19:K27 B29:K39 B3:K17">
    <cfRule type="containsText" dxfId="117" priority="15" operator="containsText" text="R">
      <formula>NOT(ISERROR(SEARCH("R",B3)))</formula>
    </cfRule>
    <cfRule type="containsText" dxfId="116" priority="16" operator="containsText" text="D">
      <formula>NOT(ISERROR(SEARCH("D",B3)))</formula>
    </cfRule>
    <cfRule type="containsText" dxfId="115" priority="17" operator="containsText" text="S">
      <formula>NOT(ISERROR(SEARCH("S",B3)))</formula>
    </cfRule>
    <cfRule type="containsText" dxfId="114" priority="18" operator="containsText" text="H">
      <formula>NOT(ISERROR(SEARCH("H",B3)))</formula>
    </cfRule>
  </conditionalFormatting>
  <conditionalFormatting sqref="B19:K27 B29:K39 B3:K17">
    <cfRule type="containsText" dxfId="113" priority="14" operator="containsText" text="P">
      <formula>NOT(ISERROR(SEARCH("P",B3)))</formula>
    </cfRule>
  </conditionalFormatting>
  <conditionalFormatting sqref="C43">
    <cfRule type="containsText" dxfId="112" priority="10" operator="containsText" text="R">
      <formula>NOT(ISERROR(SEARCH("R",C43)))</formula>
    </cfRule>
    <cfRule type="containsText" dxfId="111" priority="11" operator="containsText" text="D">
      <formula>NOT(ISERROR(SEARCH("D",C43)))</formula>
    </cfRule>
    <cfRule type="containsText" dxfId="110" priority="12" operator="containsText" text="S">
      <formula>NOT(ISERROR(SEARCH("S",C43)))</formula>
    </cfRule>
    <cfRule type="containsText" dxfId="109" priority="13" operator="containsText" text="H">
      <formula>NOT(ISERROR(SEARCH("H",C43)))</formula>
    </cfRule>
  </conditionalFormatting>
  <conditionalFormatting sqref="C43">
    <cfRule type="containsText" dxfId="108" priority="9" operator="containsText" text="P">
      <formula>NOT(ISERROR(SEARCH("P",C43)))</formula>
    </cfRule>
  </conditionalFormatting>
  <conditionalFormatting sqref="C56">
    <cfRule type="containsText" dxfId="107" priority="5" operator="containsText" text="R">
      <formula>NOT(ISERROR(SEARCH("R",C56)))</formula>
    </cfRule>
    <cfRule type="containsText" dxfId="106" priority="6" operator="containsText" text="D">
      <formula>NOT(ISERROR(SEARCH("D",C56)))</formula>
    </cfRule>
    <cfRule type="containsText" dxfId="105" priority="7" operator="containsText" text="S">
      <formula>NOT(ISERROR(SEARCH("S",C56)))</formula>
    </cfRule>
    <cfRule type="containsText" dxfId="104" priority="8" operator="containsText" text="H">
      <formula>NOT(ISERROR(SEARCH("H",C56)))</formula>
    </cfRule>
  </conditionalFormatting>
  <conditionalFormatting sqref="C56">
    <cfRule type="containsText" dxfId="103" priority="4" operator="containsText" text="P">
      <formula>NOT(ISERROR(SEARCH("P",C56)))</formula>
    </cfRule>
  </conditionalFormatting>
  <conditionalFormatting sqref="B3:K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K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000000000000011" bottom="0.75000000000000011" header="0.30000000000000004" footer="0.30000000000000004"/>
  <pageSetup paperSize="9" scale="5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F122"/>
  <sheetViews>
    <sheetView topLeftCell="C95" zoomScale="85" workbookViewId="0">
      <selection activeCell="G122" sqref="G122"/>
    </sheetView>
  </sheetViews>
  <sheetFormatPr baseColWidth="10" defaultRowHeight="16" x14ac:dyDescent="0.2"/>
  <cols>
    <col min="2" max="3" width="12" bestFit="1" customWidth="1"/>
  </cols>
  <sheetData>
    <row r="2" spans="1:18" x14ac:dyDescent="0.2">
      <c r="A2" s="33"/>
      <c r="B2" s="33"/>
      <c r="C2" s="40" t="s">
        <v>12</v>
      </c>
      <c r="D2" s="33"/>
      <c r="E2" s="33"/>
      <c r="F2" s="33"/>
      <c r="G2" s="33"/>
      <c r="H2" s="33"/>
      <c r="I2" s="33"/>
      <c r="J2" s="33"/>
      <c r="K2" s="33"/>
      <c r="N2" t="s">
        <v>123</v>
      </c>
      <c r="O2" t="s">
        <v>14</v>
      </c>
      <c r="Q2" t="s">
        <v>124</v>
      </c>
      <c r="R2" t="s">
        <v>14</v>
      </c>
    </row>
    <row r="3" spans="1:18" x14ac:dyDescent="0.2">
      <c r="A3" s="41" t="s">
        <v>13</v>
      </c>
      <c r="B3" s="41"/>
      <c r="C3" s="41">
        <v>2</v>
      </c>
      <c r="D3" s="41">
        <v>3</v>
      </c>
      <c r="E3" s="41">
        <v>4</v>
      </c>
      <c r="F3" s="41">
        <v>5</v>
      </c>
      <c r="G3" s="41">
        <v>6</v>
      </c>
      <c r="H3" s="41">
        <v>7</v>
      </c>
      <c r="I3" s="41">
        <v>8</v>
      </c>
      <c r="J3" s="41">
        <v>9</v>
      </c>
      <c r="K3" s="41">
        <v>10</v>
      </c>
      <c r="L3" s="239">
        <v>1</v>
      </c>
      <c r="N3" s="237">
        <v>4</v>
      </c>
      <c r="O3">
        <f>SUMIF($C$4:$K$12,N3,$C$17:$K$25)</f>
        <v>5.9171597633136093E-3</v>
      </c>
      <c r="Q3">
        <v>12</v>
      </c>
      <c r="R3">
        <f>SUMIF($L$4:$L$13,Q3,$L$17:$L$26)+SUMIF($C$13:$K$13,Q3,$C$26:$K$26)</f>
        <v>5.9171597633136093E-3</v>
      </c>
    </row>
    <row r="4" spans="1:18" x14ac:dyDescent="0.2">
      <c r="A4" s="41">
        <v>2</v>
      </c>
      <c r="B4" s="41"/>
      <c r="C4" s="33">
        <f>SUM(C$3,$A4)</f>
        <v>4</v>
      </c>
      <c r="D4" s="33">
        <f t="shared" ref="D4:K4" si="0">SUM(D$3,$A4)</f>
        <v>5</v>
      </c>
      <c r="E4" s="33">
        <f t="shared" si="0"/>
        <v>6</v>
      </c>
      <c r="F4" s="33">
        <f t="shared" si="0"/>
        <v>7</v>
      </c>
      <c r="G4" s="33">
        <f t="shared" si="0"/>
        <v>8</v>
      </c>
      <c r="H4" s="33">
        <f t="shared" si="0"/>
        <v>9</v>
      </c>
      <c r="I4" s="33">
        <f t="shared" si="0"/>
        <v>10</v>
      </c>
      <c r="J4" s="33">
        <f t="shared" si="0"/>
        <v>11</v>
      </c>
      <c r="K4" s="33">
        <f t="shared" si="0"/>
        <v>12</v>
      </c>
      <c r="L4" s="33">
        <f>SUM(L$3,$A4)+10</f>
        <v>13</v>
      </c>
      <c r="N4" s="238">
        <v>5</v>
      </c>
      <c r="O4">
        <f t="shared" ref="O4:O19" si="1">SUMIF($C$4:$K$12,N4,$C$17:$K$25)</f>
        <v>1.183431952662722E-2</v>
      </c>
      <c r="Q4">
        <v>13</v>
      </c>
      <c r="R4">
        <f>SUMIF($L$4:$L$13,Q4,$L$17:$L$26)+SUMIF($C$13:$K$13,Q4,$C$26:$K$26)</f>
        <v>1.183431952662722E-2</v>
      </c>
    </row>
    <row r="5" spans="1:18" x14ac:dyDescent="0.2">
      <c r="A5" s="41">
        <v>3</v>
      </c>
      <c r="B5" s="41"/>
      <c r="C5" s="33">
        <f t="shared" ref="C5:K12" si="2">SUM(C$3,$A5)</f>
        <v>5</v>
      </c>
      <c r="D5" s="33">
        <f t="shared" si="2"/>
        <v>6</v>
      </c>
      <c r="E5" s="33">
        <f t="shared" si="2"/>
        <v>7</v>
      </c>
      <c r="F5" s="33">
        <f t="shared" si="2"/>
        <v>8</v>
      </c>
      <c r="G5" s="33">
        <f t="shared" si="2"/>
        <v>9</v>
      </c>
      <c r="H5" s="33">
        <f t="shared" si="2"/>
        <v>10</v>
      </c>
      <c r="I5" s="33">
        <f t="shared" si="2"/>
        <v>11</v>
      </c>
      <c r="J5" s="33">
        <f t="shared" si="2"/>
        <v>12</v>
      </c>
      <c r="K5" s="33">
        <f t="shared" si="2"/>
        <v>13</v>
      </c>
      <c r="L5" s="33">
        <f t="shared" ref="L5:L13" si="3">SUM(L$3,$A5)+10</f>
        <v>14</v>
      </c>
      <c r="N5" s="237">
        <v>6</v>
      </c>
      <c r="O5">
        <f t="shared" si="1"/>
        <v>1.7751479289940829E-2</v>
      </c>
      <c r="Q5">
        <v>14</v>
      </c>
      <c r="R5">
        <f t="shared" ref="R5:R12" si="4">SUMIF($L$4:$L$13,Q5,$L$17:$L$26)+SUMIF($C$13:$K$13,Q5,$C$26:$K$26)</f>
        <v>1.183431952662722E-2</v>
      </c>
    </row>
    <row r="6" spans="1:18" x14ac:dyDescent="0.2">
      <c r="A6" s="41">
        <v>4</v>
      </c>
      <c r="B6" s="41"/>
      <c r="C6" s="33">
        <f t="shared" si="2"/>
        <v>6</v>
      </c>
      <c r="D6" s="33">
        <f t="shared" si="2"/>
        <v>7</v>
      </c>
      <c r="E6" s="33">
        <f t="shared" si="2"/>
        <v>8</v>
      </c>
      <c r="F6" s="33">
        <f t="shared" si="2"/>
        <v>9</v>
      </c>
      <c r="G6" s="33">
        <f t="shared" si="2"/>
        <v>10</v>
      </c>
      <c r="H6" s="33">
        <f t="shared" si="2"/>
        <v>11</v>
      </c>
      <c r="I6" s="33">
        <f t="shared" si="2"/>
        <v>12</v>
      </c>
      <c r="J6" s="33">
        <f t="shared" si="2"/>
        <v>13</v>
      </c>
      <c r="K6" s="33">
        <f t="shared" si="2"/>
        <v>14</v>
      </c>
      <c r="L6" s="33">
        <f t="shared" si="3"/>
        <v>15</v>
      </c>
      <c r="N6" s="238">
        <v>7</v>
      </c>
      <c r="O6">
        <f t="shared" si="1"/>
        <v>2.3668639053254441E-2</v>
      </c>
      <c r="Q6">
        <v>15</v>
      </c>
      <c r="R6">
        <f t="shared" si="4"/>
        <v>1.183431952662722E-2</v>
      </c>
    </row>
    <row r="7" spans="1:18" x14ac:dyDescent="0.2">
      <c r="A7" s="41">
        <v>5</v>
      </c>
      <c r="B7" s="41"/>
      <c r="C7" s="33">
        <f t="shared" si="2"/>
        <v>7</v>
      </c>
      <c r="D7" s="33">
        <f t="shared" si="2"/>
        <v>8</v>
      </c>
      <c r="E7" s="33">
        <f t="shared" si="2"/>
        <v>9</v>
      </c>
      <c r="F7" s="33">
        <f t="shared" si="2"/>
        <v>10</v>
      </c>
      <c r="G7" s="33">
        <f t="shared" si="2"/>
        <v>11</v>
      </c>
      <c r="H7" s="33">
        <f t="shared" si="2"/>
        <v>12</v>
      </c>
      <c r="I7" s="33">
        <f t="shared" si="2"/>
        <v>13</v>
      </c>
      <c r="J7" s="33">
        <f t="shared" si="2"/>
        <v>14</v>
      </c>
      <c r="K7" s="33">
        <f t="shared" si="2"/>
        <v>15</v>
      </c>
      <c r="L7" s="33">
        <f t="shared" si="3"/>
        <v>16</v>
      </c>
      <c r="N7" s="237">
        <v>8</v>
      </c>
      <c r="O7">
        <f t="shared" si="1"/>
        <v>2.9585798816568053E-2</v>
      </c>
      <c r="Q7">
        <v>16</v>
      </c>
      <c r="R7">
        <f t="shared" si="4"/>
        <v>1.183431952662722E-2</v>
      </c>
    </row>
    <row r="8" spans="1:18" x14ac:dyDescent="0.2">
      <c r="A8" s="41">
        <v>6</v>
      </c>
      <c r="B8" s="41"/>
      <c r="C8" s="33">
        <f t="shared" si="2"/>
        <v>8</v>
      </c>
      <c r="D8" s="33">
        <f t="shared" si="2"/>
        <v>9</v>
      </c>
      <c r="E8" s="33">
        <f t="shared" si="2"/>
        <v>10</v>
      </c>
      <c r="F8" s="33">
        <f t="shared" si="2"/>
        <v>11</v>
      </c>
      <c r="G8" s="33">
        <f t="shared" si="2"/>
        <v>12</v>
      </c>
      <c r="H8" s="33">
        <f t="shared" si="2"/>
        <v>13</v>
      </c>
      <c r="I8" s="33">
        <f t="shared" si="2"/>
        <v>14</v>
      </c>
      <c r="J8" s="33">
        <f t="shared" si="2"/>
        <v>15</v>
      </c>
      <c r="K8" s="33">
        <f t="shared" si="2"/>
        <v>16</v>
      </c>
      <c r="L8" s="33">
        <f t="shared" si="3"/>
        <v>17</v>
      </c>
      <c r="N8" s="238">
        <v>9</v>
      </c>
      <c r="O8">
        <f t="shared" si="1"/>
        <v>3.5502958579881665E-2</v>
      </c>
      <c r="Q8">
        <v>17</v>
      </c>
      <c r="R8">
        <f t="shared" si="4"/>
        <v>1.183431952662722E-2</v>
      </c>
    </row>
    <row r="9" spans="1:18" x14ac:dyDescent="0.2">
      <c r="A9" s="41">
        <v>7</v>
      </c>
      <c r="B9" s="41"/>
      <c r="C9" s="33">
        <f t="shared" si="2"/>
        <v>9</v>
      </c>
      <c r="D9" s="33">
        <f t="shared" si="2"/>
        <v>10</v>
      </c>
      <c r="E9" s="33">
        <f t="shared" si="2"/>
        <v>11</v>
      </c>
      <c r="F9" s="33">
        <f t="shared" si="2"/>
        <v>12</v>
      </c>
      <c r="G9" s="33">
        <f t="shared" si="2"/>
        <v>13</v>
      </c>
      <c r="H9" s="33">
        <f t="shared" si="2"/>
        <v>14</v>
      </c>
      <c r="I9" s="33">
        <f t="shared" si="2"/>
        <v>15</v>
      </c>
      <c r="J9" s="33">
        <f t="shared" si="2"/>
        <v>16</v>
      </c>
      <c r="K9" s="33">
        <f t="shared" si="2"/>
        <v>17</v>
      </c>
      <c r="L9" s="33">
        <f t="shared" si="3"/>
        <v>18</v>
      </c>
      <c r="N9" s="237">
        <v>10</v>
      </c>
      <c r="O9">
        <f t="shared" si="1"/>
        <v>4.142011834319527E-2</v>
      </c>
      <c r="Q9">
        <v>18</v>
      </c>
      <c r="R9">
        <f t="shared" si="4"/>
        <v>1.183431952662722E-2</v>
      </c>
    </row>
    <row r="10" spans="1:18" x14ac:dyDescent="0.2">
      <c r="A10" s="41">
        <v>8</v>
      </c>
      <c r="B10" s="41"/>
      <c r="C10" s="33">
        <f t="shared" si="2"/>
        <v>10</v>
      </c>
      <c r="D10" s="33">
        <f t="shared" si="2"/>
        <v>11</v>
      </c>
      <c r="E10" s="33">
        <f t="shared" si="2"/>
        <v>12</v>
      </c>
      <c r="F10" s="33">
        <f t="shared" si="2"/>
        <v>13</v>
      </c>
      <c r="G10" s="33">
        <f t="shared" si="2"/>
        <v>14</v>
      </c>
      <c r="H10" s="33">
        <f t="shared" si="2"/>
        <v>15</v>
      </c>
      <c r="I10" s="33">
        <f t="shared" si="2"/>
        <v>16</v>
      </c>
      <c r="J10" s="33">
        <f t="shared" si="2"/>
        <v>17</v>
      </c>
      <c r="K10" s="33">
        <f t="shared" si="2"/>
        <v>18</v>
      </c>
      <c r="L10" s="33">
        <f t="shared" si="3"/>
        <v>19</v>
      </c>
      <c r="N10" s="238">
        <v>11</v>
      </c>
      <c r="O10">
        <f t="shared" si="1"/>
        <v>4.7337278106508889E-2</v>
      </c>
      <c r="Q10">
        <v>19</v>
      </c>
      <c r="R10">
        <f t="shared" si="4"/>
        <v>1.183431952662722E-2</v>
      </c>
    </row>
    <row r="11" spans="1:18" x14ac:dyDescent="0.2">
      <c r="A11" s="41">
        <v>9</v>
      </c>
      <c r="B11" s="41"/>
      <c r="C11" s="33">
        <f t="shared" si="2"/>
        <v>11</v>
      </c>
      <c r="D11" s="33">
        <f t="shared" si="2"/>
        <v>12</v>
      </c>
      <c r="E11" s="33">
        <f t="shared" si="2"/>
        <v>13</v>
      </c>
      <c r="F11" s="33">
        <f t="shared" si="2"/>
        <v>14</v>
      </c>
      <c r="G11" s="33">
        <f t="shared" si="2"/>
        <v>15</v>
      </c>
      <c r="H11" s="33">
        <f t="shared" si="2"/>
        <v>16</v>
      </c>
      <c r="I11" s="33">
        <f t="shared" si="2"/>
        <v>17</v>
      </c>
      <c r="J11" s="33">
        <f t="shared" si="2"/>
        <v>18</v>
      </c>
      <c r="K11" s="33">
        <f t="shared" si="2"/>
        <v>19</v>
      </c>
      <c r="L11" s="33">
        <f t="shared" si="3"/>
        <v>20</v>
      </c>
      <c r="N11" s="237">
        <v>12</v>
      </c>
      <c r="O11">
        <f t="shared" si="1"/>
        <v>8.8757396449704151E-2</v>
      </c>
      <c r="Q11">
        <v>20</v>
      </c>
      <c r="R11">
        <f t="shared" si="4"/>
        <v>1.183431952662722E-2</v>
      </c>
    </row>
    <row r="12" spans="1:18" x14ac:dyDescent="0.2">
      <c r="A12" s="41">
        <v>10</v>
      </c>
      <c r="B12" s="41"/>
      <c r="C12" s="33">
        <f t="shared" si="2"/>
        <v>12</v>
      </c>
      <c r="D12" s="33">
        <f t="shared" si="2"/>
        <v>13</v>
      </c>
      <c r="E12" s="33">
        <f t="shared" si="2"/>
        <v>14</v>
      </c>
      <c r="F12" s="33">
        <f t="shared" si="2"/>
        <v>15</v>
      </c>
      <c r="G12" s="33">
        <f t="shared" si="2"/>
        <v>16</v>
      </c>
      <c r="H12" s="33">
        <f t="shared" si="2"/>
        <v>17</v>
      </c>
      <c r="I12" s="33">
        <f t="shared" si="2"/>
        <v>18</v>
      </c>
      <c r="J12" s="33">
        <f t="shared" si="2"/>
        <v>19</v>
      </c>
      <c r="K12" s="33">
        <f t="shared" si="2"/>
        <v>20</v>
      </c>
      <c r="L12" s="33">
        <f t="shared" si="3"/>
        <v>21</v>
      </c>
      <c r="N12" s="238">
        <v>13</v>
      </c>
      <c r="O12">
        <f t="shared" si="1"/>
        <v>8.2840236686390553E-2</v>
      </c>
      <c r="Q12">
        <v>21</v>
      </c>
      <c r="R12">
        <f t="shared" si="4"/>
        <v>4.7337278106508882E-2</v>
      </c>
    </row>
    <row r="13" spans="1:18" x14ac:dyDescent="0.2">
      <c r="A13" s="41">
        <v>1</v>
      </c>
      <c r="B13" s="41"/>
      <c r="C13" s="33">
        <f t="shared" ref="C13:K13" si="5">SUM(C$3,$A13)+10</f>
        <v>13</v>
      </c>
      <c r="D13" s="33">
        <f t="shared" si="5"/>
        <v>14</v>
      </c>
      <c r="E13" s="33">
        <f t="shared" si="5"/>
        <v>15</v>
      </c>
      <c r="F13" s="33">
        <f t="shared" si="5"/>
        <v>16</v>
      </c>
      <c r="G13" s="33">
        <f t="shared" si="5"/>
        <v>17</v>
      </c>
      <c r="H13" s="33">
        <f t="shared" si="5"/>
        <v>18</v>
      </c>
      <c r="I13" s="33">
        <f t="shared" si="5"/>
        <v>19</v>
      </c>
      <c r="J13" s="33">
        <f t="shared" si="5"/>
        <v>20</v>
      </c>
      <c r="K13" s="33">
        <f t="shared" si="5"/>
        <v>21</v>
      </c>
      <c r="L13" s="33">
        <f t="shared" si="3"/>
        <v>12</v>
      </c>
      <c r="N13" s="237">
        <v>14</v>
      </c>
      <c r="O13">
        <f t="shared" si="1"/>
        <v>7.6923076923076941E-2</v>
      </c>
    </row>
    <row r="14" spans="1:18" x14ac:dyDescent="0.2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N14" s="238">
        <v>15</v>
      </c>
      <c r="O14">
        <f t="shared" si="1"/>
        <v>7.1005917159763329E-2</v>
      </c>
      <c r="R14">
        <f>SUM(R3:R13)</f>
        <v>0.14792899408284027</v>
      </c>
    </row>
    <row r="15" spans="1:18" x14ac:dyDescent="0.2">
      <c r="A15" s="33"/>
      <c r="B15" s="33"/>
      <c r="C15" s="40" t="s">
        <v>12</v>
      </c>
      <c r="D15" s="33"/>
      <c r="E15" s="33"/>
      <c r="F15" s="33"/>
      <c r="G15" s="33"/>
      <c r="H15" s="33"/>
      <c r="I15" s="33"/>
      <c r="J15" s="33"/>
      <c r="K15" s="33"/>
      <c r="N15" s="237">
        <v>16</v>
      </c>
      <c r="O15">
        <f t="shared" si="1"/>
        <v>6.5088757396449717E-2</v>
      </c>
      <c r="R15">
        <f>R14+O23</f>
        <v>1.0000000000000002</v>
      </c>
    </row>
    <row r="16" spans="1:18" x14ac:dyDescent="0.2">
      <c r="A16" s="41" t="s">
        <v>13</v>
      </c>
      <c r="B16" s="41"/>
      <c r="C16" s="41">
        <v>2</v>
      </c>
      <c r="D16" s="41">
        <v>3</v>
      </c>
      <c r="E16" s="41">
        <v>4</v>
      </c>
      <c r="F16" s="41">
        <v>5</v>
      </c>
      <c r="G16" s="41">
        <v>6</v>
      </c>
      <c r="H16" s="41">
        <v>7</v>
      </c>
      <c r="I16" s="41">
        <v>8</v>
      </c>
      <c r="J16" s="41">
        <v>9</v>
      </c>
      <c r="K16" s="41">
        <v>10</v>
      </c>
      <c r="L16" s="239">
        <v>1</v>
      </c>
      <c r="N16" s="238">
        <v>17</v>
      </c>
      <c r="O16">
        <f t="shared" si="1"/>
        <v>5.9171597633136105E-2</v>
      </c>
    </row>
    <row r="17" spans="1:32" x14ac:dyDescent="0.2">
      <c r="A17" s="41">
        <v>2</v>
      </c>
      <c r="B17" s="41"/>
      <c r="C17" s="33">
        <f>1/(9+Rules!$B$5)^2</f>
        <v>5.9171597633136093E-3</v>
      </c>
      <c r="D17" s="33">
        <f>(1/(9+Rules!$B$5))^2</f>
        <v>5.9171597633136102E-3</v>
      </c>
      <c r="E17" s="33">
        <f>(1/(9+Rules!$B$5))^2</f>
        <v>5.9171597633136102E-3</v>
      </c>
      <c r="F17" s="33">
        <f>(1/(9+Rules!$B$5))^2</f>
        <v>5.9171597633136102E-3</v>
      </c>
      <c r="G17" s="33">
        <f>(1/(9+Rules!$B$5))^2</f>
        <v>5.9171597633136102E-3</v>
      </c>
      <c r="H17" s="33">
        <f>(1/(9+Rules!$B$5))^2</f>
        <v>5.9171597633136102E-3</v>
      </c>
      <c r="I17" s="33">
        <f>(1/(9+Rules!$B$5))^2</f>
        <v>5.9171597633136102E-3</v>
      </c>
      <c r="J17" s="33">
        <f>(1/(9+Rules!$B$5))^2</f>
        <v>5.9171597633136102E-3</v>
      </c>
      <c r="K17" s="33">
        <f>(1/(9+Rules!$B$5))*(Rules!$B$5/(9+Rules!$B$5))</f>
        <v>2.3668639053254441E-2</v>
      </c>
      <c r="L17" s="33">
        <f>(1/(9+Rules!$B$5))^2</f>
        <v>5.9171597633136102E-3</v>
      </c>
      <c r="N17" s="237">
        <v>18</v>
      </c>
      <c r="O17">
        <f t="shared" si="1"/>
        <v>5.3254437869822494E-2</v>
      </c>
    </row>
    <row r="18" spans="1:32" x14ac:dyDescent="0.2">
      <c r="A18" s="41">
        <v>3</v>
      </c>
      <c r="B18" s="41"/>
      <c r="C18" s="33">
        <f>(1/(9+Rules!$B$5))^2</f>
        <v>5.9171597633136102E-3</v>
      </c>
      <c r="D18" s="33">
        <f>1/(9+Rules!$B$5)^2</f>
        <v>5.9171597633136093E-3</v>
      </c>
      <c r="E18" s="33">
        <f>(1/(9+Rules!$B$5))^2</f>
        <v>5.9171597633136102E-3</v>
      </c>
      <c r="F18" s="33">
        <f>(1/(9+Rules!$B$5))^2</f>
        <v>5.9171597633136102E-3</v>
      </c>
      <c r="G18" s="33">
        <f>(1/(9+Rules!$B$5))^2</f>
        <v>5.9171597633136102E-3</v>
      </c>
      <c r="H18" s="33">
        <f>(1/(9+Rules!$B$5))^2</f>
        <v>5.9171597633136102E-3</v>
      </c>
      <c r="I18" s="33">
        <f>(1/(9+Rules!$B$5))^2</f>
        <v>5.9171597633136102E-3</v>
      </c>
      <c r="J18" s="33">
        <f>(1/(9+Rules!$B$5))^2</f>
        <v>5.9171597633136102E-3</v>
      </c>
      <c r="K18" s="33">
        <f>(1/(9+Rules!$B$5))*(Rules!$B$5/(9+Rules!$B$5))</f>
        <v>2.3668639053254441E-2</v>
      </c>
      <c r="L18" s="33">
        <f>(1/(9+Rules!$B$5))^2</f>
        <v>5.9171597633136102E-3</v>
      </c>
      <c r="N18" s="238">
        <v>19</v>
      </c>
      <c r="O18">
        <f t="shared" si="1"/>
        <v>4.7337278106508882E-2</v>
      </c>
    </row>
    <row r="19" spans="1:32" x14ac:dyDescent="0.2">
      <c r="A19" s="41">
        <v>4</v>
      </c>
      <c r="B19" s="41"/>
      <c r="C19" s="33">
        <f>(1/(9+Rules!$B$5))^2</f>
        <v>5.9171597633136102E-3</v>
      </c>
      <c r="D19" s="33">
        <f>(1/(9+Rules!$B$5))^2</f>
        <v>5.9171597633136102E-3</v>
      </c>
      <c r="E19" s="33">
        <f>1/(9+Rules!$B$5)^2</f>
        <v>5.9171597633136093E-3</v>
      </c>
      <c r="F19" s="33">
        <f>(1/(9+Rules!$B$5))^2</f>
        <v>5.9171597633136102E-3</v>
      </c>
      <c r="G19" s="33">
        <f>(1/(9+Rules!$B$5))^2</f>
        <v>5.9171597633136102E-3</v>
      </c>
      <c r="H19" s="33">
        <f>(1/(9+Rules!$B$5))^2</f>
        <v>5.9171597633136102E-3</v>
      </c>
      <c r="I19" s="33">
        <f>(1/(9+Rules!$B$5))^2</f>
        <v>5.9171597633136102E-3</v>
      </c>
      <c r="J19" s="33">
        <f>(1/(9+Rules!$B$5))^2</f>
        <v>5.9171597633136102E-3</v>
      </c>
      <c r="K19" s="33">
        <f>(1/(9+Rules!$B$5))*(Rules!$B$5/(9+Rules!$B$5))</f>
        <v>2.3668639053254441E-2</v>
      </c>
      <c r="L19" s="33">
        <f>(1/(9+Rules!$B$5))^2</f>
        <v>5.9171597633136102E-3</v>
      </c>
      <c r="N19" s="237">
        <v>20</v>
      </c>
      <c r="O19">
        <f t="shared" si="1"/>
        <v>9.4674556213017763E-2</v>
      </c>
    </row>
    <row r="20" spans="1:32" x14ac:dyDescent="0.2">
      <c r="A20" s="41">
        <v>5</v>
      </c>
      <c r="B20" s="41"/>
      <c r="C20" s="33">
        <f>(1/(9+Rules!$B$5))^2</f>
        <v>5.9171597633136102E-3</v>
      </c>
      <c r="D20" s="33">
        <f>(1/(9+Rules!$B$5))^2</f>
        <v>5.9171597633136102E-3</v>
      </c>
      <c r="E20" s="33">
        <f>(1/(9+Rules!$B$5))^2</f>
        <v>5.9171597633136102E-3</v>
      </c>
      <c r="F20" s="33">
        <f>1/(9+Rules!$B$5)^2</f>
        <v>5.9171597633136093E-3</v>
      </c>
      <c r="G20" s="33">
        <f>(1/(9+Rules!$B$5))^2</f>
        <v>5.9171597633136102E-3</v>
      </c>
      <c r="H20" s="33">
        <f>(1/(9+Rules!$B$5))^2</f>
        <v>5.9171597633136102E-3</v>
      </c>
      <c r="I20" s="33">
        <f>(1/(9+Rules!$B$5))^2</f>
        <v>5.9171597633136102E-3</v>
      </c>
      <c r="J20" s="33">
        <f>(1/(9+Rules!$B$5))^2</f>
        <v>5.9171597633136102E-3</v>
      </c>
      <c r="K20" s="33">
        <f>(1/(9+Rules!$B$5))*(Rules!$B$5/(9+Rules!$B$5))</f>
        <v>2.3668639053254441E-2</v>
      </c>
      <c r="L20" s="33">
        <f>(1/(9+Rules!$B$5))^2</f>
        <v>5.9171597633136102E-3</v>
      </c>
    </row>
    <row r="21" spans="1:32" x14ac:dyDescent="0.2">
      <c r="A21" s="41">
        <v>6</v>
      </c>
      <c r="B21" s="41"/>
      <c r="C21" s="33">
        <f>(1/(9+Rules!$B$5))^2</f>
        <v>5.9171597633136102E-3</v>
      </c>
      <c r="D21" s="33">
        <f>(1/(9+Rules!$B$5))^2</f>
        <v>5.9171597633136102E-3</v>
      </c>
      <c r="E21" s="33">
        <f>(1/(9+Rules!$B$5))^2</f>
        <v>5.9171597633136102E-3</v>
      </c>
      <c r="F21" s="33">
        <f>(1/(9+Rules!$B$5))^2</f>
        <v>5.9171597633136102E-3</v>
      </c>
      <c r="G21" s="33">
        <f>1/(9+Rules!$B$5)^2</f>
        <v>5.9171597633136093E-3</v>
      </c>
      <c r="H21" s="33">
        <f>(1/(9+Rules!$B$5))^2</f>
        <v>5.9171597633136102E-3</v>
      </c>
      <c r="I21" s="33">
        <f>(1/(9+Rules!$B$5))^2</f>
        <v>5.9171597633136102E-3</v>
      </c>
      <c r="J21" s="33">
        <f>(1/(9+Rules!$B$5))^2</f>
        <v>5.9171597633136102E-3</v>
      </c>
      <c r="K21" s="33">
        <f>(1/(9+Rules!$B$5))*(Rules!$B$5/(9+Rules!$B$5))</f>
        <v>2.3668639053254441E-2</v>
      </c>
      <c r="L21" s="33">
        <f>(1/(9+Rules!$B$5))^2</f>
        <v>5.9171597633136102E-3</v>
      </c>
    </row>
    <row r="22" spans="1:32" x14ac:dyDescent="0.2">
      <c r="A22" s="41">
        <v>7</v>
      </c>
      <c r="B22" s="41"/>
      <c r="C22" s="33">
        <f>(1/(9+Rules!$B$5))^2</f>
        <v>5.9171597633136102E-3</v>
      </c>
      <c r="D22" s="33">
        <f>(1/(9+Rules!$B$5))^2</f>
        <v>5.9171597633136102E-3</v>
      </c>
      <c r="E22" s="33">
        <f>(1/(9+Rules!$B$5))^2</f>
        <v>5.9171597633136102E-3</v>
      </c>
      <c r="F22" s="33">
        <f>(1/(9+Rules!$B$5))^2</f>
        <v>5.9171597633136102E-3</v>
      </c>
      <c r="G22" s="33">
        <f>(1/(9+Rules!$B$5))^2</f>
        <v>5.9171597633136102E-3</v>
      </c>
      <c r="H22" s="33">
        <f>1/(9+Rules!$B$5)^2</f>
        <v>5.9171597633136093E-3</v>
      </c>
      <c r="I22" s="33">
        <f>(1/(9+Rules!$B$5))^2</f>
        <v>5.9171597633136102E-3</v>
      </c>
      <c r="J22" s="33">
        <f>(1/(9+Rules!$B$5))^2</f>
        <v>5.9171597633136102E-3</v>
      </c>
      <c r="K22" s="33">
        <f>(1/(9+Rules!$B$5))*(Rules!$B$5/(9+Rules!$B$5))</f>
        <v>2.3668639053254441E-2</v>
      </c>
      <c r="L22" s="33">
        <f>(1/(9+Rules!$B$5))^2</f>
        <v>5.9171597633136102E-3</v>
      </c>
    </row>
    <row r="23" spans="1:32" x14ac:dyDescent="0.2">
      <c r="A23" s="41">
        <v>8</v>
      </c>
      <c r="B23" s="41"/>
      <c r="C23" s="33">
        <f>(1/(9+Rules!$B$5))^2</f>
        <v>5.9171597633136102E-3</v>
      </c>
      <c r="D23" s="33">
        <f>(1/(9+Rules!$B$5))^2</f>
        <v>5.9171597633136102E-3</v>
      </c>
      <c r="E23" s="33">
        <f>(1/(9+Rules!$B$5))^2</f>
        <v>5.9171597633136102E-3</v>
      </c>
      <c r="F23" s="33">
        <f>(1/(9+Rules!$B$5))^2</f>
        <v>5.9171597633136102E-3</v>
      </c>
      <c r="G23" s="33">
        <f>(1/(9+Rules!$B$5))^2</f>
        <v>5.9171597633136102E-3</v>
      </c>
      <c r="H23" s="33">
        <f>(1/(9+Rules!$B$5))^2</f>
        <v>5.9171597633136102E-3</v>
      </c>
      <c r="I23" s="33">
        <f>1/(9+Rules!$B$5)^2</f>
        <v>5.9171597633136093E-3</v>
      </c>
      <c r="J23" s="33">
        <f>(1/(9+Rules!$B$5))^2</f>
        <v>5.9171597633136102E-3</v>
      </c>
      <c r="K23" s="33">
        <f>(1/(9+Rules!$B$5))*(Rules!$B$5/(9+Rules!$B$5))</f>
        <v>2.3668639053254441E-2</v>
      </c>
      <c r="L23" s="33">
        <f>(1/(9+Rules!$B$5))^2</f>
        <v>5.9171597633136102E-3</v>
      </c>
      <c r="O23">
        <f>SUM(O3:O22)</f>
        <v>0.8520710059171599</v>
      </c>
      <c r="S23" t="s">
        <v>130</v>
      </c>
      <c r="T23">
        <f>SUM(O16:O19,R10:R12)</f>
        <v>0.32544378698224863</v>
      </c>
    </row>
    <row r="24" spans="1:32" x14ac:dyDescent="0.2">
      <c r="A24" s="41">
        <v>9</v>
      </c>
      <c r="B24" s="41"/>
      <c r="C24" s="33">
        <f>(1/(9+Rules!$B$5))^2</f>
        <v>5.9171597633136102E-3</v>
      </c>
      <c r="D24" s="33">
        <f>(1/(9+Rules!$B$5))^2</f>
        <v>5.9171597633136102E-3</v>
      </c>
      <c r="E24" s="33">
        <f>(1/(9+Rules!$B$5))^2</f>
        <v>5.9171597633136102E-3</v>
      </c>
      <c r="F24" s="33">
        <f>(1/(9+Rules!$B$5))^2</f>
        <v>5.9171597633136102E-3</v>
      </c>
      <c r="G24" s="33">
        <f>(1/(9+Rules!$B$5))^2</f>
        <v>5.9171597633136102E-3</v>
      </c>
      <c r="H24" s="33">
        <f>(1/(9+Rules!$B$5))^2</f>
        <v>5.9171597633136102E-3</v>
      </c>
      <c r="I24" s="33">
        <f>(1/(9+Rules!$B$5))^2</f>
        <v>5.9171597633136102E-3</v>
      </c>
      <c r="J24" s="33">
        <f>1/(9+Rules!$B$5)^2</f>
        <v>5.9171597633136093E-3</v>
      </c>
      <c r="K24" s="33">
        <f>(1/(9+Rules!$B$5))*(Rules!$B$5/(9+Rules!$B$5))</f>
        <v>2.3668639053254441E-2</v>
      </c>
      <c r="L24" s="33">
        <f>(1/(9+Rules!$B$5))^2</f>
        <v>5.9171597633136102E-3</v>
      </c>
    </row>
    <row r="25" spans="1:32" x14ac:dyDescent="0.2">
      <c r="A25" s="41">
        <v>10</v>
      </c>
      <c r="B25" s="41"/>
      <c r="C25" s="33">
        <f>(1/(9+Rules!$B$5))*(Rules!$B$5/(9+Rules!$B$5))</f>
        <v>2.3668639053254441E-2</v>
      </c>
      <c r="D25" s="33">
        <f>(1/(9+Rules!$B$5))*(Rules!$B$5/(9+Rules!$B$5))</f>
        <v>2.3668639053254441E-2</v>
      </c>
      <c r="E25" s="33">
        <f>(1/(9+Rules!$B$5))*(Rules!$B$5/(9+Rules!$B$5))</f>
        <v>2.3668639053254441E-2</v>
      </c>
      <c r="F25" s="33">
        <f>(1/(9+Rules!$B$5))*(Rules!$B$5/(9+Rules!$B$5))</f>
        <v>2.3668639053254441E-2</v>
      </c>
      <c r="G25" s="33">
        <f>(1/(9+Rules!$B$5))*(Rules!$B$5/(9+Rules!$B$5))</f>
        <v>2.3668639053254441E-2</v>
      </c>
      <c r="H25" s="33">
        <f>(1/(9+Rules!$B$5))*(Rules!$B$5/(9+Rules!$B$5))</f>
        <v>2.3668639053254441E-2</v>
      </c>
      <c r="I25" s="33">
        <f>(1/(9+Rules!$B$5))*(Rules!$B$5/(9+Rules!$B$5))</f>
        <v>2.3668639053254441E-2</v>
      </c>
      <c r="J25" s="33">
        <f>(1/(9+Rules!$B$5))*(Rules!$B$5/(9+Rules!$B$5))</f>
        <v>2.3668639053254441E-2</v>
      </c>
      <c r="K25" s="33">
        <f>(Rules!$B$5/(9+Rules!$B$5))^2</f>
        <v>9.4674556213017763E-2</v>
      </c>
      <c r="L25" s="33">
        <f>(1/(9+Rules!$B$5))*(Rules!$B$5/(9+Rules!$B$5))</f>
        <v>2.3668639053254441E-2</v>
      </c>
    </row>
    <row r="26" spans="1:32" x14ac:dyDescent="0.2">
      <c r="A26" s="239">
        <v>1</v>
      </c>
      <c r="C26" s="33">
        <f>(1/(9+Rules!$B$5))^2</f>
        <v>5.9171597633136102E-3</v>
      </c>
      <c r="D26" s="33">
        <f>(1/(9+Rules!$B$5))^2</f>
        <v>5.9171597633136102E-3</v>
      </c>
      <c r="E26" s="33">
        <f>(1/(9+Rules!$B$5))^2</f>
        <v>5.9171597633136102E-3</v>
      </c>
      <c r="F26" s="33">
        <f>(1/(9+Rules!$B$5))^2</f>
        <v>5.9171597633136102E-3</v>
      </c>
      <c r="G26" s="33">
        <f>(1/(9+Rules!$B$5))^2</f>
        <v>5.9171597633136102E-3</v>
      </c>
      <c r="H26" s="33">
        <f>(1/(9+Rules!$B$5))^2</f>
        <v>5.9171597633136102E-3</v>
      </c>
      <c r="I26" s="33">
        <f>(1/(9+Rules!$B$5))^2</f>
        <v>5.9171597633136102E-3</v>
      </c>
      <c r="J26" s="33">
        <f>(1/(9+Rules!$B$5))^2</f>
        <v>5.9171597633136102E-3</v>
      </c>
      <c r="K26" s="33">
        <f>(1/(9+Rules!$B$5))*(Rules!$B$5/(9+Rules!$B$5))</f>
        <v>2.3668639053254441E-2</v>
      </c>
      <c r="L26" s="33">
        <f>1/(9+Rules!$B$5)^2</f>
        <v>5.9171597633136093E-3</v>
      </c>
    </row>
    <row r="29" spans="1:32" x14ac:dyDescent="0.2">
      <c r="B29" t="s">
        <v>14</v>
      </c>
      <c r="C29">
        <v>5</v>
      </c>
      <c r="D29">
        <v>6</v>
      </c>
      <c r="E29">
        <v>7</v>
      </c>
      <c r="F29">
        <v>8</v>
      </c>
      <c r="G29">
        <v>9</v>
      </c>
      <c r="H29">
        <v>10</v>
      </c>
      <c r="I29">
        <v>11</v>
      </c>
      <c r="J29">
        <v>12</v>
      </c>
      <c r="K29">
        <v>13</v>
      </c>
      <c r="L29">
        <v>14</v>
      </c>
      <c r="M29">
        <v>15</v>
      </c>
      <c r="N29">
        <v>16</v>
      </c>
      <c r="O29">
        <v>17</v>
      </c>
      <c r="P29">
        <v>18</v>
      </c>
      <c r="Q29">
        <v>19</v>
      </c>
      <c r="R29">
        <v>20</v>
      </c>
      <c r="S29">
        <v>21</v>
      </c>
      <c r="T29">
        <v>22</v>
      </c>
      <c r="U29">
        <v>23</v>
      </c>
      <c r="V29">
        <v>24</v>
      </c>
      <c r="W29">
        <v>25</v>
      </c>
      <c r="X29">
        <v>26</v>
      </c>
      <c r="Y29">
        <v>27</v>
      </c>
      <c r="Z29">
        <v>28</v>
      </c>
      <c r="AA29">
        <v>29</v>
      </c>
      <c r="AB29">
        <v>30</v>
      </c>
      <c r="AC29">
        <v>31</v>
      </c>
      <c r="AD29">
        <v>32</v>
      </c>
      <c r="AE29">
        <v>33</v>
      </c>
      <c r="AF29">
        <v>34</v>
      </c>
    </row>
    <row r="30" spans="1:32" x14ac:dyDescent="0.2">
      <c r="A30">
        <v>4</v>
      </c>
      <c r="B30">
        <f>O3</f>
        <v>5.9171597633136093E-3</v>
      </c>
      <c r="C30">
        <f>$B30*1/(9+Rules!$B$5)</f>
        <v>4.5516613563950843E-4</v>
      </c>
      <c r="D30">
        <f>$B30*1/(9+Rules!$B$5)</f>
        <v>4.5516613563950843E-4</v>
      </c>
      <c r="E30">
        <f>$B30*1/(9+Rules!$B$5)</f>
        <v>4.5516613563950843E-4</v>
      </c>
      <c r="F30">
        <f>$B30*1/(9+Rules!$B$5)</f>
        <v>4.5516613563950843E-4</v>
      </c>
      <c r="G30">
        <f>$B30*1/(9+Rules!$B$5)</f>
        <v>4.5516613563950843E-4</v>
      </c>
      <c r="H30">
        <f>$B30*1/(9+Rules!$B$5)</f>
        <v>4.5516613563950843E-4</v>
      </c>
      <c r="I30">
        <f>$B30*1/(9+Rules!$B$5)</f>
        <v>4.5516613563950843E-4</v>
      </c>
      <c r="J30">
        <f>$B30*1/(9+Rules!$B$5)</f>
        <v>4.5516613563950843E-4</v>
      </c>
      <c r="K30">
        <f>$B30*1/(9+Rules!$B$5)</f>
        <v>4.5516613563950843E-4</v>
      </c>
      <c r="L30">
        <f>$B30*Rules!$B$5/(9+Rules!$B$5)</f>
        <v>1.8206645425580337E-3</v>
      </c>
    </row>
    <row r="31" spans="1:32" x14ac:dyDescent="0.2">
      <c r="A31">
        <v>5</v>
      </c>
      <c r="B31">
        <f t="shared" ref="B31:B42" si="6">O4</f>
        <v>1.183431952662722E-2</v>
      </c>
      <c r="D31">
        <f>$B31*1/(9+Rules!$B$5)</f>
        <v>9.1033227127901696E-4</v>
      </c>
      <c r="E31">
        <f>$B31*1/(9+Rules!$B$5)</f>
        <v>9.1033227127901696E-4</v>
      </c>
      <c r="F31">
        <f>$B31*1/(9+Rules!$B$5)</f>
        <v>9.1033227127901696E-4</v>
      </c>
      <c r="G31">
        <f>$B31*1/(9+Rules!$B$5)</f>
        <v>9.1033227127901696E-4</v>
      </c>
      <c r="H31">
        <f>$B31*1/(9+Rules!$B$5)</f>
        <v>9.1033227127901696E-4</v>
      </c>
      <c r="I31">
        <f>$B31*1/(9+Rules!$B$5)</f>
        <v>9.1033227127901696E-4</v>
      </c>
      <c r="J31">
        <f>$B31*1/(9+Rules!$B$5)</f>
        <v>9.1033227127901696E-4</v>
      </c>
      <c r="K31">
        <f>$B31*1/(9+Rules!$B$5)</f>
        <v>9.1033227127901696E-4</v>
      </c>
      <c r="L31">
        <f>$B31*1/(9+Rules!$B$5)</f>
        <v>9.1033227127901696E-4</v>
      </c>
      <c r="M31">
        <f>$B31*Rules!$B$5/(9+Rules!$B$5)</f>
        <v>3.6413290851160678E-3</v>
      </c>
    </row>
    <row r="32" spans="1:32" x14ac:dyDescent="0.2">
      <c r="A32">
        <v>6</v>
      </c>
      <c r="B32">
        <f t="shared" si="6"/>
        <v>1.7751479289940829E-2</v>
      </c>
      <c r="E32">
        <f>$B32*1/(9+Rules!$B$5)</f>
        <v>1.3654984069185253E-3</v>
      </c>
      <c r="F32">
        <f>$B$32*1/(9+Rules!$B$5)</f>
        <v>1.3654984069185253E-3</v>
      </c>
      <c r="G32">
        <f>$B$32*1/(9+Rules!$B$5)</f>
        <v>1.3654984069185253E-3</v>
      </c>
      <c r="H32">
        <f>$B$32*1/(9+Rules!$B$5)</f>
        <v>1.3654984069185253E-3</v>
      </c>
      <c r="I32">
        <f>$B$32*1/(9+Rules!$B$5)</f>
        <v>1.3654984069185253E-3</v>
      </c>
      <c r="J32">
        <f>$B$32*1/(9+Rules!$B$5)</f>
        <v>1.3654984069185253E-3</v>
      </c>
      <c r="K32">
        <f>$B$32*1/(9+Rules!$B$5)</f>
        <v>1.3654984069185253E-3</v>
      </c>
      <c r="L32">
        <f>$B$32*1/(9+Rules!$B$5)</f>
        <v>1.3654984069185253E-3</v>
      </c>
      <c r="M32">
        <f>$B$32*1/(9+Rules!$B$5)</f>
        <v>1.3654984069185253E-3</v>
      </c>
      <c r="N32">
        <f>$B32*Rules!$B$5/(9+Rules!$B$5)</f>
        <v>5.4619936276741011E-3</v>
      </c>
    </row>
    <row r="33" spans="1:28" x14ac:dyDescent="0.2">
      <c r="A33">
        <v>7</v>
      </c>
      <c r="B33">
        <f t="shared" si="6"/>
        <v>2.3668639053254441E-2</v>
      </c>
      <c r="F33">
        <f>$B33*1/(9+Rules!$B$5)</f>
        <v>1.8206645425580339E-3</v>
      </c>
      <c r="G33">
        <f>$B33*1/(9+Rules!$B$5)</f>
        <v>1.8206645425580339E-3</v>
      </c>
      <c r="H33">
        <f>$B33*1/(9+Rules!$B$5)</f>
        <v>1.8206645425580339E-3</v>
      </c>
      <c r="I33">
        <f>$B33*1/(9+Rules!$B$5)</f>
        <v>1.8206645425580339E-3</v>
      </c>
      <c r="J33">
        <f>$B33*1/(9+Rules!$B$5)</f>
        <v>1.8206645425580339E-3</v>
      </c>
      <c r="K33">
        <f>$B33*1/(9+Rules!$B$5)</f>
        <v>1.8206645425580339E-3</v>
      </c>
      <c r="L33">
        <f>$B33*1/(9+Rules!$B$5)</f>
        <v>1.8206645425580339E-3</v>
      </c>
      <c r="M33">
        <f>$B33*1/(9+Rules!$B$5)</f>
        <v>1.8206645425580339E-3</v>
      </c>
      <c r="N33">
        <f>$B33*1/(9+Rules!$B$5)</f>
        <v>1.8206645425580339E-3</v>
      </c>
      <c r="O33">
        <f>$B33*Rules!$B$5/(9+Rules!$B$5)</f>
        <v>7.2826581702321357E-3</v>
      </c>
    </row>
    <row r="34" spans="1:28" x14ac:dyDescent="0.2">
      <c r="A34">
        <v>8</v>
      </c>
      <c r="B34">
        <f t="shared" si="6"/>
        <v>2.9585798816568053E-2</v>
      </c>
      <c r="G34">
        <f>$B34*1/(9+Rules!$B$5)</f>
        <v>2.2758306781975423E-3</v>
      </c>
      <c r="H34">
        <f>$B34*1/(9+Rules!$B$5)</f>
        <v>2.2758306781975423E-3</v>
      </c>
      <c r="I34">
        <f>$B34*1/(9+Rules!$B$5)</f>
        <v>2.2758306781975423E-3</v>
      </c>
      <c r="J34">
        <f>$B34*1/(9+Rules!$B$5)</f>
        <v>2.2758306781975423E-3</v>
      </c>
      <c r="K34">
        <f>$B34*1/(9+Rules!$B$5)</f>
        <v>2.2758306781975423E-3</v>
      </c>
      <c r="L34">
        <f>$B34*1/(9+Rules!$B$5)</f>
        <v>2.2758306781975423E-3</v>
      </c>
      <c r="M34">
        <f>$B34*1/(9+Rules!$B$5)</f>
        <v>2.2758306781975423E-3</v>
      </c>
      <c r="N34">
        <f>$B34*1/(9+Rules!$B$5)</f>
        <v>2.2758306781975423E-3</v>
      </c>
      <c r="O34">
        <f>$B34*1/(9+Rules!$B$5)</f>
        <v>2.2758306781975423E-3</v>
      </c>
      <c r="P34">
        <f>$B34*Rules!$B$5/(9+Rules!$B$5)</f>
        <v>9.1033227127901694E-3</v>
      </c>
    </row>
    <row r="35" spans="1:28" x14ac:dyDescent="0.2">
      <c r="A35">
        <v>9</v>
      </c>
      <c r="B35">
        <f t="shared" si="6"/>
        <v>3.5502958579881665E-2</v>
      </c>
      <c r="H35">
        <f>$B35*1/(9+Rules!$B$5)</f>
        <v>2.730996813837051E-3</v>
      </c>
      <c r="I35">
        <f>$B35*1/(9+Rules!$B$5)</f>
        <v>2.730996813837051E-3</v>
      </c>
      <c r="J35">
        <f>$B35*1/(9+Rules!$B$5)</f>
        <v>2.730996813837051E-3</v>
      </c>
      <c r="K35">
        <f>$B35*1/(9+Rules!$B$5)</f>
        <v>2.730996813837051E-3</v>
      </c>
      <c r="L35">
        <f>$B35*1/(9+Rules!$B$5)</f>
        <v>2.730996813837051E-3</v>
      </c>
      <c r="M35">
        <f>$B35*1/(9+Rules!$B$5)</f>
        <v>2.730996813837051E-3</v>
      </c>
      <c r="N35">
        <f>$B35*1/(9+Rules!$B$5)</f>
        <v>2.730996813837051E-3</v>
      </c>
      <c r="O35">
        <f>$B35*1/(9+Rules!$B$5)</f>
        <v>2.730996813837051E-3</v>
      </c>
      <c r="P35">
        <f>$B35*1/(9+Rules!$B$5)</f>
        <v>2.730996813837051E-3</v>
      </c>
      <c r="Q35">
        <f>$B35*Rules!$B$5/(9+Rules!$B$5)</f>
        <v>1.0923987255348204E-2</v>
      </c>
    </row>
    <row r="36" spans="1:28" x14ac:dyDescent="0.2">
      <c r="A36">
        <v>10</v>
      </c>
      <c r="B36">
        <f t="shared" si="6"/>
        <v>4.142011834319527E-2</v>
      </c>
      <c r="I36">
        <f>$B36*1/(9+Rules!$B$5)</f>
        <v>3.1861629494765592E-3</v>
      </c>
      <c r="J36">
        <f>$B36*1/(9+Rules!$B$5)</f>
        <v>3.1861629494765592E-3</v>
      </c>
      <c r="K36">
        <f>$B36*1/(9+Rules!$B$5)</f>
        <v>3.1861629494765592E-3</v>
      </c>
      <c r="L36">
        <f>$B36*1/(9+Rules!$B$5)</f>
        <v>3.1861629494765592E-3</v>
      </c>
      <c r="M36">
        <f>$B36*1/(9+Rules!$B$5)</f>
        <v>3.1861629494765592E-3</v>
      </c>
      <c r="N36">
        <f>$B36*1/(9+Rules!$B$5)</f>
        <v>3.1861629494765592E-3</v>
      </c>
      <c r="O36">
        <f>$B36*1/(9+Rules!$B$5)</f>
        <v>3.1861629494765592E-3</v>
      </c>
      <c r="P36">
        <f>$B36*1/(9+Rules!$B$5)</f>
        <v>3.1861629494765592E-3</v>
      </c>
      <c r="Q36">
        <f>$B36*1/(9+Rules!$B$5)</f>
        <v>3.1861629494765592E-3</v>
      </c>
      <c r="R36">
        <f>$B36*Rules!$B$5/(9+Rules!$B$5)</f>
        <v>1.2744651797906237E-2</v>
      </c>
    </row>
    <row r="37" spans="1:28" x14ac:dyDescent="0.2">
      <c r="A37">
        <v>11</v>
      </c>
      <c r="B37">
        <f t="shared" si="6"/>
        <v>4.7337278106508889E-2</v>
      </c>
      <c r="J37">
        <f>$B37*1/(9+Rules!$B$5)</f>
        <v>3.6413290851160683E-3</v>
      </c>
      <c r="K37">
        <f>$B37*1/(9+Rules!$B$5)</f>
        <v>3.6413290851160683E-3</v>
      </c>
      <c r="L37">
        <f>$B37*1/(9+Rules!$B$5)</f>
        <v>3.6413290851160683E-3</v>
      </c>
      <c r="M37">
        <f>$B37*1/(9+Rules!$B$5)</f>
        <v>3.6413290851160683E-3</v>
      </c>
      <c r="N37">
        <f>$B37*1/(9+Rules!$B$5)</f>
        <v>3.6413290851160683E-3</v>
      </c>
      <c r="O37">
        <f>$B37*1/(9+Rules!$B$5)</f>
        <v>3.6413290851160683E-3</v>
      </c>
      <c r="P37">
        <f>$B37*1/(9+Rules!$B$5)</f>
        <v>3.6413290851160683E-3</v>
      </c>
      <c r="Q37">
        <f>$B37*1/(9+Rules!$B$5)</f>
        <v>3.6413290851160683E-3</v>
      </c>
      <c r="R37">
        <f>$B37*1/(9+Rules!$B$5)</f>
        <v>3.6413290851160683E-3</v>
      </c>
      <c r="S37">
        <f>$B37*Rules!$B$5/(9+Rules!$B$5)</f>
        <v>1.4565316340464273E-2</v>
      </c>
    </row>
    <row r="38" spans="1:28" x14ac:dyDescent="0.2">
      <c r="A38">
        <v>12</v>
      </c>
      <c r="B38">
        <f t="shared" si="6"/>
        <v>8.8757396449704151E-2</v>
      </c>
      <c r="K38">
        <f>$B38*1/(9+Rules!$B$5)</f>
        <v>6.8274920345926266E-3</v>
      </c>
      <c r="L38">
        <f>$B38*1/(9+Rules!$B$5)</f>
        <v>6.8274920345926266E-3</v>
      </c>
      <c r="M38">
        <f>$B38*1/(9+Rules!$B$5)</f>
        <v>6.8274920345926266E-3</v>
      </c>
      <c r="N38">
        <f>$B38*1/(9+Rules!$B$5)</f>
        <v>6.8274920345926266E-3</v>
      </c>
      <c r="O38">
        <f>$B38*1/(9+Rules!$B$5)</f>
        <v>6.8274920345926266E-3</v>
      </c>
      <c r="P38">
        <f>$B38*1/(9+Rules!$B$5)</f>
        <v>6.8274920345926266E-3</v>
      </c>
      <c r="Q38">
        <f>$B38*1/(9+Rules!$B$5)</f>
        <v>6.8274920345926266E-3</v>
      </c>
      <c r="R38">
        <f>$B38*1/(9+Rules!$B$5)</f>
        <v>6.8274920345926266E-3</v>
      </c>
      <c r="S38">
        <f>$B38*1/(9+Rules!$B$5)</f>
        <v>6.8274920345926266E-3</v>
      </c>
      <c r="T38">
        <f>$B38*Rules!$B$5/(9+Rules!$B$5)</f>
        <v>2.7309968138370506E-2</v>
      </c>
    </row>
    <row r="39" spans="1:28" x14ac:dyDescent="0.2">
      <c r="A39">
        <v>13</v>
      </c>
      <c r="B39">
        <f t="shared" si="6"/>
        <v>8.2840236686390553E-2</v>
      </c>
      <c r="L39">
        <f>$B39*1/(9+Rules!$B$5)</f>
        <v>6.3723258989531193E-3</v>
      </c>
      <c r="M39">
        <f>$B39*1/(9+Rules!$B$5)</f>
        <v>6.3723258989531193E-3</v>
      </c>
      <c r="N39">
        <f>$B39*1/(9+Rules!$B$5)</f>
        <v>6.3723258989531193E-3</v>
      </c>
      <c r="O39">
        <f>$B39*1/(9+Rules!$B$5)</f>
        <v>6.3723258989531193E-3</v>
      </c>
      <c r="P39">
        <f>$B39*1/(9+Rules!$B$5)</f>
        <v>6.3723258989531193E-3</v>
      </c>
      <c r="Q39">
        <f>$B39*1/(9+Rules!$B$5)</f>
        <v>6.3723258989531193E-3</v>
      </c>
      <c r="R39">
        <f>$B39*1/(9+Rules!$B$5)</f>
        <v>6.3723258989531193E-3</v>
      </c>
      <c r="S39">
        <f>$B39*1/(9+Rules!$B$5)</f>
        <v>6.3723258989531193E-3</v>
      </c>
      <c r="T39">
        <f>$B39*1/(9+Rules!$B$5)</f>
        <v>6.3723258989531193E-3</v>
      </c>
      <c r="U39">
        <f>$B39*Rules!$B$5/(9+Rules!$B$5)</f>
        <v>2.5489303595812477E-2</v>
      </c>
    </row>
    <row r="40" spans="1:28" x14ac:dyDescent="0.2">
      <c r="A40">
        <v>14</v>
      </c>
      <c r="B40">
        <f t="shared" si="6"/>
        <v>7.6923076923076941E-2</v>
      </c>
      <c r="M40">
        <f>$B40*1/(9+Rules!$B$5)</f>
        <v>5.9171597633136111E-3</v>
      </c>
      <c r="N40">
        <f>$B40*1/(9+Rules!$B$5)</f>
        <v>5.9171597633136111E-3</v>
      </c>
      <c r="O40">
        <f>$B40*1/(9+Rules!$B$5)</f>
        <v>5.9171597633136111E-3</v>
      </c>
      <c r="P40">
        <f>$B40*1/(9+Rules!$B$5)</f>
        <v>5.9171597633136111E-3</v>
      </c>
      <c r="Q40">
        <f>$B40*1/(9+Rules!$B$5)</f>
        <v>5.9171597633136111E-3</v>
      </c>
      <c r="R40">
        <f>$B40*1/(9+Rules!$B$5)</f>
        <v>5.9171597633136111E-3</v>
      </c>
      <c r="S40">
        <f>$B40*1/(9+Rules!$B$5)</f>
        <v>5.9171597633136111E-3</v>
      </c>
      <c r="T40">
        <f>$B40*1/(9+Rules!$B$5)</f>
        <v>5.9171597633136111E-3</v>
      </c>
      <c r="U40">
        <f>$B40*1/(9+Rules!$B$5)</f>
        <v>5.9171597633136111E-3</v>
      </c>
      <c r="V40">
        <f>$B40*Rules!$B$5/(9+Rules!$B$5)</f>
        <v>2.3668639053254444E-2</v>
      </c>
    </row>
    <row r="41" spans="1:28" x14ac:dyDescent="0.2">
      <c r="A41">
        <v>15</v>
      </c>
      <c r="B41">
        <f t="shared" si="6"/>
        <v>7.1005917159763329E-2</v>
      </c>
      <c r="N41">
        <f>$B41*1/(9+Rules!$B$5)</f>
        <v>5.461993627674102E-3</v>
      </c>
      <c r="O41">
        <f>$B41*1/(9+Rules!$B$5)</f>
        <v>5.461993627674102E-3</v>
      </c>
      <c r="P41">
        <f>$B41*1/(9+Rules!$B$5)</f>
        <v>5.461993627674102E-3</v>
      </c>
      <c r="Q41">
        <f>$B41*1/(9+Rules!$B$5)</f>
        <v>5.461993627674102E-3</v>
      </c>
      <c r="R41">
        <f>$B41*1/(9+Rules!$B$5)</f>
        <v>5.461993627674102E-3</v>
      </c>
      <c r="S41">
        <f>$B41*1/(9+Rules!$B$5)</f>
        <v>5.461993627674102E-3</v>
      </c>
      <c r="T41">
        <f>$B41*1/(9+Rules!$B$5)</f>
        <v>5.461993627674102E-3</v>
      </c>
      <c r="U41">
        <f>$B41*1/(9+Rules!$B$5)</f>
        <v>5.461993627674102E-3</v>
      </c>
      <c r="V41">
        <f>$B41*1/(9+Rules!$B$5)</f>
        <v>5.461993627674102E-3</v>
      </c>
      <c r="W41">
        <f>$B41*Rules!$B$5/(9+Rules!$B$5)</f>
        <v>2.1847974510696408E-2</v>
      </c>
    </row>
    <row r="42" spans="1:28" x14ac:dyDescent="0.2">
      <c r="A42">
        <v>16</v>
      </c>
      <c r="B42">
        <f t="shared" si="6"/>
        <v>6.5088757396449717E-2</v>
      </c>
      <c r="O42">
        <f>$B42*1/(9+Rules!$B$5)</f>
        <v>5.0068274920345938E-3</v>
      </c>
      <c r="P42">
        <f>$B42*1/(9+Rules!$B$5)</f>
        <v>5.0068274920345938E-3</v>
      </c>
      <c r="Q42">
        <f>$B42*1/(9+Rules!$B$5)</f>
        <v>5.0068274920345938E-3</v>
      </c>
      <c r="R42">
        <f>$B42*1/(9+Rules!$B$5)</f>
        <v>5.0068274920345938E-3</v>
      </c>
      <c r="S42">
        <f>$B42*1/(9+Rules!$B$5)</f>
        <v>5.0068274920345938E-3</v>
      </c>
      <c r="T42">
        <f>$B42*1/(9+Rules!$B$5)</f>
        <v>5.0068274920345938E-3</v>
      </c>
      <c r="U42">
        <f>$B42*1/(9+Rules!$B$5)</f>
        <v>5.0068274920345938E-3</v>
      </c>
      <c r="V42">
        <f>$B42*1/(9+Rules!$B$5)</f>
        <v>5.0068274920345938E-3</v>
      </c>
      <c r="W42">
        <f>$B42*1/(9+Rules!$B$5)</f>
        <v>5.0068274920345938E-3</v>
      </c>
      <c r="X42">
        <f>$B42*Rules!$B$5/(9+Rules!$B$5)</f>
        <v>2.0027309968138375E-2</v>
      </c>
    </row>
    <row r="43" spans="1:28" x14ac:dyDescent="0.2">
      <c r="B43" t="s">
        <v>2</v>
      </c>
      <c r="C43">
        <f t="shared" ref="C43:AB43" si="7">SUM(C30:C42)</f>
        <v>4.5516613563950843E-4</v>
      </c>
      <c r="D43">
        <f t="shared" si="7"/>
        <v>1.3654984069185255E-3</v>
      </c>
      <c r="E43">
        <f t="shared" si="7"/>
        <v>2.730996813837051E-3</v>
      </c>
      <c r="F43">
        <f t="shared" si="7"/>
        <v>4.5516613563950847E-3</v>
      </c>
      <c r="G43">
        <f t="shared" si="7"/>
        <v>6.8274920345926266E-3</v>
      </c>
      <c r="H43">
        <f t="shared" si="7"/>
        <v>9.5584888484296776E-3</v>
      </c>
      <c r="I43">
        <f t="shared" si="7"/>
        <v>1.2744651797906237E-2</v>
      </c>
      <c r="J43">
        <f t="shared" si="7"/>
        <v>1.6385980883022306E-2</v>
      </c>
      <c r="K43">
        <f t="shared" si="7"/>
        <v>2.3213472917614934E-2</v>
      </c>
      <c r="L43">
        <f t="shared" si="7"/>
        <v>3.0951297223486572E-2</v>
      </c>
      <c r="M43">
        <f t="shared" si="7"/>
        <v>3.7778789258079204E-2</v>
      </c>
      <c r="N43">
        <f t="shared" si="7"/>
        <v>4.3695949021392816E-2</v>
      </c>
      <c r="O43">
        <f t="shared" si="7"/>
        <v>4.8702776513427408E-2</v>
      </c>
      <c r="P43">
        <f t="shared" si="7"/>
        <v>4.8247610377787901E-2</v>
      </c>
      <c r="Q43">
        <f t="shared" si="7"/>
        <v>4.7337278106508889E-2</v>
      </c>
      <c r="R43">
        <f t="shared" si="7"/>
        <v>4.5971779699590355E-2</v>
      </c>
      <c r="S43">
        <f t="shared" si="7"/>
        <v>4.4151115157032329E-2</v>
      </c>
      <c r="T43">
        <f t="shared" si="7"/>
        <v>5.0068274920345927E-2</v>
      </c>
      <c r="U43">
        <f t="shared" si="7"/>
        <v>4.1875284478834783E-2</v>
      </c>
      <c r="V43">
        <f t="shared" si="7"/>
        <v>3.4137460172963138E-2</v>
      </c>
      <c r="W43">
        <f t="shared" si="7"/>
        <v>2.6854802002731E-2</v>
      </c>
      <c r="X43">
        <f t="shared" si="7"/>
        <v>2.0027309968138375E-2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5" spans="1:28" x14ac:dyDescent="0.2">
      <c r="A45" t="s">
        <v>129</v>
      </c>
      <c r="C45">
        <v>13</v>
      </c>
      <c r="D45">
        <v>14</v>
      </c>
      <c r="E45">
        <v>15</v>
      </c>
      <c r="F45">
        <v>16</v>
      </c>
      <c r="G45">
        <v>17</v>
      </c>
      <c r="H45">
        <v>18</v>
      </c>
      <c r="I45">
        <v>19</v>
      </c>
      <c r="J45">
        <v>20</v>
      </c>
      <c r="K45">
        <v>21</v>
      </c>
      <c r="L45">
        <v>22</v>
      </c>
      <c r="M45">
        <v>23</v>
      </c>
      <c r="N45">
        <v>24</v>
      </c>
      <c r="O45">
        <v>25</v>
      </c>
      <c r="P45">
        <v>26</v>
      </c>
      <c r="Q45">
        <v>27</v>
      </c>
      <c r="R45">
        <v>28</v>
      </c>
      <c r="S45">
        <v>29</v>
      </c>
      <c r="T45">
        <v>30</v>
      </c>
      <c r="U45">
        <v>31</v>
      </c>
      <c r="V45">
        <v>32</v>
      </c>
    </row>
    <row r="46" spans="1:28" x14ac:dyDescent="0.2">
      <c r="A46">
        <v>12</v>
      </c>
      <c r="B46">
        <f t="shared" ref="B46:B52" si="8">R3</f>
        <v>5.9171597633136093E-3</v>
      </c>
      <c r="C46">
        <f>$B46*1/(9+Rules!$B$5)</f>
        <v>4.5516613563950843E-4</v>
      </c>
      <c r="D46">
        <f>$B46*1/(9+Rules!$B$5)</f>
        <v>4.5516613563950843E-4</v>
      </c>
      <c r="E46">
        <f>$B46*1/(9+Rules!$B$5)</f>
        <v>4.5516613563950843E-4</v>
      </c>
      <c r="F46">
        <f>$B46*1/(9+Rules!$B$5)</f>
        <v>4.5516613563950843E-4</v>
      </c>
      <c r="G46">
        <f>$B46*1/(9+Rules!$B$5)</f>
        <v>4.5516613563950843E-4</v>
      </c>
      <c r="H46">
        <f>$B46*1/(9+Rules!$B$5)</f>
        <v>4.5516613563950843E-4</v>
      </c>
      <c r="I46">
        <f>$B46*1/(9+Rules!$B$5)</f>
        <v>4.5516613563950843E-4</v>
      </c>
      <c r="J46">
        <f>$B46*1/(9+Rules!$B$5)</f>
        <v>4.5516613563950843E-4</v>
      </c>
      <c r="K46">
        <f>$B46*1/(9+Rules!$B$5)</f>
        <v>4.5516613563950843E-4</v>
      </c>
      <c r="L46">
        <f>$B46*Rules!$B$5/(9+Rules!$B$5)</f>
        <v>1.8206645425580337E-3</v>
      </c>
    </row>
    <row r="47" spans="1:28" x14ac:dyDescent="0.2">
      <c r="A47">
        <v>13</v>
      </c>
      <c r="B47">
        <f t="shared" si="8"/>
        <v>1.183431952662722E-2</v>
      </c>
      <c r="D47">
        <f>$B47*1/(9+Rules!$B$5)</f>
        <v>9.1033227127901696E-4</v>
      </c>
      <c r="E47">
        <f>$B47*1/(9+Rules!$B$5)</f>
        <v>9.1033227127901696E-4</v>
      </c>
      <c r="F47">
        <f>$B47*1/(9+Rules!$B$5)</f>
        <v>9.1033227127901696E-4</v>
      </c>
      <c r="G47">
        <f>$B47*1/(9+Rules!$B$5)</f>
        <v>9.1033227127901696E-4</v>
      </c>
      <c r="H47">
        <f>$B47*1/(9+Rules!$B$5)</f>
        <v>9.1033227127901696E-4</v>
      </c>
      <c r="I47">
        <f>$B47*1/(9+Rules!$B$5)</f>
        <v>9.1033227127901696E-4</v>
      </c>
      <c r="J47">
        <f>$B47*1/(9+Rules!$B$5)</f>
        <v>9.1033227127901696E-4</v>
      </c>
      <c r="K47">
        <f>$B47*1/(9+Rules!$B$5)</f>
        <v>9.1033227127901696E-4</v>
      </c>
      <c r="L47">
        <f>$B47*1/(9+Rules!$B$5)</f>
        <v>9.1033227127901696E-4</v>
      </c>
      <c r="M47">
        <f>$B47*Rules!$B$5/(9+Rules!$B$5)</f>
        <v>3.6413290851160678E-3</v>
      </c>
    </row>
    <row r="48" spans="1:28" x14ac:dyDescent="0.2">
      <c r="A48">
        <v>14</v>
      </c>
      <c r="B48">
        <f t="shared" si="8"/>
        <v>1.183431952662722E-2</v>
      </c>
      <c r="E48">
        <f>$B48*1/(9+Rules!$B$5)</f>
        <v>9.1033227127901696E-4</v>
      </c>
      <c r="F48">
        <f>$B48*1/(9+Rules!$B$5)</f>
        <v>9.1033227127901696E-4</v>
      </c>
      <c r="G48">
        <f>$B48*1/(9+Rules!$B$5)</f>
        <v>9.1033227127901696E-4</v>
      </c>
      <c r="H48">
        <f>$B48*1/(9+Rules!$B$5)</f>
        <v>9.1033227127901696E-4</v>
      </c>
      <c r="I48">
        <f>$B48*1/(9+Rules!$B$5)</f>
        <v>9.1033227127901696E-4</v>
      </c>
      <c r="J48">
        <f>$B48*1/(9+Rules!$B$5)</f>
        <v>9.1033227127901696E-4</v>
      </c>
      <c r="K48">
        <f>$B48*1/(9+Rules!$B$5)</f>
        <v>9.1033227127901696E-4</v>
      </c>
      <c r="L48">
        <f>$B48*1/(9+Rules!$B$5)</f>
        <v>9.1033227127901696E-4</v>
      </c>
      <c r="M48">
        <f>$B48*1/(9+Rules!$B$5)</f>
        <v>9.1033227127901696E-4</v>
      </c>
      <c r="N48">
        <f>$B48*Rules!$B$5/(9+Rules!$B$5)</f>
        <v>3.6413290851160678E-3</v>
      </c>
    </row>
    <row r="49" spans="1:30" x14ac:dyDescent="0.2">
      <c r="A49">
        <v>15</v>
      </c>
      <c r="B49">
        <f t="shared" si="8"/>
        <v>1.183431952662722E-2</v>
      </c>
      <c r="F49">
        <f>$B49*1/(9+Rules!$B$5)</f>
        <v>9.1033227127901696E-4</v>
      </c>
      <c r="G49">
        <f>$B49*1/(9+Rules!$B$5)</f>
        <v>9.1033227127901696E-4</v>
      </c>
      <c r="H49">
        <f>$B49*1/(9+Rules!$B$5)</f>
        <v>9.1033227127901696E-4</v>
      </c>
      <c r="I49">
        <f>$B49*1/(9+Rules!$B$5)</f>
        <v>9.1033227127901696E-4</v>
      </c>
      <c r="J49">
        <f>$B49*1/(9+Rules!$B$5)</f>
        <v>9.1033227127901696E-4</v>
      </c>
      <c r="K49">
        <f>$B49*1/(9+Rules!$B$5)</f>
        <v>9.1033227127901696E-4</v>
      </c>
      <c r="L49">
        <f>$B49*1/(9+Rules!$B$5)</f>
        <v>9.1033227127901696E-4</v>
      </c>
      <c r="M49">
        <f>$B49*1/(9+Rules!$B$5)</f>
        <v>9.1033227127901696E-4</v>
      </c>
      <c r="N49">
        <f>$B49*1/(9+Rules!$B$5)</f>
        <v>9.1033227127901696E-4</v>
      </c>
      <c r="O49">
        <f>$B49*Rules!$B$5/(9+Rules!$B$5)</f>
        <v>3.6413290851160678E-3</v>
      </c>
    </row>
    <row r="50" spans="1:30" x14ac:dyDescent="0.2">
      <c r="A50">
        <v>16</v>
      </c>
      <c r="B50">
        <f t="shared" si="8"/>
        <v>1.183431952662722E-2</v>
      </c>
      <c r="G50">
        <f>$B50*1/(9+Rules!$B$5)</f>
        <v>9.1033227127901696E-4</v>
      </c>
      <c r="H50">
        <f>$B50*1/(9+Rules!$B$5)</f>
        <v>9.1033227127901696E-4</v>
      </c>
      <c r="I50">
        <f>$B50*1/(9+Rules!$B$5)</f>
        <v>9.1033227127901696E-4</v>
      </c>
      <c r="J50">
        <f>$B50*1/(9+Rules!$B$5)</f>
        <v>9.1033227127901696E-4</v>
      </c>
      <c r="K50">
        <f>$B50*1/(9+Rules!$B$5)</f>
        <v>9.1033227127901696E-4</v>
      </c>
      <c r="L50">
        <f>$B50*1/(9+Rules!$B$5)</f>
        <v>9.1033227127901696E-4</v>
      </c>
      <c r="M50">
        <f>$B50*1/(9+Rules!$B$5)</f>
        <v>9.1033227127901696E-4</v>
      </c>
      <c r="N50">
        <f>$B50*1/(9+Rules!$B$5)</f>
        <v>9.1033227127901696E-4</v>
      </c>
      <c r="O50">
        <f>$B50*1/(9+Rules!$B$5)</f>
        <v>9.1033227127901696E-4</v>
      </c>
      <c r="P50">
        <f>$B50*Rules!$B$5/(9+Rules!$B$5)</f>
        <v>3.6413290851160678E-3</v>
      </c>
    </row>
    <row r="51" spans="1:30" x14ac:dyDescent="0.2">
      <c r="A51">
        <v>17</v>
      </c>
      <c r="B51">
        <f t="shared" si="8"/>
        <v>1.183431952662722E-2</v>
      </c>
      <c r="H51">
        <f>$B51*1/(9+Rules!$B$5)</f>
        <v>9.1033227127901696E-4</v>
      </c>
      <c r="I51">
        <f>$B51*1/(9+Rules!$B$5)</f>
        <v>9.1033227127901696E-4</v>
      </c>
      <c r="J51">
        <f>$B51*1/(9+Rules!$B$5)</f>
        <v>9.1033227127901696E-4</v>
      </c>
      <c r="K51">
        <f>$B51*1/(9+Rules!$B$5)</f>
        <v>9.1033227127901696E-4</v>
      </c>
      <c r="L51">
        <f>$B51*1/(9+Rules!$B$5)</f>
        <v>9.1033227127901696E-4</v>
      </c>
      <c r="M51">
        <f>$B51*1/(9+Rules!$B$5)</f>
        <v>9.1033227127901696E-4</v>
      </c>
      <c r="N51">
        <f>$B51*1/(9+Rules!$B$5)</f>
        <v>9.1033227127901696E-4</v>
      </c>
      <c r="O51">
        <f>$B51*1/(9+Rules!$B$5)</f>
        <v>9.1033227127901696E-4</v>
      </c>
      <c r="P51">
        <f>$B51*1/(9+Rules!$B$5)</f>
        <v>9.1033227127901696E-4</v>
      </c>
      <c r="Q51">
        <f>$B51*Rules!$B$5/(9+Rules!$B$5)</f>
        <v>3.6413290851160678E-3</v>
      </c>
    </row>
    <row r="52" spans="1:30" x14ac:dyDescent="0.2">
      <c r="A52">
        <v>18</v>
      </c>
      <c r="B52">
        <f t="shared" si="8"/>
        <v>1.183431952662722E-2</v>
      </c>
      <c r="I52">
        <f>$B52*1/(9+Rules!$B$5)</f>
        <v>9.1033227127901696E-4</v>
      </c>
      <c r="J52">
        <f>$B52*1/(9+Rules!$B$5)</f>
        <v>9.1033227127901696E-4</v>
      </c>
      <c r="K52">
        <f>$B52*1/(9+Rules!$B$5)</f>
        <v>9.1033227127901696E-4</v>
      </c>
      <c r="L52">
        <f>$B52*1/(9+Rules!$B$5)</f>
        <v>9.1033227127901696E-4</v>
      </c>
      <c r="M52">
        <f>$B52*1/(9+Rules!$B$5)</f>
        <v>9.1033227127901696E-4</v>
      </c>
      <c r="N52">
        <f>$B52*1/(9+Rules!$B$5)</f>
        <v>9.1033227127901696E-4</v>
      </c>
      <c r="O52">
        <f>$B52*1/(9+Rules!$B$5)</f>
        <v>9.1033227127901696E-4</v>
      </c>
      <c r="P52">
        <f>$B52*1/(9+Rules!$B$5)</f>
        <v>9.1033227127901696E-4</v>
      </c>
      <c r="Q52">
        <f>$B52*1/(9+Rules!$B$5)</f>
        <v>9.1033227127901696E-4</v>
      </c>
      <c r="R52">
        <f>$B52*Rules!$B$5/(9+Rules!$B$5)</f>
        <v>3.6413290851160678E-3</v>
      </c>
    </row>
    <row r="53" spans="1:30" x14ac:dyDescent="0.2">
      <c r="B53" t="s">
        <v>2</v>
      </c>
      <c r="C53">
        <f t="shared" ref="C53:U53" si="9">SUM(C46:C52)</f>
        <v>4.5516613563950843E-4</v>
      </c>
      <c r="D53">
        <f t="shared" si="9"/>
        <v>1.3654984069185255E-3</v>
      </c>
      <c r="E53">
        <f t="shared" si="9"/>
        <v>2.2758306781975423E-3</v>
      </c>
      <c r="F53">
        <f t="shared" si="9"/>
        <v>3.1861629494765592E-3</v>
      </c>
      <c r="G53">
        <f t="shared" si="9"/>
        <v>4.0964952207555765E-3</v>
      </c>
      <c r="H53">
        <f t="shared" si="9"/>
        <v>5.0068274920345938E-3</v>
      </c>
      <c r="I53">
        <f t="shared" si="9"/>
        <v>5.9171597633136111E-3</v>
      </c>
      <c r="J53">
        <f t="shared" si="9"/>
        <v>5.9171597633136111E-3</v>
      </c>
      <c r="K53">
        <f t="shared" si="9"/>
        <v>5.9171597633136111E-3</v>
      </c>
      <c r="L53">
        <f t="shared" si="9"/>
        <v>7.2826581702321366E-3</v>
      </c>
      <c r="M53">
        <f t="shared" si="9"/>
        <v>8.192990441511153E-3</v>
      </c>
      <c r="N53">
        <f t="shared" si="9"/>
        <v>7.2826581702321366E-3</v>
      </c>
      <c r="O53">
        <f t="shared" si="9"/>
        <v>6.3723258989531193E-3</v>
      </c>
      <c r="P53">
        <f t="shared" si="9"/>
        <v>5.461993627674102E-3</v>
      </c>
      <c r="Q53">
        <f t="shared" si="9"/>
        <v>4.5516613563950847E-3</v>
      </c>
      <c r="R53">
        <f t="shared" si="9"/>
        <v>3.6413290851160678E-3</v>
      </c>
      <c r="S53">
        <f t="shared" si="9"/>
        <v>0</v>
      </c>
      <c r="T53">
        <f t="shared" si="9"/>
        <v>0</v>
      </c>
      <c r="U53">
        <f t="shared" si="9"/>
        <v>0</v>
      </c>
    </row>
    <row r="55" spans="1:30" x14ac:dyDescent="0.2">
      <c r="B55" t="s">
        <v>125</v>
      </c>
      <c r="C55">
        <v>5</v>
      </c>
      <c r="D55">
        <v>6</v>
      </c>
      <c r="E55">
        <v>7</v>
      </c>
      <c r="F55">
        <v>8</v>
      </c>
      <c r="G55">
        <v>9</v>
      </c>
      <c r="H55">
        <v>10</v>
      </c>
      <c r="I55">
        <v>11</v>
      </c>
      <c r="J55">
        <v>12</v>
      </c>
      <c r="K55">
        <v>13</v>
      </c>
      <c r="L55">
        <v>14</v>
      </c>
      <c r="M55">
        <v>15</v>
      </c>
      <c r="N55">
        <v>16</v>
      </c>
      <c r="O55">
        <v>17</v>
      </c>
      <c r="P55">
        <v>18</v>
      </c>
      <c r="Q55">
        <v>19</v>
      </c>
      <c r="R55">
        <v>20</v>
      </c>
      <c r="S55">
        <v>21</v>
      </c>
      <c r="T55" t="s">
        <v>121</v>
      </c>
      <c r="U55" t="s">
        <v>2</v>
      </c>
      <c r="V55" t="s">
        <v>130</v>
      </c>
      <c r="W55" t="s">
        <v>143</v>
      </c>
    </row>
    <row r="56" spans="1:30" x14ac:dyDescent="0.2">
      <c r="B56" t="s">
        <v>131</v>
      </c>
      <c r="C56">
        <f t="shared" ref="C56:S56" ca="1" si="10">SUMIF($C$29:$AF$29,C55,$C$43:$AB$43)+SUMIF($L$45:$V$45,C55+10,$L$53:$V$53)</f>
        <v>4.5516613563950843E-4</v>
      </c>
      <c r="D56">
        <f t="shared" ca="1" si="10"/>
        <v>1.3654984069185255E-3</v>
      </c>
      <c r="E56">
        <f t="shared" ca="1" si="10"/>
        <v>2.730996813837051E-3</v>
      </c>
      <c r="F56">
        <f t="shared" ca="1" si="10"/>
        <v>4.5516613563950847E-3</v>
      </c>
      <c r="G56">
        <f t="shared" ca="1" si="10"/>
        <v>6.8274920345926266E-3</v>
      </c>
      <c r="H56">
        <f t="shared" ca="1" si="10"/>
        <v>9.5584888484296776E-3</v>
      </c>
      <c r="I56">
        <f t="shared" ca="1" si="10"/>
        <v>1.2744651797906237E-2</v>
      </c>
      <c r="J56">
        <f t="shared" ca="1" si="10"/>
        <v>2.3668639053254441E-2</v>
      </c>
      <c r="K56">
        <f t="shared" ca="1" si="10"/>
        <v>3.1406463359126086E-2</v>
      </c>
      <c r="L56">
        <f t="shared" ca="1" si="10"/>
        <v>3.823395539371871E-2</v>
      </c>
      <c r="M56">
        <f t="shared" ca="1" si="10"/>
        <v>4.4151115157032322E-2</v>
      </c>
      <c r="N56">
        <f t="shared" ca="1" si="10"/>
        <v>4.9157942649066921E-2</v>
      </c>
      <c r="O56">
        <f t="shared" ca="1" si="10"/>
        <v>5.3254437869822494E-2</v>
      </c>
      <c r="P56">
        <f t="shared" ca="1" si="10"/>
        <v>5.1888939462903967E-2</v>
      </c>
      <c r="Q56">
        <f t="shared" ca="1" si="10"/>
        <v>4.7337278106508889E-2</v>
      </c>
      <c r="R56">
        <f t="shared" ca="1" si="10"/>
        <v>4.5971779699590355E-2</v>
      </c>
      <c r="S56">
        <f t="shared" ca="1" si="10"/>
        <v>4.4151115157032329E-2</v>
      </c>
      <c r="T56">
        <f ca="1">SUMIF($C$29:$AF$29,"&gt;21",$C$43:$AB$43)</f>
        <v>0.17296313154301321</v>
      </c>
      <c r="U56">
        <f ca="1">SUM(C56:T56)</f>
        <v>0.64041875284478844</v>
      </c>
      <c r="V56">
        <f ca="1">T56+SUM(O56:S56,Q57:S57)</f>
        <v>0.43331816112881205</v>
      </c>
      <c r="W56">
        <f>T23</f>
        <v>0.32544378698224863</v>
      </c>
    </row>
    <row r="57" spans="1:30" x14ac:dyDescent="0.2">
      <c r="B57" t="s">
        <v>132</v>
      </c>
      <c r="C57">
        <f t="shared" ref="C57:S57" si="11">SUMIF($C$45:$K$45,C55,$C$53:$K$53)</f>
        <v>0</v>
      </c>
      <c r="D57">
        <f t="shared" si="11"/>
        <v>0</v>
      </c>
      <c r="E57">
        <f t="shared" si="11"/>
        <v>0</v>
      </c>
      <c r="F57">
        <f t="shared" si="11"/>
        <v>0</v>
      </c>
      <c r="G57">
        <f t="shared" si="11"/>
        <v>0</v>
      </c>
      <c r="H57">
        <f t="shared" si="11"/>
        <v>0</v>
      </c>
      <c r="I57">
        <f t="shared" si="11"/>
        <v>0</v>
      </c>
      <c r="J57">
        <f t="shared" si="11"/>
        <v>0</v>
      </c>
      <c r="K57">
        <f t="shared" si="11"/>
        <v>4.5516613563950843E-4</v>
      </c>
      <c r="L57">
        <f t="shared" si="11"/>
        <v>1.3654984069185255E-3</v>
      </c>
      <c r="M57">
        <f t="shared" si="11"/>
        <v>2.2758306781975423E-3</v>
      </c>
      <c r="N57">
        <f t="shared" si="11"/>
        <v>3.1861629494765592E-3</v>
      </c>
      <c r="O57">
        <f t="shared" si="11"/>
        <v>4.0964952207555765E-3</v>
      </c>
      <c r="P57">
        <f t="shared" si="11"/>
        <v>5.0068274920345938E-3</v>
      </c>
      <c r="Q57">
        <f t="shared" si="11"/>
        <v>5.9171597633136111E-3</v>
      </c>
      <c r="R57">
        <f t="shared" si="11"/>
        <v>5.9171597633136111E-3</v>
      </c>
      <c r="S57">
        <f t="shared" si="11"/>
        <v>5.9171597633136111E-3</v>
      </c>
      <c r="U57">
        <f>SUM(C57:S57)</f>
        <v>3.4137460172963138E-2</v>
      </c>
    </row>
    <row r="58" spans="1:30" x14ac:dyDescent="0.2">
      <c r="U58">
        <f ca="1">SUM(U56:U57)+W56</f>
        <v>1.0000000000000002</v>
      </c>
    </row>
    <row r="60" spans="1:30" x14ac:dyDescent="0.2">
      <c r="B60" t="s">
        <v>14</v>
      </c>
      <c r="C60">
        <v>6</v>
      </c>
      <c r="D60">
        <v>7</v>
      </c>
      <c r="E60">
        <v>8</v>
      </c>
      <c r="F60">
        <v>9</v>
      </c>
      <c r="G60">
        <v>10</v>
      </c>
      <c r="H60">
        <v>11</v>
      </c>
      <c r="I60">
        <v>12</v>
      </c>
      <c r="J60">
        <v>13</v>
      </c>
      <c r="K60">
        <v>14</v>
      </c>
      <c r="L60">
        <v>15</v>
      </c>
      <c r="M60">
        <v>16</v>
      </c>
      <c r="N60">
        <v>17</v>
      </c>
      <c r="O60">
        <v>18</v>
      </c>
      <c r="P60">
        <v>19</v>
      </c>
      <c r="Q60">
        <v>20</v>
      </c>
      <c r="R60">
        <v>21</v>
      </c>
      <c r="S60">
        <v>22</v>
      </c>
      <c r="T60">
        <v>23</v>
      </c>
      <c r="U60">
        <v>24</v>
      </c>
      <c r="V60">
        <v>25</v>
      </c>
      <c r="W60">
        <v>26</v>
      </c>
      <c r="X60">
        <v>27</v>
      </c>
      <c r="Y60">
        <v>28</v>
      </c>
      <c r="Z60">
        <v>29</v>
      </c>
      <c r="AA60">
        <v>30</v>
      </c>
      <c r="AB60">
        <v>31</v>
      </c>
      <c r="AC60">
        <v>32</v>
      </c>
      <c r="AD60">
        <v>33</v>
      </c>
    </row>
    <row r="61" spans="1:30" x14ac:dyDescent="0.2">
      <c r="A61">
        <v>5</v>
      </c>
      <c r="B61">
        <f ca="1">C56</f>
        <v>4.5516613563950843E-4</v>
      </c>
      <c r="C61">
        <f ca="1">$B61*1/(9+Rules!$B$5)</f>
        <v>3.5012779664577572E-5</v>
      </c>
      <c r="D61">
        <f ca="1">$B61*1/(9+Rules!$B$5)</f>
        <v>3.5012779664577572E-5</v>
      </c>
      <c r="E61">
        <f ca="1">$B61*1/(9+Rules!$B$5)</f>
        <v>3.5012779664577572E-5</v>
      </c>
      <c r="F61">
        <f ca="1">$B61*1/(9+Rules!$B$5)</f>
        <v>3.5012779664577572E-5</v>
      </c>
      <c r="G61">
        <f ca="1">$B61*1/(9+Rules!$B$5)</f>
        <v>3.5012779664577572E-5</v>
      </c>
      <c r="H61">
        <f ca="1">$B61*1/(9+Rules!$B$5)</f>
        <v>3.5012779664577572E-5</v>
      </c>
      <c r="I61">
        <f ca="1">$B61*1/(9+Rules!$B$5)</f>
        <v>3.5012779664577572E-5</v>
      </c>
      <c r="J61">
        <f ca="1">$B61*1/(9+Rules!$B$5)</f>
        <v>3.5012779664577572E-5</v>
      </c>
      <c r="K61">
        <f ca="1">$B61*1/(9+Rules!$B$5)</f>
        <v>3.5012779664577572E-5</v>
      </c>
      <c r="L61">
        <f ca="1">$B61*Rules!$B$5/(9+Rules!$B$5)</f>
        <v>1.4005111865831029E-4</v>
      </c>
    </row>
    <row r="62" spans="1:30" x14ac:dyDescent="0.2">
      <c r="A62">
        <v>6</v>
      </c>
      <c r="B62">
        <f ca="1">D56</f>
        <v>1.3654984069185255E-3</v>
      </c>
      <c r="D62">
        <f ca="1">$B62*1/(9+Rules!$B$5)</f>
        <v>1.0503833899373274E-4</v>
      </c>
      <c r="E62">
        <f ca="1">$B62*1/(9+Rules!$B$5)</f>
        <v>1.0503833899373274E-4</v>
      </c>
      <c r="F62">
        <f ca="1">$B62*1/(9+Rules!$B$5)</f>
        <v>1.0503833899373274E-4</v>
      </c>
      <c r="G62">
        <f ca="1">$B62*1/(9+Rules!$B$5)</f>
        <v>1.0503833899373274E-4</v>
      </c>
      <c r="H62">
        <f ca="1">$B62*1/(9+Rules!$B$5)</f>
        <v>1.0503833899373274E-4</v>
      </c>
      <c r="I62">
        <f ca="1">$B62*1/(9+Rules!$B$5)</f>
        <v>1.0503833899373274E-4</v>
      </c>
      <c r="J62">
        <f ca="1">$B62*1/(9+Rules!$B$5)</f>
        <v>1.0503833899373274E-4</v>
      </c>
      <c r="K62">
        <f ca="1">$B62*1/(9+Rules!$B$5)</f>
        <v>1.0503833899373274E-4</v>
      </c>
      <c r="L62">
        <f ca="1">$B62*1/(9+Rules!$B$5)</f>
        <v>1.0503833899373274E-4</v>
      </c>
      <c r="M62">
        <f ca="1">$B62*Rules!$B$5/(9+Rules!$B$5)</f>
        <v>4.2015335597493094E-4</v>
      </c>
    </row>
    <row r="63" spans="1:30" x14ac:dyDescent="0.2">
      <c r="A63">
        <v>7</v>
      </c>
      <c r="B63">
        <f ca="1">E56</f>
        <v>2.730996813837051E-3</v>
      </c>
      <c r="E63">
        <f ca="1">$B63*1/(9+Rules!$B$5)</f>
        <v>2.1007667798746547E-4</v>
      </c>
      <c r="F63">
        <f ca="1">$B63*1/(9+Rules!$B$5)</f>
        <v>2.1007667798746547E-4</v>
      </c>
      <c r="G63">
        <f ca="1">$B63*1/(9+Rules!$B$5)</f>
        <v>2.1007667798746547E-4</v>
      </c>
      <c r="H63">
        <f ca="1">$B63*1/(9+Rules!$B$5)</f>
        <v>2.1007667798746547E-4</v>
      </c>
      <c r="I63">
        <f ca="1">$B63*1/(9+Rules!$B$5)</f>
        <v>2.1007667798746547E-4</v>
      </c>
      <c r="J63">
        <f ca="1">$B63*1/(9+Rules!$B$5)</f>
        <v>2.1007667798746547E-4</v>
      </c>
      <c r="K63">
        <f ca="1">$B63*1/(9+Rules!$B$5)</f>
        <v>2.1007667798746547E-4</v>
      </c>
      <c r="L63">
        <f ca="1">$B63*1/(9+Rules!$B$5)</f>
        <v>2.1007667798746547E-4</v>
      </c>
      <c r="M63">
        <f ca="1">$B63*1/(9+Rules!$B$5)</f>
        <v>2.1007667798746547E-4</v>
      </c>
      <c r="N63">
        <f ca="1">$B63*Rules!$B$5/(9+Rules!$B$5)</f>
        <v>8.4030671194986189E-4</v>
      </c>
    </row>
    <row r="64" spans="1:30" x14ac:dyDescent="0.2">
      <c r="A64">
        <v>8</v>
      </c>
      <c r="B64">
        <f ca="1">F56</f>
        <v>4.5516613563950847E-3</v>
      </c>
      <c r="F64">
        <f ca="1">$B64*1/(9+Rules!$B$5)</f>
        <v>3.5012779664577576E-4</v>
      </c>
      <c r="G64">
        <f ca="1">$B64*1/(9+Rules!$B$5)</f>
        <v>3.5012779664577576E-4</v>
      </c>
      <c r="H64">
        <f ca="1">$B64*1/(9+Rules!$B$5)</f>
        <v>3.5012779664577576E-4</v>
      </c>
      <c r="I64">
        <f ca="1">$B64*1/(9+Rules!$B$5)</f>
        <v>3.5012779664577576E-4</v>
      </c>
      <c r="J64">
        <f ca="1">$B64*1/(9+Rules!$B$5)</f>
        <v>3.5012779664577576E-4</v>
      </c>
      <c r="K64">
        <f ca="1">$B64*1/(9+Rules!$B$5)</f>
        <v>3.5012779664577576E-4</v>
      </c>
      <c r="L64">
        <f ca="1">$B64*1/(9+Rules!$B$5)</f>
        <v>3.5012779664577576E-4</v>
      </c>
      <c r="M64">
        <f ca="1">$B64*1/(9+Rules!$B$5)</f>
        <v>3.5012779664577576E-4</v>
      </c>
      <c r="N64">
        <f ca="1">$B64*1/(9+Rules!$B$5)</f>
        <v>3.5012779664577576E-4</v>
      </c>
      <c r="O64">
        <f ca="1">$B64*Rules!$B$5/(9+Rules!$B$5)</f>
        <v>1.400511186583103E-3</v>
      </c>
    </row>
    <row r="65" spans="1:28" x14ac:dyDescent="0.2">
      <c r="A65">
        <v>9</v>
      </c>
      <c r="B65">
        <f ca="1">G56</f>
        <v>6.8274920345926266E-3</v>
      </c>
      <c r="G65">
        <f ca="1">$B65*1/(9+Rules!$B$5)</f>
        <v>5.2519169496866361E-4</v>
      </c>
      <c r="H65">
        <f ca="1">$B65*1/(9+Rules!$B$5)</f>
        <v>5.2519169496866361E-4</v>
      </c>
      <c r="I65">
        <f ca="1">$B65*1/(9+Rules!$B$5)</f>
        <v>5.2519169496866361E-4</v>
      </c>
      <c r="J65">
        <f ca="1">$B65*1/(9+Rules!$B$5)</f>
        <v>5.2519169496866361E-4</v>
      </c>
      <c r="K65">
        <f ca="1">$B65*1/(9+Rules!$B$5)</f>
        <v>5.2519169496866361E-4</v>
      </c>
      <c r="L65">
        <f ca="1">$B65*1/(9+Rules!$B$5)</f>
        <v>5.2519169496866361E-4</v>
      </c>
      <c r="M65">
        <f ca="1">$B65*1/(9+Rules!$B$5)</f>
        <v>5.2519169496866361E-4</v>
      </c>
      <c r="N65">
        <f ca="1">$B65*1/(9+Rules!$B$5)</f>
        <v>5.2519169496866361E-4</v>
      </c>
      <c r="O65">
        <f ca="1">$B65*1/(9+Rules!$B$5)</f>
        <v>5.2519169496866361E-4</v>
      </c>
      <c r="P65">
        <f ca="1">$B65*Rules!$B$5/(9+Rules!$B$5)</f>
        <v>2.1007667798746544E-3</v>
      </c>
    </row>
    <row r="66" spans="1:28" x14ac:dyDescent="0.2">
      <c r="A66">
        <v>10</v>
      </c>
      <c r="B66">
        <f ca="1">H56</f>
        <v>9.5584888484296776E-3</v>
      </c>
      <c r="H66">
        <f ca="1">$B66*1/(9+Rules!$B$5)</f>
        <v>7.3526837295612906E-4</v>
      </c>
      <c r="I66">
        <f ca="1">$B66*1/(9+Rules!$B$5)</f>
        <v>7.3526837295612906E-4</v>
      </c>
      <c r="J66">
        <f ca="1">$B66*1/(9+Rules!$B$5)</f>
        <v>7.3526837295612906E-4</v>
      </c>
      <c r="K66">
        <f ca="1">$B66*1/(9+Rules!$B$5)</f>
        <v>7.3526837295612906E-4</v>
      </c>
      <c r="L66">
        <f ca="1">$B66*1/(9+Rules!$B$5)</f>
        <v>7.3526837295612906E-4</v>
      </c>
      <c r="M66">
        <f ca="1">$B66*1/(9+Rules!$B$5)</f>
        <v>7.3526837295612906E-4</v>
      </c>
      <c r="N66">
        <f ca="1">$B66*1/(9+Rules!$B$5)</f>
        <v>7.3526837295612906E-4</v>
      </c>
      <c r="O66">
        <f ca="1">$B66*1/(9+Rules!$B$5)</f>
        <v>7.3526837295612906E-4</v>
      </c>
      <c r="P66">
        <f ca="1">$B66*1/(9+Rules!$B$5)</f>
        <v>7.3526837295612906E-4</v>
      </c>
      <c r="Q66">
        <f ca="1">$B66*Rules!$B$5/(9+Rules!$B$5)</f>
        <v>2.9410734918245162E-3</v>
      </c>
    </row>
    <row r="67" spans="1:28" x14ac:dyDescent="0.2">
      <c r="A67">
        <v>11</v>
      </c>
      <c r="B67">
        <f ca="1">I56</f>
        <v>1.2744651797906237E-2</v>
      </c>
      <c r="I67">
        <f ca="1">$B67*1/(9+Rules!$B$5)</f>
        <v>9.8035783060817215E-4</v>
      </c>
      <c r="J67">
        <f ca="1">$B67*1/(9+Rules!$B$5)</f>
        <v>9.8035783060817215E-4</v>
      </c>
      <c r="K67">
        <f ca="1">$B67*1/(9+Rules!$B$5)</f>
        <v>9.8035783060817215E-4</v>
      </c>
      <c r="L67">
        <f ca="1">$B67*1/(9+Rules!$B$5)</f>
        <v>9.8035783060817215E-4</v>
      </c>
      <c r="M67">
        <f ca="1">$B67*1/(9+Rules!$B$5)</f>
        <v>9.8035783060817215E-4</v>
      </c>
      <c r="N67">
        <f ca="1">$B67*1/(9+Rules!$B$5)</f>
        <v>9.8035783060817215E-4</v>
      </c>
      <c r="O67">
        <f ca="1">$B67*1/(9+Rules!$B$5)</f>
        <v>9.8035783060817215E-4</v>
      </c>
      <c r="P67">
        <f ca="1">$B67*1/(9+Rules!$B$5)</f>
        <v>9.8035783060817215E-4</v>
      </c>
      <c r="Q67">
        <f ca="1">$B67*1/(9+Rules!$B$5)</f>
        <v>9.8035783060817215E-4</v>
      </c>
      <c r="R67">
        <f ca="1">$B67*Rules!$B$5/(9+Rules!$B$5)</f>
        <v>3.9214313224326886E-3</v>
      </c>
    </row>
    <row r="68" spans="1:28" x14ac:dyDescent="0.2">
      <c r="A68">
        <v>12</v>
      </c>
      <c r="B68">
        <f ca="1">J56</f>
        <v>2.3668639053254441E-2</v>
      </c>
      <c r="J68">
        <f ca="1">$B68*1/(9+Rules!$B$5)</f>
        <v>1.8206645425580339E-3</v>
      </c>
      <c r="K68">
        <f ca="1">$B68*1/(9+Rules!$B$5)</f>
        <v>1.8206645425580339E-3</v>
      </c>
      <c r="L68">
        <f ca="1">$B68*1/(9+Rules!$B$5)</f>
        <v>1.8206645425580339E-3</v>
      </c>
      <c r="M68">
        <f ca="1">$B68*1/(9+Rules!$B$5)</f>
        <v>1.8206645425580339E-3</v>
      </c>
      <c r="N68">
        <f ca="1">$B68*1/(9+Rules!$B$5)</f>
        <v>1.8206645425580339E-3</v>
      </c>
      <c r="O68">
        <f ca="1">$B68*1/(9+Rules!$B$5)</f>
        <v>1.8206645425580339E-3</v>
      </c>
      <c r="P68">
        <f ca="1">$B68*1/(9+Rules!$B$5)</f>
        <v>1.8206645425580339E-3</v>
      </c>
      <c r="Q68">
        <f ca="1">$B68*1/(9+Rules!$B$5)</f>
        <v>1.8206645425580339E-3</v>
      </c>
      <c r="R68">
        <f ca="1">$B68*1/(9+Rules!$B$5)</f>
        <v>1.8206645425580339E-3</v>
      </c>
      <c r="S68">
        <f ca="1">$B68*Rules!$B$5/(9+Rules!$B$5)</f>
        <v>7.2826581702321357E-3</v>
      </c>
    </row>
    <row r="69" spans="1:28" x14ac:dyDescent="0.2">
      <c r="A69">
        <v>13</v>
      </c>
      <c r="B69">
        <f ca="1">K56</f>
        <v>3.1406463359126086E-2</v>
      </c>
      <c r="K69">
        <f ca="1">$B69*1/(9+Rules!$B$5)</f>
        <v>2.4158817968558529E-3</v>
      </c>
      <c r="L69">
        <f ca="1">$B69*1/(9+Rules!$B$5)</f>
        <v>2.4158817968558529E-3</v>
      </c>
      <c r="M69">
        <f ca="1">$B69*1/(9+Rules!$B$5)</f>
        <v>2.4158817968558529E-3</v>
      </c>
      <c r="N69">
        <f ca="1">$B69*1/(9+Rules!$B$5)</f>
        <v>2.4158817968558529E-3</v>
      </c>
      <c r="O69">
        <f ca="1">$B69*1/(9+Rules!$B$5)</f>
        <v>2.4158817968558529E-3</v>
      </c>
      <c r="P69">
        <f ca="1">$B69*1/(9+Rules!$B$5)</f>
        <v>2.4158817968558529E-3</v>
      </c>
      <c r="Q69">
        <f ca="1">$B69*1/(9+Rules!$B$5)</f>
        <v>2.4158817968558529E-3</v>
      </c>
      <c r="R69">
        <f ca="1">$B69*1/(9+Rules!$B$5)</f>
        <v>2.4158817968558529E-3</v>
      </c>
      <c r="S69">
        <f ca="1">$B69*1/(9+Rules!$B$5)</f>
        <v>2.4158817968558529E-3</v>
      </c>
      <c r="T69">
        <f ca="1">$B69*Rules!$B$5/(9+Rules!$B$5)</f>
        <v>9.6635271874234117E-3</v>
      </c>
    </row>
    <row r="70" spans="1:28" x14ac:dyDescent="0.2">
      <c r="A70">
        <v>14</v>
      </c>
      <c r="B70">
        <f ca="1">L56</f>
        <v>3.823395539371871E-2</v>
      </c>
      <c r="L70">
        <f ca="1">$B70*1/(9+Rules!$B$5)</f>
        <v>2.9410734918245162E-3</v>
      </c>
      <c r="M70">
        <f ca="1">$B70*1/(9+Rules!$B$5)</f>
        <v>2.9410734918245162E-3</v>
      </c>
      <c r="N70">
        <f ca="1">$B70*1/(9+Rules!$B$5)</f>
        <v>2.9410734918245162E-3</v>
      </c>
      <c r="O70">
        <f ca="1">$B70*1/(9+Rules!$B$5)</f>
        <v>2.9410734918245162E-3</v>
      </c>
      <c r="P70">
        <f ca="1">$B70*1/(9+Rules!$B$5)</f>
        <v>2.9410734918245162E-3</v>
      </c>
      <c r="Q70">
        <f ca="1">$B70*1/(9+Rules!$B$5)</f>
        <v>2.9410734918245162E-3</v>
      </c>
      <c r="R70">
        <f ca="1">$B70*1/(9+Rules!$B$5)</f>
        <v>2.9410734918245162E-3</v>
      </c>
      <c r="S70">
        <f ca="1">$B70*1/(9+Rules!$B$5)</f>
        <v>2.9410734918245162E-3</v>
      </c>
      <c r="T70">
        <f ca="1">$B70*1/(9+Rules!$B$5)</f>
        <v>2.9410734918245162E-3</v>
      </c>
      <c r="U70">
        <f ca="1">$B70*Rules!$B$5/(9+Rules!$B$5)</f>
        <v>1.1764293967298065E-2</v>
      </c>
    </row>
    <row r="71" spans="1:28" x14ac:dyDescent="0.2">
      <c r="A71">
        <v>15</v>
      </c>
      <c r="B71">
        <f ca="1">M56</f>
        <v>4.4151115157032322E-2</v>
      </c>
      <c r="M71">
        <f ca="1">$B71*1/(9+Rules!$B$5)</f>
        <v>3.3962396274640249E-3</v>
      </c>
      <c r="N71">
        <f ca="1">$B71*1/(9+Rules!$B$5)</f>
        <v>3.3962396274640249E-3</v>
      </c>
      <c r="O71">
        <f ca="1">$B71*1/(9+Rules!$B$5)</f>
        <v>3.3962396274640249E-3</v>
      </c>
      <c r="P71">
        <f ca="1">$B71*1/(9+Rules!$B$5)</f>
        <v>3.3962396274640249E-3</v>
      </c>
      <c r="Q71">
        <f ca="1">$B71*1/(9+Rules!$B$5)</f>
        <v>3.3962396274640249E-3</v>
      </c>
      <c r="R71">
        <f ca="1">$B71*1/(9+Rules!$B$5)</f>
        <v>3.3962396274640249E-3</v>
      </c>
      <c r="S71">
        <f ca="1">$B71*1/(9+Rules!$B$5)</f>
        <v>3.3962396274640249E-3</v>
      </c>
      <c r="T71">
        <f ca="1">$B71*1/(9+Rules!$B$5)</f>
        <v>3.3962396274640249E-3</v>
      </c>
      <c r="U71">
        <f ca="1">$B71*1/(9+Rules!$B$5)</f>
        <v>3.3962396274640249E-3</v>
      </c>
      <c r="V71">
        <f ca="1">$B71*Rules!$B$5/(9+Rules!$B$5)</f>
        <v>1.3584958509856099E-2</v>
      </c>
    </row>
    <row r="72" spans="1:28" x14ac:dyDescent="0.2">
      <c r="A72">
        <v>16</v>
      </c>
      <c r="B72">
        <f ca="1">N56</f>
        <v>4.9157942649066921E-2</v>
      </c>
      <c r="N72">
        <f ca="1">$B72*1/(9+Rules!$B$5)</f>
        <v>3.7813802037743784E-3</v>
      </c>
      <c r="O72">
        <f ca="1">$B72*1/(9+Rules!$B$5)</f>
        <v>3.7813802037743784E-3</v>
      </c>
      <c r="P72">
        <f ca="1">$B72*1/(9+Rules!$B$5)</f>
        <v>3.7813802037743784E-3</v>
      </c>
      <c r="Q72">
        <f ca="1">$B72*1/(9+Rules!$B$5)</f>
        <v>3.7813802037743784E-3</v>
      </c>
      <c r="R72">
        <f ca="1">$B72*1/(9+Rules!$B$5)</f>
        <v>3.7813802037743784E-3</v>
      </c>
      <c r="S72">
        <f ca="1">$B72*1/(9+Rules!$B$5)</f>
        <v>3.7813802037743784E-3</v>
      </c>
      <c r="T72">
        <f ca="1">$B72*1/(9+Rules!$B$5)</f>
        <v>3.7813802037743784E-3</v>
      </c>
      <c r="U72">
        <f ca="1">$B72*1/(9+Rules!$B$5)</f>
        <v>3.7813802037743784E-3</v>
      </c>
      <c r="V72">
        <f ca="1">$B72*1/(9+Rules!$B$5)</f>
        <v>3.7813802037743784E-3</v>
      </c>
      <c r="W72">
        <f ca="1">$B72*Rules!$B$5/(9+Rules!$B$5)</f>
        <v>1.5125520815097514E-2</v>
      </c>
    </row>
    <row r="73" spans="1:28" x14ac:dyDescent="0.2">
      <c r="B73" t="s">
        <v>2</v>
      </c>
      <c r="C73">
        <f t="shared" ref="C73:AB73" ca="1" si="12">SUM(C61:C72)</f>
        <v>3.5012779664577572E-5</v>
      </c>
      <c r="D73">
        <f t="shared" ca="1" si="12"/>
        <v>1.4005111865831031E-4</v>
      </c>
      <c r="E73">
        <f t="shared" ca="1" si="12"/>
        <v>3.5012779664577581E-4</v>
      </c>
      <c r="F73">
        <f t="shared" ca="1" si="12"/>
        <v>7.0025559329155163E-4</v>
      </c>
      <c r="G73">
        <f t="shared" ca="1" si="12"/>
        <v>1.2254472882602153E-3</v>
      </c>
      <c r="H73">
        <f t="shared" ca="1" si="12"/>
        <v>1.9607156612163443E-3</v>
      </c>
      <c r="I73">
        <f t="shared" ca="1" si="12"/>
        <v>2.9410734918245167E-3</v>
      </c>
      <c r="J73">
        <f t="shared" ca="1" si="12"/>
        <v>4.7617380343825504E-3</v>
      </c>
      <c r="K73">
        <f t="shared" ca="1" si="12"/>
        <v>7.1776198312384033E-3</v>
      </c>
      <c r="L73">
        <f t="shared" ca="1" si="12"/>
        <v>1.0223731662056652E-2</v>
      </c>
      <c r="M73">
        <f t="shared" ca="1" si="12"/>
        <v>1.3795035187843564E-2</v>
      </c>
      <c r="N73">
        <f t="shared" ca="1" si="12"/>
        <v>1.7786492069605406E-2</v>
      </c>
      <c r="O73">
        <f t="shared" ca="1" si="12"/>
        <v>1.7996568747592874E-2</v>
      </c>
      <c r="P73">
        <f t="shared" ca="1" si="12"/>
        <v>1.8171632645915758E-2</v>
      </c>
      <c r="Q73">
        <f t="shared" ca="1" si="12"/>
        <v>1.8276670984909496E-2</v>
      </c>
      <c r="R73">
        <f t="shared" ca="1" si="12"/>
        <v>1.8276670984909496E-2</v>
      </c>
      <c r="S73">
        <f t="shared" ca="1" si="12"/>
        <v>1.9817233290150907E-2</v>
      </c>
      <c r="T73">
        <f t="shared" ca="1" si="12"/>
        <v>1.978222051048633E-2</v>
      </c>
      <c r="U73">
        <f t="shared" ca="1" si="12"/>
        <v>1.8941913798536471E-2</v>
      </c>
      <c r="V73">
        <f t="shared" ca="1" si="12"/>
        <v>1.7366338713630476E-2</v>
      </c>
      <c r="W73">
        <f t="shared" ca="1" si="12"/>
        <v>1.5125520815097514E-2</v>
      </c>
      <c r="X73">
        <f t="shared" si="12"/>
        <v>0</v>
      </c>
      <c r="Y73">
        <f t="shared" si="12"/>
        <v>0</v>
      </c>
      <c r="Z73">
        <f t="shared" si="12"/>
        <v>0</v>
      </c>
      <c r="AA73">
        <f t="shared" si="12"/>
        <v>0</v>
      </c>
      <c r="AB73">
        <f t="shared" si="12"/>
        <v>0</v>
      </c>
    </row>
    <row r="75" spans="1:28" x14ac:dyDescent="0.2">
      <c r="A75" t="s">
        <v>128</v>
      </c>
      <c r="C75">
        <v>14</v>
      </c>
      <c r="D75">
        <v>15</v>
      </c>
      <c r="E75">
        <v>16</v>
      </c>
      <c r="F75">
        <v>17</v>
      </c>
      <c r="G75">
        <v>18</v>
      </c>
      <c r="H75">
        <v>19</v>
      </c>
      <c r="I75">
        <v>20</v>
      </c>
      <c r="J75">
        <v>21</v>
      </c>
      <c r="K75">
        <v>22</v>
      </c>
      <c r="L75">
        <v>23</v>
      </c>
      <c r="M75">
        <v>24</v>
      </c>
      <c r="N75">
        <v>25</v>
      </c>
      <c r="O75">
        <v>26</v>
      </c>
      <c r="P75">
        <v>27</v>
      </c>
      <c r="Q75">
        <v>28</v>
      </c>
      <c r="R75">
        <v>29</v>
      </c>
      <c r="S75">
        <v>30</v>
      </c>
      <c r="T75">
        <v>31</v>
      </c>
      <c r="U75">
        <v>32</v>
      </c>
    </row>
    <row r="76" spans="1:28" x14ac:dyDescent="0.2">
      <c r="A76">
        <v>13</v>
      </c>
      <c r="B76">
        <f>K57</f>
        <v>4.5516613563950843E-4</v>
      </c>
      <c r="C76">
        <f>$B76*1/(9+Rules!$B$5)</f>
        <v>3.5012779664577572E-5</v>
      </c>
      <c r="D76">
        <f>$B76*1/(9+Rules!$B$5)</f>
        <v>3.5012779664577572E-5</v>
      </c>
      <c r="E76">
        <f>$B76*1/(9+Rules!$B$5)</f>
        <v>3.5012779664577572E-5</v>
      </c>
      <c r="F76">
        <f>$B76*1/(9+Rules!$B$5)</f>
        <v>3.5012779664577572E-5</v>
      </c>
      <c r="G76">
        <f>$B76*1/(9+Rules!$B$5)</f>
        <v>3.5012779664577572E-5</v>
      </c>
      <c r="H76">
        <f>$B76*1/(9+Rules!$B$5)</f>
        <v>3.5012779664577572E-5</v>
      </c>
      <c r="I76">
        <f>$B76*1/(9+Rules!$B$5)</f>
        <v>3.5012779664577572E-5</v>
      </c>
      <c r="J76">
        <f>$B76*1/(9+Rules!$B$5)</f>
        <v>3.5012779664577572E-5</v>
      </c>
      <c r="K76">
        <f>$B76*1/(9+Rules!$B$5)</f>
        <v>3.5012779664577572E-5</v>
      </c>
      <c r="L76">
        <f>$B76*Rules!$B$5/(9+Rules!$B$5)</f>
        <v>1.4005111865831029E-4</v>
      </c>
    </row>
    <row r="77" spans="1:28" x14ac:dyDescent="0.2">
      <c r="A77">
        <v>14</v>
      </c>
      <c r="B77">
        <f>L57</f>
        <v>1.3654984069185255E-3</v>
      </c>
      <c r="D77">
        <f>$B77*1/(9+Rules!$B$5)</f>
        <v>1.0503833899373274E-4</v>
      </c>
      <c r="E77">
        <f>$B77*1/(9+Rules!$B$5)</f>
        <v>1.0503833899373274E-4</v>
      </c>
      <c r="F77">
        <f>$B77*1/(9+Rules!$B$5)</f>
        <v>1.0503833899373274E-4</v>
      </c>
      <c r="G77">
        <f>$B77*1/(9+Rules!$B$5)</f>
        <v>1.0503833899373274E-4</v>
      </c>
      <c r="H77">
        <f>$B77*1/(9+Rules!$B$5)</f>
        <v>1.0503833899373274E-4</v>
      </c>
      <c r="I77">
        <f>$B77*1/(9+Rules!$B$5)</f>
        <v>1.0503833899373274E-4</v>
      </c>
      <c r="J77">
        <f>$B77*1/(9+Rules!$B$5)</f>
        <v>1.0503833899373274E-4</v>
      </c>
      <c r="K77">
        <f>$B77*1/(9+Rules!$B$5)</f>
        <v>1.0503833899373274E-4</v>
      </c>
      <c r="L77">
        <f>$B77*1/(9+Rules!$B$5)</f>
        <v>1.0503833899373274E-4</v>
      </c>
      <c r="M77">
        <f>$B77*Rules!$B$5/(9+Rules!$B$5)</f>
        <v>4.2015335597493094E-4</v>
      </c>
    </row>
    <row r="78" spans="1:28" x14ac:dyDescent="0.2">
      <c r="A78">
        <v>15</v>
      </c>
      <c r="B78">
        <f>M57</f>
        <v>2.2758306781975423E-3</v>
      </c>
      <c r="E78">
        <f>$B78*1/(9+Rules!$B$5)</f>
        <v>1.7506389832288788E-4</v>
      </c>
      <c r="F78">
        <f>$B78*1/(9+Rules!$B$5)</f>
        <v>1.7506389832288788E-4</v>
      </c>
      <c r="G78">
        <f>$B78*1/(9+Rules!$B$5)</f>
        <v>1.7506389832288788E-4</v>
      </c>
      <c r="H78">
        <f>$B78*1/(9+Rules!$B$5)</f>
        <v>1.7506389832288788E-4</v>
      </c>
      <c r="I78">
        <f>$B78*1/(9+Rules!$B$5)</f>
        <v>1.7506389832288788E-4</v>
      </c>
      <c r="J78">
        <f>$B78*1/(9+Rules!$B$5)</f>
        <v>1.7506389832288788E-4</v>
      </c>
      <c r="K78">
        <f>$B78*1/(9+Rules!$B$5)</f>
        <v>1.7506389832288788E-4</v>
      </c>
      <c r="L78">
        <f>$B78*1/(9+Rules!$B$5)</f>
        <v>1.7506389832288788E-4</v>
      </c>
      <c r="M78">
        <f>$B78*1/(9+Rules!$B$5)</f>
        <v>1.7506389832288788E-4</v>
      </c>
      <c r="N78">
        <f>$B78*Rules!$B$5/(9+Rules!$B$5)</f>
        <v>7.0025559329155152E-4</v>
      </c>
    </row>
    <row r="79" spans="1:28" x14ac:dyDescent="0.2">
      <c r="A79">
        <v>16</v>
      </c>
      <c r="B79">
        <f>N57</f>
        <v>3.1861629494765592E-3</v>
      </c>
      <c r="F79">
        <f>$B79*1/(9+Rules!$B$5)</f>
        <v>2.4508945765204304E-4</v>
      </c>
      <c r="G79">
        <f>$B79*1/(9+Rules!$B$5)</f>
        <v>2.4508945765204304E-4</v>
      </c>
      <c r="H79">
        <f>$B79*1/(9+Rules!$B$5)</f>
        <v>2.4508945765204304E-4</v>
      </c>
      <c r="I79">
        <f>$B79*1/(9+Rules!$B$5)</f>
        <v>2.4508945765204304E-4</v>
      </c>
      <c r="J79">
        <f>$B79*1/(9+Rules!$B$5)</f>
        <v>2.4508945765204304E-4</v>
      </c>
      <c r="K79">
        <f>$B79*1/(9+Rules!$B$5)</f>
        <v>2.4508945765204304E-4</v>
      </c>
      <c r="L79">
        <f>$B79*1/(9+Rules!$B$5)</f>
        <v>2.4508945765204304E-4</v>
      </c>
      <c r="M79">
        <f>$B79*1/(9+Rules!$B$5)</f>
        <v>2.4508945765204304E-4</v>
      </c>
      <c r="N79">
        <f>$B79*1/(9+Rules!$B$5)</f>
        <v>2.4508945765204304E-4</v>
      </c>
      <c r="O79">
        <f>$B79*Rules!$B$5/(9+Rules!$B$5)</f>
        <v>9.8035783060817215E-4</v>
      </c>
    </row>
    <row r="80" spans="1:28" x14ac:dyDescent="0.2">
      <c r="A80">
        <v>17</v>
      </c>
      <c r="B80">
        <f>O57</f>
        <v>4.0964952207555765E-3</v>
      </c>
      <c r="G80">
        <f>$B80*1/(9+Rules!$B$5)</f>
        <v>3.1511501698119817E-4</v>
      </c>
      <c r="H80">
        <f>$B80*1/(9+Rules!$B$5)</f>
        <v>3.1511501698119817E-4</v>
      </c>
      <c r="I80">
        <f>$B80*1/(9+Rules!$B$5)</f>
        <v>3.1511501698119817E-4</v>
      </c>
      <c r="J80">
        <f>$B80*1/(9+Rules!$B$5)</f>
        <v>3.1511501698119817E-4</v>
      </c>
      <c r="K80">
        <f>$B80*1/(9+Rules!$B$5)</f>
        <v>3.1511501698119817E-4</v>
      </c>
      <c r="L80">
        <f>$B80*1/(9+Rules!$B$5)</f>
        <v>3.1511501698119817E-4</v>
      </c>
      <c r="M80">
        <f>$B80*1/(9+Rules!$B$5)</f>
        <v>3.1511501698119817E-4</v>
      </c>
      <c r="N80">
        <f>$B80*1/(9+Rules!$B$5)</f>
        <v>3.1511501698119817E-4</v>
      </c>
      <c r="O80">
        <f>$B80*1/(9+Rules!$B$5)</f>
        <v>3.1511501698119817E-4</v>
      </c>
      <c r="P80">
        <f>$B80*Rules!$B$5/(9+Rules!$B$5)</f>
        <v>1.2604600679247927E-3</v>
      </c>
    </row>
    <row r="81" spans="1:30" x14ac:dyDescent="0.2">
      <c r="A81">
        <v>18</v>
      </c>
      <c r="B81">
        <f>P57</f>
        <v>5.0068274920345938E-3</v>
      </c>
      <c r="H81">
        <f>$B81*1/(9+Rules!$B$5)</f>
        <v>3.8514057631035335E-4</v>
      </c>
      <c r="I81">
        <f>$B81*1/(9+Rules!$B$5)</f>
        <v>3.8514057631035335E-4</v>
      </c>
      <c r="J81">
        <f>$B81*1/(9+Rules!$B$5)</f>
        <v>3.8514057631035335E-4</v>
      </c>
      <c r="K81">
        <f>$B81*1/(9+Rules!$B$5)</f>
        <v>3.8514057631035335E-4</v>
      </c>
      <c r="L81">
        <f>$B81*1/(9+Rules!$B$5)</f>
        <v>3.8514057631035335E-4</v>
      </c>
      <c r="M81">
        <f>$B81*1/(9+Rules!$B$5)</f>
        <v>3.8514057631035335E-4</v>
      </c>
      <c r="N81">
        <f>$B81*1/(9+Rules!$B$5)</f>
        <v>3.8514057631035335E-4</v>
      </c>
      <c r="O81">
        <f>$B81*1/(9+Rules!$B$5)</f>
        <v>3.8514057631035335E-4</v>
      </c>
      <c r="P81">
        <f>$B81*1/(9+Rules!$B$5)</f>
        <v>3.8514057631035335E-4</v>
      </c>
      <c r="Q81">
        <f>$B81*Rules!$B$5/(9+Rules!$B$5)</f>
        <v>1.5405623052414134E-3</v>
      </c>
    </row>
    <row r="82" spans="1:30" x14ac:dyDescent="0.2">
      <c r="B82" t="s">
        <v>2</v>
      </c>
      <c r="C82">
        <f t="shared" ref="C82:T82" si="13">SUM(C76:C81)</f>
        <v>3.5012779664577572E-5</v>
      </c>
      <c r="D82">
        <f t="shared" si="13"/>
        <v>1.4005111865831031E-4</v>
      </c>
      <c r="E82">
        <f t="shared" si="13"/>
        <v>3.1511501698119817E-4</v>
      </c>
      <c r="F82">
        <f t="shared" si="13"/>
        <v>5.6020447463324126E-4</v>
      </c>
      <c r="G82">
        <f t="shared" si="13"/>
        <v>8.7531949161443942E-4</v>
      </c>
      <c r="H82">
        <f t="shared" si="13"/>
        <v>1.2604600679247927E-3</v>
      </c>
      <c r="I82">
        <f t="shared" si="13"/>
        <v>1.2604600679247927E-3</v>
      </c>
      <c r="J82">
        <f t="shared" si="13"/>
        <v>1.2604600679247927E-3</v>
      </c>
      <c r="K82">
        <f t="shared" si="13"/>
        <v>1.2604600679247927E-3</v>
      </c>
      <c r="L82">
        <f t="shared" si="13"/>
        <v>1.3654984069185253E-3</v>
      </c>
      <c r="M82">
        <f t="shared" si="13"/>
        <v>1.5405623052414132E-3</v>
      </c>
      <c r="N82">
        <f t="shared" si="13"/>
        <v>1.645600644235146E-3</v>
      </c>
      <c r="O82">
        <f t="shared" si="13"/>
        <v>1.6806134238997238E-3</v>
      </c>
      <c r="P82">
        <f t="shared" si="13"/>
        <v>1.645600644235146E-3</v>
      </c>
      <c r="Q82">
        <f t="shared" si="13"/>
        <v>1.5405623052414134E-3</v>
      </c>
      <c r="R82">
        <f t="shared" si="13"/>
        <v>0</v>
      </c>
      <c r="S82">
        <f t="shared" si="13"/>
        <v>0</v>
      </c>
      <c r="T82">
        <f t="shared" si="13"/>
        <v>0</v>
      </c>
    </row>
    <row r="84" spans="1:30" x14ac:dyDescent="0.2">
      <c r="B84" t="s">
        <v>126</v>
      </c>
      <c r="C84">
        <v>6</v>
      </c>
      <c r="D84">
        <v>7</v>
      </c>
      <c r="E84">
        <v>8</v>
      </c>
      <c r="F84">
        <v>9</v>
      </c>
      <c r="G84">
        <v>10</v>
      </c>
      <c r="H84">
        <v>11</v>
      </c>
      <c r="I84">
        <v>12</v>
      </c>
      <c r="J84">
        <v>13</v>
      </c>
      <c r="K84">
        <v>14</v>
      </c>
      <c r="L84">
        <v>15</v>
      </c>
      <c r="M84">
        <v>16</v>
      </c>
      <c r="N84">
        <v>17</v>
      </c>
      <c r="O84">
        <v>18</v>
      </c>
      <c r="P84">
        <v>19</v>
      </c>
      <c r="Q84">
        <v>20</v>
      </c>
      <c r="R84">
        <v>21</v>
      </c>
      <c r="S84" t="s">
        <v>121</v>
      </c>
      <c r="T84" t="s">
        <v>2</v>
      </c>
      <c r="U84" t="s">
        <v>130</v>
      </c>
      <c r="V84" t="s">
        <v>143</v>
      </c>
      <c r="W84" t="s">
        <v>133</v>
      </c>
    </row>
    <row r="85" spans="1:30" x14ac:dyDescent="0.2">
      <c r="B85" t="s">
        <v>131</v>
      </c>
      <c r="C85">
        <f t="shared" ref="C85:R85" ca="1" si="14">SUMIF($C$60:$AD$60,C84,$C$73:$AD$73)+SUMIF($K$75:$U$75,C84+10,$K$82:$U$82)</f>
        <v>3.5012779664577572E-5</v>
      </c>
      <c r="D85">
        <f t="shared" ca="1" si="14"/>
        <v>1.4005111865831031E-4</v>
      </c>
      <c r="E85">
        <f t="shared" ca="1" si="14"/>
        <v>3.5012779664577581E-4</v>
      </c>
      <c r="F85">
        <f t="shared" ca="1" si="14"/>
        <v>7.0025559329155163E-4</v>
      </c>
      <c r="G85">
        <f t="shared" ca="1" si="14"/>
        <v>1.2254472882602153E-3</v>
      </c>
      <c r="H85">
        <f t="shared" ca="1" si="14"/>
        <v>1.9607156612163443E-3</v>
      </c>
      <c r="I85">
        <f t="shared" ca="1" si="14"/>
        <v>4.2015335597493098E-3</v>
      </c>
      <c r="J85">
        <f t="shared" ca="1" si="14"/>
        <v>6.1272364413010759E-3</v>
      </c>
      <c r="K85">
        <f t="shared" ca="1" si="14"/>
        <v>8.7181821364798167E-3</v>
      </c>
      <c r="L85">
        <f t="shared" ca="1" si="14"/>
        <v>1.1869332306291799E-2</v>
      </c>
      <c r="M85">
        <f t="shared" ca="1" si="14"/>
        <v>1.5475648611743288E-2</v>
      </c>
      <c r="N85">
        <f t="shared" ca="1" si="14"/>
        <v>1.9432092713840551E-2</v>
      </c>
      <c r="O85">
        <f t="shared" ca="1" si="14"/>
        <v>1.9537131052834288E-2</v>
      </c>
      <c r="P85">
        <f t="shared" ca="1" si="14"/>
        <v>1.8171632645915758E-2</v>
      </c>
      <c r="Q85">
        <f t="shared" ca="1" si="14"/>
        <v>1.8276670984909496E-2</v>
      </c>
      <c r="R85">
        <f t="shared" ca="1" si="14"/>
        <v>1.8276670984909496E-2</v>
      </c>
      <c r="S85">
        <f ca="1">SUMIF($C$60:$AD$60,"&gt;21",$C$73:$AD$73)</f>
        <v>9.1033227127901711E-2</v>
      </c>
      <c r="T85">
        <f ca="1">SUM(C85:S85)</f>
        <v>0.23553096880361338</v>
      </c>
      <c r="U85">
        <f ca="1">S85+SUM(N85:R85,P86:R86)</f>
        <v>0.18850880571408568</v>
      </c>
      <c r="V85">
        <f>W56</f>
        <v>0.32544378698224863</v>
      </c>
      <c r="W85">
        <f ca="1">V56</f>
        <v>0.43331816112881205</v>
      </c>
    </row>
    <row r="86" spans="1:30" x14ac:dyDescent="0.2">
      <c r="B86" t="s">
        <v>132</v>
      </c>
      <c r="C86">
        <f t="shared" ref="C86:R86" si="15">SUMIF($C$75:$J$75,C84,$C$82:$J$82)</f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  <c r="H86">
        <f t="shared" si="15"/>
        <v>0</v>
      </c>
      <c r="I86">
        <f t="shared" si="15"/>
        <v>0</v>
      </c>
      <c r="J86">
        <f t="shared" si="15"/>
        <v>0</v>
      </c>
      <c r="K86">
        <f t="shared" si="15"/>
        <v>3.5012779664577572E-5</v>
      </c>
      <c r="L86">
        <f t="shared" si="15"/>
        <v>1.4005111865831031E-4</v>
      </c>
      <c r="M86">
        <f t="shared" si="15"/>
        <v>3.1511501698119817E-4</v>
      </c>
      <c r="N86">
        <f t="shared" si="15"/>
        <v>5.6020447463324126E-4</v>
      </c>
      <c r="O86">
        <f t="shared" si="15"/>
        <v>8.7531949161443942E-4</v>
      </c>
      <c r="P86">
        <f t="shared" si="15"/>
        <v>1.2604600679247927E-3</v>
      </c>
      <c r="Q86">
        <f t="shared" si="15"/>
        <v>1.2604600679247927E-3</v>
      </c>
      <c r="R86">
        <f t="shared" si="15"/>
        <v>1.2604600679247927E-3</v>
      </c>
      <c r="S86">
        <f>SUMIF($C$60:$AD$60,S84,$C$73:$AD$73)+SUMIF($C$75:$J$75,S84,$C$82:$J$82)+SUMIF($K$75:$U$75,S84+10,$K$82:$U$82)</f>
        <v>0</v>
      </c>
      <c r="T86">
        <f>SUM(C86:S86)</f>
        <v>5.7070830853261454E-3</v>
      </c>
      <c r="W86" t="s">
        <v>127</v>
      </c>
    </row>
    <row r="87" spans="1:30" x14ac:dyDescent="0.2">
      <c r="S87" t="s">
        <v>2</v>
      </c>
      <c r="T87">
        <f ca="1">SUM(T85:T86)</f>
        <v>0.24123805188893951</v>
      </c>
      <c r="W87">
        <f ca="1">T87+W85+V85</f>
        <v>1.0000000000000002</v>
      </c>
    </row>
    <row r="90" spans="1:30" x14ac:dyDescent="0.2">
      <c r="B90" t="s">
        <v>14</v>
      </c>
      <c r="C90">
        <v>7</v>
      </c>
      <c r="D90">
        <v>8</v>
      </c>
      <c r="E90">
        <v>9</v>
      </c>
      <c r="F90">
        <v>10</v>
      </c>
      <c r="G90">
        <v>11</v>
      </c>
      <c r="H90">
        <v>12</v>
      </c>
      <c r="I90">
        <v>13</v>
      </c>
      <c r="J90">
        <v>14</v>
      </c>
      <c r="K90">
        <v>15</v>
      </c>
      <c r="L90">
        <v>16</v>
      </c>
      <c r="M90">
        <v>17</v>
      </c>
      <c r="N90">
        <v>18</v>
      </c>
      <c r="O90">
        <v>19</v>
      </c>
      <c r="P90">
        <v>20</v>
      </c>
      <c r="Q90">
        <v>21</v>
      </c>
      <c r="R90">
        <v>22</v>
      </c>
      <c r="S90">
        <v>23</v>
      </c>
      <c r="T90">
        <v>24</v>
      </c>
      <c r="U90">
        <v>25</v>
      </c>
      <c r="V90">
        <v>26</v>
      </c>
      <c r="W90">
        <v>27</v>
      </c>
      <c r="X90">
        <v>28</v>
      </c>
      <c r="Y90">
        <v>29</v>
      </c>
      <c r="Z90">
        <v>30</v>
      </c>
      <c r="AA90">
        <v>31</v>
      </c>
      <c r="AB90">
        <v>32</v>
      </c>
      <c r="AC90">
        <v>33</v>
      </c>
      <c r="AD90">
        <v>34</v>
      </c>
    </row>
    <row r="91" spans="1:30" x14ac:dyDescent="0.2">
      <c r="A91">
        <v>6</v>
      </c>
      <c r="B91">
        <f ca="1">C85</f>
        <v>3.5012779664577572E-5</v>
      </c>
      <c r="C91">
        <f ca="1">$B91*1/(9+Rules!$B$5)</f>
        <v>2.6932907434290439E-6</v>
      </c>
      <c r="D91">
        <f ca="1">$B91*1/(9+Rules!$B$5)</f>
        <v>2.6932907434290439E-6</v>
      </c>
      <c r="E91">
        <f ca="1">$B91*1/(9+Rules!$B$5)</f>
        <v>2.6932907434290439E-6</v>
      </c>
      <c r="F91">
        <f ca="1">$B91*1/(9+Rules!$B$5)</f>
        <v>2.6932907434290439E-6</v>
      </c>
      <c r="G91">
        <f ca="1">$B91*1/(9+Rules!$B$5)</f>
        <v>2.6932907434290439E-6</v>
      </c>
      <c r="H91">
        <f ca="1">$B91*1/(9+Rules!$B$5)</f>
        <v>2.6932907434290439E-6</v>
      </c>
      <c r="I91">
        <f ca="1">$B91*1/(9+Rules!$B$5)</f>
        <v>2.6932907434290439E-6</v>
      </c>
      <c r="J91">
        <f ca="1">$B91*1/(9+Rules!$B$5)</f>
        <v>2.6932907434290439E-6</v>
      </c>
      <c r="K91">
        <f ca="1">$B91*1/(9+Rules!$B$5)</f>
        <v>2.6932907434290439E-6</v>
      </c>
      <c r="L91">
        <f ca="1">$B91*Rules!$B$5/(9+Rules!$B$5)</f>
        <v>1.0773162973716176E-5</v>
      </c>
    </row>
    <row r="92" spans="1:30" x14ac:dyDescent="0.2">
      <c r="A92">
        <v>7</v>
      </c>
      <c r="B92">
        <f ca="1">D85</f>
        <v>1.4005111865831031E-4</v>
      </c>
      <c r="D92">
        <f ca="1">$B92*1/(9+Rules!$B$5)</f>
        <v>1.0773162973716177E-5</v>
      </c>
      <c r="E92">
        <f ca="1">$B92*1/(9+Rules!$B$5)</f>
        <v>1.0773162973716177E-5</v>
      </c>
      <c r="F92">
        <f ca="1">$B92*1/(9+Rules!$B$5)</f>
        <v>1.0773162973716177E-5</v>
      </c>
      <c r="G92">
        <f ca="1">$B92*1/(9+Rules!$B$5)</f>
        <v>1.0773162973716177E-5</v>
      </c>
      <c r="H92">
        <f ca="1">$B92*1/(9+Rules!$B$5)</f>
        <v>1.0773162973716177E-5</v>
      </c>
      <c r="I92">
        <f ca="1">$B92*1/(9+Rules!$B$5)</f>
        <v>1.0773162973716177E-5</v>
      </c>
      <c r="J92">
        <f ca="1">$B92*1/(9+Rules!$B$5)</f>
        <v>1.0773162973716177E-5</v>
      </c>
      <c r="K92">
        <f ca="1">$B92*1/(9+Rules!$B$5)</f>
        <v>1.0773162973716177E-5</v>
      </c>
      <c r="L92">
        <f ca="1">$B92*1/(9+Rules!$B$5)</f>
        <v>1.0773162973716177E-5</v>
      </c>
      <c r="M92">
        <f ca="1">$B92*Rules!$B$5/(9+Rules!$B$5)</f>
        <v>4.3092651894864709E-5</v>
      </c>
    </row>
    <row r="93" spans="1:30" x14ac:dyDescent="0.2">
      <c r="A93">
        <v>8</v>
      </c>
      <c r="B93">
        <f ca="1">E85</f>
        <v>3.5012779664577581E-4</v>
      </c>
      <c r="E93">
        <f ca="1">$B93*1/(9+Rules!$B$5)</f>
        <v>2.6932907434290448E-5</v>
      </c>
      <c r="F93">
        <f ca="1">$B93*1/(9+Rules!$B$5)</f>
        <v>2.6932907434290448E-5</v>
      </c>
      <c r="G93">
        <f ca="1">$B93*1/(9+Rules!$B$5)</f>
        <v>2.6932907434290448E-5</v>
      </c>
      <c r="H93">
        <f ca="1">$B93*1/(9+Rules!$B$5)</f>
        <v>2.6932907434290448E-5</v>
      </c>
      <c r="I93">
        <f ca="1">$B93*1/(9+Rules!$B$5)</f>
        <v>2.6932907434290448E-5</v>
      </c>
      <c r="J93">
        <f ca="1">$B93*1/(9+Rules!$B$5)</f>
        <v>2.6932907434290448E-5</v>
      </c>
      <c r="K93">
        <f ca="1">$B93*1/(9+Rules!$B$5)</f>
        <v>2.6932907434290448E-5</v>
      </c>
      <c r="L93">
        <f ca="1">$B93*1/(9+Rules!$B$5)</f>
        <v>2.6932907434290448E-5</v>
      </c>
      <c r="M93">
        <f ca="1">$B93*1/(9+Rules!$B$5)</f>
        <v>2.6932907434290448E-5</v>
      </c>
      <c r="N93">
        <f ca="1">$B93*Rules!$B$5/(9+Rules!$B$5)</f>
        <v>1.0773162973716179E-4</v>
      </c>
    </row>
    <row r="94" spans="1:30" x14ac:dyDescent="0.2">
      <c r="A94">
        <v>9</v>
      </c>
      <c r="B94">
        <f ca="1">F$85</f>
        <v>7.0025559329155163E-4</v>
      </c>
      <c r="F94">
        <f ca="1">$B94*1/(9+Rules!$B$5)</f>
        <v>5.3865814868580896E-5</v>
      </c>
      <c r="G94">
        <f ca="1">$B94*1/(9+Rules!$B$5)</f>
        <v>5.3865814868580896E-5</v>
      </c>
      <c r="H94">
        <f ca="1">$B94*1/(9+Rules!$B$5)</f>
        <v>5.3865814868580896E-5</v>
      </c>
      <c r="I94">
        <f ca="1">$B94*1/(9+Rules!$B$5)</f>
        <v>5.3865814868580896E-5</v>
      </c>
      <c r="J94">
        <f ca="1">$B94*1/(9+Rules!$B$5)</f>
        <v>5.3865814868580896E-5</v>
      </c>
      <c r="K94">
        <f ca="1">$B94*1/(9+Rules!$B$5)</f>
        <v>5.3865814868580896E-5</v>
      </c>
      <c r="L94">
        <f ca="1">$B94*1/(9+Rules!$B$5)</f>
        <v>5.3865814868580896E-5</v>
      </c>
      <c r="M94">
        <f ca="1">$B94*1/(9+Rules!$B$5)</f>
        <v>5.3865814868580896E-5</v>
      </c>
      <c r="N94">
        <f ca="1">$B94*1/(9+Rules!$B$5)</f>
        <v>5.3865814868580896E-5</v>
      </c>
      <c r="O94">
        <f ca="1">$B94*Rules!$B$5/(9+Rules!$B$5)</f>
        <v>2.1546325947432359E-4</v>
      </c>
    </row>
    <row r="95" spans="1:30" x14ac:dyDescent="0.2">
      <c r="A95">
        <v>10</v>
      </c>
      <c r="B95">
        <f ca="1">G$85</f>
        <v>1.2254472882602153E-3</v>
      </c>
      <c r="G95">
        <f ca="1">$B95*1/(9+Rules!$B$5)</f>
        <v>9.4265176020016562E-5</v>
      </c>
      <c r="H95">
        <f ca="1">$B95*1/(9+Rules!$B$5)</f>
        <v>9.4265176020016562E-5</v>
      </c>
      <c r="I95">
        <f ca="1">$B95*1/(9+Rules!$B$5)</f>
        <v>9.4265176020016562E-5</v>
      </c>
      <c r="J95">
        <f ca="1">$B95*1/(9+Rules!$B$5)</f>
        <v>9.4265176020016562E-5</v>
      </c>
      <c r="K95">
        <f ca="1">$B95*1/(9+Rules!$B$5)</f>
        <v>9.4265176020016562E-5</v>
      </c>
      <c r="L95">
        <f ca="1">$B95*1/(9+Rules!$B$5)</f>
        <v>9.4265176020016562E-5</v>
      </c>
      <c r="M95">
        <f ca="1">$B95*1/(9+Rules!$B$5)</f>
        <v>9.4265176020016562E-5</v>
      </c>
      <c r="N95">
        <f ca="1">$B95*1/(9+Rules!$B$5)</f>
        <v>9.4265176020016562E-5</v>
      </c>
      <c r="O95">
        <f ca="1">$B95*1/(9+Rules!$B$5)</f>
        <v>9.4265176020016562E-5</v>
      </c>
      <c r="P95">
        <f ca="1">$B95*Rules!$B$5/(9+Rules!$B$5)</f>
        <v>3.7706070408006625E-4</v>
      </c>
    </row>
    <row r="96" spans="1:30" x14ac:dyDescent="0.2">
      <c r="A96">
        <v>11</v>
      </c>
      <c r="B96">
        <f ca="1">H$85</f>
        <v>1.9607156612163443E-3</v>
      </c>
      <c r="H96">
        <f ca="1">$B96*1/(9+Rules!$B$5)</f>
        <v>1.5082428163202649E-4</v>
      </c>
      <c r="I96">
        <f ca="1">$B96*1/(9+Rules!$B$5)</f>
        <v>1.5082428163202649E-4</v>
      </c>
      <c r="J96">
        <f ca="1">$B96*1/(9+Rules!$B$5)</f>
        <v>1.5082428163202649E-4</v>
      </c>
      <c r="K96">
        <f ca="1">$B96*1/(9+Rules!$B$5)</f>
        <v>1.5082428163202649E-4</v>
      </c>
      <c r="L96">
        <f ca="1">$B96*1/(9+Rules!$B$5)</f>
        <v>1.5082428163202649E-4</v>
      </c>
      <c r="M96">
        <f ca="1">$B96*1/(9+Rules!$B$5)</f>
        <v>1.5082428163202649E-4</v>
      </c>
      <c r="N96">
        <f ca="1">$B96*1/(9+Rules!$B$5)</f>
        <v>1.5082428163202649E-4</v>
      </c>
      <c r="O96">
        <f ca="1">$B96*1/(9+Rules!$B$5)</f>
        <v>1.5082428163202649E-4</v>
      </c>
      <c r="P96">
        <f ca="1">$B96*1/(9+Rules!$B$5)</f>
        <v>1.5082428163202649E-4</v>
      </c>
      <c r="Q96">
        <f ca="1">$B96*Rules!$B$5/(9+Rules!$B$5)</f>
        <v>6.0329712652810595E-4</v>
      </c>
    </row>
    <row r="97" spans="1:28" x14ac:dyDescent="0.2">
      <c r="A97">
        <v>12</v>
      </c>
      <c r="B97">
        <f ca="1">I$85</f>
        <v>4.2015335597493098E-3</v>
      </c>
      <c r="I97">
        <f ca="1">$B97*1/(9+Rules!$B$5)</f>
        <v>3.2319488921148538E-4</v>
      </c>
      <c r="J97">
        <f ca="1">$B97*1/(9+Rules!$B$5)</f>
        <v>3.2319488921148538E-4</v>
      </c>
      <c r="K97">
        <f ca="1">$B97*1/(9+Rules!$B$5)</f>
        <v>3.2319488921148538E-4</v>
      </c>
      <c r="L97">
        <f ca="1">$B97*1/(9+Rules!$B$5)</f>
        <v>3.2319488921148538E-4</v>
      </c>
      <c r="M97">
        <f ca="1">$B97*1/(9+Rules!$B$5)</f>
        <v>3.2319488921148538E-4</v>
      </c>
      <c r="N97">
        <f ca="1">$B97*1/(9+Rules!$B$5)</f>
        <v>3.2319488921148538E-4</v>
      </c>
      <c r="O97">
        <f ca="1">$B97*1/(9+Rules!$B$5)</f>
        <v>3.2319488921148538E-4</v>
      </c>
      <c r="P97">
        <f ca="1">$B97*1/(9+Rules!$B$5)</f>
        <v>3.2319488921148538E-4</v>
      </c>
      <c r="Q97">
        <f ca="1">$B97*1/(9+Rules!$B$5)</f>
        <v>3.2319488921148538E-4</v>
      </c>
      <c r="R97">
        <f ca="1">$B97*Rules!$B$5/(9+Rules!$B$5)</f>
        <v>1.2927795568459415E-3</v>
      </c>
    </row>
    <row r="98" spans="1:28" x14ac:dyDescent="0.2">
      <c r="A98">
        <v>13</v>
      </c>
      <c r="B98">
        <f ca="1">J$85</f>
        <v>6.1272364413010759E-3</v>
      </c>
      <c r="J98">
        <f ca="1">$B98*1/(9+Rules!$B$5)</f>
        <v>4.7132588010008274E-4</v>
      </c>
      <c r="K98">
        <f ca="1">$B98*1/(9+Rules!$B$5)</f>
        <v>4.7132588010008274E-4</v>
      </c>
      <c r="L98">
        <f ca="1">$B98*1/(9+Rules!$B$5)</f>
        <v>4.7132588010008274E-4</v>
      </c>
      <c r="M98">
        <f ca="1">$B98*1/(9+Rules!$B$5)</f>
        <v>4.7132588010008274E-4</v>
      </c>
      <c r="N98">
        <f ca="1">$B98*1/(9+Rules!$B$5)</f>
        <v>4.7132588010008274E-4</v>
      </c>
      <c r="O98">
        <f ca="1">$B98*1/(9+Rules!$B$5)</f>
        <v>4.7132588010008274E-4</v>
      </c>
      <c r="P98">
        <f ca="1">$B98*1/(9+Rules!$B$5)</f>
        <v>4.7132588010008274E-4</v>
      </c>
      <c r="Q98">
        <f ca="1">$B98*1/(9+Rules!$B$5)</f>
        <v>4.7132588010008274E-4</v>
      </c>
      <c r="R98">
        <f ca="1">$B98*1/(9+Rules!$B$5)</f>
        <v>4.7132588010008274E-4</v>
      </c>
      <c r="S98">
        <f ca="1">$B98*Rules!$B$5/(9+Rules!$B$5)</f>
        <v>1.885303520400331E-3</v>
      </c>
    </row>
    <row r="99" spans="1:28" x14ac:dyDescent="0.2">
      <c r="A99">
        <v>14</v>
      </c>
      <c r="B99">
        <f ca="1">K$85</f>
        <v>8.7181821364798167E-3</v>
      </c>
      <c r="K99">
        <f ca="1">$B99*1/(9+Rules!$B$5)</f>
        <v>6.7062939511383201E-4</v>
      </c>
      <c r="L99">
        <f ca="1">$B99*1/(9+Rules!$B$5)</f>
        <v>6.7062939511383201E-4</v>
      </c>
      <c r="M99">
        <f ca="1">$B99*1/(9+Rules!$B$5)</f>
        <v>6.7062939511383201E-4</v>
      </c>
      <c r="N99">
        <f ca="1">$B99*1/(9+Rules!$B$5)</f>
        <v>6.7062939511383201E-4</v>
      </c>
      <c r="O99">
        <f ca="1">$B99*1/(9+Rules!$B$5)</f>
        <v>6.7062939511383201E-4</v>
      </c>
      <c r="P99">
        <f ca="1">$B99*1/(9+Rules!$B$5)</f>
        <v>6.7062939511383201E-4</v>
      </c>
      <c r="Q99">
        <f ca="1">$B99*1/(9+Rules!$B$5)</f>
        <v>6.7062939511383201E-4</v>
      </c>
      <c r="R99">
        <f ca="1">$B99*1/(9+Rules!$B$5)</f>
        <v>6.7062939511383201E-4</v>
      </c>
      <c r="S99">
        <f ca="1">$B99*1/(9+Rules!$B$5)</f>
        <v>6.7062939511383201E-4</v>
      </c>
      <c r="T99">
        <f ca="1">$B99*Rules!$B$5/(9+Rules!$B$5)</f>
        <v>2.682517580455328E-3</v>
      </c>
    </row>
    <row r="100" spans="1:28" x14ac:dyDescent="0.2">
      <c r="A100">
        <v>15</v>
      </c>
      <c r="B100">
        <f ca="1">L$85</f>
        <v>1.1869332306291799E-2</v>
      </c>
      <c r="L100">
        <f ca="1">$B100*1/(9+Rules!$B$5)</f>
        <v>9.1302556202244609E-4</v>
      </c>
      <c r="M100">
        <f ca="1">$B100*1/(9+Rules!$B$5)</f>
        <v>9.1302556202244609E-4</v>
      </c>
      <c r="N100">
        <f ca="1">$B100*1/(9+Rules!$B$5)</f>
        <v>9.1302556202244609E-4</v>
      </c>
      <c r="O100">
        <f ca="1">$B100*1/(9+Rules!$B$5)</f>
        <v>9.1302556202244609E-4</v>
      </c>
      <c r="P100">
        <f ca="1">$B100*1/(9+Rules!$B$5)</f>
        <v>9.1302556202244609E-4</v>
      </c>
      <c r="Q100">
        <f ca="1">$B100*1/(9+Rules!$B$5)</f>
        <v>9.1302556202244609E-4</v>
      </c>
      <c r="R100">
        <f ca="1">$B100*1/(9+Rules!$B$5)</f>
        <v>9.1302556202244609E-4</v>
      </c>
      <c r="S100">
        <f ca="1">$B100*1/(9+Rules!$B$5)</f>
        <v>9.1302556202244609E-4</v>
      </c>
      <c r="T100">
        <f ca="1">$B100*1/(9+Rules!$B$5)</f>
        <v>9.1302556202244609E-4</v>
      </c>
      <c r="U100">
        <f ca="1">$B100*Rules!$B$5/(9+Rules!$B$5)</f>
        <v>3.6521022480897843E-3</v>
      </c>
    </row>
    <row r="101" spans="1:28" x14ac:dyDescent="0.2">
      <c r="A101">
        <v>16</v>
      </c>
      <c r="B101">
        <f ca="1">M$85</f>
        <v>1.5475648611743288E-2</v>
      </c>
      <c r="M101">
        <f ca="1">$B101*1/(9+Rules!$B$5)</f>
        <v>1.1904345085956376E-3</v>
      </c>
      <c r="N101">
        <f ca="1">$B101*1/(9+Rules!$B$5)</f>
        <v>1.1904345085956376E-3</v>
      </c>
      <c r="O101">
        <f ca="1">$B101*1/(9+Rules!$B$5)</f>
        <v>1.1904345085956376E-3</v>
      </c>
      <c r="P101">
        <f ca="1">$B101*1/(9+Rules!$B$5)</f>
        <v>1.1904345085956376E-3</v>
      </c>
      <c r="Q101">
        <f ca="1">$B101*1/(9+Rules!$B$5)</f>
        <v>1.1904345085956376E-3</v>
      </c>
      <c r="R101">
        <f ca="1">$B101*1/(9+Rules!$B$5)</f>
        <v>1.1904345085956376E-3</v>
      </c>
      <c r="S101">
        <f ca="1">$B101*1/(9+Rules!$B$5)</f>
        <v>1.1904345085956376E-3</v>
      </c>
      <c r="T101">
        <f ca="1">$B101*1/(9+Rules!$B$5)</f>
        <v>1.1904345085956376E-3</v>
      </c>
      <c r="U101">
        <f ca="1">$B101*1/(9+Rules!$B$5)</f>
        <v>1.1904345085956376E-3</v>
      </c>
      <c r="V101">
        <f ca="1">$B101*Rules!$B$5/(9+Rules!$B$5)</f>
        <v>4.7617380343825504E-3</v>
      </c>
    </row>
    <row r="102" spans="1:28" x14ac:dyDescent="0.2">
      <c r="B102" t="s">
        <v>2</v>
      </c>
      <c r="C102">
        <f t="shared" ref="C102:AB102" ca="1" si="16">SUM(C91:C101)</f>
        <v>2.6932907434290439E-6</v>
      </c>
      <c r="D102">
        <f t="shared" ca="1" si="16"/>
        <v>1.3466453717145221E-5</v>
      </c>
      <c r="E102">
        <f t="shared" ca="1" si="16"/>
        <v>4.0399361151435666E-5</v>
      </c>
      <c r="F102">
        <f t="shared" ca="1" si="16"/>
        <v>9.4265176020016562E-5</v>
      </c>
      <c r="G102">
        <f t="shared" ca="1" si="16"/>
        <v>1.8853035204003312E-4</v>
      </c>
      <c r="H102">
        <f t="shared" ca="1" si="16"/>
        <v>3.3935463367205964E-4</v>
      </c>
      <c r="I102">
        <f t="shared" ca="1" si="16"/>
        <v>6.6254952288354496E-4</v>
      </c>
      <c r="J102">
        <f t="shared" ca="1" si="16"/>
        <v>1.1338754029836277E-3</v>
      </c>
      <c r="K102">
        <f t="shared" ca="1" si="16"/>
        <v>1.8045047980974598E-3</v>
      </c>
      <c r="L102">
        <f t="shared" ca="1" si="16"/>
        <v>2.7256102323501927E-3</v>
      </c>
      <c r="M102">
        <f t="shared" ca="1" si="16"/>
        <v>3.9375910668932625E-3</v>
      </c>
      <c r="N102">
        <f t="shared" ca="1" si="16"/>
        <v>3.9752971373012693E-3</v>
      </c>
      <c r="O102">
        <f t="shared" ca="1" si="16"/>
        <v>4.029162952169851E-3</v>
      </c>
      <c r="P102">
        <f t="shared" ca="1" si="16"/>
        <v>4.0964952207555765E-3</v>
      </c>
      <c r="Q102">
        <f t="shared" ca="1" si="16"/>
        <v>4.1719073615715894E-3</v>
      </c>
      <c r="R102">
        <f t="shared" ca="1" si="16"/>
        <v>4.5381949026779399E-3</v>
      </c>
      <c r="S102">
        <f t="shared" ca="1" si="16"/>
        <v>4.6593929861322471E-3</v>
      </c>
      <c r="T102">
        <f t="shared" ca="1" si="16"/>
        <v>4.7859776510734116E-3</v>
      </c>
      <c r="U102">
        <f t="shared" ca="1" si="16"/>
        <v>4.8425367566854224E-3</v>
      </c>
      <c r="V102">
        <f t="shared" ca="1" si="16"/>
        <v>4.7617380343825504E-3</v>
      </c>
      <c r="W102">
        <f t="shared" si="16"/>
        <v>0</v>
      </c>
      <c r="X102">
        <f t="shared" si="16"/>
        <v>0</v>
      </c>
      <c r="Y102">
        <f t="shared" si="16"/>
        <v>0</v>
      </c>
      <c r="Z102">
        <f t="shared" si="16"/>
        <v>0</v>
      </c>
      <c r="AA102">
        <f t="shared" si="16"/>
        <v>0</v>
      </c>
      <c r="AB102">
        <f t="shared" si="16"/>
        <v>0</v>
      </c>
    </row>
    <row r="104" spans="1:28" x14ac:dyDescent="0.2">
      <c r="A104" t="s">
        <v>128</v>
      </c>
      <c r="C104">
        <v>15</v>
      </c>
      <c r="D104">
        <v>16</v>
      </c>
      <c r="E104">
        <v>17</v>
      </c>
      <c r="F104">
        <v>18</v>
      </c>
      <c r="G104">
        <v>19</v>
      </c>
      <c r="H104">
        <v>20</v>
      </c>
      <c r="I104">
        <v>21</v>
      </c>
      <c r="J104">
        <v>22</v>
      </c>
      <c r="K104">
        <v>23</v>
      </c>
      <c r="L104">
        <v>24</v>
      </c>
      <c r="M104">
        <v>25</v>
      </c>
      <c r="N104">
        <v>26</v>
      </c>
      <c r="O104">
        <v>27</v>
      </c>
      <c r="P104">
        <v>28</v>
      </c>
      <c r="Q104">
        <v>29</v>
      </c>
      <c r="R104">
        <v>30</v>
      </c>
      <c r="S104">
        <v>31</v>
      </c>
      <c r="T104">
        <v>32</v>
      </c>
      <c r="U104">
        <v>33</v>
      </c>
    </row>
    <row r="105" spans="1:28" x14ac:dyDescent="0.2">
      <c r="A105">
        <v>14</v>
      </c>
      <c r="B105">
        <f>K$86</f>
        <v>3.5012779664577572E-5</v>
      </c>
      <c r="C105">
        <f>$B105*1/(9+Rules!$B$5)</f>
        <v>2.6932907434290439E-6</v>
      </c>
      <c r="D105">
        <f>$B105*1/(9+Rules!$B$5)</f>
        <v>2.6932907434290439E-6</v>
      </c>
      <c r="E105">
        <f>$B105*1/(9+Rules!$B$5)</f>
        <v>2.6932907434290439E-6</v>
      </c>
      <c r="F105">
        <f>$B105*1/(9+Rules!$B$5)</f>
        <v>2.6932907434290439E-6</v>
      </c>
      <c r="G105">
        <f>$B105*1/(9+Rules!$B$5)</f>
        <v>2.6932907434290439E-6</v>
      </c>
      <c r="H105">
        <f>$B105*1/(9+Rules!$B$5)</f>
        <v>2.6932907434290439E-6</v>
      </c>
      <c r="I105">
        <f>$B105*1/(9+Rules!$B$5)</f>
        <v>2.6932907434290439E-6</v>
      </c>
      <c r="J105">
        <f>$B105*1/(9+Rules!$B$5)</f>
        <v>2.6932907434290439E-6</v>
      </c>
      <c r="K105">
        <f>$B105*1/(9+Rules!$B$5)</f>
        <v>2.6932907434290439E-6</v>
      </c>
      <c r="L105">
        <f>$B105*Rules!$B$5/(9+Rules!$B$5)</f>
        <v>1.0773162973716176E-5</v>
      </c>
    </row>
    <row r="106" spans="1:28" x14ac:dyDescent="0.2">
      <c r="A106">
        <v>15</v>
      </c>
      <c r="B106">
        <f>L$86</f>
        <v>1.4005111865831031E-4</v>
      </c>
      <c r="D106">
        <f>$B106*1/(9+Rules!$B$5)</f>
        <v>1.0773162973716177E-5</v>
      </c>
      <c r="E106">
        <f>$B106*1/(9+Rules!$B$5)</f>
        <v>1.0773162973716177E-5</v>
      </c>
      <c r="F106">
        <f>$B106*1/(9+Rules!$B$5)</f>
        <v>1.0773162973716177E-5</v>
      </c>
      <c r="G106">
        <f>$B106*1/(9+Rules!$B$5)</f>
        <v>1.0773162973716177E-5</v>
      </c>
      <c r="H106">
        <f>$B106*1/(9+Rules!$B$5)</f>
        <v>1.0773162973716177E-5</v>
      </c>
      <c r="I106">
        <f>$B106*1/(9+Rules!$B$5)</f>
        <v>1.0773162973716177E-5</v>
      </c>
      <c r="J106">
        <f>$B106*1/(9+Rules!$B$5)</f>
        <v>1.0773162973716177E-5</v>
      </c>
      <c r="K106">
        <f>$B106*1/(9+Rules!$B$5)</f>
        <v>1.0773162973716177E-5</v>
      </c>
      <c r="L106">
        <f>$B106*1/(9+Rules!$B$5)</f>
        <v>1.0773162973716177E-5</v>
      </c>
      <c r="M106">
        <f>$B106*Rules!$B$5/(9+Rules!$B$5)</f>
        <v>4.3092651894864709E-5</v>
      </c>
    </row>
    <row r="107" spans="1:28" x14ac:dyDescent="0.2">
      <c r="A107">
        <v>16</v>
      </c>
      <c r="B107">
        <f>M$86</f>
        <v>3.1511501698119817E-4</v>
      </c>
      <c r="E107">
        <f>$B107*1/(9+Rules!$B$5)</f>
        <v>2.4239616690861398E-5</v>
      </c>
      <c r="F107">
        <f>$B107*1/(9+Rules!$B$5)</f>
        <v>2.4239616690861398E-5</v>
      </c>
      <c r="G107">
        <f>$B107*1/(9+Rules!$B$5)</f>
        <v>2.4239616690861398E-5</v>
      </c>
      <c r="H107">
        <f>$B107*1/(9+Rules!$B$5)</f>
        <v>2.4239616690861398E-5</v>
      </c>
      <c r="I107">
        <f>$B107*1/(9+Rules!$B$5)</f>
        <v>2.4239616690861398E-5</v>
      </c>
      <c r="J107">
        <f>$B107*1/(9+Rules!$B$5)</f>
        <v>2.4239616690861398E-5</v>
      </c>
      <c r="K107">
        <f>$B107*1/(9+Rules!$B$5)</f>
        <v>2.4239616690861398E-5</v>
      </c>
      <c r="L107">
        <f>$B107*1/(9+Rules!$B$5)</f>
        <v>2.4239616690861398E-5</v>
      </c>
      <c r="M107">
        <f>$B107*1/(9+Rules!$B$5)</f>
        <v>2.4239616690861398E-5</v>
      </c>
      <c r="N107">
        <f>$B107*Rules!$B$5/(9+Rules!$B$5)</f>
        <v>9.6958466763445592E-5</v>
      </c>
    </row>
    <row r="108" spans="1:28" x14ac:dyDescent="0.2">
      <c r="A108">
        <v>17</v>
      </c>
      <c r="B108">
        <f>N$86</f>
        <v>5.6020447463324126E-4</v>
      </c>
      <c r="F108">
        <f>$B108*1/(9+Rules!$B$5)</f>
        <v>4.3092651894864709E-5</v>
      </c>
      <c r="G108">
        <f>$B108*1/(9+Rules!$B$5)</f>
        <v>4.3092651894864709E-5</v>
      </c>
      <c r="H108">
        <f>$B108*1/(9+Rules!$B$5)</f>
        <v>4.3092651894864709E-5</v>
      </c>
      <c r="I108">
        <f>$B108*1/(9+Rules!$B$5)</f>
        <v>4.3092651894864709E-5</v>
      </c>
      <c r="J108">
        <f>$B108*1/(9+Rules!$B$5)</f>
        <v>4.3092651894864709E-5</v>
      </c>
      <c r="K108">
        <f>$B108*1/(9+Rules!$B$5)</f>
        <v>4.3092651894864709E-5</v>
      </c>
      <c r="L108">
        <f>$B108*1/(9+Rules!$B$5)</f>
        <v>4.3092651894864709E-5</v>
      </c>
      <c r="M108">
        <f>$B108*1/(9+Rules!$B$5)</f>
        <v>4.3092651894864709E-5</v>
      </c>
      <c r="N108">
        <f>$B108*1/(9+Rules!$B$5)</f>
        <v>4.3092651894864709E-5</v>
      </c>
      <c r="O108">
        <f>$B108*Rules!$B$5/(9+Rules!$B$5)</f>
        <v>1.7237060757945884E-4</v>
      </c>
    </row>
    <row r="109" spans="1:28" x14ac:dyDescent="0.2">
      <c r="A109">
        <v>18</v>
      </c>
      <c r="B109">
        <f>O$86</f>
        <v>8.7531949161443942E-4</v>
      </c>
      <c r="G109">
        <f>$B109*1/(9+Rules!$B$5)</f>
        <v>6.7332268585726114E-5</v>
      </c>
      <c r="H109">
        <f>$B109*1/(9+Rules!$B$5)</f>
        <v>6.7332268585726114E-5</v>
      </c>
      <c r="I109">
        <f>$B109*1/(9+Rules!$B$5)</f>
        <v>6.7332268585726114E-5</v>
      </c>
      <c r="J109">
        <f>$B109*1/(9+Rules!$B$5)</f>
        <v>6.7332268585726114E-5</v>
      </c>
      <c r="K109">
        <f>$B109*1/(9+Rules!$B$5)</f>
        <v>6.7332268585726114E-5</v>
      </c>
      <c r="L109">
        <f>$B109*1/(9+Rules!$B$5)</f>
        <v>6.7332268585726114E-5</v>
      </c>
      <c r="M109">
        <f>$B109*1/(9+Rules!$B$5)</f>
        <v>6.7332268585726114E-5</v>
      </c>
      <c r="N109">
        <f>$B109*1/(9+Rules!$B$5)</f>
        <v>6.7332268585726114E-5</v>
      </c>
      <c r="O109">
        <f>$B109*1/(9+Rules!$B$5)</f>
        <v>6.7332268585726114E-5</v>
      </c>
      <c r="P109">
        <f>$B109*Rules!$B$5/(9+Rules!$B$5)</f>
        <v>2.6932907434290445E-4</v>
      </c>
    </row>
    <row r="110" spans="1:28" x14ac:dyDescent="0.2">
      <c r="B110" t="s">
        <v>2</v>
      </c>
      <c r="C110">
        <f t="shared" ref="C110:T110" si="17">SUM(C105:C109)</f>
        <v>2.6932907434290439E-6</v>
      </c>
      <c r="D110">
        <f t="shared" si="17"/>
        <v>1.3466453717145221E-5</v>
      </c>
      <c r="E110">
        <f t="shared" si="17"/>
        <v>3.7706070408006622E-5</v>
      </c>
      <c r="F110">
        <f t="shared" si="17"/>
        <v>8.0798722302871331E-5</v>
      </c>
      <c r="G110">
        <f t="shared" si="17"/>
        <v>1.4813099088859744E-4</v>
      </c>
      <c r="H110">
        <f t="shared" si="17"/>
        <v>1.4813099088859744E-4</v>
      </c>
      <c r="I110">
        <f t="shared" si="17"/>
        <v>1.4813099088859744E-4</v>
      </c>
      <c r="J110">
        <f t="shared" si="17"/>
        <v>1.4813099088859744E-4</v>
      </c>
      <c r="K110">
        <f t="shared" si="17"/>
        <v>1.4813099088859744E-4</v>
      </c>
      <c r="L110">
        <f t="shared" si="17"/>
        <v>1.5621086311888458E-4</v>
      </c>
      <c r="M110">
        <f t="shared" si="17"/>
        <v>1.7775718906631692E-4</v>
      </c>
      <c r="N110">
        <f t="shared" si="17"/>
        <v>2.0738338724403643E-4</v>
      </c>
      <c r="O110">
        <f t="shared" si="17"/>
        <v>2.3970287616518495E-4</v>
      </c>
      <c r="P110">
        <f t="shared" si="17"/>
        <v>2.6932907434290445E-4</v>
      </c>
      <c r="Q110">
        <f t="shared" si="17"/>
        <v>0</v>
      </c>
      <c r="R110">
        <f t="shared" si="17"/>
        <v>0</v>
      </c>
      <c r="S110">
        <f t="shared" si="17"/>
        <v>0</v>
      </c>
      <c r="T110">
        <f t="shared" si="17"/>
        <v>0</v>
      </c>
    </row>
    <row r="112" spans="1:28" x14ac:dyDescent="0.2">
      <c r="B112" t="s">
        <v>135</v>
      </c>
      <c r="C112">
        <v>7</v>
      </c>
      <c r="D112">
        <v>8</v>
      </c>
      <c r="E112">
        <v>9</v>
      </c>
      <c r="F112">
        <v>10</v>
      </c>
      <c r="G112">
        <v>11</v>
      </c>
      <c r="H112">
        <v>12</v>
      </c>
      <c r="I112">
        <v>13</v>
      </c>
      <c r="J112">
        <v>14</v>
      </c>
      <c r="K112">
        <v>15</v>
      </c>
      <c r="L112">
        <v>16</v>
      </c>
      <c r="M112">
        <v>17</v>
      </c>
      <c r="N112">
        <v>18</v>
      </c>
      <c r="O112">
        <v>19</v>
      </c>
      <c r="P112">
        <v>20</v>
      </c>
      <c r="Q112">
        <v>21</v>
      </c>
      <c r="R112" t="s">
        <v>121</v>
      </c>
      <c r="S112" t="s">
        <v>2</v>
      </c>
      <c r="T112" t="s">
        <v>130</v>
      </c>
      <c r="U112" t="s">
        <v>143</v>
      </c>
      <c r="V112" t="s">
        <v>133</v>
      </c>
      <c r="W112" t="s">
        <v>134</v>
      </c>
    </row>
    <row r="113" spans="2:24" x14ac:dyDescent="0.2">
      <c r="B113" t="s">
        <v>131</v>
      </c>
      <c r="C113">
        <f t="shared" ref="C113:Q113" ca="1" si="18">SUMIF($C$90:$AD$90,C112,$C$102:$AD$102)+SUMIF($J$104:$U$104,C112+10,$J$110:$U$110)</f>
        <v>2.6932907434290439E-6</v>
      </c>
      <c r="D113">
        <f t="shared" ca="1" si="18"/>
        <v>1.3466453717145221E-5</v>
      </c>
      <c r="E113">
        <f t="shared" ca="1" si="18"/>
        <v>4.0399361151435666E-5</v>
      </c>
      <c r="F113">
        <f t="shared" ca="1" si="18"/>
        <v>9.4265176020016562E-5</v>
      </c>
      <c r="G113">
        <f t="shared" ca="1" si="18"/>
        <v>1.8853035204003312E-4</v>
      </c>
      <c r="H113">
        <f t="shared" ca="1" si="18"/>
        <v>4.8748562456065706E-4</v>
      </c>
      <c r="I113">
        <f t="shared" ca="1" si="18"/>
        <v>8.1068051377214238E-4</v>
      </c>
      <c r="J113">
        <f t="shared" ca="1" si="18"/>
        <v>1.2900862661025122E-3</v>
      </c>
      <c r="K113">
        <f t="shared" ca="1" si="18"/>
        <v>1.9822619871637769E-3</v>
      </c>
      <c r="L113">
        <f t="shared" ca="1" si="18"/>
        <v>2.9329936195942293E-3</v>
      </c>
      <c r="M113">
        <f t="shared" ca="1" si="18"/>
        <v>4.1772939430584476E-3</v>
      </c>
      <c r="N113">
        <f t="shared" ca="1" si="18"/>
        <v>4.244626211644174E-3</v>
      </c>
      <c r="O113">
        <f t="shared" ca="1" si="18"/>
        <v>4.029162952169851E-3</v>
      </c>
      <c r="P113">
        <f t="shared" ca="1" si="18"/>
        <v>4.0964952207555765E-3</v>
      </c>
      <c r="Q113">
        <f t="shared" ca="1" si="18"/>
        <v>4.1719073615715894E-3</v>
      </c>
      <c r="R113">
        <f ca="1">SUMIF($C$90:$AD$90,"&gt;21",$C$102:$AD$102)</f>
        <v>2.3587840330951574E-2</v>
      </c>
      <c r="S113">
        <f ca="1">SUM(C113:R113)</f>
        <v>5.2150188665016597E-2</v>
      </c>
      <c r="T113">
        <f ca="1">R113</f>
        <v>2.3587840330951574E-2</v>
      </c>
      <c r="U113">
        <f>V85</f>
        <v>0.32544378698224863</v>
      </c>
      <c r="V113">
        <f ca="1">W85</f>
        <v>0.43331816112881205</v>
      </c>
      <c r="W113">
        <f ca="1">U85</f>
        <v>0.18850880571408568</v>
      </c>
    </row>
    <row r="114" spans="2:24" x14ac:dyDescent="0.2">
      <c r="B114" t="s">
        <v>132</v>
      </c>
      <c r="C114">
        <f t="shared" ref="C114:Q114" si="19">SUMIF($C$104:$I$104,C112,$C$110:$I$110)</f>
        <v>0</v>
      </c>
      <c r="D114">
        <f t="shared" si="19"/>
        <v>0</v>
      </c>
      <c r="E114">
        <f t="shared" si="19"/>
        <v>0</v>
      </c>
      <c r="F114">
        <f t="shared" si="19"/>
        <v>0</v>
      </c>
      <c r="G114">
        <f t="shared" si="19"/>
        <v>0</v>
      </c>
      <c r="H114">
        <f t="shared" si="19"/>
        <v>0</v>
      </c>
      <c r="I114">
        <f t="shared" si="19"/>
        <v>0</v>
      </c>
      <c r="J114">
        <f t="shared" si="19"/>
        <v>0</v>
      </c>
      <c r="K114">
        <f t="shared" si="19"/>
        <v>2.6932907434290439E-6</v>
      </c>
      <c r="L114">
        <f t="shared" si="19"/>
        <v>1.3466453717145221E-5</v>
      </c>
      <c r="M114">
        <f t="shared" si="19"/>
        <v>3.7706070408006622E-5</v>
      </c>
      <c r="N114">
        <f t="shared" si="19"/>
        <v>8.0798722302871331E-5</v>
      </c>
      <c r="O114">
        <f t="shared" si="19"/>
        <v>1.4813099088859744E-4</v>
      </c>
      <c r="P114">
        <f t="shared" si="19"/>
        <v>1.4813099088859744E-4</v>
      </c>
      <c r="Q114">
        <f t="shared" si="19"/>
        <v>1.4813099088859744E-4</v>
      </c>
      <c r="R114">
        <f>SUMIF($C$60:$AD$60,R112,$C$73:$AD$73)+SUMIF($C$75:$J$75,R112,$C$82:$J$82)+SUMIF($K$75:$U$75,R112+10,$K$82:$U$82)</f>
        <v>0</v>
      </c>
      <c r="S114">
        <f>SUM(C114:R114)</f>
        <v>5.7905750983724448E-4</v>
      </c>
      <c r="X114" t="s">
        <v>127</v>
      </c>
    </row>
    <row r="115" spans="2:24" x14ac:dyDescent="0.2">
      <c r="R115" t="s">
        <v>2</v>
      </c>
      <c r="S115">
        <f ca="1">SUM(S113:S114)</f>
        <v>5.272924617485384E-2</v>
      </c>
      <c r="X115">
        <f ca="1">S115+W113+V113+U113</f>
        <v>1.0000000000000002</v>
      </c>
    </row>
    <row r="116" spans="2:24" ht="17" thickBot="1" x14ac:dyDescent="0.25"/>
    <row r="117" spans="2:24" ht="17" thickBot="1" x14ac:dyDescent="0.25">
      <c r="D117" s="136"/>
      <c r="E117" s="21" t="s">
        <v>141</v>
      </c>
      <c r="F117" s="19" t="s">
        <v>140</v>
      </c>
      <c r="G117" s="19" t="s">
        <v>142</v>
      </c>
      <c r="H117" s="20" t="s">
        <v>127</v>
      </c>
    </row>
    <row r="118" spans="2:24" x14ac:dyDescent="0.2">
      <c r="D118" s="115" t="s">
        <v>136</v>
      </c>
      <c r="E118" s="22">
        <f>U113</f>
        <v>0.32544378698224863</v>
      </c>
      <c r="F118" s="2">
        <v>0</v>
      </c>
      <c r="G118" s="2">
        <f>1-E118-F118</f>
        <v>0.67455621301775137</v>
      </c>
      <c r="H118" s="8">
        <f>SUM(E118:G118)</f>
        <v>1</v>
      </c>
    </row>
    <row r="119" spans="2:24" x14ac:dyDescent="0.2">
      <c r="D119" s="116" t="s">
        <v>137</v>
      </c>
      <c r="E119" s="242">
        <f ca="1">V56-T56</f>
        <v>0.26035502958579881</v>
      </c>
      <c r="F119" s="1">
        <f ca="1">T56</f>
        <v>0.17296313154301321</v>
      </c>
      <c r="G119" s="1">
        <f ca="1">G118-F119-E119</f>
        <v>0.24123805188893932</v>
      </c>
      <c r="H119" s="9">
        <f ca="1">SUM(E119:G119)</f>
        <v>0.67455621301775137</v>
      </c>
    </row>
    <row r="120" spans="2:24" x14ac:dyDescent="0.2">
      <c r="D120" s="116" t="s">
        <v>138</v>
      </c>
      <c r="E120" s="242">
        <f ca="1">U85-S85</f>
        <v>9.747557858618397E-2</v>
      </c>
      <c r="F120" s="1">
        <f ca="1">S85</f>
        <v>9.1033227127901711E-2</v>
      </c>
      <c r="G120" s="1">
        <f ca="1">G119-F120-E120</f>
        <v>5.2729246174853639E-2</v>
      </c>
      <c r="H120" s="9">
        <f ca="1">SUM(E120:G120)</f>
        <v>0.24123805188893932</v>
      </c>
    </row>
    <row r="121" spans="2:24" x14ac:dyDescent="0.2">
      <c r="D121" s="116" t="s">
        <v>139</v>
      </c>
      <c r="E121" s="242"/>
      <c r="F121" s="1">
        <f ca="1">R113</f>
        <v>2.3587840330951574E-2</v>
      </c>
      <c r="G121" s="1">
        <f ca="1">G120-F121</f>
        <v>2.9141405843902065E-2</v>
      </c>
      <c r="H121" s="9">
        <f ca="1">SUM(E121:G121)</f>
        <v>5.2729246174853639E-2</v>
      </c>
    </row>
    <row r="122" spans="2:24" ht="17" thickBot="1" x14ac:dyDescent="0.25">
      <c r="D122" s="243" t="s">
        <v>2</v>
      </c>
      <c r="E122" s="244">
        <f ca="1">SUM(E118:E121)</f>
        <v>0.68327439515423138</v>
      </c>
      <c r="F122" s="166">
        <f ca="1">SUM(F118:F121)</f>
        <v>0.28758419900186649</v>
      </c>
      <c r="G122" s="166">
        <f ca="1">G121</f>
        <v>2.9141405843902065E-2</v>
      </c>
      <c r="H122" s="10">
        <f ca="1">SUM(E122:G122)</f>
        <v>0.99999999999999989</v>
      </c>
    </row>
  </sheetData>
  <sheetProtection sheet="1" objects="1" scenarios="1"/>
  <conditionalFormatting sqref="C2">
    <cfRule type="containsText" dxfId="102" priority="7" operator="containsText" text="R">
      <formula>NOT(ISERROR(SEARCH("R",C2)))</formula>
    </cfRule>
    <cfRule type="containsText" dxfId="101" priority="8" operator="containsText" text="D">
      <formula>NOT(ISERROR(SEARCH("D",C2)))</formula>
    </cfRule>
    <cfRule type="containsText" dxfId="100" priority="9" operator="containsText" text="S">
      <formula>NOT(ISERROR(SEARCH("S",C2)))</formula>
    </cfRule>
    <cfRule type="containsText" dxfId="99" priority="10" operator="containsText" text="H">
      <formula>NOT(ISERROR(SEARCH("H",C2)))</formula>
    </cfRule>
  </conditionalFormatting>
  <conditionalFormatting sqref="C2">
    <cfRule type="containsText" dxfId="98" priority="6" operator="containsText" text="P">
      <formula>NOT(ISERROR(SEARCH("P",C2)))</formula>
    </cfRule>
  </conditionalFormatting>
  <conditionalFormatting sqref="C15">
    <cfRule type="containsText" dxfId="97" priority="2" operator="containsText" text="R">
      <formula>NOT(ISERROR(SEARCH("R",C15)))</formula>
    </cfRule>
    <cfRule type="containsText" dxfId="96" priority="3" operator="containsText" text="D">
      <formula>NOT(ISERROR(SEARCH("D",C15)))</formula>
    </cfRule>
    <cfRule type="containsText" dxfId="95" priority="4" operator="containsText" text="S">
      <formula>NOT(ISERROR(SEARCH("S",C15)))</formula>
    </cfRule>
    <cfRule type="containsText" dxfId="94" priority="5" operator="containsText" text="H">
      <formula>NOT(ISERROR(SEARCH("H",C15)))</formula>
    </cfRule>
  </conditionalFormatting>
  <conditionalFormatting sqref="C15">
    <cfRule type="containsText" dxfId="93" priority="1" operator="containsText" text="P">
      <formula>NOT(ISERROR(SEARCH("P",C15)))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"/>
  <sheetViews>
    <sheetView workbookViewId="0">
      <selection activeCell="D2" sqref="D2"/>
    </sheetView>
  </sheetViews>
  <sheetFormatPr baseColWidth="10" defaultRowHeight="16" x14ac:dyDescent="0.2"/>
  <cols>
    <col min="1" max="1" width="9.1640625" customWidth="1"/>
  </cols>
  <sheetData>
    <row r="1" spans="1:4" x14ac:dyDescent="0.2">
      <c r="B1" t="s">
        <v>151</v>
      </c>
      <c r="C1" t="s">
        <v>148</v>
      </c>
      <c r="D1" t="s">
        <v>149</v>
      </c>
    </row>
    <row r="2" spans="1:4" x14ac:dyDescent="0.2">
      <c r="A2" t="s">
        <v>150</v>
      </c>
      <c r="B2">
        <f>1/13</f>
        <v>7.6923076923076927E-2</v>
      </c>
      <c r="C2">
        <f>2*B2^2</f>
        <v>1.183431952662722E-2</v>
      </c>
      <c r="D2">
        <f>3*B2^3</f>
        <v>1.3654984069185255E-3</v>
      </c>
    </row>
  </sheetData>
  <sheetProtection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K45"/>
  <sheetViews>
    <sheetView topLeftCell="A18" workbookViewId="0">
      <selection sqref="A1:K45"/>
    </sheetView>
  </sheetViews>
  <sheetFormatPr baseColWidth="10" defaultColWidth="8.83203125" defaultRowHeight="15" x14ac:dyDescent="0.2"/>
  <cols>
    <col min="1" max="2" width="8.83203125" style="33"/>
    <col min="3" max="3" width="8" style="33" customWidth="1"/>
    <col min="4" max="16384" width="8.83203125" style="33"/>
  </cols>
  <sheetData>
    <row r="1" spans="1:11" ht="25" thickBot="1" x14ac:dyDescent="0.35">
      <c r="A1" s="415" t="s">
        <v>209</v>
      </c>
      <c r="B1" s="416"/>
      <c r="C1" s="416"/>
      <c r="D1" s="416"/>
      <c r="E1" s="416"/>
      <c r="F1" s="416"/>
      <c r="G1" s="416"/>
      <c r="H1" s="416"/>
      <c r="I1" s="416"/>
      <c r="J1" s="416"/>
      <c r="K1" s="417"/>
    </row>
    <row r="2" spans="1:11" x14ac:dyDescent="0.2">
      <c r="A2" s="387" t="s">
        <v>9</v>
      </c>
      <c r="B2" s="387" t="s">
        <v>1</v>
      </c>
      <c r="C2" s="387">
        <v>2</v>
      </c>
      <c r="D2" s="387">
        <v>3</v>
      </c>
      <c r="E2" s="387">
        <v>4</v>
      </c>
      <c r="F2" s="387">
        <v>5</v>
      </c>
      <c r="G2" s="387">
        <v>6</v>
      </c>
      <c r="H2" s="387">
        <v>7</v>
      </c>
      <c r="I2" s="387">
        <v>8</v>
      </c>
      <c r="J2" s="387">
        <v>9</v>
      </c>
      <c r="K2" s="387">
        <v>10</v>
      </c>
    </row>
    <row r="3" spans="1:11" x14ac:dyDescent="0.2">
      <c r="A3" s="32">
        <v>5</v>
      </c>
      <c r="B3" s="34">
        <f>HSDR!B5</f>
        <v>-0.27857459755181968</v>
      </c>
      <c r="C3" s="34">
        <f>HSDR!C5</f>
        <v>-0.12821556706374745</v>
      </c>
      <c r="D3" s="34">
        <f>HSDR!D5</f>
        <v>-9.5310227261489883E-2</v>
      </c>
      <c r="E3" s="34">
        <f>HSDR!E5</f>
        <v>-6.1479464199694238E-2</v>
      </c>
      <c r="F3" s="34">
        <f>HSDR!F5</f>
        <v>-2.397897039185962E-2</v>
      </c>
      <c r="G3" s="34">
        <f>HSDR!G5</f>
        <v>-1.1863378384401623E-3</v>
      </c>
      <c r="H3" s="34">
        <f>HSDR!H5</f>
        <v>-0.11944744188414852</v>
      </c>
      <c r="I3" s="34">
        <f>HSDR!I5</f>
        <v>-0.18809330390318524</v>
      </c>
      <c r="J3" s="34">
        <f>HSDR!J5</f>
        <v>-0.26661505335795899</v>
      </c>
      <c r="K3" s="34">
        <f>HSDR!K5</f>
        <v>-0.31341164336497107</v>
      </c>
    </row>
    <row r="4" spans="1:11" x14ac:dyDescent="0.2">
      <c r="A4" s="32">
        <v>6</v>
      </c>
      <c r="B4" s="34">
        <f>HSDR!B6</f>
        <v>-0.30414663097569933</v>
      </c>
      <c r="C4" s="34">
        <f>HSDR!C6</f>
        <v>-0.14075911746001987</v>
      </c>
      <c r="D4" s="34">
        <f>HSDR!D6</f>
        <v>-0.10729107800860836</v>
      </c>
      <c r="E4" s="34">
        <f>HSDR!E6</f>
        <v>-7.2917141926387305E-2</v>
      </c>
      <c r="F4" s="34">
        <f>HSDR!F6</f>
        <v>-3.4915973330102178E-2</v>
      </c>
      <c r="G4" s="34">
        <f>HSDR!G6</f>
        <v>-1.3005835529874294E-2</v>
      </c>
      <c r="H4" s="34">
        <f>HSDR!H6</f>
        <v>-0.15193270723669944</v>
      </c>
      <c r="I4" s="34">
        <f>HSDR!I6</f>
        <v>-0.21724188132078476</v>
      </c>
      <c r="J4" s="34">
        <f>HSDR!J6</f>
        <v>-0.29264070019772598</v>
      </c>
      <c r="K4" s="34">
        <f>HSDR!K6</f>
        <v>-0.33774944037840804</v>
      </c>
    </row>
    <row r="5" spans="1:11" x14ac:dyDescent="0.2">
      <c r="A5" s="32">
        <v>7</v>
      </c>
      <c r="B5" s="34">
        <f>HSDR!B7</f>
        <v>-0.31007165033163697</v>
      </c>
      <c r="C5" s="34">
        <f>HSDR!C7</f>
        <v>-0.10918342786661633</v>
      </c>
      <c r="D5" s="34">
        <f>HSDR!D7</f>
        <v>-7.658298190446361E-2</v>
      </c>
      <c r="E5" s="34">
        <f>HSDR!E7</f>
        <v>-4.3021794004341876E-2</v>
      </c>
      <c r="F5" s="34">
        <f>HSDR!F7</f>
        <v>-7.2713609029408845E-3</v>
      </c>
      <c r="G5" s="34">
        <f>HSDR!G7</f>
        <v>2.9185342353860864E-2</v>
      </c>
      <c r="H5" s="34">
        <f>HSDR!H7</f>
        <v>-6.8807799580427764E-2</v>
      </c>
      <c r="I5" s="34">
        <f>HSDR!I7</f>
        <v>-0.21060476872434969</v>
      </c>
      <c r="J5" s="34">
        <f>HSDR!J7</f>
        <v>-0.28536544048687656</v>
      </c>
      <c r="K5" s="34">
        <f>HSDR!K7</f>
        <v>-0.31905479139833842</v>
      </c>
    </row>
    <row r="6" spans="1:11" x14ac:dyDescent="0.2">
      <c r="A6" s="32">
        <v>8</v>
      </c>
      <c r="B6" s="34">
        <f>HSDR!B8</f>
        <v>-0.1970288105741636</v>
      </c>
      <c r="C6" s="34">
        <f>HSDR!C8</f>
        <v>-2.1798188008805668E-2</v>
      </c>
      <c r="D6" s="34">
        <f>HSDR!D8</f>
        <v>8.0052625306546825E-3</v>
      </c>
      <c r="E6" s="34">
        <f>HSDR!E8</f>
        <v>3.8784473277208811E-2</v>
      </c>
      <c r="F6" s="34">
        <f>HSDR!F8</f>
        <v>7.0804635983033826E-2</v>
      </c>
      <c r="G6" s="34">
        <f>HSDR!G8</f>
        <v>0.11496015009622321</v>
      </c>
      <c r="H6" s="34">
        <f>HSDR!H8</f>
        <v>8.2207439363742862E-2</v>
      </c>
      <c r="I6" s="34">
        <f>HSDR!I8</f>
        <v>-5.9898275658656304E-2</v>
      </c>
      <c r="J6" s="34">
        <f>HSDR!J8</f>
        <v>-0.21018633199821757</v>
      </c>
      <c r="K6" s="34">
        <f>HSDR!K8</f>
        <v>-0.24937508055334259</v>
      </c>
    </row>
    <row r="7" spans="1:11" x14ac:dyDescent="0.2">
      <c r="A7" s="32">
        <v>9</v>
      </c>
      <c r="B7" s="34">
        <f>HSDR!B9</f>
        <v>-6.5680778778066204E-2</v>
      </c>
      <c r="C7" s="34">
        <f>HSDR!C9</f>
        <v>7.4446037576340524E-2</v>
      </c>
      <c r="D7" s="34">
        <f>HSDR!D9</f>
        <v>0.12081635332999649</v>
      </c>
      <c r="E7" s="34">
        <f>HSDR!E9</f>
        <v>0.18194893405242166</v>
      </c>
      <c r="F7" s="34">
        <f>HSDR!F9</f>
        <v>0.24305722487303633</v>
      </c>
      <c r="G7" s="34">
        <f>HSDR!G9</f>
        <v>0.31705474570166692</v>
      </c>
      <c r="H7" s="34">
        <f>HSDR!H9</f>
        <v>0.17186785993695267</v>
      </c>
      <c r="I7" s="34">
        <f>HSDR!I9</f>
        <v>9.8376217435392516E-2</v>
      </c>
      <c r="J7" s="34">
        <f>HSDR!J9</f>
        <v>-5.2178053462651669E-2</v>
      </c>
      <c r="K7" s="34">
        <f>HSDR!K9</f>
        <v>-0.15295298487455075</v>
      </c>
    </row>
    <row r="8" spans="1:11" x14ac:dyDescent="0.2">
      <c r="A8" s="32">
        <v>10</v>
      </c>
      <c r="B8" s="34">
        <f>HSDR!B10</f>
        <v>8.1449707945275923E-2</v>
      </c>
      <c r="C8" s="34">
        <f>HSDR!C10</f>
        <v>0.3589394124422991</v>
      </c>
      <c r="D8" s="34">
        <f>HSDR!D10</f>
        <v>0.40932067017593915</v>
      </c>
      <c r="E8" s="34">
        <f>HSDR!E10</f>
        <v>0.460940243794354</v>
      </c>
      <c r="F8" s="34">
        <f>HSDR!F10</f>
        <v>0.51251710900326775</v>
      </c>
      <c r="G8" s="34">
        <f>HSDR!G10</f>
        <v>0.57559016859776857</v>
      </c>
      <c r="H8" s="34">
        <f>HSDR!H10</f>
        <v>0.39241245528243773</v>
      </c>
      <c r="I8" s="34">
        <f>HSDR!I10</f>
        <v>0.28663571688628381</v>
      </c>
      <c r="J8" s="34">
        <f>HSDR!J10</f>
        <v>0.1443283683807712</v>
      </c>
      <c r="K8" s="34">
        <f>HSDR!K10</f>
        <v>2.5308523040868145E-2</v>
      </c>
    </row>
    <row r="9" spans="1:11" x14ac:dyDescent="0.2">
      <c r="A9" s="32">
        <v>11</v>
      </c>
      <c r="B9" s="34">
        <f>HSDR!B11</f>
        <v>0.14300128216153027</v>
      </c>
      <c r="C9" s="34">
        <f>HSDR!C11</f>
        <v>0.47064092333946889</v>
      </c>
      <c r="D9" s="34">
        <f>HSDR!D11</f>
        <v>0.51779525312221675</v>
      </c>
      <c r="E9" s="34">
        <f>HSDR!E11</f>
        <v>0.56604055041797607</v>
      </c>
      <c r="F9" s="34">
        <f>HSDR!F11</f>
        <v>0.61469901790902803</v>
      </c>
      <c r="G9" s="34">
        <f>HSDR!G11</f>
        <v>0.66738009490756944</v>
      </c>
      <c r="H9" s="34">
        <f>HSDR!H11</f>
        <v>0.46288894886429077</v>
      </c>
      <c r="I9" s="34">
        <f>HSDR!I11</f>
        <v>0.35069259087031501</v>
      </c>
      <c r="J9" s="34">
        <f>HSDR!J11</f>
        <v>0.22778342315245487</v>
      </c>
      <c r="K9" s="34">
        <f>HSDR!K11</f>
        <v>0.1796887274111463</v>
      </c>
    </row>
    <row r="10" spans="1:11" x14ac:dyDescent="0.2">
      <c r="A10" s="32">
        <v>12</v>
      </c>
      <c r="B10" s="34">
        <f>HSDR!B12</f>
        <v>-0.35054034044008009</v>
      </c>
      <c r="C10" s="34">
        <f>HSDR!C12</f>
        <v>-0.25338998596663809</v>
      </c>
      <c r="D10" s="34">
        <f>HSDR!D12</f>
        <v>-0.2336908997980866</v>
      </c>
      <c r="E10" s="34">
        <f>HSDR!E12</f>
        <v>-0.21106310899491437</v>
      </c>
      <c r="F10" s="34">
        <f>HSDR!F12</f>
        <v>-0.16719266083547524</v>
      </c>
      <c r="G10" s="34">
        <f>HSDR!G12</f>
        <v>-0.1536990158300045</v>
      </c>
      <c r="H10" s="34">
        <f>HSDR!H12</f>
        <v>-0.21284771451731424</v>
      </c>
      <c r="I10" s="34">
        <f>HSDR!I12</f>
        <v>-0.27157480502428616</v>
      </c>
      <c r="J10" s="34">
        <f>HSDR!J12</f>
        <v>-0.3400132806089356</v>
      </c>
      <c r="K10" s="34">
        <f>HSDR!K12</f>
        <v>-0.38104299284808768</v>
      </c>
    </row>
    <row r="11" spans="1:11" x14ac:dyDescent="0.2">
      <c r="A11" s="32">
        <v>13</v>
      </c>
      <c r="B11" s="34">
        <f>HSDR!B13</f>
        <v>-0.3969303161229315</v>
      </c>
      <c r="C11" s="34">
        <f>HSDR!C13</f>
        <v>-0.29278372720927726</v>
      </c>
      <c r="D11" s="34">
        <f>HSDR!D13</f>
        <v>-0.2522502292357135</v>
      </c>
      <c r="E11" s="34">
        <f>HSDR!E13</f>
        <v>-0.21106310899491437</v>
      </c>
      <c r="F11" s="34">
        <f>HSDR!F13</f>
        <v>-0.16719266083547524</v>
      </c>
      <c r="G11" s="34">
        <f>HSDR!G13</f>
        <v>-0.1536990158300045</v>
      </c>
      <c r="H11" s="34">
        <f>HSDR!H13</f>
        <v>-0.26907287776607752</v>
      </c>
      <c r="I11" s="34">
        <f>HSDR!I13</f>
        <v>-0.32360517609397998</v>
      </c>
      <c r="J11" s="34">
        <f>HSDR!J13</f>
        <v>-0.38715518913686875</v>
      </c>
      <c r="K11" s="34">
        <f>HSDR!K13</f>
        <v>-0.42525420764465277</v>
      </c>
    </row>
    <row r="12" spans="1:11" x14ac:dyDescent="0.2">
      <c r="A12" s="32">
        <v>14</v>
      </c>
      <c r="B12" s="34">
        <f>HSDR!B14</f>
        <v>-0.44000672211415065</v>
      </c>
      <c r="C12" s="34">
        <f>HSDR!C14</f>
        <v>-0.29278372720927726</v>
      </c>
      <c r="D12" s="34">
        <f>HSDR!D14</f>
        <v>-0.2522502292357135</v>
      </c>
      <c r="E12" s="34">
        <f>HSDR!E14</f>
        <v>-0.21106310899491437</v>
      </c>
      <c r="F12" s="34">
        <f>HSDR!F14</f>
        <v>-0.16719266083547524</v>
      </c>
      <c r="G12" s="34">
        <f>HSDR!G14</f>
        <v>-0.1536990158300045</v>
      </c>
      <c r="H12" s="34">
        <f>HSDR!H14</f>
        <v>-0.3212819579256434</v>
      </c>
      <c r="I12" s="34">
        <f>HSDR!I14</f>
        <v>-0.37191909208726714</v>
      </c>
      <c r="J12" s="34">
        <f>HSDR!J14</f>
        <v>-0.43092981848423528</v>
      </c>
      <c r="K12" s="34">
        <f>HSDR!K14</f>
        <v>-0.46630747852717758</v>
      </c>
    </row>
    <row r="13" spans="1:11" x14ac:dyDescent="0.2">
      <c r="A13" s="32">
        <v>15</v>
      </c>
      <c r="B13" s="34">
        <f>HSDR!B15</f>
        <v>-0.4800062419631399</v>
      </c>
      <c r="C13" s="34">
        <f>HSDR!C15</f>
        <v>-0.29278372720927726</v>
      </c>
      <c r="D13" s="34">
        <f>HSDR!D15</f>
        <v>-0.2522502292357135</v>
      </c>
      <c r="E13" s="34">
        <f>HSDR!E15</f>
        <v>-0.21106310899491437</v>
      </c>
      <c r="F13" s="34">
        <f>HSDR!F15</f>
        <v>-0.16719266083547524</v>
      </c>
      <c r="G13" s="34">
        <f>HSDR!G15</f>
        <v>-0.1536990158300045</v>
      </c>
      <c r="H13" s="34">
        <f>HSDR!H15</f>
        <v>-0.36976181807381175</v>
      </c>
      <c r="I13" s="34">
        <f>HSDR!I15</f>
        <v>-0.41678201408103371</v>
      </c>
      <c r="J13" s="34">
        <f>HSDR!J15</f>
        <v>-0.47157768859250415</v>
      </c>
      <c r="K13" s="34">
        <f>HSDR!K15</f>
        <v>-0.5</v>
      </c>
    </row>
    <row r="14" spans="1:11" x14ac:dyDescent="0.2">
      <c r="A14" s="32">
        <v>16</v>
      </c>
      <c r="B14" s="34">
        <f>HSDR!B16</f>
        <v>-0.51714865325148707</v>
      </c>
      <c r="C14" s="34">
        <f>HSDR!C16</f>
        <v>-0.29278372720927726</v>
      </c>
      <c r="D14" s="34">
        <f>HSDR!D16</f>
        <v>-0.2522502292357135</v>
      </c>
      <c r="E14" s="34">
        <f>HSDR!E16</f>
        <v>-0.21106310899491437</v>
      </c>
      <c r="F14" s="34">
        <f>HSDR!F16</f>
        <v>-0.16719266083547524</v>
      </c>
      <c r="G14" s="34">
        <f>HSDR!G16</f>
        <v>-0.1536990158300045</v>
      </c>
      <c r="H14" s="34">
        <f>HSDR!H16</f>
        <v>-0.41477883106853947</v>
      </c>
      <c r="I14" s="34">
        <f>HSDR!I16</f>
        <v>-0.45844044164667419</v>
      </c>
      <c r="J14" s="34">
        <f>HSDR!J16</f>
        <v>-0.5</v>
      </c>
      <c r="K14" s="34">
        <f>HSDR!K16</f>
        <v>-0.5</v>
      </c>
    </row>
    <row r="15" spans="1:11" x14ac:dyDescent="0.2">
      <c r="A15" s="32">
        <v>17</v>
      </c>
      <c r="B15" s="34">
        <f>HSDR!B17</f>
        <v>-0.47803347499473703</v>
      </c>
      <c r="C15" s="34">
        <f>HSDR!C17</f>
        <v>-0.15297458768154204</v>
      </c>
      <c r="D15" s="34">
        <f>HSDR!D17</f>
        <v>-0.11721624142457365</v>
      </c>
      <c r="E15" s="34">
        <f>HSDR!E17</f>
        <v>-8.0573373145316152E-2</v>
      </c>
      <c r="F15" s="34">
        <f>HSDR!F17</f>
        <v>-4.4941375564924446E-2</v>
      </c>
      <c r="G15" s="34">
        <f>HSDR!G17</f>
        <v>1.1739160673341853E-2</v>
      </c>
      <c r="H15" s="34">
        <f>HSDR!H17</f>
        <v>-0.10680898948269468</v>
      </c>
      <c r="I15" s="34">
        <f>HSDR!I17</f>
        <v>-0.38195097104844711</v>
      </c>
      <c r="J15" s="34">
        <f>HSDR!J17</f>
        <v>-0.42315423964521737</v>
      </c>
      <c r="K15" s="34">
        <f>HSDR!K17</f>
        <v>-0.41972063392881986</v>
      </c>
    </row>
    <row r="16" spans="1:11" x14ac:dyDescent="0.2">
      <c r="A16" s="32">
        <v>18</v>
      </c>
      <c r="B16" s="34">
        <f>HSDR!B18</f>
        <v>-0.10019887561319057</v>
      </c>
      <c r="C16" s="34">
        <f>HSDR!C18</f>
        <v>0.12174190222088771</v>
      </c>
      <c r="D16" s="34">
        <f>HSDR!D18</f>
        <v>0.14830007284131119</v>
      </c>
      <c r="E16" s="34">
        <f>HSDR!E18</f>
        <v>0.17585443719748528</v>
      </c>
      <c r="F16" s="34">
        <f>HSDR!F18</f>
        <v>0.19956119497617719</v>
      </c>
      <c r="G16" s="34">
        <f>HSDR!G18</f>
        <v>0.28344391604689856</v>
      </c>
      <c r="H16" s="34">
        <f>HSDR!H18</f>
        <v>0.3995541673365518</v>
      </c>
      <c r="I16" s="34">
        <f>HSDR!I18</f>
        <v>0.10595134861912359</v>
      </c>
      <c r="J16" s="34">
        <f>HSDR!J18</f>
        <v>-0.18316335667343331</v>
      </c>
      <c r="K16" s="34">
        <f>HSDR!K18</f>
        <v>-0.17830123379648949</v>
      </c>
    </row>
    <row r="17" spans="1:11" x14ac:dyDescent="0.2">
      <c r="A17" s="32">
        <v>19</v>
      </c>
      <c r="B17" s="34">
        <f>HSDR!B19</f>
        <v>0.27763572376835594</v>
      </c>
      <c r="C17" s="34">
        <f>HSDR!C19</f>
        <v>0.38630468602058993</v>
      </c>
      <c r="D17" s="34">
        <f>HSDR!D19</f>
        <v>0.4043629365977599</v>
      </c>
      <c r="E17" s="34">
        <f>HSDR!E19</f>
        <v>0.42317892482749653</v>
      </c>
      <c r="F17" s="34">
        <f>HSDR!F19</f>
        <v>0.43951210416088371</v>
      </c>
      <c r="G17" s="34">
        <f>HSDR!G19</f>
        <v>0.49597707378731914</v>
      </c>
      <c r="H17" s="34">
        <f>HSDR!H19</f>
        <v>0.6159764957534315</v>
      </c>
      <c r="I17" s="34">
        <f>HSDR!I19</f>
        <v>0.59385366828669439</v>
      </c>
      <c r="J17" s="34">
        <f>HSDR!J19</f>
        <v>0.28759675706758148</v>
      </c>
      <c r="K17" s="34">
        <f>HSDR!K19</f>
        <v>6.3118166335840831E-2</v>
      </c>
    </row>
    <row r="18" spans="1:11" x14ac:dyDescent="0.2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1" x14ac:dyDescent="0.2">
      <c r="A19" s="32">
        <v>13</v>
      </c>
      <c r="B19" s="34">
        <f>HSDR!B36</f>
        <v>-5.7308046666810254E-2</v>
      </c>
      <c r="C19" s="34">
        <f>HSDR!C36</f>
        <v>4.6636132695309578E-2</v>
      </c>
      <c r="D19" s="34">
        <f>HSDR!D36</f>
        <v>7.4118813392744051E-2</v>
      </c>
      <c r="E19" s="34">
        <f>HSDR!E36</f>
        <v>0.10247714687203523</v>
      </c>
      <c r="F19" s="34">
        <f>HSDR!F36</f>
        <v>0.13336273848321728</v>
      </c>
      <c r="G19" s="34">
        <f>HSDR!G36</f>
        <v>0.17974820582791512</v>
      </c>
      <c r="H19" s="34">
        <f>HSDR!H36</f>
        <v>0.12238569517899196</v>
      </c>
      <c r="I19" s="34">
        <f>HSDR!I36</f>
        <v>5.4057070196311299E-2</v>
      </c>
      <c r="J19" s="34">
        <f>HSDR!J36</f>
        <v>-3.7694688127479885E-2</v>
      </c>
      <c r="K19" s="34">
        <f>HSDR!K36</f>
        <v>-0.10485135840627779</v>
      </c>
    </row>
    <row r="20" spans="1:11" x14ac:dyDescent="0.2">
      <c r="A20" s="32">
        <v>14</v>
      </c>
      <c r="B20" s="34">
        <f>HSDR!B37</f>
        <v>-9.3874324768310105E-2</v>
      </c>
      <c r="C20" s="34">
        <f>HSDR!C37</f>
        <v>2.2391856987839083E-2</v>
      </c>
      <c r="D20" s="34">
        <f>HSDR!D37</f>
        <v>5.0806738919282814E-2</v>
      </c>
      <c r="E20" s="34">
        <f>HSDR!E37</f>
        <v>8.0081414310110233E-2</v>
      </c>
      <c r="F20" s="34">
        <f>HSDR!F37</f>
        <v>0.12595448524867925</v>
      </c>
      <c r="G20" s="34">
        <f>HSDR!G37</f>
        <v>0.17974820582791512</v>
      </c>
      <c r="H20" s="34">
        <f>HSDR!H37</f>
        <v>7.9507488494468148E-2</v>
      </c>
      <c r="I20" s="34">
        <f>HSDR!I37</f>
        <v>1.3277219463208444E-2</v>
      </c>
      <c r="J20" s="34">
        <f>HSDR!J37</f>
        <v>-7.516318944168382E-2</v>
      </c>
      <c r="K20" s="34">
        <f>HSDR!K37</f>
        <v>-0.13946678217545452</v>
      </c>
    </row>
    <row r="21" spans="1:11" x14ac:dyDescent="0.2">
      <c r="A21" s="32">
        <v>15</v>
      </c>
      <c r="B21" s="34">
        <f>HSDR!B38</f>
        <v>-0.13002650167843849</v>
      </c>
      <c r="C21" s="34">
        <f>HSDR!C38</f>
        <v>-1.2068474052636583E-4</v>
      </c>
      <c r="D21" s="34">
        <f>HSDR!D38</f>
        <v>2.9159812622497363E-2</v>
      </c>
      <c r="E21" s="34">
        <f>HSDR!E38</f>
        <v>5.9285376931179926E-2</v>
      </c>
      <c r="F21" s="34">
        <f>HSDR!F38</f>
        <v>0.12595448524867925</v>
      </c>
      <c r="G21" s="34">
        <f>HSDR!G38</f>
        <v>0.17974820582791512</v>
      </c>
      <c r="H21" s="34">
        <f>HSDR!H38</f>
        <v>3.7028282279269235E-2</v>
      </c>
      <c r="I21" s="34">
        <f>HSDR!I38</f>
        <v>-2.7054780502901672E-2</v>
      </c>
      <c r="J21" s="34">
        <f>HSDR!J38</f>
        <v>-0.11218876868994289</v>
      </c>
      <c r="K21" s="34">
        <f>HSDR!K38</f>
        <v>-0.17370423031226784</v>
      </c>
    </row>
    <row r="22" spans="1:11" x14ac:dyDescent="0.2">
      <c r="A22" s="32">
        <v>16</v>
      </c>
      <c r="B22" s="34">
        <f>HSDR!B39</f>
        <v>-0.16563717206687348</v>
      </c>
      <c r="C22" s="34">
        <f>HSDR!C39</f>
        <v>-2.1025187774008566E-2</v>
      </c>
      <c r="D22" s="34">
        <f>HSDR!D39</f>
        <v>9.0590953469108244E-3</v>
      </c>
      <c r="E22" s="34">
        <f>HSDR!E39</f>
        <v>5.8426518743744951E-2</v>
      </c>
      <c r="F22" s="34">
        <f>HSDR!F39</f>
        <v>0.12595448524867925</v>
      </c>
      <c r="G22" s="34">
        <f>HSDR!G39</f>
        <v>0.17974820582791512</v>
      </c>
      <c r="H22" s="34">
        <f>HSDR!H39</f>
        <v>-4.8901571730158942E-3</v>
      </c>
      <c r="I22" s="34">
        <f>HSDR!I39</f>
        <v>-6.6794847920094103E-2</v>
      </c>
      <c r="J22" s="34">
        <f>HSDR!J39</f>
        <v>-0.14864353463007471</v>
      </c>
      <c r="K22" s="34">
        <f>HSDR!K39</f>
        <v>-0.20744109003068206</v>
      </c>
    </row>
    <row r="23" spans="1:11" x14ac:dyDescent="0.2">
      <c r="A23" s="32">
        <v>17</v>
      </c>
      <c r="B23" s="34">
        <f>HSDR!B40</f>
        <v>-0.17956936979241733</v>
      </c>
      <c r="C23" s="34">
        <f>HSDR!C40</f>
        <v>-4.9104358288912882E-4</v>
      </c>
      <c r="D23" s="34">
        <f>HSDR!D40</f>
        <v>5.5095284479298338E-2</v>
      </c>
      <c r="E23" s="34">
        <f>HSDR!E40</f>
        <v>0.11865255067432869</v>
      </c>
      <c r="F23" s="34">
        <f>HSDR!F40</f>
        <v>0.18237815537354879</v>
      </c>
      <c r="G23" s="34">
        <f>HSDR!G40</f>
        <v>0.2561042872909981</v>
      </c>
      <c r="H23" s="34">
        <f>HSDR!H40</f>
        <v>5.3823463716116654E-2</v>
      </c>
      <c r="I23" s="34">
        <f>HSDR!I40</f>
        <v>-7.2915398729642075E-2</v>
      </c>
      <c r="J23" s="34">
        <f>HSDR!J40</f>
        <v>-0.1497868921821332</v>
      </c>
      <c r="K23" s="34">
        <f>HSDR!K40</f>
        <v>-0.19686697623363469</v>
      </c>
    </row>
    <row r="24" spans="1:11" x14ac:dyDescent="0.2">
      <c r="A24" s="32">
        <v>18</v>
      </c>
      <c r="B24" s="34">
        <f>HSDR!B41</f>
        <v>-9.2935491769284034E-2</v>
      </c>
      <c r="C24" s="34">
        <f>HSDR!C41</f>
        <v>0.12174190222088771</v>
      </c>
      <c r="D24" s="34">
        <f>HSDR!D41</f>
        <v>0.17764127567893753</v>
      </c>
      <c r="E24" s="34">
        <f>HSDR!E41</f>
        <v>0.23700384775562167</v>
      </c>
      <c r="F24" s="34">
        <f>HSDR!F41</f>
        <v>0.29522549562328804</v>
      </c>
      <c r="G24" s="34">
        <f>HSDR!G41</f>
        <v>0.38150648207879345</v>
      </c>
      <c r="H24" s="34">
        <f>HSDR!H41</f>
        <v>0.3995541673365518</v>
      </c>
      <c r="I24" s="34">
        <f>HSDR!I41</f>
        <v>0.10595134861912359</v>
      </c>
      <c r="J24" s="34">
        <f>HSDR!J41</f>
        <v>-0.10074430758041522</v>
      </c>
      <c r="K24" s="34">
        <f>HSDR!K41</f>
        <v>-0.14380812317405353</v>
      </c>
    </row>
    <row r="25" spans="1:11" x14ac:dyDescent="0.2">
      <c r="A25" s="32">
        <v>19</v>
      </c>
      <c r="B25" s="34">
        <f>HSDR!B42</f>
        <v>0.27763572376835594</v>
      </c>
      <c r="C25" s="34">
        <f>HSDR!C42</f>
        <v>0.38630468602058993</v>
      </c>
      <c r="D25" s="34">
        <f>HSDR!D42</f>
        <v>0.4043629365977599</v>
      </c>
      <c r="E25" s="34">
        <f>HSDR!E42</f>
        <v>0.42317892482749653</v>
      </c>
      <c r="F25" s="34">
        <f>HSDR!F42</f>
        <v>0.43951210416088371</v>
      </c>
      <c r="G25" s="34">
        <f>HSDR!G42</f>
        <v>0.49597707378731914</v>
      </c>
      <c r="H25" s="34">
        <f>HSDR!H42</f>
        <v>0.6159764957534315</v>
      </c>
      <c r="I25" s="34">
        <f>HSDR!I42</f>
        <v>0.59385366828669439</v>
      </c>
      <c r="J25" s="34">
        <f>HSDR!J42</f>
        <v>0.28759675706758148</v>
      </c>
      <c r="K25" s="34">
        <f>HSDR!K42</f>
        <v>6.3118166335840831E-2</v>
      </c>
    </row>
    <row r="26" spans="1:11" x14ac:dyDescent="0.2">
      <c r="A26" s="32">
        <v>20</v>
      </c>
      <c r="B26" s="34">
        <f>HSDR!B43</f>
        <v>0.65547032314990239</v>
      </c>
      <c r="C26" s="34">
        <f>HSDR!C43</f>
        <v>0.63998657521683877</v>
      </c>
      <c r="D26" s="34">
        <f>HSDR!D43</f>
        <v>0.65027209425148136</v>
      </c>
      <c r="E26" s="34">
        <f>HSDR!E43</f>
        <v>0.66104996194807186</v>
      </c>
      <c r="F26" s="34">
        <f>HSDR!F43</f>
        <v>0.67035969063279999</v>
      </c>
      <c r="G26" s="34">
        <f>HSDR!G43</f>
        <v>0.70395857017134467</v>
      </c>
      <c r="H26" s="34">
        <f>HSDR!H43</f>
        <v>0.77322722653717491</v>
      </c>
      <c r="I26" s="34">
        <f>HSDR!I43</f>
        <v>0.79181515955189841</v>
      </c>
      <c r="J26" s="34">
        <f>HSDR!J43</f>
        <v>0.75835687080859626</v>
      </c>
      <c r="K26" s="34">
        <f>HSDR!K43</f>
        <v>0.55453756646817121</v>
      </c>
    </row>
    <row r="27" spans="1:11" x14ac:dyDescent="0.2">
      <c r="A27" s="32">
        <v>21</v>
      </c>
      <c r="B27" s="34">
        <f>IF(Rules!$B$3=Rules!$E$3,1.5,IF(Rules!$B$3=Rules!$F$3,1.2,1))</f>
        <v>1.5</v>
      </c>
      <c r="C27" s="34">
        <f>IF(Rules!$B$3=Rules!$E$3,1.5,IF(Rules!$B$3=Rules!$F$3,1.2,1))</f>
        <v>1.5</v>
      </c>
      <c r="D27" s="34">
        <f>IF(Rules!$B$3=Rules!$E$3,1.5,IF(Rules!$B$3=Rules!$F$3,1.2,1))</f>
        <v>1.5</v>
      </c>
      <c r="E27" s="34">
        <f>IF(Rules!$B$3=Rules!$E$3,1.5,IF(Rules!$B$3=Rules!$F$3,1.2,1))</f>
        <v>1.5</v>
      </c>
      <c r="F27" s="34">
        <f>IF(Rules!$B$3=Rules!$E$3,1.5,IF(Rules!$B$3=Rules!$F$3,1.2,1))</f>
        <v>1.5</v>
      </c>
      <c r="G27" s="34">
        <f>IF(Rules!$B$3=Rules!$E$3,1.5,IF(Rules!$B$3=Rules!$F$3,1.2,1))</f>
        <v>1.5</v>
      </c>
      <c r="H27" s="34">
        <f>IF(Rules!$B$3=Rules!$E$3,1.5,IF(Rules!$B$3=Rules!$F$3,1.2,1))</f>
        <v>1.5</v>
      </c>
      <c r="I27" s="34">
        <f>IF(Rules!$B$3=Rules!$E$3,1.5,IF(Rules!$B$3=Rules!$F$3,1.2,1))</f>
        <v>1.5</v>
      </c>
      <c r="J27" s="34">
        <f>IF(Rules!$B$3=Rules!$E$3,1.5,IF(Rules!$B$3=Rules!$F$3,1.2,1))</f>
        <v>1.5</v>
      </c>
      <c r="K27" s="34">
        <f>IF(Rules!$B$3=Rules!$E$3,1.5,IF(Rules!$B$3=Rules!$F$3,1.2,1))</f>
        <v>1.5</v>
      </c>
    </row>
    <row r="28" spans="1:11" x14ac:dyDescent="0.2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1" x14ac:dyDescent="0.2">
      <c r="A29" s="32" t="s">
        <v>1</v>
      </c>
      <c r="B29" s="34">
        <f>Pair!B54</f>
        <v>0.10906077977909699</v>
      </c>
      <c r="C29" s="34">
        <f>Pair!C54</f>
        <v>0.47064092333946894</v>
      </c>
      <c r="D29" s="34">
        <f>Pair!D54</f>
        <v>0.51779525312221664</v>
      </c>
      <c r="E29" s="34">
        <f>Pair!E54</f>
        <v>0.56604055041797596</v>
      </c>
      <c r="F29" s="34">
        <f>Pair!F54</f>
        <v>0.61469901790902803</v>
      </c>
      <c r="G29" s="34">
        <f>Pair!G54</f>
        <v>0.66738009490756944</v>
      </c>
      <c r="H29" s="34">
        <f>Pair!H54</f>
        <v>0.46288894886429088</v>
      </c>
      <c r="I29" s="34">
        <f>Pair!I54</f>
        <v>0.35069259087031512</v>
      </c>
      <c r="J29" s="34">
        <f>Pair!J54</f>
        <v>0.22778342315245487</v>
      </c>
      <c r="K29" s="34">
        <f>Pair!K54</f>
        <v>0.17968872741114625</v>
      </c>
    </row>
    <row r="30" spans="1:11" x14ac:dyDescent="0.2">
      <c r="A30" s="32">
        <v>2</v>
      </c>
      <c r="B30" s="34">
        <f>Pair!B55</f>
        <v>-0.25307699440390863</v>
      </c>
      <c r="C30" s="34">
        <f>Pair!C55</f>
        <v>-8.4267225502711041E-2</v>
      </c>
      <c r="D30" s="34">
        <f>Pair!D55</f>
        <v>-1.5498287197501173E-2</v>
      </c>
      <c r="E30" s="34">
        <f>Pair!E55</f>
        <v>5.9333738978653974E-2</v>
      </c>
      <c r="F30" s="34">
        <f>Pair!F55</f>
        <v>0.15203616947891799</v>
      </c>
      <c r="G30" s="34">
        <f>Pair!G55</f>
        <v>0.22737886696191317</v>
      </c>
      <c r="H30" s="34">
        <f>Pair!H55</f>
        <v>6.958050045595748E-3</v>
      </c>
      <c r="I30" s="34">
        <f>Pair!I55</f>
        <v>-0.15933415266020512</v>
      </c>
      <c r="J30" s="34">
        <f>Pair!J55</f>
        <v>-0.24066617915336547</v>
      </c>
      <c r="K30" s="34">
        <f>Pair!K55</f>
        <v>-0.28919791448567511</v>
      </c>
    </row>
    <row r="31" spans="1:11" x14ac:dyDescent="0.2">
      <c r="A31" s="32">
        <v>3</v>
      </c>
      <c r="B31" s="34">
        <f>Pair!B56</f>
        <v>-0.30414663097569933</v>
      </c>
      <c r="C31" s="34">
        <f>Pair!C56</f>
        <v>-0.13992944417761496</v>
      </c>
      <c r="D31" s="34">
        <f>Pair!D56</f>
        <v>-5.8284696427541714E-2</v>
      </c>
      <c r="E31" s="34">
        <f>Pair!E56</f>
        <v>2.8134517976885209E-2</v>
      </c>
      <c r="F31" s="34">
        <f>Pair!F56</f>
        <v>0.12470784634060185</v>
      </c>
      <c r="G31" s="34">
        <f>Pair!G56</f>
        <v>0.19970541230483627</v>
      </c>
      <c r="H31" s="34">
        <f>Pair!H56</f>
        <v>-5.8585254727766593E-2</v>
      </c>
      <c r="I31" s="34">
        <f>Pair!I56</f>
        <v>-0.21724188132078476</v>
      </c>
      <c r="J31" s="34">
        <f>Pair!J56</f>
        <v>-0.29264070019772598</v>
      </c>
      <c r="K31" s="34">
        <f>Pair!K56</f>
        <v>-0.33774944037840804</v>
      </c>
    </row>
    <row r="32" spans="1:11" x14ac:dyDescent="0.2">
      <c r="A32" s="32">
        <v>4</v>
      </c>
      <c r="B32" s="34">
        <f>Pair!B57</f>
        <v>-0.1970288105741636</v>
      </c>
      <c r="C32" s="34">
        <f>Pair!C57</f>
        <v>-2.1798188008805668E-2</v>
      </c>
      <c r="D32" s="34">
        <f>Pair!D57</f>
        <v>8.0052625306546825E-3</v>
      </c>
      <c r="E32" s="34">
        <f>Pair!E57</f>
        <v>3.8784473277208811E-2</v>
      </c>
      <c r="F32" s="34">
        <f>Pair!F57</f>
        <v>0.10070528937626665</v>
      </c>
      <c r="G32" s="34">
        <f>Pair!G57</f>
        <v>0.17417494269127992</v>
      </c>
      <c r="H32" s="34">
        <f>Pair!H57</f>
        <v>8.2207439363742862E-2</v>
      </c>
      <c r="I32" s="34">
        <f>Pair!I57</f>
        <v>-5.9898275658656304E-2</v>
      </c>
      <c r="J32" s="34">
        <f>Pair!J57</f>
        <v>-0.21018633199821757</v>
      </c>
      <c r="K32" s="34">
        <f>Pair!K57</f>
        <v>-0.24937508055334259</v>
      </c>
    </row>
    <row r="33" spans="1:11" x14ac:dyDescent="0.2">
      <c r="A33" s="32">
        <v>5</v>
      </c>
      <c r="B33" s="34">
        <f>Pair!B58</f>
        <v>8.1449707945275923E-2</v>
      </c>
      <c r="C33" s="34">
        <f>Pair!C58</f>
        <v>0.3589394124422991</v>
      </c>
      <c r="D33" s="34">
        <f>Pair!D58</f>
        <v>0.40932067017593915</v>
      </c>
      <c r="E33" s="34">
        <f>Pair!E58</f>
        <v>0.460940243794354</v>
      </c>
      <c r="F33" s="34">
        <f>Pair!F58</f>
        <v>0.51251710900326775</v>
      </c>
      <c r="G33" s="34">
        <f>Pair!G58</f>
        <v>0.57559016859776857</v>
      </c>
      <c r="H33" s="34">
        <f>Pair!H58</f>
        <v>0.39241245528243773</v>
      </c>
      <c r="I33" s="34">
        <f>Pair!I58</f>
        <v>0.28663571688628381</v>
      </c>
      <c r="J33" s="34">
        <f>Pair!J58</f>
        <v>0.1443283683807712</v>
      </c>
      <c r="K33" s="34">
        <f>Pair!K58</f>
        <v>2.5308523040868145E-2</v>
      </c>
    </row>
    <row r="34" spans="1:11" x14ac:dyDescent="0.2">
      <c r="A34" s="32">
        <v>6</v>
      </c>
      <c r="B34" s="34">
        <f>Pair!B59</f>
        <v>-0.35054034044008009</v>
      </c>
      <c r="C34" s="34">
        <f>Pair!C59</f>
        <v>-0.25338998596663809</v>
      </c>
      <c r="D34" s="34">
        <f>Pair!D59</f>
        <v>-0.16236190502927889</v>
      </c>
      <c r="E34" s="34">
        <f>Pair!E59</f>
        <v>-6.5242110257549266E-2</v>
      </c>
      <c r="F34" s="34">
        <f>Pair!F59</f>
        <v>3.9226356320867399E-2</v>
      </c>
      <c r="G34" s="34">
        <f>Pair!G59</f>
        <v>0.10667340682942227</v>
      </c>
      <c r="H34" s="34">
        <f>Pair!H59</f>
        <v>-0.21284771451731424</v>
      </c>
      <c r="I34" s="34">
        <f>Pair!I59</f>
        <v>-0.27157480502428616</v>
      </c>
      <c r="J34" s="34">
        <f>Pair!J59</f>
        <v>-0.3400132806089356</v>
      </c>
      <c r="K34" s="34">
        <f>Pair!K59</f>
        <v>-0.38104299284808768</v>
      </c>
    </row>
    <row r="35" spans="1:11" x14ac:dyDescent="0.2">
      <c r="A35" s="32">
        <v>7</v>
      </c>
      <c r="B35" s="34">
        <f>Pair!B60</f>
        <v>-0.44000672211415065</v>
      </c>
      <c r="C35" s="34">
        <f>Pair!C60</f>
        <v>-0.1963016079632402</v>
      </c>
      <c r="D35" s="34">
        <f>Pair!D60</f>
        <v>-0.10948552726048816</v>
      </c>
      <c r="E35" s="34">
        <f>Pair!E60</f>
        <v>-1.9921218921965758E-2</v>
      </c>
      <c r="F35" s="34">
        <f>Pair!F60</f>
        <v>7.4563567868088848E-2</v>
      </c>
      <c r="G35" s="34">
        <f>Pair!G60</f>
        <v>0.16472730313989489</v>
      </c>
      <c r="H35" s="34">
        <f>Pair!H60</f>
        <v>-0.13707521359511174</v>
      </c>
      <c r="I35" s="34">
        <f>Pair!I60</f>
        <v>-0.37191909208726714</v>
      </c>
      <c r="J35" s="34">
        <f>Pair!J60</f>
        <v>-0.43092981848423528</v>
      </c>
      <c r="K35" s="34">
        <f>Pair!K60</f>
        <v>-0.46630747852717758</v>
      </c>
    </row>
    <row r="36" spans="1:11" x14ac:dyDescent="0.2">
      <c r="A36" s="32">
        <v>8</v>
      </c>
      <c r="B36" s="34">
        <f>Pair!B61</f>
        <v>-0.47846720619452893</v>
      </c>
      <c r="C36" s="34">
        <f>Pair!C61</f>
        <v>-4.10085652565544E-2</v>
      </c>
      <c r="D36" s="34">
        <f>Pair!D61</f>
        <v>2.9651267038439212E-2</v>
      </c>
      <c r="E36" s="34">
        <f>Pair!E61</f>
        <v>0.10253679913733912</v>
      </c>
      <c r="F36" s="34">
        <f>Pair!F61</f>
        <v>0.17786869518456505</v>
      </c>
      <c r="G36" s="34">
        <f>Pair!G61</f>
        <v>0.28114462143026464</v>
      </c>
      <c r="H36" s="34">
        <f>Pair!H61</f>
        <v>0.17942021385705018</v>
      </c>
      <c r="I36" s="34">
        <f>Pair!I61</f>
        <v>-0.15401156627741791</v>
      </c>
      <c r="J36" s="34">
        <f>Pair!J61</f>
        <v>-0.5</v>
      </c>
      <c r="K36" s="34">
        <f>Pair!K61</f>
        <v>-0.5</v>
      </c>
    </row>
    <row r="37" spans="1:11" x14ac:dyDescent="0.2">
      <c r="A37" s="32">
        <v>9</v>
      </c>
      <c r="B37" s="34">
        <f>Pair!B62</f>
        <v>-0.10019887561319057</v>
      </c>
      <c r="C37" s="34">
        <f>Pair!C62</f>
        <v>0.13385768207672508</v>
      </c>
      <c r="D37" s="34">
        <f>Pair!D62</f>
        <v>0.19320731563116447</v>
      </c>
      <c r="E37" s="34">
        <f>Pair!E62</f>
        <v>0.25454407563811315</v>
      </c>
      <c r="F37" s="34">
        <f>Pair!F62</f>
        <v>0.31872977328281132</v>
      </c>
      <c r="G37" s="34">
        <f>Pair!G62</f>
        <v>0.40361032143368897</v>
      </c>
      <c r="H37" s="34">
        <f>Pair!H62</f>
        <v>0.3995541673365518</v>
      </c>
      <c r="I37" s="34">
        <f>Pair!I62</f>
        <v>0.19129321615782191</v>
      </c>
      <c r="J37" s="34">
        <f>Pair!J62</f>
        <v>-0.15072067108588086</v>
      </c>
      <c r="K37" s="34">
        <f>Pair!K62</f>
        <v>-0.17830123379648949</v>
      </c>
    </row>
    <row r="38" spans="1:11" x14ac:dyDescent="0.2">
      <c r="A38" s="32">
        <v>10</v>
      </c>
      <c r="B38" s="34">
        <f>Pair!B63</f>
        <v>0.65547032314990239</v>
      </c>
      <c r="C38" s="34">
        <f>Pair!C63</f>
        <v>0.63998657521683877</v>
      </c>
      <c r="D38" s="34">
        <f>Pair!D63</f>
        <v>0.65027209425148136</v>
      </c>
      <c r="E38" s="34">
        <f>Pair!E63</f>
        <v>0.66104996194807186</v>
      </c>
      <c r="F38" s="34">
        <f>Pair!F63</f>
        <v>0.67035969063279999</v>
      </c>
      <c r="G38" s="34">
        <f>Pair!G63</f>
        <v>0.70504978713524302</v>
      </c>
      <c r="H38" s="34">
        <f>Pair!H63</f>
        <v>0.77322722653717491</v>
      </c>
      <c r="I38" s="34">
        <f>Pair!I63</f>
        <v>0.79181515955189841</v>
      </c>
      <c r="J38" s="34">
        <f>Pair!J63</f>
        <v>0.75835687080859626</v>
      </c>
      <c r="K38" s="34">
        <f>Pair!K63</f>
        <v>0.55453756646817121</v>
      </c>
    </row>
    <row r="39" spans="1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1" x14ac:dyDescent="0.2">
      <c r="A40" s="37" t="s">
        <v>11</v>
      </c>
      <c r="B40" s="38"/>
      <c r="C40" s="39">
        <v>-1</v>
      </c>
    </row>
    <row r="42" spans="1:11" x14ac:dyDescent="0.2">
      <c r="B42" s="33" t="s">
        <v>46</v>
      </c>
      <c r="C42" s="33">
        <f>SUMIF($B$3:$K$17,"&gt;0")+SUMIF($B$19:$K$27,"&gt;0")+SUMIF($B$29:$K$38,"&gt;0")</f>
        <v>63.260355849610434</v>
      </c>
      <c r="D42" s="33">
        <f>COUNTIF($B$3:$K$17,"&gt;0")+COUNTIF($B$19:$K$27,"&gt;0")+COUNTIF($B$29:$K$38,"&gt;0")</f>
        <v>174</v>
      </c>
      <c r="E42" s="33">
        <f>AVERAGEIF($B$3:$K$17,"&gt;0")+AVERAGEIF($B$19:$K$27,"&gt;0")+AVERAGEIF($B$29:$K$38,"&gt;0")</f>
        <v>1.0685912896370811</v>
      </c>
    </row>
    <row r="43" spans="1:11" x14ac:dyDescent="0.2">
      <c r="B43" s="33" t="s">
        <v>47</v>
      </c>
      <c r="C43" s="33">
        <f>SUMIF($B$3:$K$17,"&lt;0")+SUMIF($B$19:$K$27,"&lt;0")+SUMIF($B$29:$K$38,"&lt;0")+C40</f>
        <v>-36.602557651576262</v>
      </c>
      <c r="D43" s="33">
        <f>COUNTIF($B$3:$K$17,"&lt;0")+COUNTIF($B$19:$K$27,"&lt;0")+COUNTIF($B$29:$K$38,"&lt;0")</f>
        <v>166</v>
      </c>
      <c r="E43" s="33">
        <f>AVERAGEIF($B$3:$K$17,"&lt;0")+AVERAGEIF($B$19:$K$27,"&lt;0")+AVERAGEIF($B$29:$K$38,"&lt;0")</f>
        <v>-0.56469779529476372</v>
      </c>
    </row>
    <row r="44" spans="1:11" x14ac:dyDescent="0.2">
      <c r="B44" s="33" t="s">
        <v>48</v>
      </c>
      <c r="C44" s="33">
        <f>C42-C43</f>
        <v>99.862913501186696</v>
      </c>
      <c r="D44" s="33">
        <f>COUNT($B$3:$K$17,$B$19:$K$27,$B$29:$K$38)</f>
        <v>340</v>
      </c>
      <c r="E44" s="33">
        <f>AVERAGE($B$3:$K$17,$B$19:$K$27,$B$29:$K$38)</f>
        <v>8.1346465288335848E-2</v>
      </c>
    </row>
    <row r="45" spans="1:11" x14ac:dyDescent="0.2">
      <c r="C45" s="33">
        <f>SUM($B$3:$K$17,$B$19:$K$27,$B$29:$K$38)</f>
        <v>27.65779819803419</v>
      </c>
    </row>
  </sheetData>
  <sheetProtection sheet="1" objects="1" scenarios="1"/>
  <mergeCells count="1">
    <mergeCell ref="A1:K1"/>
  </mergeCells>
  <phoneticPr fontId="14" type="noConversion"/>
  <conditionalFormatting sqref="B39:K39">
    <cfRule type="containsText" dxfId="92" priority="30" operator="containsText" text="R">
      <formula>NOT(ISERROR(SEARCH("R",B39)))</formula>
    </cfRule>
    <cfRule type="containsText" dxfId="91" priority="31" operator="containsText" text="D">
      <formula>NOT(ISERROR(SEARCH("D",B39)))</formula>
    </cfRule>
    <cfRule type="containsText" dxfId="90" priority="32" operator="containsText" text="S">
      <formula>NOT(ISERROR(SEARCH("S",B39)))</formula>
    </cfRule>
    <cfRule type="containsText" dxfId="89" priority="33" operator="containsText" text="H">
      <formula>NOT(ISERROR(SEARCH("H",B39)))</formula>
    </cfRule>
  </conditionalFormatting>
  <conditionalFormatting sqref="B39:K39">
    <cfRule type="containsText" dxfId="88" priority="29" operator="containsText" text="P">
      <formula>NOT(ISERROR(SEARCH("P",B39)))</formula>
    </cfRule>
  </conditionalFormatting>
  <conditionalFormatting sqref="B3:K17">
    <cfRule type="containsText" dxfId="87" priority="15" operator="containsText" text="R">
      <formula>NOT(ISERROR(SEARCH("R",B3)))</formula>
    </cfRule>
    <cfRule type="containsText" dxfId="86" priority="16" operator="containsText" text="D">
      <formula>NOT(ISERROR(SEARCH("D",B3)))</formula>
    </cfRule>
    <cfRule type="containsText" dxfId="85" priority="17" operator="containsText" text="S">
      <formula>NOT(ISERROR(SEARCH("S",B3)))</formula>
    </cfRule>
    <cfRule type="containsText" dxfId="84" priority="18" operator="containsText" text="H">
      <formula>NOT(ISERROR(SEARCH("H",B3)))</formula>
    </cfRule>
  </conditionalFormatting>
  <conditionalFormatting sqref="B3:K17">
    <cfRule type="containsText" dxfId="83" priority="14" operator="containsText" text="P">
      <formula>NOT(ISERROR(SEARCH("P",B3)))</formula>
    </cfRule>
  </conditionalFormatting>
  <conditionalFormatting sqref="B3:K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27">
    <cfRule type="containsText" dxfId="82" priority="9" operator="containsText" text="R">
      <formula>NOT(ISERROR(SEARCH("R",B19)))</formula>
    </cfRule>
    <cfRule type="containsText" dxfId="81" priority="10" operator="containsText" text="D">
      <formula>NOT(ISERROR(SEARCH("D",B19)))</formula>
    </cfRule>
    <cfRule type="containsText" dxfId="80" priority="11" operator="containsText" text="S">
      <formula>NOT(ISERROR(SEARCH("S",B19)))</formula>
    </cfRule>
    <cfRule type="containsText" dxfId="79" priority="12" operator="containsText" text="H">
      <formula>NOT(ISERROR(SEARCH("H",B19)))</formula>
    </cfRule>
  </conditionalFormatting>
  <conditionalFormatting sqref="B19:K27">
    <cfRule type="containsText" dxfId="78" priority="8" operator="containsText" text="P">
      <formula>NOT(ISERROR(SEARCH("P",B19)))</formula>
    </cfRule>
  </conditionalFormatting>
  <conditionalFormatting sqref="B19:K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K38">
    <cfRule type="containsText" dxfId="77" priority="3" operator="containsText" text="R">
      <formula>NOT(ISERROR(SEARCH("R",B29)))</formula>
    </cfRule>
    <cfRule type="containsText" dxfId="76" priority="4" operator="containsText" text="D">
      <formula>NOT(ISERROR(SEARCH("D",B29)))</formula>
    </cfRule>
    <cfRule type="containsText" dxfId="75" priority="5" operator="containsText" text="S">
      <formula>NOT(ISERROR(SEARCH("S",B29)))</formula>
    </cfRule>
    <cfRule type="containsText" dxfId="74" priority="6" operator="containsText" text="H">
      <formula>NOT(ISERROR(SEARCH("H",B29)))</formula>
    </cfRule>
  </conditionalFormatting>
  <conditionalFormatting sqref="B29:K38">
    <cfRule type="containsText" dxfId="73" priority="2" operator="containsText" text="P">
      <formula>NOT(ISERROR(SEARCH("P",B29)))</formula>
    </cfRule>
  </conditionalFormatting>
  <conditionalFormatting sqref="B29:K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96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L47"/>
  <sheetViews>
    <sheetView topLeftCell="A33" workbookViewId="0">
      <selection sqref="A1:L47"/>
    </sheetView>
  </sheetViews>
  <sheetFormatPr baseColWidth="10" defaultColWidth="8.83203125" defaultRowHeight="15" x14ac:dyDescent="0.2"/>
  <cols>
    <col min="1" max="1" width="5" style="33" bestFit="1" customWidth="1"/>
    <col min="2" max="12" width="11.6640625" style="33" customWidth="1"/>
    <col min="13" max="16384" width="8.83203125" style="33"/>
  </cols>
  <sheetData>
    <row r="1" spans="1:12" ht="22" thickBot="1" x14ac:dyDescent="0.3">
      <c r="A1" s="418" t="s">
        <v>207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20"/>
    </row>
    <row r="2" spans="1:12" x14ac:dyDescent="0.2">
      <c r="A2" s="43" t="s">
        <v>9</v>
      </c>
      <c r="B2" s="44" t="s">
        <v>1</v>
      </c>
      <c r="C2" s="44">
        <v>2</v>
      </c>
      <c r="D2" s="44">
        <v>3</v>
      </c>
      <c r="E2" s="44">
        <v>4</v>
      </c>
      <c r="F2" s="44">
        <v>5</v>
      </c>
      <c r="G2" s="44">
        <v>6</v>
      </c>
      <c r="H2" s="44">
        <v>7</v>
      </c>
      <c r="I2" s="44">
        <v>8</v>
      </c>
      <c r="J2" s="44">
        <v>9</v>
      </c>
      <c r="K2" s="45">
        <v>10</v>
      </c>
      <c r="L2" s="45" t="s">
        <v>2</v>
      </c>
    </row>
    <row r="3" spans="1:12" x14ac:dyDescent="0.2">
      <c r="A3" s="46">
        <v>5</v>
      </c>
      <c r="B3" s="34">
        <f>Prob!B3*ER!B3</f>
        <v>-1.755660780761442E-4</v>
      </c>
      <c r="C3" s="34">
        <f>Prob!C3*ER!C3</f>
        <v>-1.1671876837846834E-4</v>
      </c>
      <c r="D3" s="34">
        <f>Prob!D3*ER!D3</f>
        <v>-8.6763975659071366E-5</v>
      </c>
      <c r="E3" s="34">
        <f>Prob!E3*ER!E3</f>
        <v>-5.5966740281924667E-5</v>
      </c>
      <c r="F3" s="34">
        <f>Prob!F3*ER!F3</f>
        <v>-2.1828830579753868E-5</v>
      </c>
      <c r="G3" s="34">
        <f>Prob!G3*ER!G3</f>
        <v>-1.0799616189714724E-6</v>
      </c>
      <c r="H3" s="34">
        <f>Prob!H3*ER!H3</f>
        <v>-1.0873686106886531E-4</v>
      </c>
      <c r="I3" s="34">
        <f>Prob!I3*ER!I3</f>
        <v>-1.71227404554561E-4</v>
      </c>
      <c r="J3" s="34">
        <f>Prob!J3*ER!J3</f>
        <v>-2.4270828708052711E-4</v>
      </c>
      <c r="K3" s="47">
        <f>Prob!K3*ER!K3</f>
        <v>-1.0534476300912863E-3</v>
      </c>
      <c r="L3" s="47">
        <f>SUM(B3:K3)</f>
        <v>-2.0340445373895734E-3</v>
      </c>
    </row>
    <row r="4" spans="1:12" x14ac:dyDescent="0.2">
      <c r="A4" s="46">
        <v>6</v>
      </c>
      <c r="B4" s="34">
        <f>Prob!B4*ER!B4</f>
        <v>-1.9168234156936341E-4</v>
      </c>
      <c r="C4" s="34">
        <f>Prob!C4*ER!C4</f>
        <v>-1.2813756710060984E-4</v>
      </c>
      <c r="D4" s="34">
        <f>Prob!D4*ER!D4</f>
        <v>-9.7670530731550645E-5</v>
      </c>
      <c r="E4" s="34">
        <f>Prob!E4*ER!E4</f>
        <v>-6.6378827425022589E-5</v>
      </c>
      <c r="F4" s="34">
        <f>Prob!F4*ER!F4</f>
        <v>-3.17851373055095E-5</v>
      </c>
      <c r="G4" s="34">
        <f>Prob!G4*ER!G4</f>
        <v>-1.1839631797791804E-5</v>
      </c>
      <c r="H4" s="34">
        <f>Prob!H4*ER!H4</f>
        <v>-1.3830924646035455E-4</v>
      </c>
      <c r="I4" s="34">
        <f>Prob!I4*ER!I4</f>
        <v>-1.9776229523967663E-4</v>
      </c>
      <c r="J4" s="34">
        <f>Prob!J4*ER!J4</f>
        <v>-2.6640027327967777E-4</v>
      </c>
      <c r="K4" s="47">
        <f>Prob!K4*ER!K4</f>
        <v>-1.1352524868291438E-3</v>
      </c>
      <c r="L4" s="47">
        <f t="shared" ref="L4:L38" si="0">SUM(B4:K4)</f>
        <v>-2.2652183377387006E-3</v>
      </c>
    </row>
    <row r="5" spans="1:12" x14ac:dyDescent="0.2">
      <c r="A5" s="46">
        <v>7</v>
      </c>
      <c r="B5" s="34">
        <f>Prob!B5*ER!B5</f>
        <v>-3.9083293343856768E-4</v>
      </c>
      <c r="C5" s="34">
        <f>Prob!C5*ER!C5</f>
        <v>-1.9878639575169113E-4</v>
      </c>
      <c r="D5" s="34">
        <f>Prob!D5*ER!D5</f>
        <v>-1.3943191971682042E-4</v>
      </c>
      <c r="E5" s="34">
        <f>Prob!E5*ER!E5</f>
        <v>-7.8328254900941066E-5</v>
      </c>
      <c r="F5" s="34">
        <f>Prob!F5*ER!F5</f>
        <v>-1.3238708972127238E-5</v>
      </c>
      <c r="G5" s="34">
        <f>Prob!G5*ER!G5</f>
        <v>5.3136717986091704E-5</v>
      </c>
      <c r="H5" s="34">
        <f>Prob!H5*ER!H5</f>
        <v>-1.252759209475244E-4</v>
      </c>
      <c r="I5" s="34">
        <f>Prob!I5*ER!I5</f>
        <v>-3.8344063491005864E-4</v>
      </c>
      <c r="J5" s="34">
        <f>Prob!J5*ER!J5</f>
        <v>-5.1955473916591097E-4</v>
      </c>
      <c r="K5" s="47">
        <f>Prob!K5*ER!K5</f>
        <v>-2.1448310615342948E-3</v>
      </c>
      <c r="L5" s="47">
        <f t="shared" si="0"/>
        <v>-3.940583851351845E-3</v>
      </c>
    </row>
    <row r="6" spans="1:12" x14ac:dyDescent="0.2">
      <c r="A6" s="46">
        <v>8</v>
      </c>
      <c r="B6" s="34">
        <f>Prob!B6*ER!B6</f>
        <v>-2.4834694795945137E-4</v>
      </c>
      <c r="C6" s="34">
        <f>Prob!C6*ER!C6</f>
        <v>-3.9687187999646193E-5</v>
      </c>
      <c r="D6" s="34">
        <f>Prob!D6*ER!D6</f>
        <v>1.4574897643431377E-5</v>
      </c>
      <c r="E6" s="34">
        <f>Prob!E6*ER!E6</f>
        <v>7.0613515297603669E-5</v>
      </c>
      <c r="F6" s="34">
        <f>Prob!F6*ER!F6</f>
        <v>1.2891149018303839E-4</v>
      </c>
      <c r="G6" s="34">
        <f>Prob!G6*ER!G6</f>
        <v>2.0930386908734315E-4</v>
      </c>
      <c r="H6" s="34">
        <f>Prob!H6*ER!H6</f>
        <v>1.4967216998405621E-4</v>
      </c>
      <c r="I6" s="34">
        <f>Prob!I6*ER!I6</f>
        <v>-1.090546666520825E-4</v>
      </c>
      <c r="J6" s="34">
        <f>Prob!J6*ER!J6</f>
        <v>-3.8267880199948582E-4</v>
      </c>
      <c r="K6" s="47">
        <f>Prob!K6*ER!K6</f>
        <v>-1.6764124318560901E-3</v>
      </c>
      <c r="L6" s="47">
        <f t="shared" si="0"/>
        <v>-1.8831040942712833E-3</v>
      </c>
    </row>
    <row r="7" spans="1:12" x14ac:dyDescent="0.2">
      <c r="A7" s="46">
        <v>9</v>
      </c>
      <c r="B7" s="34">
        <f>Prob!B7*ER!B7</f>
        <v>-1.2418199831993191E-4</v>
      </c>
      <c r="C7" s="34">
        <f>Prob!C7*ER!C7</f>
        <v>2.0331189142377935E-4</v>
      </c>
      <c r="D7" s="34">
        <f>Prob!D7*ER!D7</f>
        <v>3.2994907600363178E-4</v>
      </c>
      <c r="E7" s="34">
        <f>Prob!E7*ER!E7</f>
        <v>4.9690195917821125E-4</v>
      </c>
      <c r="F7" s="34">
        <f>Prob!F7*ER!F7</f>
        <v>6.6378850670833784E-4</v>
      </c>
      <c r="G7" s="34">
        <f>Prob!G7*ER!G7</f>
        <v>8.6587550032316875E-4</v>
      </c>
      <c r="H7" s="34">
        <f>Prob!H7*ER!H7</f>
        <v>4.6937057788881025E-4</v>
      </c>
      <c r="I7" s="34">
        <f>Prob!I7*ER!I7</f>
        <v>2.6866513637339789E-4</v>
      </c>
      <c r="J7" s="34">
        <f>Prob!J7*ER!J7</f>
        <v>-1.42498097758721E-4</v>
      </c>
      <c r="K7" s="47">
        <f>Prob!K7*ER!K7</f>
        <v>-1.5423290376342085E-3</v>
      </c>
      <c r="L7" s="47">
        <f t="shared" si="0"/>
        <v>1.488853514186476E-3</v>
      </c>
    </row>
    <row r="8" spans="1:12" x14ac:dyDescent="0.2">
      <c r="A8" s="46">
        <v>10</v>
      </c>
      <c r="B8" s="34">
        <f>Prob!B8*ER!B8</f>
        <v>1.5399615661373551E-4</v>
      </c>
      <c r="C8" s="34">
        <f>Prob!C8*ER!C8</f>
        <v>9.8026239174046187E-4</v>
      </c>
      <c r="D8" s="34">
        <f>Prob!D8*ER!D8</f>
        <v>1.1178534460881363E-3</v>
      </c>
      <c r="E8" s="34">
        <f>Prob!E8*ER!E8</f>
        <v>1.2588263371716543E-3</v>
      </c>
      <c r="F8" s="34">
        <f>Prob!F8*ER!F8</f>
        <v>1.3996825917249008E-3</v>
      </c>
      <c r="G8" s="34">
        <f>Prob!G8*ER!G8</f>
        <v>1.5719349165164371E-3</v>
      </c>
      <c r="H8" s="34">
        <f>Prob!H8*ER!H8</f>
        <v>1.0716771650863116E-3</v>
      </c>
      <c r="I8" s="34">
        <f>Prob!I8*ER!I8</f>
        <v>7.8280122954834004E-4</v>
      </c>
      <c r="J8" s="34">
        <f>Prob!J8*ER!J8</f>
        <v>3.9416031419418635E-4</v>
      </c>
      <c r="K8" s="47">
        <f>Prob!K8*ER!K8</f>
        <v>2.5520306136935081E-4</v>
      </c>
      <c r="L8" s="47">
        <f t="shared" si="0"/>
        <v>8.9863976100535148E-3</v>
      </c>
    </row>
    <row r="9" spans="1:12" x14ac:dyDescent="0.2">
      <c r="A9" s="46">
        <v>11</v>
      </c>
      <c r="B9" s="34">
        <f>Prob!B9*ER!B9</f>
        <v>3.6049481165330982E-4</v>
      </c>
      <c r="C9" s="34">
        <f>Prob!C9*ER!C9</f>
        <v>1.71375848280189E-3</v>
      </c>
      <c r="D9" s="34">
        <f>Prob!D9*ER!D9</f>
        <v>1.8854629153289646E-3</v>
      </c>
      <c r="E9" s="34">
        <f>Prob!E9*ER!E9</f>
        <v>2.0611399195920844E-3</v>
      </c>
      <c r="F9" s="34">
        <f>Prob!F9*ER!F9</f>
        <v>2.2383214125044266E-3</v>
      </c>
      <c r="G9" s="34">
        <f>Prob!G9*ER!G9</f>
        <v>2.4301505504144547E-3</v>
      </c>
      <c r="H9" s="34">
        <f>Prob!H9*ER!H9</f>
        <v>1.6855309926783464E-3</v>
      </c>
      <c r="I9" s="34">
        <f>Prob!I9*ER!I9</f>
        <v>1.2769871310707877E-3</v>
      </c>
      <c r="J9" s="34">
        <f>Prob!J9*ER!J9</f>
        <v>8.2943440383233475E-4</v>
      </c>
      <c r="K9" s="47">
        <f>Prob!K9*ER!K9</f>
        <v>2.4158982992850461E-3</v>
      </c>
      <c r="L9" s="47">
        <f t="shared" si="0"/>
        <v>1.6897178919161645E-2</v>
      </c>
    </row>
    <row r="10" spans="1:12" x14ac:dyDescent="0.2">
      <c r="A10" s="46">
        <v>12</v>
      </c>
      <c r="B10" s="34">
        <f>Prob!B10*ER!B10</f>
        <v>-1.5464473546251917E-3</v>
      </c>
      <c r="C10" s="34">
        <f>Prob!C10*ER!C10</f>
        <v>-1.6146835701105753E-3</v>
      </c>
      <c r="D10" s="34">
        <f>Prob!D10*ER!D10</f>
        <v>-1.4891545731330056E-3</v>
      </c>
      <c r="E10" s="34">
        <f>Prob!E10*ER!E10</f>
        <v>-1.3449629157618579E-3</v>
      </c>
      <c r="F10" s="34">
        <f>Prob!F10*ER!F10</f>
        <v>-1.0654061227567838E-3</v>
      </c>
      <c r="G10" s="34">
        <f>Prob!G10*ER!G10</f>
        <v>-9.7942021921714308E-4</v>
      </c>
      <c r="H10" s="34">
        <f>Prob!H10*ER!H10</f>
        <v>-1.3563350037516613E-3</v>
      </c>
      <c r="I10" s="34">
        <f>Prob!I10*ER!I10</f>
        <v>-1.7305631635594024E-3</v>
      </c>
      <c r="J10" s="34">
        <f>Prob!J10*ER!J10</f>
        <v>-2.1666754340123346E-3</v>
      </c>
      <c r="K10" s="47">
        <f>Prob!K10*ER!K10</f>
        <v>-8.9654035640879173E-3</v>
      </c>
      <c r="L10" s="47">
        <f t="shared" si="0"/>
        <v>-2.2259051921015873E-2</v>
      </c>
    </row>
    <row r="11" spans="1:12" x14ac:dyDescent="0.2">
      <c r="A11" s="46">
        <v>13</v>
      </c>
      <c r="B11" s="34">
        <f>Prob!B11*ER!B11</f>
        <v>-1.751101846276019E-3</v>
      </c>
      <c r="C11" s="34">
        <f>Prob!C11*ER!C11</f>
        <v>-1.8657133276877025E-3</v>
      </c>
      <c r="D11" s="34">
        <f>Prob!D11*ER!D11</f>
        <v>-1.6074206687755985E-3</v>
      </c>
      <c r="E11" s="34">
        <f>Prob!E11*ER!E11</f>
        <v>-1.3449629157618579E-3</v>
      </c>
      <c r="F11" s="34">
        <f>Prob!F11*ER!F11</f>
        <v>-1.0654061227567838E-3</v>
      </c>
      <c r="G11" s="34">
        <f>Prob!G11*ER!G11</f>
        <v>-9.7942021921714308E-4</v>
      </c>
      <c r="H11" s="34">
        <f>Prob!H11*ER!H11</f>
        <v>-1.7146200676946227E-3</v>
      </c>
      <c r="I11" s="34">
        <f>Prob!I11*ER!I11</f>
        <v>-2.0621176446589534E-3</v>
      </c>
      <c r="J11" s="34">
        <f>Prob!J11*ER!J11</f>
        <v>-2.4670790386509623E-3</v>
      </c>
      <c r="K11" s="47">
        <f>Prob!K11*ER!K11</f>
        <v>-1.0005631019124215E-2</v>
      </c>
      <c r="L11" s="47">
        <f t="shared" si="0"/>
        <v>-2.4863472870603857E-2</v>
      </c>
    </row>
    <row r="12" spans="1:12" x14ac:dyDescent="0.2">
      <c r="A12" s="46">
        <v>14</v>
      </c>
      <c r="B12" s="34">
        <f>Prob!B12*ER!B12</f>
        <v>-1.6638327085301031E-3</v>
      </c>
      <c r="C12" s="34">
        <f>Prob!C12*ER!C12</f>
        <v>-1.5991828523037449E-3</v>
      </c>
      <c r="D12" s="34">
        <f>Prob!D12*ER!D12</f>
        <v>-1.3777891446647985E-3</v>
      </c>
      <c r="E12" s="34">
        <f>Prob!E12*ER!E12</f>
        <v>-1.1528253563673067E-3</v>
      </c>
      <c r="F12" s="34">
        <f>Prob!F12*ER!F12</f>
        <v>-9.1320524807724315E-4</v>
      </c>
      <c r="G12" s="34">
        <f>Prob!G12*ER!G12</f>
        <v>-8.3950304504326557E-4</v>
      </c>
      <c r="H12" s="34">
        <f>Prob!H12*ER!H12</f>
        <v>-1.7548400068765231E-3</v>
      </c>
      <c r="I12" s="34">
        <f>Prob!I12*ER!I12</f>
        <v>-2.0314197109909905E-3</v>
      </c>
      <c r="J12" s="34">
        <f>Prob!J12*ER!J12</f>
        <v>-2.3537359225356508E-3</v>
      </c>
      <c r="K12" s="47">
        <f>Prob!K12*ER!K12</f>
        <v>-9.4041912969312826E-3</v>
      </c>
      <c r="L12" s="47">
        <f t="shared" si="0"/>
        <v>-2.3090525292320911E-2</v>
      </c>
    </row>
    <row r="13" spans="1:12" x14ac:dyDescent="0.2">
      <c r="A13" s="46">
        <v>15</v>
      </c>
      <c r="B13" s="34">
        <f>Prob!B13*ER!B13</f>
        <v>-1.8150861010475514E-3</v>
      </c>
      <c r="C13" s="34">
        <f>Prob!C13*ER!C13</f>
        <v>-1.5991828523037449E-3</v>
      </c>
      <c r="D13" s="34">
        <f>Prob!D13*ER!D13</f>
        <v>-1.3777891446647985E-3</v>
      </c>
      <c r="E13" s="34">
        <f>Prob!E13*ER!E13</f>
        <v>-1.1528253563673067E-3</v>
      </c>
      <c r="F13" s="34">
        <f>Prob!F13*ER!F13</f>
        <v>-9.1320524807724315E-4</v>
      </c>
      <c r="G13" s="34">
        <f>Prob!G13*ER!G13</f>
        <v>-8.3950304504326557E-4</v>
      </c>
      <c r="H13" s="34">
        <f>Prob!H13*ER!H13</f>
        <v>-2.0196366940763502E-3</v>
      </c>
      <c r="I13" s="34">
        <f>Prob!I13*ER!I13</f>
        <v>-2.276460705039784E-3</v>
      </c>
      <c r="J13" s="34">
        <f>Prob!J13*ER!J13</f>
        <v>-2.5757543300455399E-3</v>
      </c>
      <c r="K13" s="47">
        <f>Prob!K13*ER!K13</f>
        <v>-1.0083680543398343E-2</v>
      </c>
      <c r="L13" s="47">
        <f t="shared" si="0"/>
        <v>-2.4653124020063928E-2</v>
      </c>
    </row>
    <row r="14" spans="1:12" x14ac:dyDescent="0.2">
      <c r="A14" s="46">
        <v>16</v>
      </c>
      <c r="B14" s="34">
        <f>Prob!B14*ER!B14</f>
        <v>-1.6296130665114611E-3</v>
      </c>
      <c r="C14" s="34">
        <f>Prob!C14*ER!C14</f>
        <v>-1.3326523769197874E-3</v>
      </c>
      <c r="D14" s="34">
        <f>Prob!D14*ER!D14</f>
        <v>-1.1481576205539987E-3</v>
      </c>
      <c r="E14" s="34">
        <f>Prob!E14*ER!E14</f>
        <v>-9.6068779697275558E-4</v>
      </c>
      <c r="F14" s="34">
        <f>Prob!F14*ER!F14</f>
        <v>-7.6100437339770254E-4</v>
      </c>
      <c r="G14" s="34">
        <f>Prob!G14*ER!G14</f>
        <v>-6.9958587086938785E-4</v>
      </c>
      <c r="H14" s="34">
        <f>Prob!H14*ER!H14</f>
        <v>-1.887932776825396E-3</v>
      </c>
      <c r="I14" s="34">
        <f>Prob!I14*ER!I14</f>
        <v>-2.0866656424518627E-3</v>
      </c>
      <c r="J14" s="34">
        <f>Prob!J14*ER!J14</f>
        <v>-2.2758306781975423E-3</v>
      </c>
      <c r="K14" s="47">
        <f>Prob!K14*ER!K14</f>
        <v>-8.4030671194986178E-3</v>
      </c>
      <c r="L14" s="47">
        <f t="shared" si="0"/>
        <v>-2.1185197322198514E-2</v>
      </c>
    </row>
    <row r="15" spans="1:12" x14ac:dyDescent="0.2">
      <c r="A15" s="46">
        <v>17</v>
      </c>
      <c r="B15" s="34">
        <f>Prob!B15*ER!B15</f>
        <v>-1.5063552659054771E-3</v>
      </c>
      <c r="C15" s="34">
        <f>Prob!C15*ER!C15</f>
        <v>-6.9628851926054644E-4</v>
      </c>
      <c r="D15" s="34">
        <f>Prob!D15*ER!D15</f>
        <v>-5.3352863643410867E-4</v>
      </c>
      <c r="E15" s="34">
        <f>Prob!E15*ER!E15</f>
        <v>-3.66742708899937E-4</v>
      </c>
      <c r="F15" s="34">
        <f>Prob!F15*ER!F15</f>
        <v>-2.0455792246210493E-4</v>
      </c>
      <c r="G15" s="34">
        <f>Prob!G15*ER!G15</f>
        <v>5.3432683993363013E-5</v>
      </c>
      <c r="H15" s="34">
        <f>Prob!H15*ER!H15</f>
        <v>-4.8615834994399044E-4</v>
      </c>
      <c r="I15" s="34">
        <f>Prob!I15*ER!I15</f>
        <v>-1.7385114749587944E-3</v>
      </c>
      <c r="J15" s="34">
        <f>Prob!J15*ER!J15</f>
        <v>-1.9260548003878807E-3</v>
      </c>
      <c r="K15" s="47">
        <f>Prob!K15*ER!K15</f>
        <v>-7.053881316684764E-3</v>
      </c>
      <c r="L15" s="47">
        <f t="shared" si="0"/>
        <v>-1.4458646310944241E-2</v>
      </c>
    </row>
    <row r="16" spans="1:12" x14ac:dyDescent="0.2">
      <c r="A16" s="46">
        <v>18</v>
      </c>
      <c r="B16" s="34">
        <f>Prob!B16*ER!B16</f>
        <v>-2.5259336312278007E-4</v>
      </c>
      <c r="C16" s="34">
        <f>Prob!C16*ER!C16</f>
        <v>4.4330232943427485E-4</v>
      </c>
      <c r="D16" s="34">
        <f>Prob!D16*ER!D16</f>
        <v>5.4000936856189795E-4</v>
      </c>
      <c r="E16" s="34">
        <f>Prob!E16*ER!E16</f>
        <v>6.4034387691392009E-4</v>
      </c>
      <c r="F16" s="34">
        <f>Prob!F16*ER!F16</f>
        <v>7.266679835272725E-4</v>
      </c>
      <c r="G16" s="34">
        <f>Prob!G16*ER!G16</f>
        <v>1.0321125755007687E-3</v>
      </c>
      <c r="H16" s="34">
        <f>Prob!H16*ER!H16</f>
        <v>1.4549082106019185E-3</v>
      </c>
      <c r="I16" s="34">
        <f>Prob!I16*ER!I16</f>
        <v>3.8580372733408683E-4</v>
      </c>
      <c r="J16" s="34">
        <f>Prob!J16*ER!J16</f>
        <v>-6.6695805798246089E-4</v>
      </c>
      <c r="K16" s="47">
        <f>Prob!K16*ER!K16</f>
        <v>-2.3972435761301066E-3</v>
      </c>
      <c r="L16" s="47">
        <f t="shared" si="0"/>
        <v>1.9063530746387921E-3</v>
      </c>
    </row>
    <row r="17" spans="1:12" x14ac:dyDescent="0.2">
      <c r="A17" s="46">
        <v>19</v>
      </c>
      <c r="B17" s="34">
        <f>Prob!B17*ER!B17</f>
        <v>6.9989748647882174E-4</v>
      </c>
      <c r="C17" s="34">
        <f>Prob!C17*ER!C17</f>
        <v>1.4066624889234045E-3</v>
      </c>
      <c r="D17" s="34">
        <f>Prob!D17*ER!D17</f>
        <v>1.4724185219763676E-3</v>
      </c>
      <c r="E17" s="34">
        <f>Prob!E17*ER!E17</f>
        <v>1.5409337271825093E-3</v>
      </c>
      <c r="F17" s="34">
        <f>Prob!F17*ER!F17</f>
        <v>1.6004082081415886E-3</v>
      </c>
      <c r="G17" s="34">
        <f>Prob!G17*ER!G17</f>
        <v>1.8060157443325234E-3</v>
      </c>
      <c r="H17" s="34">
        <f>Prob!H17*ER!H17</f>
        <v>2.2429731297348441E-3</v>
      </c>
      <c r="I17" s="34">
        <f>Prob!I17*ER!I17</f>
        <v>2.1624166346352097E-3</v>
      </c>
      <c r="J17" s="34">
        <f>Prob!J17*ER!J17</f>
        <v>1.0472344362952445E-3</v>
      </c>
      <c r="K17" s="47">
        <f>Prob!K17*ER!K17</f>
        <v>8.4861790108759795E-4</v>
      </c>
      <c r="L17" s="47">
        <f t="shared" si="0"/>
        <v>1.482757827878811E-2</v>
      </c>
    </row>
    <row r="18" spans="1:12" x14ac:dyDescent="0.2">
      <c r="A18" s="46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48">
        <v>10</v>
      </c>
      <c r="L18" s="48" t="s">
        <v>2</v>
      </c>
    </row>
    <row r="19" spans="1:12" x14ac:dyDescent="0.2">
      <c r="A19" s="46">
        <v>13</v>
      </c>
      <c r="B19" s="34">
        <f>Prob!B19*ER!B19</f>
        <v>-3.6117252197142422E-5</v>
      </c>
      <c r="C19" s="34">
        <f>Prob!C19*ER!C19</f>
        <v>4.2454376600190788E-5</v>
      </c>
      <c r="D19" s="34">
        <f>Prob!D19*ER!D19</f>
        <v>6.7472747740322317E-5</v>
      </c>
      <c r="E19" s="34">
        <f>Prob!E19*ER!E19</f>
        <v>9.328825386621324E-5</v>
      </c>
      <c r="F19" s="34">
        <f>Prob!F19*ER!F19</f>
        <v>1.2140440462741674E-4</v>
      </c>
      <c r="G19" s="34">
        <f>Prob!G19*ER!G19</f>
        <v>1.6363059246965421E-4</v>
      </c>
      <c r="H19" s="34">
        <f>Prob!H19*ER!H19</f>
        <v>1.114116478643532E-4</v>
      </c>
      <c r="I19" s="34">
        <f>Prob!I19*ER!I19</f>
        <v>4.9209895490497323E-5</v>
      </c>
      <c r="J19" s="34">
        <f>Prob!J19*ER!J19</f>
        <v>-3.4314691058242955E-5</v>
      </c>
      <c r="K19" s="47">
        <f>Prob!K19*ER!K19</f>
        <v>-3.5242920090342321E-4</v>
      </c>
      <c r="L19" s="47">
        <f t="shared" si="0"/>
        <v>2.2601077449983911E-4</v>
      </c>
    </row>
    <row r="20" spans="1:12" x14ac:dyDescent="0.2">
      <c r="A20" s="46">
        <v>14</v>
      </c>
      <c r="B20" s="34">
        <f>Prob!B20*ER!B20</f>
        <v>-5.9162418886929097E-5</v>
      </c>
      <c r="C20" s="34">
        <f>Prob!C20*ER!C20</f>
        <v>2.0384030029894478E-5</v>
      </c>
      <c r="D20" s="34">
        <f>Prob!D20*ER!D20</f>
        <v>4.6251014036670753E-5</v>
      </c>
      <c r="E20" s="34">
        <f>Prob!E20*ER!E20</f>
        <v>7.2900695776158622E-5</v>
      </c>
      <c r="F20" s="34">
        <f>Prob!F20*ER!F20</f>
        <v>1.1466043263420962E-4</v>
      </c>
      <c r="G20" s="34">
        <f>Prob!G20*ER!G20</f>
        <v>1.6363059246965421E-4</v>
      </c>
      <c r="H20" s="34">
        <f>Prob!H20*ER!H20</f>
        <v>7.2378232584859498E-5</v>
      </c>
      <c r="I20" s="34">
        <f>Prob!I20*ER!I20</f>
        <v>1.2086681350212513E-5</v>
      </c>
      <c r="J20" s="34">
        <f>Prob!J20*ER!J20</f>
        <v>-6.8423476961023064E-5</v>
      </c>
      <c r="K20" s="47">
        <f>Prob!K20*ER!K20</f>
        <v>-4.6877949262433521E-4</v>
      </c>
      <c r="L20" s="47">
        <f t="shared" si="0"/>
        <v>-9.4073709590627758E-5</v>
      </c>
    </row>
    <row r="21" spans="1:12" x14ac:dyDescent="0.2">
      <c r="A21" s="46">
        <v>15</v>
      </c>
      <c r="B21" s="34">
        <f>Prob!B21*ER!B21</f>
        <v>-8.1946606568813872E-5</v>
      </c>
      <c r="C21" s="34">
        <f>Prob!C21*ER!C21</f>
        <v>-1.0986321395208543E-7</v>
      </c>
      <c r="D21" s="34">
        <f>Prob!D21*ER!D21</f>
        <v>2.6545118454708574E-5</v>
      </c>
      <c r="E21" s="34">
        <f>Prob!E21*ER!E21</f>
        <v>5.3969391835393658E-5</v>
      </c>
      <c r="F21" s="34">
        <f>Prob!F21*ER!F21</f>
        <v>1.1466043263420962E-4</v>
      </c>
      <c r="G21" s="34">
        <f>Prob!G21*ER!G21</f>
        <v>1.6363059246965421E-4</v>
      </c>
      <c r="H21" s="34">
        <f>Prob!H21*ER!H21</f>
        <v>3.3708040308847741E-5</v>
      </c>
      <c r="I21" s="34">
        <f>Prob!I21*ER!I21</f>
        <v>-2.4628839784161744E-5</v>
      </c>
      <c r="J21" s="34">
        <f>Prob!J21*ER!J21</f>
        <v>-1.0212905661351197E-4</v>
      </c>
      <c r="K21" s="47">
        <f>Prob!K21*ER!K21</f>
        <v>-5.838593225019333E-4</v>
      </c>
      <c r="L21" s="47">
        <f t="shared" si="0"/>
        <v>-4.0016011297955913E-4</v>
      </c>
    </row>
    <row r="22" spans="1:12" x14ac:dyDescent="0.2">
      <c r="A22" s="46">
        <v>16</v>
      </c>
      <c r="B22" s="34">
        <f>Prob!B22*ER!B22</f>
        <v>-1.0438952057714096E-4</v>
      </c>
      <c r="C22" s="34">
        <f>Prob!C22*ER!C22</f>
        <v>-1.9139906940381036E-5</v>
      </c>
      <c r="D22" s="34">
        <f>Prob!D22*ER!D22</f>
        <v>8.2467868428865046E-6</v>
      </c>
      <c r="E22" s="34">
        <f>Prob!E22*ER!E22</f>
        <v>5.31875455109194E-5</v>
      </c>
      <c r="F22" s="34">
        <f>Prob!F22*ER!F22</f>
        <v>1.1466043263420962E-4</v>
      </c>
      <c r="G22" s="34">
        <f>Prob!G22*ER!G22</f>
        <v>1.6363059246965421E-4</v>
      </c>
      <c r="H22" s="34">
        <f>Prob!H22*ER!H22</f>
        <v>-4.4516678862229355E-6</v>
      </c>
      <c r="I22" s="34">
        <f>Prob!I22*ER!I22</f>
        <v>-6.0805505616835785E-5</v>
      </c>
      <c r="J22" s="34">
        <f>Prob!J22*ER!J22</f>
        <v>-1.3531500649073712E-4</v>
      </c>
      <c r="K22" s="47">
        <f>Prob!K22*ER!K22</f>
        <v>-6.9725656114791085E-4</v>
      </c>
      <c r="L22" s="47">
        <f t="shared" si="0"/>
        <v>-6.8163281120155899E-4</v>
      </c>
    </row>
    <row r="23" spans="1:12" x14ac:dyDescent="0.2">
      <c r="A23" s="46">
        <v>17</v>
      </c>
      <c r="B23" s="34">
        <f>Prob!B23*ER!B23</f>
        <v>-1.1317001002288128E-4</v>
      </c>
      <c r="C23" s="34">
        <f>Prob!C23*ER!C23</f>
        <v>-4.4701282010844689E-7</v>
      </c>
      <c r="D23" s="34">
        <f>Prob!D23*ER!D23</f>
        <v>5.0155015456803226E-5</v>
      </c>
      <c r="E23" s="34">
        <f>Prob!E23*ER!E23</f>
        <v>1.0801324594841029E-4</v>
      </c>
      <c r="F23" s="34">
        <f>Prob!F23*ER!F23</f>
        <v>1.6602472041288012E-4</v>
      </c>
      <c r="G23" s="34">
        <f>Prob!G23*ER!G23</f>
        <v>2.3313999753390817E-4</v>
      </c>
      <c r="H23" s="34">
        <f>Prob!H23*ER!H23</f>
        <v>4.8997235972796233E-5</v>
      </c>
      <c r="I23" s="34">
        <f>Prob!I23*ER!I23</f>
        <v>-6.6377240536770221E-5</v>
      </c>
      <c r="J23" s="34">
        <f>Prob!J23*ER!J23</f>
        <v>-1.3635584176798654E-4</v>
      </c>
      <c r="K23" s="47">
        <f>Prob!K23*ER!K23</f>
        <v>-6.6171456596158867E-4</v>
      </c>
      <c r="L23" s="47">
        <f t="shared" si="0"/>
        <v>-3.7173445578453709E-4</v>
      </c>
    </row>
    <row r="24" spans="1:12" x14ac:dyDescent="0.2">
      <c r="A24" s="46">
        <v>18</v>
      </c>
      <c r="B24" s="34">
        <f>Prob!B24*ER!B24</f>
        <v>-5.8570738134067882E-5</v>
      </c>
      <c r="C24" s="34">
        <f>Prob!C24*ER!C24</f>
        <v>1.1082558235856871E-4</v>
      </c>
      <c r="D24" s="34">
        <f>Prob!D24*ER!D24</f>
        <v>1.6171258596170919E-4</v>
      </c>
      <c r="E24" s="34">
        <f>Prob!E24*ER!E24</f>
        <v>2.1575225102924141E-4</v>
      </c>
      <c r="F24" s="34">
        <f>Prob!F24*ER!F24</f>
        <v>2.6875329597022131E-4</v>
      </c>
      <c r="G24" s="34">
        <f>Prob!G24*ER!G24</f>
        <v>3.4729766233845561E-4</v>
      </c>
      <c r="H24" s="34">
        <f>Prob!H24*ER!H24</f>
        <v>3.6372705265047962E-4</v>
      </c>
      <c r="I24" s="34">
        <f>Prob!I24*ER!I24</f>
        <v>9.6450931833521708E-5</v>
      </c>
      <c r="J24" s="34">
        <f>Prob!J24*ER!J24</f>
        <v>-9.171079433811128E-5</v>
      </c>
      <c r="K24" s="47">
        <f>Prob!K24*ER!K24</f>
        <v>-4.8337172454427865E-4</v>
      </c>
      <c r="L24" s="47">
        <f t="shared" si="0"/>
        <v>9.3086610512573985E-4</v>
      </c>
    </row>
    <row r="25" spans="1:12" x14ac:dyDescent="0.2">
      <c r="A25" s="46">
        <v>19</v>
      </c>
      <c r="B25" s="34">
        <f>Prob!B25*ER!B25</f>
        <v>1.7497437161970544E-4</v>
      </c>
      <c r="C25" s="34">
        <f>Prob!C25*ER!C25</f>
        <v>3.5166562223085113E-4</v>
      </c>
      <c r="D25" s="34">
        <f>Prob!D25*ER!D25</f>
        <v>3.681046304940919E-4</v>
      </c>
      <c r="E25" s="34">
        <f>Prob!E25*ER!E25</f>
        <v>3.8523343179562732E-4</v>
      </c>
      <c r="F25" s="34">
        <f>Prob!F25*ER!F25</f>
        <v>4.0010205203539715E-4</v>
      </c>
      <c r="G25" s="34">
        <f>Prob!G25*ER!G25</f>
        <v>4.5150393608313084E-4</v>
      </c>
      <c r="H25" s="34">
        <f>Prob!H25*ER!H25</f>
        <v>5.6074328243371102E-4</v>
      </c>
      <c r="I25" s="34">
        <f>Prob!I25*ER!I25</f>
        <v>5.4060415865880243E-4</v>
      </c>
      <c r="J25" s="34">
        <f>Prob!J25*ER!J25</f>
        <v>2.6180860907381112E-4</v>
      </c>
      <c r="K25" s="47">
        <f>Prob!K25*ER!K25</f>
        <v>2.1215447527189949E-4</v>
      </c>
      <c r="L25" s="47">
        <f t="shared" si="0"/>
        <v>3.7068945696970275E-3</v>
      </c>
    </row>
    <row r="26" spans="1:12" x14ac:dyDescent="0.2">
      <c r="A26" s="46">
        <v>20</v>
      </c>
      <c r="B26" s="34">
        <f>Prob!B26*ER!B26</f>
        <v>4.1309708402010589E-4</v>
      </c>
      <c r="C26" s="34">
        <f>Prob!C26*ER!C26</f>
        <v>5.8260043260522428E-4</v>
      </c>
      <c r="D26" s="34">
        <f>Prob!D26*ER!D26</f>
        <v>5.9196367250931401E-4</v>
      </c>
      <c r="E26" s="34">
        <f>Prob!E26*ER!E26</f>
        <v>6.0177511328909602E-4</v>
      </c>
      <c r="F26" s="34">
        <f>Prob!F26*ER!F26</f>
        <v>6.1025005974765594E-4</v>
      </c>
      <c r="G26" s="34">
        <f>Prob!G26*ER!G26</f>
        <v>6.4083620407040943E-4</v>
      </c>
      <c r="H26" s="34">
        <f>Prob!H26*ER!H26</f>
        <v>7.0389369734836138E-4</v>
      </c>
      <c r="I26" s="34">
        <f>Prob!I26*ER!I26</f>
        <v>7.2081489262803688E-4</v>
      </c>
      <c r="J26" s="34">
        <f>Prob!J26*ER!J26</f>
        <v>6.9035673264323746E-4</v>
      </c>
      <c r="K26" s="47">
        <f>Prob!K26*ER!K26</f>
        <v>1.8639265565261877E-3</v>
      </c>
      <c r="L26" s="47">
        <f t="shared" si="0"/>
        <v>7.4195144453876281E-3</v>
      </c>
    </row>
    <row r="27" spans="1:12" x14ac:dyDescent="0.2">
      <c r="A27" s="46">
        <v>21</v>
      </c>
      <c r="B27" s="34">
        <f>Prob!B27*ER!B27</f>
        <v>3.781380203774378E-3</v>
      </c>
      <c r="C27" s="34">
        <f>Prob!C27*ER!C27</f>
        <v>5.461993627674102E-3</v>
      </c>
      <c r="D27" s="34">
        <f>Prob!D27*ER!D27</f>
        <v>5.461993627674102E-3</v>
      </c>
      <c r="E27" s="34">
        <f>Prob!E27*ER!E27</f>
        <v>5.461993627674102E-3</v>
      </c>
      <c r="F27" s="34">
        <f>Prob!F27*ER!F27</f>
        <v>5.461993627674102E-3</v>
      </c>
      <c r="G27" s="34">
        <f>Prob!G27*ER!G27</f>
        <v>5.461993627674102E-3</v>
      </c>
      <c r="H27" s="34">
        <f>Prob!H27*ER!H27</f>
        <v>5.461993627674102E-3</v>
      </c>
      <c r="I27" s="34">
        <f>Prob!I27*ER!I27</f>
        <v>5.461993627674102E-3</v>
      </c>
      <c r="J27" s="34">
        <f>Prob!J27*ER!J27</f>
        <v>5.461993627674102E-3</v>
      </c>
      <c r="K27" s="47">
        <f>Prob!K27*ER!K27</f>
        <v>2.0167361086796686E-2</v>
      </c>
      <c r="L27" s="47">
        <f t="shared" si="0"/>
        <v>6.7644690311963893E-2</v>
      </c>
    </row>
    <row r="28" spans="1:12" x14ac:dyDescent="0.2">
      <c r="A28" s="46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48">
        <v>10</v>
      </c>
      <c r="L28" s="48" t="s">
        <v>2</v>
      </c>
    </row>
    <row r="29" spans="1:12" x14ac:dyDescent="0.2">
      <c r="A29" s="46" t="s">
        <v>1</v>
      </c>
      <c r="B29" s="34">
        <f>Prob!B29*ER!B29</f>
        <v>3.4366689472072862E-5</v>
      </c>
      <c r="C29" s="34">
        <f>Prob!C29*ER!C29</f>
        <v>2.1421981035023624E-4</v>
      </c>
      <c r="D29" s="34">
        <f>Prob!D29*ER!D29</f>
        <v>2.3568286441612049E-4</v>
      </c>
      <c r="E29" s="34">
        <f>Prob!E29*ER!E29</f>
        <v>2.5764248994901049E-4</v>
      </c>
      <c r="F29" s="34">
        <f>Prob!F29*ER!F29</f>
        <v>2.7979017656305332E-4</v>
      </c>
      <c r="G29" s="34">
        <f>Prob!G29*ER!G29</f>
        <v>3.0376881880180679E-4</v>
      </c>
      <c r="H29" s="34">
        <f>Prob!H29*ER!H29</f>
        <v>2.1069137408479333E-4</v>
      </c>
      <c r="I29" s="34">
        <f>Prob!I29*ER!I29</f>
        <v>1.5962339138384852E-4</v>
      </c>
      <c r="J29" s="34">
        <f>Prob!J29*ER!J29</f>
        <v>1.0367930047904183E-4</v>
      </c>
      <c r="K29" s="47">
        <f>Prob!K29*ER!K29</f>
        <v>3.0198728741063065E-4</v>
      </c>
      <c r="L29" s="47">
        <f t="shared" si="0"/>
        <v>2.1014522029106147E-3</v>
      </c>
    </row>
    <row r="30" spans="1:12" x14ac:dyDescent="0.2">
      <c r="A30" s="46">
        <v>2</v>
      </c>
      <c r="B30" s="34">
        <f>Prob!B30*ER!B30</f>
        <v>-7.9748361389138256E-5</v>
      </c>
      <c r="C30" s="34">
        <f>Prob!C30*ER!C30</f>
        <v>-3.835558739313202E-5</v>
      </c>
      <c r="D30" s="34">
        <f>Prob!D30*ER!D30</f>
        <v>-7.0542954927178762E-6</v>
      </c>
      <c r="E30" s="34">
        <f>Prob!E30*ER!E30</f>
        <v>2.7006708683957206E-5</v>
      </c>
      <c r="F30" s="34">
        <f>Prob!F30*ER!F30</f>
        <v>6.9201715739152479E-5</v>
      </c>
      <c r="G30" s="34">
        <f>Prob!G30*ER!G30</f>
        <v>1.0349516020114392E-4</v>
      </c>
      <c r="H30" s="34">
        <f>Prob!H30*ER!H30</f>
        <v>3.1670687508401225E-6</v>
      </c>
      <c r="I30" s="34">
        <f>Prob!I30*ER!I30</f>
        <v>-7.2523510541741069E-5</v>
      </c>
      <c r="J30" s="34">
        <f>Prob!J30*ER!J30</f>
        <v>-1.0954309474436299E-4</v>
      </c>
      <c r="K30" s="47">
        <f>Prob!K30*ER!K30</f>
        <v>-4.8602989724842998E-4</v>
      </c>
      <c r="L30" s="47">
        <f t="shared" si="0"/>
        <v>-5.9038409343442849E-4</v>
      </c>
    </row>
    <row r="31" spans="1:12" x14ac:dyDescent="0.2">
      <c r="A31" s="46">
        <v>3</v>
      </c>
      <c r="B31" s="34">
        <f>Prob!B31*ER!B31</f>
        <v>-9.5841170784681705E-5</v>
      </c>
      <c r="C31" s="34">
        <f>Prob!C31*ER!C31</f>
        <v>-6.3691144368509318E-5</v>
      </c>
      <c r="D31" s="34">
        <f>Prob!D31*ER!D31</f>
        <v>-2.6529220039846027E-5</v>
      </c>
      <c r="E31" s="34">
        <f>Prob!E31*ER!E31</f>
        <v>1.2805879825619122E-5</v>
      </c>
      <c r="F31" s="34">
        <f>Prob!F31*ER!F31</f>
        <v>5.6762788502777363E-5</v>
      </c>
      <c r="G31" s="34">
        <f>Prob!G31*ER!G31</f>
        <v>9.0899140785087064E-5</v>
      </c>
      <c r="H31" s="34">
        <f>Prob!H31*ER!H31</f>
        <v>-2.6666023999893766E-5</v>
      </c>
      <c r="I31" s="34">
        <f>Prob!I31*ER!I31</f>
        <v>-9.8881147619838314E-5</v>
      </c>
      <c r="J31" s="34">
        <f>Prob!J31*ER!J31</f>
        <v>-1.3320013663983889E-4</v>
      </c>
      <c r="K31" s="47">
        <f>Prob!K31*ER!K31</f>
        <v>-5.6762624341457192E-4</v>
      </c>
      <c r="L31" s="47">
        <f t="shared" si="0"/>
        <v>-8.5196727775369637E-4</v>
      </c>
    </row>
    <row r="32" spans="1:12" x14ac:dyDescent="0.2">
      <c r="A32" s="46">
        <v>4</v>
      </c>
      <c r="B32" s="34">
        <f>Prob!B32*ER!B32</f>
        <v>-6.2086736989862843E-5</v>
      </c>
      <c r="C32" s="34">
        <f>Prob!C32*ER!C32</f>
        <v>-9.9217969999115483E-6</v>
      </c>
      <c r="D32" s="34">
        <f>Prob!D32*ER!D32</f>
        <v>3.6437244108578442E-6</v>
      </c>
      <c r="E32" s="34">
        <f>Prob!E32*ER!E32</f>
        <v>1.7653378824400917E-5</v>
      </c>
      <c r="F32" s="34">
        <f>Prob!F32*ER!F32</f>
        <v>4.583763740385374E-5</v>
      </c>
      <c r="G32" s="34">
        <f>Prob!G32*ER!G32</f>
        <v>7.9278535590022726E-5</v>
      </c>
      <c r="H32" s="34">
        <f>Prob!H32*ER!H32</f>
        <v>3.7418042496014052E-5</v>
      </c>
      <c r="I32" s="34">
        <f>Prob!I32*ER!I32</f>
        <v>-2.7263666663020625E-5</v>
      </c>
      <c r="J32" s="34">
        <f>Prob!J32*ER!J32</f>
        <v>-9.5669700499871456E-5</v>
      </c>
      <c r="K32" s="47">
        <f>Prob!K32*ER!K32</f>
        <v>-4.1910310796402253E-4</v>
      </c>
      <c r="L32" s="47">
        <f t="shared" si="0"/>
        <v>-4.3021369039153976E-4</v>
      </c>
    </row>
    <row r="33" spans="1:12" x14ac:dyDescent="0.2">
      <c r="A33" s="46">
        <v>5</v>
      </c>
      <c r="B33" s="34">
        <f>Prob!B33*ER!B33</f>
        <v>2.5666026102289253E-5</v>
      </c>
      <c r="C33" s="34">
        <f>Prob!C33*ER!C33</f>
        <v>1.6337706529007698E-4</v>
      </c>
      <c r="D33" s="34">
        <f>Prob!D33*ER!D33</f>
        <v>1.8630890768135604E-4</v>
      </c>
      <c r="E33" s="34">
        <f>Prob!E33*ER!E33</f>
        <v>2.0980438952860903E-4</v>
      </c>
      <c r="F33" s="34">
        <f>Prob!F33*ER!F33</f>
        <v>2.3328043195415012E-4</v>
      </c>
      <c r="G33" s="34">
        <f>Prob!G33*ER!G33</f>
        <v>2.6198915275273951E-4</v>
      </c>
      <c r="H33" s="34">
        <f>Prob!H33*ER!H33</f>
        <v>1.7861286084771861E-4</v>
      </c>
      <c r="I33" s="34">
        <f>Prob!I33*ER!I33</f>
        <v>1.3046687159139E-4</v>
      </c>
      <c r="J33" s="34">
        <f>Prob!J33*ER!J33</f>
        <v>6.5693385699031059E-5</v>
      </c>
      <c r="K33" s="47">
        <f>Prob!K33*ER!K33</f>
        <v>4.2533843561558463E-5</v>
      </c>
      <c r="L33" s="47">
        <f t="shared" si="0"/>
        <v>1.4977329350089193E-3</v>
      </c>
    </row>
    <row r="34" spans="1:12" x14ac:dyDescent="0.2">
      <c r="A34" s="46">
        <v>6</v>
      </c>
      <c r="B34" s="34">
        <f>Prob!B34*ER!B34</f>
        <v>-1.1046052533037082E-4</v>
      </c>
      <c r="C34" s="34">
        <f>Prob!C34*ER!C34</f>
        <v>-1.1533454072218394E-4</v>
      </c>
      <c r="D34" s="34">
        <f>Prob!D34*ER!D34</f>
        <v>-7.3901640887245748E-5</v>
      </c>
      <c r="E34" s="34">
        <f>Prob!E34*ER!E34</f>
        <v>-2.9695999206895436E-5</v>
      </c>
      <c r="F34" s="34">
        <f>Prob!F34*ER!F34</f>
        <v>1.785450902178762E-5</v>
      </c>
      <c r="G34" s="34">
        <f>Prob!G34*ER!G34</f>
        <v>4.8554122362049288E-5</v>
      </c>
      <c r="H34" s="34">
        <f>Prob!H34*ER!H34</f>
        <v>-9.6881071696547228E-5</v>
      </c>
      <c r="I34" s="34">
        <f>Prob!I34*ER!I34</f>
        <v>-1.2361165453995732E-4</v>
      </c>
      <c r="J34" s="34">
        <f>Prob!J34*ER!J34</f>
        <v>-1.5476253100088104E-4</v>
      </c>
      <c r="K34" s="47">
        <f>Prob!K34*ER!K34</f>
        <v>-6.4038596886342258E-4</v>
      </c>
      <c r="L34" s="47">
        <f t="shared" si="0"/>
        <v>-1.2786253008636671E-3</v>
      </c>
    </row>
    <row r="35" spans="1:12" x14ac:dyDescent="0.2">
      <c r="A35" s="46">
        <v>7</v>
      </c>
      <c r="B35" s="34">
        <f>Prob!B35*ER!B35</f>
        <v>-1.3865272571084194E-4</v>
      </c>
      <c r="C35" s="34">
        <f>Prob!C35*ER!C35</f>
        <v>-8.9349844316449805E-5</v>
      </c>
      <c r="D35" s="34">
        <f>Prob!D35*ER!D35</f>
        <v>-4.9834104351610453E-5</v>
      </c>
      <c r="E35" s="34">
        <f>Prob!E35*ER!E35</f>
        <v>-9.0674642339398095E-6</v>
      </c>
      <c r="F35" s="34">
        <f>Prob!F35*ER!F35</f>
        <v>3.3938811046012223E-5</v>
      </c>
      <c r="G35" s="34">
        <f>Prob!G35*ER!G35</f>
        <v>7.4978290004503836E-5</v>
      </c>
      <c r="H35" s="34">
        <f>Prob!H35*ER!H35</f>
        <v>-6.2391995264047222E-5</v>
      </c>
      <c r="I35" s="34">
        <f>Prob!I35*ER!I35</f>
        <v>-1.6928497591591588E-4</v>
      </c>
      <c r="J35" s="34">
        <f>Prob!J35*ER!J35</f>
        <v>-1.961446602113042E-4</v>
      </c>
      <c r="K35" s="47">
        <f>Prob!K35*ER!K35</f>
        <v>-7.8368260807760678E-4</v>
      </c>
      <c r="L35" s="47">
        <f t="shared" si="0"/>
        <v>-1.3894912770312001E-3</v>
      </c>
    </row>
    <row r="36" spans="1:12" x14ac:dyDescent="0.2">
      <c r="A36" s="46">
        <v>8</v>
      </c>
      <c r="B36" s="34">
        <f>Prob!B36*ER!B36</f>
        <v>-1.5077220180493542E-4</v>
      </c>
      <c r="C36" s="34">
        <f>Prob!C36*ER!C36</f>
        <v>-1.8665710175946474E-5</v>
      </c>
      <c r="D36" s="34">
        <f>Prob!D36*ER!D36</f>
        <v>1.349625263470151E-5</v>
      </c>
      <c r="E36" s="34">
        <f>Prob!E36*ER!E36</f>
        <v>4.6671278624187139E-5</v>
      </c>
      <c r="F36" s="34">
        <f>Prob!F36*ER!F36</f>
        <v>8.0959806638400127E-5</v>
      </c>
      <c r="G36" s="34">
        <f>Prob!G36*ER!G36</f>
        <v>1.2796751089224609E-4</v>
      </c>
      <c r="H36" s="34">
        <f>Prob!H36*ER!H36</f>
        <v>8.1666005396927724E-5</v>
      </c>
      <c r="I36" s="34">
        <f>Prob!I36*ER!I36</f>
        <v>-7.0100849466280354E-5</v>
      </c>
      <c r="J36" s="34">
        <f>Prob!J36*ER!J36</f>
        <v>-2.2758306781975424E-4</v>
      </c>
      <c r="K36" s="47">
        <f>Prob!K36*ER!K36</f>
        <v>-8.4030671194986189E-4</v>
      </c>
      <c r="L36" s="47">
        <f t="shared" si="0"/>
        <v>-9.566676870303158E-4</v>
      </c>
    </row>
    <row r="37" spans="1:12" x14ac:dyDescent="0.2">
      <c r="A37" s="46">
        <v>9</v>
      </c>
      <c r="B37" s="34">
        <f>Prob!B37*ER!B37</f>
        <v>-3.1574170390347508E-5</v>
      </c>
      <c r="C37" s="34">
        <f>Prob!C37*ER!C37</f>
        <v>6.0927483876524848E-5</v>
      </c>
      <c r="D37" s="34">
        <f>Prob!D37*ER!D37</f>
        <v>8.7941427233119939E-5</v>
      </c>
      <c r="E37" s="34">
        <f>Prob!E37*ER!E37</f>
        <v>1.1585984325813071E-4</v>
      </c>
      <c r="F37" s="34">
        <f>Prob!F37*ER!F37</f>
        <v>1.4507499921839387E-4</v>
      </c>
      <c r="G37" s="34">
        <f>Prob!G37*ER!G37</f>
        <v>1.8370975031119208E-4</v>
      </c>
      <c r="H37" s="34">
        <f>Prob!H37*ER!H37</f>
        <v>1.8186352632523981E-4</v>
      </c>
      <c r="I37" s="34">
        <f>Prob!I37*ER!I37</f>
        <v>8.707019397260899E-5</v>
      </c>
      <c r="J37" s="34">
        <f>Prob!J37*ER!J37</f>
        <v>-6.860294541915379E-5</v>
      </c>
      <c r="K37" s="47">
        <f>Prob!K37*ER!K37</f>
        <v>-2.9965544701626332E-4</v>
      </c>
      <c r="L37" s="47">
        <f t="shared" si="0"/>
        <v>4.6261466136944551E-4</v>
      </c>
    </row>
    <row r="38" spans="1:12" ht="16" thickBot="1" x14ac:dyDescent="0.25">
      <c r="A38" s="69">
        <v>10</v>
      </c>
      <c r="B38" s="70">
        <f>Prob!B38*ER!B38</f>
        <v>3.3047766721608471E-3</v>
      </c>
      <c r="C38" s="70">
        <f>Prob!C38*ER!C38</f>
        <v>4.6608034608417942E-3</v>
      </c>
      <c r="D38" s="70">
        <f>Prob!D38*ER!D38</f>
        <v>4.7357093800745121E-3</v>
      </c>
      <c r="E38" s="70">
        <f>Prob!E38*ER!E38</f>
        <v>4.8142009063127681E-3</v>
      </c>
      <c r="F38" s="70">
        <f>Prob!F38*ER!F38</f>
        <v>4.8820004779812475E-3</v>
      </c>
      <c r="G38" s="70">
        <f>Prob!G38*ER!G38</f>
        <v>5.1346365927009054E-3</v>
      </c>
      <c r="H38" s="70">
        <f>Prob!H38*ER!H38</f>
        <v>5.631149578786891E-3</v>
      </c>
      <c r="I38" s="70">
        <f>Prob!I38*ER!I38</f>
        <v>5.766519141024295E-3</v>
      </c>
      <c r="J38" s="70">
        <f>Prob!J38*ER!J38</f>
        <v>5.5228538611458997E-3</v>
      </c>
      <c r="K38" s="385">
        <f>Prob!K38*ER!K38</f>
        <v>1.4911412452209501E-2</v>
      </c>
      <c r="L38" s="385">
        <f t="shared" si="0"/>
        <v>5.9364062523238656E-2</v>
      </c>
    </row>
    <row r="39" spans="1:12" ht="16" thickBot="1" x14ac:dyDescent="0.25">
      <c r="A39" s="386" t="s">
        <v>2</v>
      </c>
      <c r="B39" s="71">
        <f>SUM(B3:B17,B19:B27,B29:B38)</f>
        <v>-3.4694829422739271E-3</v>
      </c>
      <c r="C39" s="71">
        <f t="shared" ref="C39:K39" si="1">SUM(C3:C17,C19:C27,C29:C38)</f>
        <v>6.8705002514141827E-3</v>
      </c>
      <c r="D39" s="71">
        <f t="shared" si="1"/>
        <v>9.390470506118534E-3</v>
      </c>
      <c r="E39" s="71">
        <f t="shared" si="1"/>
        <v>1.2054073430888084E-2</v>
      </c>
      <c r="F39" s="71">
        <f t="shared" si="1"/>
        <v>1.4985353290843443E-2</v>
      </c>
      <c r="G39" s="71">
        <f t="shared" si="1"/>
        <v>1.7870181437327503E-2</v>
      </c>
      <c r="H39" s="71">
        <f t="shared" si="1"/>
        <v>1.0973317833008221E-2</v>
      </c>
      <c r="I39" s="71">
        <f t="shared" si="1"/>
        <v>4.4008129108684515E-3</v>
      </c>
      <c r="J39" s="71">
        <f t="shared" si="1"/>
        <v>-3.1624687936245869E-3</v>
      </c>
      <c r="K39" s="72">
        <f t="shared" si="1"/>
        <v>-3.0130476972499463E-2</v>
      </c>
      <c r="L39" s="72">
        <f>SUM(L3:L17,L19:L27,L29:L38)</f>
        <v>3.9782280952070474E-2</v>
      </c>
    </row>
    <row r="40" spans="1:12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1:12" x14ac:dyDescent="0.2">
      <c r="F41" s="421" t="s">
        <v>11</v>
      </c>
      <c r="G41" s="422"/>
      <c r="H41" s="39">
        <f>Blackjack!C3*ER!C40</f>
        <v>-4.5096460207975919E-2</v>
      </c>
    </row>
    <row r="42" spans="1:12" ht="16" thickBot="1" x14ac:dyDescent="0.25"/>
    <row r="43" spans="1:12" x14ac:dyDescent="0.2">
      <c r="B43" s="426" t="s">
        <v>16</v>
      </c>
      <c r="C43" s="427"/>
      <c r="D43" s="175">
        <f>SUM(B3:K17)</f>
        <v>-9.6526607161070171E-2</v>
      </c>
      <c r="F43" s="360" t="s">
        <v>29</v>
      </c>
      <c r="G43" s="361"/>
      <c r="H43" s="51">
        <f>H41</f>
        <v>-4.5096460207975919E-2</v>
      </c>
      <c r="J43" s="423">
        <f>SUM(D43:D45)</f>
        <v>3.9782280952070467E-2</v>
      </c>
      <c r="K43" s="171" t="s">
        <v>81</v>
      </c>
      <c r="L43" s="175">
        <f>SUMIF($B$3:$K$17,"&gt;0")+SUMIF($B$19:$K$27,"&gt;0")+ SUMIF($B$29:$K$38,"&gt;0")</f>
        <v>0.19763611356035593</v>
      </c>
    </row>
    <row r="44" spans="1:12" ht="16" thickBot="1" x14ac:dyDescent="0.25">
      <c r="B44" s="428" t="s">
        <v>17</v>
      </c>
      <c r="C44" s="429"/>
      <c r="D44" s="384">
        <f>SUM(B19:K27)</f>
        <v>7.8380375117117845E-2</v>
      </c>
      <c r="F44" s="245" t="s">
        <v>147</v>
      </c>
      <c r="G44" s="246"/>
      <c r="H44" s="51">
        <f>IF(Rules!$B$15=Rules!$E$15,'Three 7 Cards'!$D$2,IF(Rules!$B$15=Rules!$F$15,2*'Three 7 Cards'!$D$2,0))</f>
        <v>0</v>
      </c>
      <c r="J44" s="424"/>
      <c r="K44" s="172" t="s">
        <v>82</v>
      </c>
      <c r="L44" s="176">
        <f>SUMIF($B$3:$K$17,"&lt;0")+SUMIF($B$19:$K$27,"&lt;0")+ SUMIF($B$29:$K$38,"&lt;0")+H41</f>
        <v>-0.20295029281626137</v>
      </c>
    </row>
    <row r="45" spans="1:12" ht="16" thickBot="1" x14ac:dyDescent="0.25">
      <c r="B45" s="430" t="s">
        <v>18</v>
      </c>
      <c r="C45" s="431"/>
      <c r="D45" s="176">
        <f>SUM(B29:K38)</f>
        <v>5.7928512996022793E-2</v>
      </c>
      <c r="F45" s="245" t="s">
        <v>144</v>
      </c>
      <c r="G45" s="246"/>
      <c r="H45" s="51">
        <f>IF(Rules!$B$16=Rules!$E$16,'5 Cards'!$G$122,IF(Rules!$B$16=Rules!$F$16,2*'5 Cards'!$G$122,0))</f>
        <v>0</v>
      </c>
      <c r="J45" s="425"/>
      <c r="K45" s="172" t="s">
        <v>2</v>
      </c>
      <c r="L45" s="176">
        <f>L43+L44</f>
        <v>-5.3141792559054379E-3</v>
      </c>
    </row>
    <row r="46" spans="1:12" ht="16" thickBot="1" x14ac:dyDescent="0.25">
      <c r="F46" s="358" t="s">
        <v>19</v>
      </c>
      <c r="G46" s="359"/>
      <c r="H46" s="52">
        <f>SUM(D43:D45,H43:H45)</f>
        <v>-5.3141792559054518E-3</v>
      </c>
    </row>
    <row r="47" spans="1:12" ht="16" thickBot="1" x14ac:dyDescent="0.25">
      <c r="H47" s="111">
        <f>H46</f>
        <v>-5.3141792559054518E-3</v>
      </c>
    </row>
  </sheetData>
  <sheetProtection sheet="1" objects="1" scenarios="1"/>
  <mergeCells count="6">
    <mergeCell ref="A1:L1"/>
    <mergeCell ref="F41:G41"/>
    <mergeCell ref="J43:J45"/>
    <mergeCell ref="B43:C43"/>
    <mergeCell ref="B44:C44"/>
    <mergeCell ref="B45:C45"/>
  </mergeCells>
  <phoneticPr fontId="14" type="noConversion"/>
  <conditionalFormatting sqref="B29:K40 B19:L27 L29:L39 B3:L17">
    <cfRule type="containsText" dxfId="72" priority="15" operator="containsText" text="R">
      <formula>NOT(ISERROR(SEARCH("R",B3)))</formula>
    </cfRule>
    <cfRule type="containsText" dxfId="71" priority="16" operator="containsText" text="D">
      <formula>NOT(ISERROR(SEARCH("D",B3)))</formula>
    </cfRule>
    <cfRule type="containsText" dxfId="70" priority="17" operator="containsText" text="S">
      <formula>NOT(ISERROR(SEARCH("S",B3)))</formula>
    </cfRule>
    <cfRule type="containsText" dxfId="69" priority="18" operator="containsText" text="H">
      <formula>NOT(ISERROR(SEARCH("H",B3)))</formula>
    </cfRule>
  </conditionalFormatting>
  <conditionalFormatting sqref="B29:K40 B19:L27 L29:L39 B3:L17">
    <cfRule type="containsText" dxfId="68" priority="14" operator="containsText" text="P">
      <formula>NOT(ISERROR(SEARCH("P",B3)))</formula>
    </cfRule>
  </conditionalFormatting>
  <conditionalFormatting sqref="B3:L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L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L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6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L38"/>
  <sheetViews>
    <sheetView topLeftCell="A16" workbookViewId="0">
      <selection activeCell="C3" sqref="C3"/>
    </sheetView>
  </sheetViews>
  <sheetFormatPr baseColWidth="10" defaultColWidth="8.83203125" defaultRowHeight="16" x14ac:dyDescent="0.2"/>
  <cols>
    <col min="2" max="2" width="5.5" style="31" bestFit="1" customWidth="1"/>
    <col min="3" max="12" width="4" style="31" customWidth="1"/>
    <col min="14" max="14" width="24.5" customWidth="1"/>
  </cols>
  <sheetData>
    <row r="1" spans="2:12" ht="21" x14ac:dyDescent="0.25">
      <c r="B1" s="432" t="s">
        <v>23</v>
      </c>
      <c r="C1" s="432"/>
      <c r="D1" s="432"/>
      <c r="E1" s="432"/>
      <c r="F1" s="432"/>
      <c r="G1" s="432"/>
      <c r="H1" s="432"/>
      <c r="I1" s="432"/>
      <c r="J1" s="432"/>
      <c r="K1" s="432"/>
      <c r="L1" s="432"/>
    </row>
    <row r="2" spans="2:12" x14ac:dyDescent="0.2">
      <c r="B2" s="49" t="s">
        <v>9</v>
      </c>
      <c r="C2" s="49" t="s">
        <v>22</v>
      </c>
      <c r="D2" s="49">
        <v>2</v>
      </c>
      <c r="E2" s="49">
        <v>3</v>
      </c>
      <c r="F2" s="49">
        <v>4</v>
      </c>
      <c r="G2" s="49">
        <v>5</v>
      </c>
      <c r="H2" s="49">
        <v>6</v>
      </c>
      <c r="I2" s="49">
        <v>7</v>
      </c>
      <c r="J2" s="49">
        <v>8</v>
      </c>
      <c r="K2" s="49">
        <v>9</v>
      </c>
      <c r="L2" s="49">
        <v>10</v>
      </c>
    </row>
    <row r="3" spans="2:12" x14ac:dyDescent="0.2">
      <c r="B3" s="49" t="s">
        <v>20</v>
      </c>
      <c r="C3" s="50" t="str">
        <f>HSDR!O8</f>
        <v>H</v>
      </c>
      <c r="D3" s="50" t="str">
        <f>HSDR!P8</f>
        <v>H</v>
      </c>
      <c r="E3" s="50" t="str">
        <f>HSDR!Q8</f>
        <v>H</v>
      </c>
      <c r="F3" s="50" t="str">
        <f>HSDR!R8</f>
        <v>H</v>
      </c>
      <c r="G3" s="50" t="str">
        <f>HSDR!S8</f>
        <v>H</v>
      </c>
      <c r="H3" s="50" t="str">
        <f>HSDR!T8</f>
        <v>H</v>
      </c>
      <c r="I3" s="50" t="str">
        <f>HSDR!U8</f>
        <v>H</v>
      </c>
      <c r="J3" s="50" t="str">
        <f>HSDR!V8</f>
        <v>H</v>
      </c>
      <c r="K3" s="50" t="str">
        <f>HSDR!W8</f>
        <v>H</v>
      </c>
      <c r="L3" s="50" t="str">
        <f>HSDR!X8</f>
        <v>H</v>
      </c>
    </row>
    <row r="4" spans="2:12" x14ac:dyDescent="0.2">
      <c r="B4" s="49">
        <v>9</v>
      </c>
      <c r="C4" s="50" t="str">
        <f>HSDR!O9</f>
        <v>H</v>
      </c>
      <c r="D4" s="50" t="str">
        <f>HSDR!P9</f>
        <v>H</v>
      </c>
      <c r="E4" s="50" t="str">
        <f>HSDR!Q9</f>
        <v>D</v>
      </c>
      <c r="F4" s="50" t="str">
        <f>HSDR!R9</f>
        <v>D</v>
      </c>
      <c r="G4" s="50" t="str">
        <f>HSDR!S9</f>
        <v>D</v>
      </c>
      <c r="H4" s="50" t="str">
        <f>HSDR!T9</f>
        <v>D</v>
      </c>
      <c r="I4" s="50" t="str">
        <f>HSDR!U9</f>
        <v>H</v>
      </c>
      <c r="J4" s="50" t="str">
        <f>HSDR!V9</f>
        <v>H</v>
      </c>
      <c r="K4" s="50" t="str">
        <f>HSDR!W9</f>
        <v>H</v>
      </c>
      <c r="L4" s="50" t="str">
        <f>HSDR!X9</f>
        <v>H</v>
      </c>
    </row>
    <row r="5" spans="2:12" x14ac:dyDescent="0.2">
      <c r="B5" s="49">
        <v>10</v>
      </c>
      <c r="C5" s="50" t="str">
        <f>HSDR!O10</f>
        <v>H</v>
      </c>
      <c r="D5" s="50" t="str">
        <f>HSDR!P10</f>
        <v>D</v>
      </c>
      <c r="E5" s="50" t="str">
        <f>HSDR!Q10</f>
        <v>D</v>
      </c>
      <c r="F5" s="50" t="str">
        <f>HSDR!R10</f>
        <v>D</v>
      </c>
      <c r="G5" s="50" t="str">
        <f>HSDR!S10</f>
        <v>D</v>
      </c>
      <c r="H5" s="50" t="str">
        <f>HSDR!T10</f>
        <v>D</v>
      </c>
      <c r="I5" s="50" t="str">
        <f>HSDR!U10</f>
        <v>D</v>
      </c>
      <c r="J5" s="50" t="str">
        <f>HSDR!V10</f>
        <v>D</v>
      </c>
      <c r="K5" s="50" t="str">
        <f>HSDR!W10</f>
        <v>D</v>
      </c>
      <c r="L5" s="50" t="str">
        <f>HSDR!X10</f>
        <v>H</v>
      </c>
    </row>
    <row r="6" spans="2:12" x14ac:dyDescent="0.2">
      <c r="B6" s="49">
        <v>11</v>
      </c>
      <c r="C6" s="50" t="str">
        <f>HSDR!O11</f>
        <v>H</v>
      </c>
      <c r="D6" s="50" t="str">
        <f>HSDR!P11</f>
        <v>D</v>
      </c>
      <c r="E6" s="50" t="str">
        <f>HSDR!Q11</f>
        <v>D</v>
      </c>
      <c r="F6" s="50" t="str">
        <f>HSDR!R11</f>
        <v>D</v>
      </c>
      <c r="G6" s="50" t="str">
        <f>HSDR!S11</f>
        <v>D</v>
      </c>
      <c r="H6" s="50" t="str">
        <f>HSDR!T11</f>
        <v>D</v>
      </c>
      <c r="I6" s="50" t="str">
        <f>HSDR!U11</f>
        <v>D</v>
      </c>
      <c r="J6" s="50" t="str">
        <f>HSDR!V11</f>
        <v>D</v>
      </c>
      <c r="K6" s="50" t="str">
        <f>HSDR!W11</f>
        <v>D</v>
      </c>
      <c r="L6" s="50" t="str">
        <f>HSDR!X11</f>
        <v>D</v>
      </c>
    </row>
    <row r="7" spans="2:12" x14ac:dyDescent="0.2">
      <c r="B7" s="49">
        <v>12</v>
      </c>
      <c r="C7" s="50" t="str">
        <f>HSDR!O12</f>
        <v>H</v>
      </c>
      <c r="D7" s="50" t="str">
        <f>HSDR!P12</f>
        <v>H</v>
      </c>
      <c r="E7" s="50" t="str">
        <f>HSDR!Q12</f>
        <v>H</v>
      </c>
      <c r="F7" s="50" t="str">
        <f>HSDR!R12</f>
        <v>S</v>
      </c>
      <c r="G7" s="50" t="str">
        <f>HSDR!S12</f>
        <v>S</v>
      </c>
      <c r="H7" s="50" t="str">
        <f>HSDR!T12</f>
        <v>S</v>
      </c>
      <c r="I7" s="50" t="str">
        <f>HSDR!U12</f>
        <v>H</v>
      </c>
      <c r="J7" s="50" t="str">
        <f>HSDR!V12</f>
        <v>H</v>
      </c>
      <c r="K7" s="50" t="str">
        <f>HSDR!W12</f>
        <v>H</v>
      </c>
      <c r="L7" s="50" t="str">
        <f>HSDR!X12</f>
        <v>H</v>
      </c>
    </row>
    <row r="8" spans="2:12" x14ac:dyDescent="0.2">
      <c r="B8" s="49">
        <v>13</v>
      </c>
      <c r="C8" s="50" t="str">
        <f>HSDR!O13</f>
        <v>H</v>
      </c>
      <c r="D8" s="50" t="str">
        <f>HSDR!P13</f>
        <v>S</v>
      </c>
      <c r="E8" s="50" t="str">
        <f>HSDR!Q13</f>
        <v>S</v>
      </c>
      <c r="F8" s="50" t="str">
        <f>HSDR!R13</f>
        <v>S</v>
      </c>
      <c r="G8" s="50" t="str">
        <f>HSDR!S13</f>
        <v>S</v>
      </c>
      <c r="H8" s="50" t="str">
        <f>HSDR!T13</f>
        <v>S</v>
      </c>
      <c r="I8" s="50" t="str">
        <f>HSDR!U13</f>
        <v>H</v>
      </c>
      <c r="J8" s="50" t="str">
        <f>HSDR!V13</f>
        <v>H</v>
      </c>
      <c r="K8" s="50" t="str">
        <f>HSDR!W13</f>
        <v>H</v>
      </c>
      <c r="L8" s="50" t="str">
        <f>HSDR!X13</f>
        <v>H</v>
      </c>
    </row>
    <row r="9" spans="2:12" x14ac:dyDescent="0.2">
      <c r="B9" s="49">
        <v>14</v>
      </c>
      <c r="C9" s="50" t="str">
        <f>HSDR!O14</f>
        <v>H</v>
      </c>
      <c r="D9" s="50" t="str">
        <f>HSDR!P14</f>
        <v>S</v>
      </c>
      <c r="E9" s="50" t="str">
        <f>HSDR!Q14</f>
        <v>S</v>
      </c>
      <c r="F9" s="50" t="str">
        <f>HSDR!R14</f>
        <v>S</v>
      </c>
      <c r="G9" s="50" t="str">
        <f>HSDR!S14</f>
        <v>S</v>
      </c>
      <c r="H9" s="50" t="str">
        <f>HSDR!T14</f>
        <v>S</v>
      </c>
      <c r="I9" s="50" t="str">
        <f>HSDR!U14</f>
        <v>H</v>
      </c>
      <c r="J9" s="50" t="str">
        <f>HSDR!V14</f>
        <v>H</v>
      </c>
      <c r="K9" s="50" t="str">
        <f>HSDR!W14</f>
        <v>H</v>
      </c>
      <c r="L9" s="50" t="str">
        <f>HSDR!X14</f>
        <v>H</v>
      </c>
    </row>
    <row r="10" spans="2:12" x14ac:dyDescent="0.2">
      <c r="B10" s="49">
        <v>15</v>
      </c>
      <c r="C10" s="50" t="str">
        <f>HSDR!O15</f>
        <v>H</v>
      </c>
      <c r="D10" s="50" t="str">
        <f>HSDR!P15</f>
        <v>S</v>
      </c>
      <c r="E10" s="50" t="str">
        <f>HSDR!Q15</f>
        <v>S</v>
      </c>
      <c r="F10" s="50" t="str">
        <f>HSDR!R15</f>
        <v>S</v>
      </c>
      <c r="G10" s="50" t="str">
        <f>HSDR!S15</f>
        <v>S</v>
      </c>
      <c r="H10" s="50" t="str">
        <f>HSDR!T15</f>
        <v>S</v>
      </c>
      <c r="I10" s="50" t="str">
        <f>HSDR!U15</f>
        <v>H</v>
      </c>
      <c r="J10" s="50" t="str">
        <f>HSDR!V15</f>
        <v>H</v>
      </c>
      <c r="K10" s="50" t="str">
        <f>HSDR!W15</f>
        <v>H</v>
      </c>
      <c r="L10" s="50" t="str">
        <f>HSDR!X15</f>
        <v>R</v>
      </c>
    </row>
    <row r="11" spans="2:12" x14ac:dyDescent="0.2">
      <c r="B11" s="49">
        <v>16</v>
      </c>
      <c r="C11" s="50" t="str">
        <f>HSDR!O16</f>
        <v>H</v>
      </c>
      <c r="D11" s="50" t="str">
        <f>HSDR!P16</f>
        <v>S</v>
      </c>
      <c r="E11" s="50" t="str">
        <f>HSDR!Q16</f>
        <v>S</v>
      </c>
      <c r="F11" s="50" t="str">
        <f>HSDR!R16</f>
        <v>S</v>
      </c>
      <c r="G11" s="50" t="str">
        <f>HSDR!S16</f>
        <v>S</v>
      </c>
      <c r="H11" s="50" t="str">
        <f>HSDR!T16</f>
        <v>S</v>
      </c>
      <c r="I11" s="50" t="str">
        <f>HSDR!U16</f>
        <v>H</v>
      </c>
      <c r="J11" s="50" t="str">
        <f>HSDR!V16</f>
        <v>H</v>
      </c>
      <c r="K11" s="50" t="str">
        <f>HSDR!W16</f>
        <v>R</v>
      </c>
      <c r="L11" s="50" t="str">
        <f>HSDR!X16</f>
        <v>R</v>
      </c>
    </row>
    <row r="12" spans="2:12" x14ac:dyDescent="0.2">
      <c r="B12" s="49" t="s">
        <v>21</v>
      </c>
      <c r="C12" s="50" t="str">
        <f>HSDR!O17</f>
        <v>S</v>
      </c>
      <c r="D12" s="50" t="str">
        <f>HSDR!P17</f>
        <v>S</v>
      </c>
      <c r="E12" s="50" t="str">
        <f>HSDR!Q17</f>
        <v>S</v>
      </c>
      <c r="F12" s="50" t="str">
        <f>HSDR!R17</f>
        <v>S</v>
      </c>
      <c r="G12" s="50" t="str">
        <f>HSDR!S17</f>
        <v>S</v>
      </c>
      <c r="H12" s="50" t="str">
        <f>HSDR!T17</f>
        <v>S</v>
      </c>
      <c r="I12" s="50" t="str">
        <f>HSDR!U17</f>
        <v>S</v>
      </c>
      <c r="J12" s="50" t="str">
        <f>HSDR!V17</f>
        <v>S</v>
      </c>
      <c r="K12" s="50" t="str">
        <f>HSDR!W17</f>
        <v>S</v>
      </c>
      <c r="L12" s="50" t="str">
        <f>HSDR!X17</f>
        <v>S</v>
      </c>
    </row>
    <row r="13" spans="2:12" x14ac:dyDescent="0.2">
      <c r="B13" s="49" t="s">
        <v>4</v>
      </c>
      <c r="C13" s="49" t="s">
        <v>22</v>
      </c>
      <c r="D13" s="49">
        <v>2</v>
      </c>
      <c r="E13" s="49">
        <v>3</v>
      </c>
      <c r="F13" s="49">
        <v>4</v>
      </c>
      <c r="G13" s="49">
        <v>5</v>
      </c>
      <c r="H13" s="49">
        <v>6</v>
      </c>
      <c r="I13" s="49">
        <v>7</v>
      </c>
      <c r="J13" s="49">
        <v>8</v>
      </c>
      <c r="K13" s="49">
        <v>9</v>
      </c>
      <c r="L13" s="49">
        <v>10</v>
      </c>
    </row>
    <row r="14" spans="2:12" x14ac:dyDescent="0.2">
      <c r="B14" s="49">
        <v>13</v>
      </c>
      <c r="C14" s="50" t="str">
        <f>HSDR!O36</f>
        <v>H</v>
      </c>
      <c r="D14" s="50" t="str">
        <f>HSDR!P36</f>
        <v>H</v>
      </c>
      <c r="E14" s="50" t="str">
        <f>HSDR!Q36</f>
        <v>H</v>
      </c>
      <c r="F14" s="50" t="str">
        <f>HSDR!R36</f>
        <v>H</v>
      </c>
      <c r="G14" s="50" t="str">
        <f>HSDR!S36</f>
        <v>H</v>
      </c>
      <c r="H14" s="50" t="str">
        <f>HSDR!T36</f>
        <v>D</v>
      </c>
      <c r="I14" s="50" t="str">
        <f>HSDR!U36</f>
        <v>H</v>
      </c>
      <c r="J14" s="50" t="str">
        <f>HSDR!V36</f>
        <v>H</v>
      </c>
      <c r="K14" s="50" t="str">
        <f>HSDR!W36</f>
        <v>H</v>
      </c>
      <c r="L14" s="50" t="str">
        <f>HSDR!X36</f>
        <v>H</v>
      </c>
    </row>
    <row r="15" spans="2:12" x14ac:dyDescent="0.2">
      <c r="B15" s="49">
        <v>14</v>
      </c>
      <c r="C15" s="50" t="str">
        <f>HSDR!O37</f>
        <v>H</v>
      </c>
      <c r="D15" s="50" t="str">
        <f>HSDR!P37</f>
        <v>H</v>
      </c>
      <c r="E15" s="50" t="str">
        <f>HSDR!Q37</f>
        <v>H</v>
      </c>
      <c r="F15" s="50" t="str">
        <f>HSDR!R37</f>
        <v>H</v>
      </c>
      <c r="G15" s="50" t="str">
        <f>HSDR!S37</f>
        <v>D</v>
      </c>
      <c r="H15" s="50" t="str">
        <f>HSDR!T37</f>
        <v>D</v>
      </c>
      <c r="I15" s="50" t="str">
        <f>HSDR!U37</f>
        <v>H</v>
      </c>
      <c r="J15" s="50" t="str">
        <f>HSDR!V37</f>
        <v>H</v>
      </c>
      <c r="K15" s="50" t="str">
        <f>HSDR!W37</f>
        <v>H</v>
      </c>
      <c r="L15" s="50" t="str">
        <f>HSDR!X37</f>
        <v>H</v>
      </c>
    </row>
    <row r="16" spans="2:12" x14ac:dyDescent="0.2">
      <c r="B16" s="49">
        <v>15</v>
      </c>
      <c r="C16" s="50" t="str">
        <f>HSDR!O38</f>
        <v>H</v>
      </c>
      <c r="D16" s="50" t="str">
        <f>HSDR!P38</f>
        <v>H</v>
      </c>
      <c r="E16" s="50" t="str">
        <f>HSDR!Q38</f>
        <v>H</v>
      </c>
      <c r="F16" s="50" t="str">
        <f>HSDR!R38</f>
        <v>H</v>
      </c>
      <c r="G16" s="50" t="str">
        <f>HSDR!S38</f>
        <v>D</v>
      </c>
      <c r="H16" s="50" t="str">
        <f>HSDR!T38</f>
        <v>D</v>
      </c>
      <c r="I16" s="50" t="str">
        <f>HSDR!U38</f>
        <v>H</v>
      </c>
      <c r="J16" s="50" t="str">
        <f>HSDR!V38</f>
        <v>H</v>
      </c>
      <c r="K16" s="50" t="str">
        <f>HSDR!W38</f>
        <v>H</v>
      </c>
      <c r="L16" s="50" t="str">
        <f>HSDR!X38</f>
        <v>H</v>
      </c>
    </row>
    <row r="17" spans="2:12" x14ac:dyDescent="0.2">
      <c r="B17" s="49">
        <v>16</v>
      </c>
      <c r="C17" s="50" t="str">
        <f>HSDR!O39</f>
        <v>H</v>
      </c>
      <c r="D17" s="50" t="str">
        <f>HSDR!P39</f>
        <v>H</v>
      </c>
      <c r="E17" s="50" t="str">
        <f>HSDR!Q39</f>
        <v>H</v>
      </c>
      <c r="F17" s="50" t="str">
        <f>HSDR!R39</f>
        <v>D</v>
      </c>
      <c r="G17" s="50" t="str">
        <f>HSDR!S39</f>
        <v>D</v>
      </c>
      <c r="H17" s="50" t="str">
        <f>HSDR!T39</f>
        <v>D</v>
      </c>
      <c r="I17" s="50" t="str">
        <f>HSDR!U39</f>
        <v>H</v>
      </c>
      <c r="J17" s="50" t="str">
        <f>HSDR!V39</f>
        <v>H</v>
      </c>
      <c r="K17" s="50" t="str">
        <f>HSDR!W39</f>
        <v>H</v>
      </c>
      <c r="L17" s="50" t="str">
        <f>HSDR!X39</f>
        <v>H</v>
      </c>
    </row>
    <row r="18" spans="2:12" x14ac:dyDescent="0.2">
      <c r="B18" s="49">
        <v>17</v>
      </c>
      <c r="C18" s="50" t="str">
        <f>HSDR!O40</f>
        <v>H</v>
      </c>
      <c r="D18" s="50" t="str">
        <f>HSDR!P40</f>
        <v>H</v>
      </c>
      <c r="E18" s="50" t="str">
        <f>HSDR!Q40</f>
        <v>D</v>
      </c>
      <c r="F18" s="50" t="str">
        <f>HSDR!R40</f>
        <v>D</v>
      </c>
      <c r="G18" s="50" t="str">
        <f>HSDR!S40</f>
        <v>D</v>
      </c>
      <c r="H18" s="50" t="str">
        <f>HSDR!T40</f>
        <v>D</v>
      </c>
      <c r="I18" s="50" t="str">
        <f>HSDR!U40</f>
        <v>H</v>
      </c>
      <c r="J18" s="50" t="str">
        <f>HSDR!V40</f>
        <v>H</v>
      </c>
      <c r="K18" s="50" t="str">
        <f>HSDR!W40</f>
        <v>H</v>
      </c>
      <c r="L18" s="50" t="str">
        <f>HSDR!X40</f>
        <v>H</v>
      </c>
    </row>
    <row r="19" spans="2:12" x14ac:dyDescent="0.2">
      <c r="B19" s="49">
        <v>18</v>
      </c>
      <c r="C19" s="50" t="str">
        <f>HSDR!O41</f>
        <v>H</v>
      </c>
      <c r="D19" s="50" t="str">
        <f>HSDR!P41</f>
        <v>S</v>
      </c>
      <c r="E19" s="50" t="str">
        <f>HSDR!Q41</f>
        <v>D</v>
      </c>
      <c r="F19" s="50" t="str">
        <f>HSDR!R41</f>
        <v>D</v>
      </c>
      <c r="G19" s="50" t="str">
        <f>HSDR!S41</f>
        <v>D</v>
      </c>
      <c r="H19" s="50" t="str">
        <f>HSDR!T41</f>
        <v>D</v>
      </c>
      <c r="I19" s="50" t="str">
        <f>HSDR!U41</f>
        <v>S</v>
      </c>
      <c r="J19" s="50" t="str">
        <f>HSDR!V41</f>
        <v>S</v>
      </c>
      <c r="K19" s="50" t="str">
        <f>HSDR!W41</f>
        <v>H</v>
      </c>
      <c r="L19" s="50" t="str">
        <f>HSDR!X41</f>
        <v>H</v>
      </c>
    </row>
    <row r="20" spans="2:12" x14ac:dyDescent="0.2">
      <c r="B20" s="49">
        <v>19</v>
      </c>
      <c r="C20" s="50" t="str">
        <f>HSDR!O42</f>
        <v>S</v>
      </c>
      <c r="D20" s="50" t="str">
        <f>HSDR!P42</f>
        <v>S</v>
      </c>
      <c r="E20" s="50" t="str">
        <f>HSDR!Q42</f>
        <v>S</v>
      </c>
      <c r="F20" s="50" t="str">
        <f>HSDR!R42</f>
        <v>S</v>
      </c>
      <c r="G20" s="50" t="str">
        <f>HSDR!S42</f>
        <v>S</v>
      </c>
      <c r="H20" s="50" t="str">
        <f>HSDR!T42</f>
        <v>S</v>
      </c>
      <c r="I20" s="50" t="str">
        <f>HSDR!U42</f>
        <v>S</v>
      </c>
      <c r="J20" s="50" t="str">
        <f>HSDR!V42</f>
        <v>S</v>
      </c>
      <c r="K20" s="50" t="str">
        <f>HSDR!W42</f>
        <v>S</v>
      </c>
      <c r="L20" s="50" t="str">
        <f>HSDR!X42</f>
        <v>S</v>
      </c>
    </row>
    <row r="21" spans="2:12" x14ac:dyDescent="0.2">
      <c r="B21" s="49" t="s">
        <v>10</v>
      </c>
      <c r="C21" s="49" t="s">
        <v>22</v>
      </c>
      <c r="D21" s="49">
        <v>2</v>
      </c>
      <c r="E21" s="49">
        <v>3</v>
      </c>
      <c r="F21" s="49">
        <v>4</v>
      </c>
      <c r="G21" s="49">
        <v>5</v>
      </c>
      <c r="H21" s="49">
        <v>6</v>
      </c>
      <c r="I21" s="49">
        <v>7</v>
      </c>
      <c r="J21" s="49">
        <v>8</v>
      </c>
      <c r="K21" s="49">
        <v>9</v>
      </c>
      <c r="L21" s="49">
        <v>10</v>
      </c>
    </row>
    <row r="22" spans="2:12" x14ac:dyDescent="0.2">
      <c r="B22" s="49" t="s">
        <v>22</v>
      </c>
      <c r="C22" s="50" t="str">
        <f>Pair!O2</f>
        <v>P</v>
      </c>
      <c r="D22" s="50" t="str">
        <f>Pair!P2</f>
        <v>P</v>
      </c>
      <c r="E22" s="50" t="str">
        <f>Pair!Q2</f>
        <v>P</v>
      </c>
      <c r="F22" s="50" t="str">
        <f>Pair!R2</f>
        <v>P</v>
      </c>
      <c r="G22" s="50" t="str">
        <f>Pair!S2</f>
        <v>P</v>
      </c>
      <c r="H22" s="50" t="str">
        <f>Pair!T2</f>
        <v>P</v>
      </c>
      <c r="I22" s="50" t="str">
        <f>Pair!U2</f>
        <v>P</v>
      </c>
      <c r="J22" s="50" t="str">
        <f>Pair!V2</f>
        <v>P</v>
      </c>
      <c r="K22" s="50" t="str">
        <f>Pair!W2</f>
        <v>P</v>
      </c>
      <c r="L22" s="50" t="str">
        <f>Pair!X2</f>
        <v>P</v>
      </c>
    </row>
    <row r="23" spans="2:12" x14ac:dyDescent="0.2">
      <c r="B23" s="49">
        <v>2</v>
      </c>
      <c r="C23" s="50" t="str">
        <f>Pair!O3</f>
        <v>H</v>
      </c>
      <c r="D23" s="50" t="str">
        <f>Pair!P3</f>
        <v>P</v>
      </c>
      <c r="E23" s="50" t="str">
        <f>Pair!Q3</f>
        <v>P</v>
      </c>
      <c r="F23" s="50" t="str">
        <f>Pair!R3</f>
        <v>P</v>
      </c>
      <c r="G23" s="50" t="str">
        <f>Pair!S3</f>
        <v>P</v>
      </c>
      <c r="H23" s="50" t="str">
        <f>Pair!T3</f>
        <v>P</v>
      </c>
      <c r="I23" s="50" t="str">
        <f>Pair!U3</f>
        <v>P</v>
      </c>
      <c r="J23" s="50" t="str">
        <f>Pair!V3</f>
        <v>H</v>
      </c>
      <c r="K23" s="50" t="str">
        <f>Pair!W3</f>
        <v>H</v>
      </c>
      <c r="L23" s="50" t="str">
        <f>Pair!X3</f>
        <v>H</v>
      </c>
    </row>
    <row r="24" spans="2:12" x14ac:dyDescent="0.2">
      <c r="B24" s="49">
        <v>3</v>
      </c>
      <c r="C24" s="50" t="str">
        <f>Pair!O4</f>
        <v>H</v>
      </c>
      <c r="D24" s="50" t="str">
        <f>Pair!P4</f>
        <v>P</v>
      </c>
      <c r="E24" s="50" t="str">
        <f>Pair!Q4</f>
        <v>P</v>
      </c>
      <c r="F24" s="50" t="str">
        <f>Pair!R4</f>
        <v>P</v>
      </c>
      <c r="G24" s="50" t="str">
        <f>Pair!S4</f>
        <v>P</v>
      </c>
      <c r="H24" s="50" t="str">
        <f>Pair!T4</f>
        <v>P</v>
      </c>
      <c r="I24" s="50" t="str">
        <f>Pair!U4</f>
        <v>P</v>
      </c>
      <c r="J24" s="50" t="str">
        <f>Pair!V4</f>
        <v>H</v>
      </c>
      <c r="K24" s="50" t="str">
        <f>Pair!W4</f>
        <v>H</v>
      </c>
      <c r="L24" s="50" t="str">
        <f>Pair!X4</f>
        <v>H</v>
      </c>
    </row>
    <row r="25" spans="2:12" x14ac:dyDescent="0.2">
      <c r="B25" s="49">
        <v>4</v>
      </c>
      <c r="C25" s="50" t="str">
        <f>Pair!O5</f>
        <v>H</v>
      </c>
      <c r="D25" s="50" t="str">
        <f>Pair!P5</f>
        <v>H</v>
      </c>
      <c r="E25" s="50" t="str">
        <f>Pair!Q5</f>
        <v>H</v>
      </c>
      <c r="F25" s="50" t="str">
        <f>Pair!R5</f>
        <v>H</v>
      </c>
      <c r="G25" s="50" t="str">
        <f>Pair!S5</f>
        <v>P</v>
      </c>
      <c r="H25" s="50" t="str">
        <f>Pair!T5</f>
        <v>P</v>
      </c>
      <c r="I25" s="50" t="str">
        <f>Pair!U5</f>
        <v>H</v>
      </c>
      <c r="J25" s="50" t="str">
        <f>Pair!V5</f>
        <v>H</v>
      </c>
      <c r="K25" s="50" t="str">
        <f>Pair!W5</f>
        <v>H</v>
      </c>
      <c r="L25" s="50" t="str">
        <f>Pair!X5</f>
        <v>H</v>
      </c>
    </row>
    <row r="26" spans="2:12" x14ac:dyDescent="0.2">
      <c r="B26" s="49">
        <v>5</v>
      </c>
      <c r="C26" s="50" t="str">
        <f>Pair!O6</f>
        <v>H</v>
      </c>
      <c r="D26" s="50" t="str">
        <f>Pair!P6</f>
        <v>D</v>
      </c>
      <c r="E26" s="50" t="str">
        <f>Pair!Q6</f>
        <v>D</v>
      </c>
      <c r="F26" s="50" t="str">
        <f>Pair!R6</f>
        <v>D</v>
      </c>
      <c r="G26" s="50" t="str">
        <f>Pair!S6</f>
        <v>D</v>
      </c>
      <c r="H26" s="50" t="str">
        <f>Pair!T6</f>
        <v>D</v>
      </c>
      <c r="I26" s="50" t="str">
        <f>Pair!U6</f>
        <v>D</v>
      </c>
      <c r="J26" s="50" t="str">
        <f>Pair!V6</f>
        <v>D</v>
      </c>
      <c r="K26" s="50" t="str">
        <f>Pair!W6</f>
        <v>D</v>
      </c>
      <c r="L26" s="50" t="str">
        <f>Pair!X6</f>
        <v>H</v>
      </c>
    </row>
    <row r="27" spans="2:12" x14ac:dyDescent="0.2">
      <c r="B27" s="49">
        <v>6</v>
      </c>
      <c r="C27" s="50" t="str">
        <f>Pair!O7</f>
        <v>H</v>
      </c>
      <c r="D27" s="50" t="str">
        <f>Pair!P7</f>
        <v>H</v>
      </c>
      <c r="E27" s="50" t="str">
        <f>Pair!Q7</f>
        <v>P</v>
      </c>
      <c r="F27" s="50" t="str">
        <f>Pair!R7</f>
        <v>P</v>
      </c>
      <c r="G27" s="50" t="str">
        <f>Pair!S7</f>
        <v>P</v>
      </c>
      <c r="H27" s="50" t="str">
        <f>Pair!T7</f>
        <v>P</v>
      </c>
      <c r="I27" s="50" t="str">
        <f>Pair!U7</f>
        <v>H</v>
      </c>
      <c r="J27" s="50" t="str">
        <f>Pair!V7</f>
        <v>H</v>
      </c>
      <c r="K27" s="50" t="str">
        <f>Pair!W7</f>
        <v>H</v>
      </c>
      <c r="L27" s="50" t="str">
        <f>Pair!X7</f>
        <v>H</v>
      </c>
    </row>
    <row r="28" spans="2:12" x14ac:dyDescent="0.2">
      <c r="B28" s="49">
        <v>7</v>
      </c>
      <c r="C28" s="50" t="str">
        <f>Pair!O8</f>
        <v>H</v>
      </c>
      <c r="D28" s="50" t="str">
        <f>Pair!P8</f>
        <v>P</v>
      </c>
      <c r="E28" s="50" t="str">
        <f>Pair!Q8</f>
        <v>P</v>
      </c>
      <c r="F28" s="50" t="str">
        <f>Pair!R8</f>
        <v>P</v>
      </c>
      <c r="G28" s="50" t="str">
        <f>Pair!S8</f>
        <v>P</v>
      </c>
      <c r="H28" s="50" t="str">
        <f>Pair!T8</f>
        <v>P</v>
      </c>
      <c r="I28" s="50" t="str">
        <f>Pair!U8</f>
        <v>P</v>
      </c>
      <c r="J28" s="50" t="str">
        <f>Pair!V8</f>
        <v>H</v>
      </c>
      <c r="K28" s="50" t="str">
        <f>Pair!W8</f>
        <v>H</v>
      </c>
      <c r="L28" s="50" t="str">
        <f>Pair!X8</f>
        <v>H</v>
      </c>
    </row>
    <row r="29" spans="2:12" x14ac:dyDescent="0.2">
      <c r="B29" s="49">
        <v>8</v>
      </c>
      <c r="C29" s="50" t="str">
        <f>Pair!O9</f>
        <v>P</v>
      </c>
      <c r="D29" s="50" t="str">
        <f>Pair!P9</f>
        <v>P</v>
      </c>
      <c r="E29" s="50" t="str">
        <f>Pair!Q9</f>
        <v>P</v>
      </c>
      <c r="F29" s="50" t="str">
        <f>Pair!R9</f>
        <v>P</v>
      </c>
      <c r="G29" s="50" t="str">
        <f>Pair!S9</f>
        <v>P</v>
      </c>
      <c r="H29" s="50" t="str">
        <f>Pair!T9</f>
        <v>P</v>
      </c>
      <c r="I29" s="50" t="str">
        <f>Pair!U9</f>
        <v>P</v>
      </c>
      <c r="J29" s="50" t="str">
        <f>Pair!V9</f>
        <v>P</v>
      </c>
      <c r="K29" s="50" t="str">
        <f>Pair!W9</f>
        <v>R</v>
      </c>
      <c r="L29" s="50" t="str">
        <f>Pair!X9</f>
        <v>R</v>
      </c>
    </row>
    <row r="30" spans="2:12" x14ac:dyDescent="0.2">
      <c r="B30" s="49">
        <v>9</v>
      </c>
      <c r="C30" s="50" t="str">
        <f>Pair!O10</f>
        <v>S</v>
      </c>
      <c r="D30" s="50" t="str">
        <f>Pair!P10</f>
        <v>P</v>
      </c>
      <c r="E30" s="50" t="str">
        <f>Pair!Q10</f>
        <v>P</v>
      </c>
      <c r="F30" s="50" t="str">
        <f>Pair!R10</f>
        <v>P</v>
      </c>
      <c r="G30" s="50" t="str">
        <f>Pair!S10</f>
        <v>P</v>
      </c>
      <c r="H30" s="50" t="str">
        <f>Pair!T10</f>
        <v>P</v>
      </c>
      <c r="I30" s="50" t="str">
        <f>Pair!U10</f>
        <v>S</v>
      </c>
      <c r="J30" s="50" t="str">
        <f>Pair!V10</f>
        <v>P</v>
      </c>
      <c r="K30" s="50" t="str">
        <f>Pair!W10</f>
        <v>P</v>
      </c>
      <c r="L30" s="50" t="str">
        <f>Pair!X10</f>
        <v>S</v>
      </c>
    </row>
    <row r="31" spans="2:12" x14ac:dyDescent="0.2">
      <c r="B31" s="49">
        <v>10</v>
      </c>
      <c r="C31" s="50" t="str">
        <f>Pair!O11</f>
        <v>S</v>
      </c>
      <c r="D31" s="50" t="str">
        <f>Pair!P11</f>
        <v>S</v>
      </c>
      <c r="E31" s="50" t="str">
        <f>Pair!Q11</f>
        <v>S</v>
      </c>
      <c r="F31" s="50" t="str">
        <f>Pair!R11</f>
        <v>S</v>
      </c>
      <c r="G31" s="50" t="str">
        <f>Pair!S11</f>
        <v>S</v>
      </c>
      <c r="H31" s="50" t="str">
        <f>Pair!T11</f>
        <v>P</v>
      </c>
      <c r="I31" s="50" t="str">
        <f>Pair!U11</f>
        <v>S</v>
      </c>
      <c r="J31" s="50" t="str">
        <f>Pair!V11</f>
        <v>S</v>
      </c>
      <c r="K31" s="50" t="str">
        <f>Pair!W11</f>
        <v>S</v>
      </c>
      <c r="L31" s="50" t="str">
        <f>Pair!X11</f>
        <v>S</v>
      </c>
    </row>
    <row r="32" spans="2:12" x14ac:dyDescent="0.2">
      <c r="B32" s="400" t="str">
        <f>"EV = " &amp; EV!$H$46</f>
        <v>EV = -0.00531417925590545</v>
      </c>
      <c r="C32" s="400"/>
      <c r="D32" s="400"/>
      <c r="E32" s="400"/>
      <c r="F32" s="400"/>
      <c r="G32" s="400"/>
      <c r="H32" s="400"/>
      <c r="I32" s="400"/>
      <c r="J32" s="400"/>
      <c r="K32" s="400"/>
      <c r="L32" s="400"/>
    </row>
    <row r="33" spans="2:12" x14ac:dyDescent="0.2">
      <c r="B33" s="400" t="str">
        <f>"EV = " &amp; EV!H46*100 &amp; " %"</f>
        <v>EV = -0.531417925590545 %</v>
      </c>
      <c r="C33" s="400"/>
      <c r="D33" s="400"/>
      <c r="E33" s="400"/>
      <c r="F33" s="400"/>
      <c r="G33" s="400"/>
      <c r="H33" s="400"/>
      <c r="I33" s="400"/>
      <c r="J33" s="400"/>
      <c r="K33" s="400"/>
      <c r="L33" s="400"/>
    </row>
    <row r="34" spans="2:12" x14ac:dyDescent="0.2">
      <c r="B34" s="401" t="s">
        <v>24</v>
      </c>
      <c r="C34" s="401"/>
      <c r="D34" s="401"/>
      <c r="E34" s="401"/>
      <c r="F34" s="401"/>
      <c r="G34" s="401"/>
      <c r="H34" s="401"/>
      <c r="I34" s="401"/>
      <c r="J34" s="401"/>
      <c r="K34" s="401"/>
      <c r="L34" s="401"/>
    </row>
    <row r="35" spans="2:12" x14ac:dyDescent="0.2">
      <c r="B35" s="402" t="s">
        <v>25</v>
      </c>
      <c r="C35" s="402"/>
      <c r="D35" s="402"/>
      <c r="E35" s="402"/>
      <c r="F35" s="402"/>
      <c r="G35" s="402"/>
      <c r="H35" s="402"/>
      <c r="I35" s="402"/>
      <c r="J35" s="402"/>
      <c r="K35" s="402"/>
      <c r="L35" s="402"/>
    </row>
    <row r="36" spans="2:12" x14ac:dyDescent="0.2">
      <c r="B36" s="394" t="s">
        <v>26</v>
      </c>
      <c r="C36" s="394"/>
      <c r="D36" s="394"/>
      <c r="E36" s="394"/>
      <c r="F36" s="394"/>
      <c r="G36" s="394"/>
      <c r="H36" s="394"/>
      <c r="I36" s="394"/>
      <c r="J36" s="394"/>
      <c r="K36" s="394"/>
      <c r="L36" s="394"/>
    </row>
    <row r="37" spans="2:12" x14ac:dyDescent="0.2">
      <c r="B37" s="395" t="s">
        <v>27</v>
      </c>
      <c r="C37" s="395"/>
      <c r="D37" s="395"/>
      <c r="E37" s="395"/>
      <c r="F37" s="395"/>
      <c r="G37" s="395"/>
      <c r="H37" s="395"/>
      <c r="I37" s="395"/>
      <c r="J37" s="395"/>
      <c r="K37" s="395"/>
      <c r="L37" s="395"/>
    </row>
    <row r="38" spans="2:12" x14ac:dyDescent="0.2">
      <c r="B38" s="393" t="s">
        <v>28</v>
      </c>
      <c r="C38" s="393"/>
      <c r="D38" s="393"/>
      <c r="E38" s="393"/>
      <c r="F38" s="393"/>
      <c r="G38" s="393"/>
      <c r="H38" s="393"/>
      <c r="I38" s="393"/>
      <c r="J38" s="393"/>
      <c r="K38" s="393"/>
      <c r="L38" s="393"/>
    </row>
  </sheetData>
  <sheetProtection sheet="1" objects="1" scenarios="1"/>
  <mergeCells count="8">
    <mergeCell ref="B37:L37"/>
    <mergeCell ref="B38:L38"/>
    <mergeCell ref="B1:L1"/>
    <mergeCell ref="B32:L32"/>
    <mergeCell ref="B34:L34"/>
    <mergeCell ref="B35:L35"/>
    <mergeCell ref="B36:L36"/>
    <mergeCell ref="B33:L33"/>
  </mergeCells>
  <phoneticPr fontId="14" type="noConversion"/>
  <conditionalFormatting sqref="C3:L12 C22:L31 C14:L20">
    <cfRule type="containsText" dxfId="67" priority="4" operator="containsText" text="S">
      <formula>NOT(ISERROR(SEARCH("S",C3)))</formula>
    </cfRule>
    <cfRule type="containsText" dxfId="66" priority="5" operator="containsText" text="H">
      <formula>NOT(ISERROR(SEARCH("H",C3)))</formula>
    </cfRule>
  </conditionalFormatting>
  <conditionalFormatting sqref="C3:L12 C22:L31 C14:L20">
    <cfRule type="containsText" dxfId="65" priority="3" operator="containsText" text="D">
      <formula>NOT(ISERROR(SEARCH("D",C3)))</formula>
    </cfRule>
  </conditionalFormatting>
  <conditionalFormatting sqref="C3:L12 C22:L31 C14:L20">
    <cfRule type="containsText" dxfId="64" priority="2" operator="containsText" text="R">
      <formula>NOT(ISERROR(SEARCH("R",C3)))</formula>
    </cfRule>
  </conditionalFormatting>
  <conditionalFormatting sqref="C3:L12 C22:L31 C14:L20">
    <cfRule type="containsText" dxfId="63" priority="1" operator="containsText" text="P">
      <formula>NOT(ISERROR(SEARCH("P",C3)))</formula>
    </cfRule>
  </conditionalFormatting>
  <pageMargins left="0.25" right="0.25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48"/>
  <sheetViews>
    <sheetView workbookViewId="0">
      <selection activeCell="D2" sqref="D2"/>
    </sheetView>
  </sheetViews>
  <sheetFormatPr baseColWidth="10" defaultColWidth="8.83203125" defaultRowHeight="15" x14ac:dyDescent="0.2"/>
  <cols>
    <col min="1" max="2" width="8.83203125" style="33"/>
    <col min="3" max="3" width="8.83203125" style="33" customWidth="1"/>
    <col min="4" max="15" width="8.83203125" style="33"/>
    <col min="16" max="16" width="9.6640625" style="33" bestFit="1" customWidth="1"/>
    <col min="17" max="17" width="8.6640625" style="33" bestFit="1" customWidth="1"/>
    <col min="18" max="16384" width="8.83203125" style="33"/>
  </cols>
  <sheetData>
    <row r="1" spans="1:18" x14ac:dyDescent="0.2">
      <c r="A1" s="43" t="s">
        <v>9</v>
      </c>
      <c r="B1" s="44" t="s">
        <v>1</v>
      </c>
      <c r="C1" s="44">
        <v>2</v>
      </c>
      <c r="D1" s="44">
        <v>3</v>
      </c>
      <c r="E1" s="44">
        <v>4</v>
      </c>
      <c r="F1" s="44">
        <v>5</v>
      </c>
      <c r="G1" s="44">
        <v>6</v>
      </c>
      <c r="H1" s="44">
        <v>7</v>
      </c>
      <c r="I1" s="44">
        <v>8</v>
      </c>
      <c r="J1" s="44">
        <v>9</v>
      </c>
      <c r="K1" s="45">
        <v>10</v>
      </c>
    </row>
    <row r="2" spans="1:18" ht="16" thickBot="1" x14ac:dyDescent="0.25">
      <c r="A2" s="46">
        <v>5</v>
      </c>
      <c r="B2" s="34">
        <f>IF(EV!B3&lt;0,-Prob!B3,Prob!B3)</f>
        <v>-6.3023003396239633E-4</v>
      </c>
      <c r="C2" s="34">
        <f>IF(EV!C3&lt;0,-Prob!C3,Prob!C3)</f>
        <v>-9.1033227127901696E-4</v>
      </c>
      <c r="D2" s="34">
        <f>IF(EV!D3&lt;0,-Prob!D3,Prob!D3)</f>
        <v>-9.1033227127901696E-4</v>
      </c>
      <c r="E2" s="34">
        <f>IF(EV!E3&lt;0,-Prob!E3,Prob!E3)</f>
        <v>-9.1033227127901696E-4</v>
      </c>
      <c r="F2" s="34">
        <f>IF(EV!F3&lt;0,-Prob!F3,Prob!F3)</f>
        <v>-9.1033227127901696E-4</v>
      </c>
      <c r="G2" s="34">
        <f>IF(EV!G3&lt;0,-Prob!G3,Prob!G3)</f>
        <v>-9.1033227127901696E-4</v>
      </c>
      <c r="H2" s="34">
        <f>IF(EV!H3&lt;0,-Prob!H3,Prob!H3)</f>
        <v>-9.1033227127901696E-4</v>
      </c>
      <c r="I2" s="34">
        <f>IF(EV!I3&lt;0,-Prob!I3,Prob!I3)</f>
        <v>-9.1033227127901696E-4</v>
      </c>
      <c r="J2" s="34">
        <f>IF(EV!J3&lt;0,-Prob!J3,Prob!J3)</f>
        <v>-9.1033227127901696E-4</v>
      </c>
      <c r="K2" s="34">
        <f>IF(EV!K3&lt;0,-Prob!K3,Prob!K3)</f>
        <v>-3.3612268477994475E-3</v>
      </c>
    </row>
    <row r="3" spans="1:18" ht="16" customHeight="1" thickBot="1" x14ac:dyDescent="0.25">
      <c r="A3" s="46">
        <v>6</v>
      </c>
      <c r="B3" s="34">
        <f>IF(EV!B4&lt;0,-Prob!B4,Prob!B4)</f>
        <v>-6.3023003396239633E-4</v>
      </c>
      <c r="C3" s="34">
        <f>IF(EV!C4&lt;0,-Prob!C4,Prob!C4)</f>
        <v>-9.1033227127901696E-4</v>
      </c>
      <c r="D3" s="34">
        <f>IF(EV!D4&lt;0,-Prob!D4,Prob!D4)</f>
        <v>-9.1033227127901696E-4</v>
      </c>
      <c r="E3" s="34">
        <f>IF(EV!E4&lt;0,-Prob!E4,Prob!E4)</f>
        <v>-9.1033227127901696E-4</v>
      </c>
      <c r="F3" s="34">
        <f>IF(EV!F4&lt;0,-Prob!F4,Prob!F4)</f>
        <v>-9.1033227127901696E-4</v>
      </c>
      <c r="G3" s="34">
        <f>IF(EV!G4&lt;0,-Prob!G4,Prob!G4)</f>
        <v>-9.1033227127901696E-4</v>
      </c>
      <c r="H3" s="34">
        <f>IF(EV!H4&lt;0,-Prob!H4,Prob!H4)</f>
        <v>-9.1033227127901696E-4</v>
      </c>
      <c r="I3" s="34">
        <f>IF(EV!I4&lt;0,-Prob!I4,Prob!I4)</f>
        <v>-9.1033227127901696E-4</v>
      </c>
      <c r="J3" s="34">
        <f>IF(EV!J4&lt;0,-Prob!J4,Prob!J4)</f>
        <v>-9.1033227127901696E-4</v>
      </c>
      <c r="K3" s="34">
        <f>IF(EV!K4&lt;0,-Prob!K4,Prob!K4)</f>
        <v>-3.3612268477994475E-3</v>
      </c>
      <c r="M3" s="433"/>
      <c r="N3" s="434"/>
      <c r="O3" s="77" t="s">
        <v>8</v>
      </c>
      <c r="P3" s="78" t="s">
        <v>37</v>
      </c>
      <c r="Q3" s="78" t="s">
        <v>36</v>
      </c>
      <c r="R3" s="79" t="s">
        <v>38</v>
      </c>
    </row>
    <row r="4" spans="1:18" x14ac:dyDescent="0.2">
      <c r="A4" s="46">
        <v>7</v>
      </c>
      <c r="B4" s="34">
        <f>IF(EV!B5&lt;0,-Prob!B5,Prob!B5)</f>
        <v>-1.2604600679247927E-3</v>
      </c>
      <c r="C4" s="34">
        <f>IF(EV!C5&lt;0,-Prob!C5,Prob!C5)</f>
        <v>-1.8206645425580339E-3</v>
      </c>
      <c r="D4" s="34">
        <f>IF(EV!D5&lt;0,-Prob!D5,Prob!D5)</f>
        <v>-1.8206645425580339E-3</v>
      </c>
      <c r="E4" s="34">
        <f>IF(EV!E5&lt;0,-Prob!E5,Prob!E5)</f>
        <v>-1.8206645425580339E-3</v>
      </c>
      <c r="F4" s="34">
        <f>IF(EV!F5&lt;0,-Prob!F5,Prob!F5)</f>
        <v>-1.8206645425580339E-3</v>
      </c>
      <c r="G4" s="34">
        <f>IF(EV!G5&lt;0,-Prob!G5,Prob!G5)</f>
        <v>1.8206645425580339E-3</v>
      </c>
      <c r="H4" s="34">
        <f>IF(EV!H5&lt;0,-Prob!H5,Prob!H5)</f>
        <v>-1.8206645425580339E-3</v>
      </c>
      <c r="I4" s="34">
        <f>IF(EV!I5&lt;0,-Prob!I5,Prob!I5)</f>
        <v>-1.8206645425580339E-3</v>
      </c>
      <c r="J4" s="34">
        <f>IF(EV!J5&lt;0,-Prob!J5,Prob!J5)</f>
        <v>-1.8206645425580339E-3</v>
      </c>
      <c r="K4" s="34">
        <f>IF(EV!K5&lt;0,-Prob!K5,Prob!K5)</f>
        <v>-6.7224536955988951E-3</v>
      </c>
      <c r="M4" s="435" t="s">
        <v>35</v>
      </c>
      <c r="N4" s="436"/>
      <c r="O4" s="73">
        <f>-(SUMIF(B2:K16,"&lt;0")+SUMIF(B18:K26,"&lt;0")+SUMIF(B28:K37,"&lt;0")+C46)</f>
        <v>0.60218479745106923</v>
      </c>
      <c r="P4" s="75">
        <f>O4</f>
        <v>0.60218479745106923</v>
      </c>
      <c r="Q4" s="76">
        <f>O4</f>
        <v>0.60218479745106923</v>
      </c>
      <c r="R4" s="74">
        <f>ROUND(Q4*10,0)</f>
        <v>6</v>
      </c>
    </row>
    <row r="5" spans="1:18" ht="16" thickBot="1" x14ac:dyDescent="0.25">
      <c r="A5" s="46">
        <v>8</v>
      </c>
      <c r="B5" s="34">
        <f>IF(EV!B6&lt;0,-Prob!B6,Prob!B6)</f>
        <v>-1.2604600679247927E-3</v>
      </c>
      <c r="C5" s="34">
        <f>IF(EV!C6&lt;0,-Prob!C6,Prob!C6)</f>
        <v>-1.8206645425580339E-3</v>
      </c>
      <c r="D5" s="34">
        <f>IF(EV!D6&lt;0,-Prob!D6,Prob!D6)</f>
        <v>1.8206645425580339E-3</v>
      </c>
      <c r="E5" s="34">
        <f>IF(EV!E6&lt;0,-Prob!E6,Prob!E6)</f>
        <v>1.8206645425580339E-3</v>
      </c>
      <c r="F5" s="34">
        <f>IF(EV!F6&lt;0,-Prob!F6,Prob!F6)</f>
        <v>1.8206645425580339E-3</v>
      </c>
      <c r="G5" s="34">
        <f>IF(EV!G6&lt;0,-Prob!G6,Prob!G6)</f>
        <v>1.8206645425580339E-3</v>
      </c>
      <c r="H5" s="34">
        <f>IF(EV!H6&lt;0,-Prob!H6,Prob!H6)</f>
        <v>1.8206645425580339E-3</v>
      </c>
      <c r="I5" s="34">
        <f>IF(EV!I6&lt;0,-Prob!I6,Prob!I6)</f>
        <v>-1.8206645425580339E-3</v>
      </c>
      <c r="J5" s="34">
        <f>IF(EV!J6&lt;0,-Prob!J6,Prob!J6)</f>
        <v>-1.8206645425580339E-3</v>
      </c>
      <c r="K5" s="34">
        <f>IF(EV!K6&lt;0,-Prob!K6,Prob!K6)</f>
        <v>-6.7224536955988951E-3</v>
      </c>
      <c r="M5" s="437" t="s">
        <v>34</v>
      </c>
      <c r="N5" s="438"/>
      <c r="O5" s="80">
        <f>SUMIF(B2:K16,"&gt;0")+SUMIF(B18:K26,"&gt;0")+SUMIF(B28:K37,"&gt;0")</f>
        <v>0.3978152025489306</v>
      </c>
      <c r="P5" s="81">
        <f>O5</f>
        <v>0.3978152025489306</v>
      </c>
      <c r="Q5" s="82">
        <f>O5</f>
        <v>0.3978152025489306</v>
      </c>
      <c r="R5" s="83">
        <f>ROUND(Q5*10,0)</f>
        <v>4</v>
      </c>
    </row>
    <row r="6" spans="1:18" ht="16" thickBot="1" x14ac:dyDescent="0.25">
      <c r="A6" s="46">
        <v>9</v>
      </c>
      <c r="B6" s="34">
        <f>IF(EV!B7&lt;0,-Prob!B7,Prob!B7)</f>
        <v>-1.890690101887189E-3</v>
      </c>
      <c r="C6" s="34">
        <f>IF(EV!C7&lt;0,-Prob!C7,Prob!C7)</f>
        <v>2.730996813837051E-3</v>
      </c>
      <c r="D6" s="34">
        <f>IF(EV!D7&lt;0,-Prob!D7,Prob!D7)</f>
        <v>2.730996813837051E-3</v>
      </c>
      <c r="E6" s="34">
        <f>IF(EV!E7&lt;0,-Prob!E7,Prob!E7)</f>
        <v>2.730996813837051E-3</v>
      </c>
      <c r="F6" s="34">
        <f>IF(EV!F7&lt;0,-Prob!F7,Prob!F7)</f>
        <v>2.730996813837051E-3</v>
      </c>
      <c r="G6" s="34">
        <f>IF(EV!G7&lt;0,-Prob!G7,Prob!G7)</f>
        <v>2.730996813837051E-3</v>
      </c>
      <c r="H6" s="34">
        <f>IF(EV!H7&lt;0,-Prob!H7,Prob!H7)</f>
        <v>2.730996813837051E-3</v>
      </c>
      <c r="I6" s="34">
        <f>IF(EV!I7&lt;0,-Prob!I7,Prob!I7)</f>
        <v>2.730996813837051E-3</v>
      </c>
      <c r="J6" s="34">
        <f>IF(EV!J7&lt;0,-Prob!J7,Prob!J7)</f>
        <v>-2.730996813837051E-3</v>
      </c>
      <c r="K6" s="34">
        <f>IF(EV!K7&lt;0,-Prob!K7,Prob!K7)</f>
        <v>-1.0083680543398343E-2</v>
      </c>
      <c r="M6" s="439" t="s">
        <v>2</v>
      </c>
      <c r="N6" s="440"/>
      <c r="O6" s="88">
        <f>SUM(O4:O5)</f>
        <v>0.99999999999999978</v>
      </c>
      <c r="P6" s="89">
        <f>O6</f>
        <v>0.99999999999999978</v>
      </c>
      <c r="Q6" s="90">
        <f>O6</f>
        <v>0.99999999999999978</v>
      </c>
      <c r="R6" s="91">
        <f>ROUND(Q6*10,0)</f>
        <v>10</v>
      </c>
    </row>
    <row r="7" spans="1:18" ht="16" thickBot="1" x14ac:dyDescent="0.25">
      <c r="A7" s="46">
        <v>10</v>
      </c>
      <c r="B7" s="34">
        <f>IF(EV!B8&lt;0,-Prob!B8,Prob!B8)</f>
        <v>1.890690101887189E-3</v>
      </c>
      <c r="C7" s="34">
        <f>IF(EV!C8&lt;0,-Prob!C8,Prob!C8)</f>
        <v>2.730996813837051E-3</v>
      </c>
      <c r="D7" s="34">
        <f>IF(EV!D8&lt;0,-Prob!D8,Prob!D8)</f>
        <v>2.730996813837051E-3</v>
      </c>
      <c r="E7" s="34">
        <f>IF(EV!E8&lt;0,-Prob!E8,Prob!E8)</f>
        <v>2.730996813837051E-3</v>
      </c>
      <c r="F7" s="34">
        <f>IF(EV!F8&lt;0,-Prob!F8,Prob!F8)</f>
        <v>2.730996813837051E-3</v>
      </c>
      <c r="G7" s="34">
        <f>IF(EV!G8&lt;0,-Prob!G8,Prob!G8)</f>
        <v>2.730996813837051E-3</v>
      </c>
      <c r="H7" s="34">
        <f>IF(EV!H8&lt;0,-Prob!H8,Prob!H8)</f>
        <v>2.730996813837051E-3</v>
      </c>
      <c r="I7" s="34">
        <f>IF(EV!I8&lt;0,-Prob!I8,Prob!I8)</f>
        <v>2.730996813837051E-3</v>
      </c>
      <c r="J7" s="34">
        <f>IF(EV!J8&lt;0,-Prob!J8,Prob!J8)</f>
        <v>2.730996813837051E-3</v>
      </c>
      <c r="K7" s="34">
        <f>IF(EV!K8&lt;0,-Prob!K8,Prob!K8)</f>
        <v>1.0083680543398343E-2</v>
      </c>
      <c r="M7" s="441" t="s">
        <v>39</v>
      </c>
      <c r="N7" s="442"/>
      <c r="O7" s="84">
        <f>O5-O4</f>
        <v>-0.20436959490213863</v>
      </c>
      <c r="P7" s="85">
        <f>P5-P4</f>
        <v>-0.20436959490213863</v>
      </c>
      <c r="Q7" s="86"/>
      <c r="R7" s="87"/>
    </row>
    <row r="8" spans="1:18" x14ac:dyDescent="0.2">
      <c r="A8" s="46">
        <v>11</v>
      </c>
      <c r="B8" s="34">
        <f>IF(EV!B9&lt;0,-Prob!B9,Prob!B9)</f>
        <v>2.5209201358495858E-3</v>
      </c>
      <c r="C8" s="34">
        <f>IF(EV!C9&lt;0,-Prob!C9,Prob!C9)</f>
        <v>3.6413290851160683E-3</v>
      </c>
      <c r="D8" s="34">
        <f>IF(EV!D9&lt;0,-Prob!D9,Prob!D9)</f>
        <v>3.6413290851160683E-3</v>
      </c>
      <c r="E8" s="34">
        <f>IF(EV!E9&lt;0,-Prob!E9,Prob!E9)</f>
        <v>3.6413290851160683E-3</v>
      </c>
      <c r="F8" s="34">
        <f>IF(EV!F9&lt;0,-Prob!F9,Prob!F9)</f>
        <v>3.6413290851160683E-3</v>
      </c>
      <c r="G8" s="34">
        <f>IF(EV!G9&lt;0,-Prob!G9,Prob!G9)</f>
        <v>3.6413290851160683E-3</v>
      </c>
      <c r="H8" s="34">
        <f>IF(EV!H9&lt;0,-Prob!H9,Prob!H9)</f>
        <v>3.6413290851160683E-3</v>
      </c>
      <c r="I8" s="34">
        <f>IF(EV!I9&lt;0,-Prob!I9,Prob!I9)</f>
        <v>3.6413290851160683E-3</v>
      </c>
      <c r="J8" s="34">
        <f>IF(EV!J9&lt;0,-Prob!J9,Prob!J9)</f>
        <v>3.6413290851160683E-3</v>
      </c>
      <c r="K8" s="34">
        <f>IF(EV!K9&lt;0,-Prob!K9,Prob!K9)</f>
        <v>1.3444907391197792E-2</v>
      </c>
    </row>
    <row r="9" spans="1:18" x14ac:dyDescent="0.2">
      <c r="A9" s="46">
        <v>12</v>
      </c>
      <c r="B9" s="34">
        <f>IF(EV!B10&lt;0,-Prob!B10,Prob!B10)</f>
        <v>-4.4116102377367745E-3</v>
      </c>
      <c r="C9" s="34">
        <f>IF(EV!C10&lt;0,-Prob!C10,Prob!C10)</f>
        <v>-6.3723258989531193E-3</v>
      </c>
      <c r="D9" s="34">
        <f>IF(EV!D10&lt;0,-Prob!D10,Prob!D10)</f>
        <v>-6.3723258989531193E-3</v>
      </c>
      <c r="E9" s="34">
        <f>IF(EV!E10&lt;0,-Prob!E10,Prob!E10)</f>
        <v>-6.3723258989531193E-3</v>
      </c>
      <c r="F9" s="34">
        <f>IF(EV!F10&lt;0,-Prob!F10,Prob!F10)</f>
        <v>-6.3723258989531193E-3</v>
      </c>
      <c r="G9" s="34">
        <f>IF(EV!G10&lt;0,-Prob!G10,Prob!G10)</f>
        <v>-6.3723258989531193E-3</v>
      </c>
      <c r="H9" s="34">
        <f>IF(EV!H10&lt;0,-Prob!H10,Prob!H10)</f>
        <v>-6.3723258989531193E-3</v>
      </c>
      <c r="I9" s="34">
        <f>IF(EV!I10&lt;0,-Prob!I10,Prob!I10)</f>
        <v>-6.3723258989531193E-3</v>
      </c>
      <c r="J9" s="34">
        <f>IF(EV!J10&lt;0,-Prob!J10,Prob!J10)</f>
        <v>-6.3723258989531193E-3</v>
      </c>
      <c r="K9" s="34">
        <f>IF(EV!K10&lt;0,-Prob!K10,Prob!K10)</f>
        <v>-2.3528587934596133E-2</v>
      </c>
      <c r="M9" s="33" t="s">
        <v>83</v>
      </c>
      <c r="O9" s="33">
        <f>ER!C43</f>
        <v>-36.602557651576262</v>
      </c>
    </row>
    <row r="10" spans="1:18" x14ac:dyDescent="0.2">
      <c r="A10" s="46">
        <v>13</v>
      </c>
      <c r="B10" s="34">
        <f>IF(EV!B11&lt;0,-Prob!B11,Prob!B11)</f>
        <v>-4.4116102377367745E-3</v>
      </c>
      <c r="C10" s="34">
        <f>IF(EV!C11&lt;0,-Prob!C11,Prob!C11)</f>
        <v>-6.3723258989531193E-3</v>
      </c>
      <c r="D10" s="34">
        <f>IF(EV!D11&lt;0,-Prob!D11,Prob!D11)</f>
        <v>-6.3723258989531193E-3</v>
      </c>
      <c r="E10" s="34">
        <f>IF(EV!E11&lt;0,-Prob!E11,Prob!E11)</f>
        <v>-6.3723258989531193E-3</v>
      </c>
      <c r="F10" s="34">
        <f>IF(EV!F11&lt;0,-Prob!F11,Prob!F11)</f>
        <v>-6.3723258989531193E-3</v>
      </c>
      <c r="G10" s="34">
        <f>IF(EV!G11&lt;0,-Prob!G11,Prob!G11)</f>
        <v>-6.3723258989531193E-3</v>
      </c>
      <c r="H10" s="34">
        <f>IF(EV!H11&lt;0,-Prob!H11,Prob!H11)</f>
        <v>-6.3723258989531193E-3</v>
      </c>
      <c r="I10" s="34">
        <f>IF(EV!I11&lt;0,-Prob!I11,Prob!I11)</f>
        <v>-6.3723258989531193E-3</v>
      </c>
      <c r="J10" s="34">
        <f>IF(EV!J11&lt;0,-Prob!J11,Prob!J11)</f>
        <v>-6.3723258989531193E-3</v>
      </c>
      <c r="K10" s="34">
        <f>IF(EV!K11&lt;0,-Prob!K11,Prob!K11)</f>
        <v>-2.3528587934596133E-2</v>
      </c>
      <c r="M10" s="33" t="s">
        <v>84</v>
      </c>
      <c r="O10" s="33">
        <f>ER!C42</f>
        <v>63.260355849610434</v>
      </c>
    </row>
    <row r="11" spans="1:18" x14ac:dyDescent="0.2">
      <c r="A11" s="46">
        <v>14</v>
      </c>
      <c r="B11" s="34">
        <f>IF(EV!B12&lt;0,-Prob!B12,Prob!B12)</f>
        <v>-3.781380203774378E-3</v>
      </c>
      <c r="C11" s="34">
        <f>IF(EV!C12&lt;0,-Prob!C12,Prob!C12)</f>
        <v>-5.461993627674102E-3</v>
      </c>
      <c r="D11" s="34">
        <f>IF(EV!D12&lt;0,-Prob!D12,Prob!D12)</f>
        <v>-5.461993627674102E-3</v>
      </c>
      <c r="E11" s="34">
        <f>IF(EV!E12&lt;0,-Prob!E12,Prob!E12)</f>
        <v>-5.461993627674102E-3</v>
      </c>
      <c r="F11" s="34">
        <f>IF(EV!F12&lt;0,-Prob!F12,Prob!F12)</f>
        <v>-5.461993627674102E-3</v>
      </c>
      <c r="G11" s="34">
        <f>IF(EV!G12&lt;0,-Prob!G12,Prob!G12)</f>
        <v>-5.461993627674102E-3</v>
      </c>
      <c r="H11" s="34">
        <f>IF(EV!H12&lt;0,-Prob!H12,Prob!H12)</f>
        <v>-5.461993627674102E-3</v>
      </c>
      <c r="I11" s="34">
        <f>IF(EV!I12&lt;0,-Prob!I12,Prob!I12)</f>
        <v>-5.461993627674102E-3</v>
      </c>
      <c r="J11" s="34">
        <f>IF(EV!J12&lt;0,-Prob!J12,Prob!J12)</f>
        <v>-5.461993627674102E-3</v>
      </c>
      <c r="K11" s="34">
        <f>IF(EV!K12&lt;0,-Prob!K12,Prob!K12)</f>
        <v>-2.0167361086796686E-2</v>
      </c>
    </row>
    <row r="12" spans="1:18" x14ac:dyDescent="0.2">
      <c r="A12" s="46">
        <v>15</v>
      </c>
      <c r="B12" s="34">
        <f>IF(EV!B13&lt;0,-Prob!B13,Prob!B13)</f>
        <v>-3.781380203774378E-3</v>
      </c>
      <c r="C12" s="34">
        <f>IF(EV!C13&lt;0,-Prob!C13,Prob!C13)</f>
        <v>-5.461993627674102E-3</v>
      </c>
      <c r="D12" s="34">
        <f>IF(EV!D13&lt;0,-Prob!D13,Prob!D13)</f>
        <v>-5.461993627674102E-3</v>
      </c>
      <c r="E12" s="34">
        <f>IF(EV!E13&lt;0,-Prob!E13,Prob!E13)</f>
        <v>-5.461993627674102E-3</v>
      </c>
      <c r="F12" s="34">
        <f>IF(EV!F13&lt;0,-Prob!F13,Prob!F13)</f>
        <v>-5.461993627674102E-3</v>
      </c>
      <c r="G12" s="34">
        <f>IF(EV!G13&lt;0,-Prob!G13,Prob!G13)</f>
        <v>-5.461993627674102E-3</v>
      </c>
      <c r="H12" s="34">
        <f>IF(EV!H13&lt;0,-Prob!H13,Prob!H13)</f>
        <v>-5.461993627674102E-3</v>
      </c>
      <c r="I12" s="34">
        <f>IF(EV!I13&lt;0,-Prob!I13,Prob!I13)</f>
        <v>-5.461993627674102E-3</v>
      </c>
      <c r="J12" s="34">
        <f>IF(EV!J13&lt;0,-Prob!J13,Prob!J13)</f>
        <v>-5.461993627674102E-3</v>
      </c>
      <c r="K12" s="34">
        <f>IF(EV!K13&lt;0,-Prob!K13,Prob!K13)</f>
        <v>-2.0167361086796686E-2</v>
      </c>
    </row>
    <row r="13" spans="1:18" x14ac:dyDescent="0.2">
      <c r="A13" s="46">
        <v>16</v>
      </c>
      <c r="B13" s="34">
        <f>IF(EV!B14&lt;0,-Prob!B14,Prob!B14)</f>
        <v>-3.1511501698119814E-3</v>
      </c>
      <c r="C13" s="34">
        <f>IF(EV!C14&lt;0,-Prob!C14,Prob!C14)</f>
        <v>-4.5516613563950847E-3</v>
      </c>
      <c r="D13" s="34">
        <f>IF(EV!D14&lt;0,-Prob!D14,Prob!D14)</f>
        <v>-4.5516613563950847E-3</v>
      </c>
      <c r="E13" s="34">
        <f>IF(EV!E14&lt;0,-Prob!E14,Prob!E14)</f>
        <v>-4.5516613563950847E-3</v>
      </c>
      <c r="F13" s="34">
        <f>IF(EV!F14&lt;0,-Prob!F14,Prob!F14)</f>
        <v>-4.5516613563950847E-3</v>
      </c>
      <c r="G13" s="34">
        <f>IF(EV!G14&lt;0,-Prob!G14,Prob!G14)</f>
        <v>-4.5516613563950847E-3</v>
      </c>
      <c r="H13" s="34">
        <f>IF(EV!H14&lt;0,-Prob!H14,Prob!H14)</f>
        <v>-4.5516613563950847E-3</v>
      </c>
      <c r="I13" s="34">
        <f>IF(EV!I14&lt;0,-Prob!I14,Prob!I14)</f>
        <v>-4.5516613563950847E-3</v>
      </c>
      <c r="J13" s="34">
        <f>IF(EV!J14&lt;0,-Prob!J14,Prob!J14)</f>
        <v>-4.5516613563950847E-3</v>
      </c>
      <c r="K13" s="34">
        <f>IF(EV!K14&lt;0,-Prob!K14,Prob!K14)</f>
        <v>-1.6806134238997236E-2</v>
      </c>
    </row>
    <row r="14" spans="1:18" x14ac:dyDescent="0.2">
      <c r="A14" s="46">
        <v>17</v>
      </c>
      <c r="B14" s="34">
        <f>IF(EV!B15&lt;0,-Prob!B15,Prob!B15)</f>
        <v>-3.1511501698119814E-3</v>
      </c>
      <c r="C14" s="34">
        <f>IF(EV!C15&lt;0,-Prob!C15,Prob!C15)</f>
        <v>-4.5516613563950847E-3</v>
      </c>
      <c r="D14" s="34">
        <f>IF(EV!D15&lt;0,-Prob!D15,Prob!D15)</f>
        <v>-4.5516613563950847E-3</v>
      </c>
      <c r="E14" s="34">
        <f>IF(EV!E15&lt;0,-Prob!E15,Prob!E15)</f>
        <v>-4.5516613563950847E-3</v>
      </c>
      <c r="F14" s="34">
        <f>IF(EV!F15&lt;0,-Prob!F15,Prob!F15)</f>
        <v>-4.5516613563950847E-3</v>
      </c>
      <c r="G14" s="34">
        <f>IF(EV!G15&lt;0,-Prob!G15,Prob!G15)</f>
        <v>4.5516613563950847E-3</v>
      </c>
      <c r="H14" s="34">
        <f>IF(EV!H15&lt;0,-Prob!H15,Prob!H15)</f>
        <v>-4.5516613563950847E-3</v>
      </c>
      <c r="I14" s="34">
        <f>IF(EV!I15&lt;0,-Prob!I15,Prob!I15)</f>
        <v>-4.5516613563950847E-3</v>
      </c>
      <c r="J14" s="34">
        <f>IF(EV!J15&lt;0,-Prob!J15,Prob!J15)</f>
        <v>-4.5516613563950847E-3</v>
      </c>
      <c r="K14" s="34">
        <f>IF(EV!K15&lt;0,-Prob!K15,Prob!K15)</f>
        <v>-1.6806134238997236E-2</v>
      </c>
    </row>
    <row r="15" spans="1:18" x14ac:dyDescent="0.2">
      <c r="A15" s="46">
        <v>18</v>
      </c>
      <c r="B15" s="34">
        <f>IF(EV!B16&lt;0,-Prob!B16,Prob!B16)</f>
        <v>-2.5209201358495853E-3</v>
      </c>
      <c r="C15" s="34">
        <f>IF(EV!C16&lt;0,-Prob!C16,Prob!C16)</f>
        <v>3.6413290851160678E-3</v>
      </c>
      <c r="D15" s="34">
        <f>IF(EV!D16&lt;0,-Prob!D16,Prob!D16)</f>
        <v>3.6413290851160678E-3</v>
      </c>
      <c r="E15" s="34">
        <f>IF(EV!E16&lt;0,-Prob!E16,Prob!E16)</f>
        <v>3.6413290851160678E-3</v>
      </c>
      <c r="F15" s="34">
        <f>IF(EV!F16&lt;0,-Prob!F16,Prob!F16)</f>
        <v>3.6413290851160678E-3</v>
      </c>
      <c r="G15" s="34">
        <f>IF(EV!G16&lt;0,-Prob!G16,Prob!G16)</f>
        <v>3.6413290851160678E-3</v>
      </c>
      <c r="H15" s="34">
        <f>IF(EV!H16&lt;0,-Prob!H16,Prob!H16)</f>
        <v>3.6413290851160678E-3</v>
      </c>
      <c r="I15" s="34">
        <f>IF(EV!I16&lt;0,-Prob!I16,Prob!I16)</f>
        <v>3.6413290851160678E-3</v>
      </c>
      <c r="J15" s="34">
        <f>IF(EV!J16&lt;0,-Prob!J16,Prob!J16)</f>
        <v>-3.6413290851160678E-3</v>
      </c>
      <c r="K15" s="34">
        <f>IF(EV!K16&lt;0,-Prob!K16,Prob!K16)</f>
        <v>-1.344490739119779E-2</v>
      </c>
    </row>
    <row r="16" spans="1:18" x14ac:dyDescent="0.2">
      <c r="A16" s="46">
        <v>19</v>
      </c>
      <c r="B16" s="34">
        <f>IF(EV!B17&lt;0,-Prob!B17,Prob!B17)</f>
        <v>2.5209201358495853E-3</v>
      </c>
      <c r="C16" s="34">
        <f>IF(EV!C17&lt;0,-Prob!C17,Prob!C17)</f>
        <v>3.6413290851160678E-3</v>
      </c>
      <c r="D16" s="34">
        <f>IF(EV!D17&lt;0,-Prob!D17,Prob!D17)</f>
        <v>3.6413290851160678E-3</v>
      </c>
      <c r="E16" s="34">
        <f>IF(EV!E17&lt;0,-Prob!E17,Prob!E17)</f>
        <v>3.6413290851160678E-3</v>
      </c>
      <c r="F16" s="34">
        <f>IF(EV!F17&lt;0,-Prob!F17,Prob!F17)</f>
        <v>3.6413290851160678E-3</v>
      </c>
      <c r="G16" s="34">
        <f>IF(EV!G17&lt;0,-Prob!G17,Prob!G17)</f>
        <v>3.6413290851160678E-3</v>
      </c>
      <c r="H16" s="34">
        <f>IF(EV!H17&lt;0,-Prob!H17,Prob!H17)</f>
        <v>3.6413290851160678E-3</v>
      </c>
      <c r="I16" s="34">
        <f>IF(EV!I17&lt;0,-Prob!I17,Prob!I17)</f>
        <v>3.6413290851160678E-3</v>
      </c>
      <c r="J16" s="34">
        <f>IF(EV!J17&lt;0,-Prob!J17,Prob!J17)</f>
        <v>3.6413290851160678E-3</v>
      </c>
      <c r="K16" s="34">
        <f>IF(EV!K17&lt;0,-Prob!K17,Prob!K17)</f>
        <v>1.344490739119779E-2</v>
      </c>
    </row>
    <row r="17" spans="1:11" x14ac:dyDescent="0.2">
      <c r="A17" s="46" t="s">
        <v>4</v>
      </c>
      <c r="B17" s="32" t="s">
        <v>1</v>
      </c>
      <c r="C17" s="35">
        <v>2</v>
      </c>
      <c r="D17" s="35">
        <v>3</v>
      </c>
      <c r="E17" s="35">
        <v>4</v>
      </c>
      <c r="F17" s="35">
        <v>5</v>
      </c>
      <c r="G17" s="35">
        <v>6</v>
      </c>
      <c r="H17" s="35">
        <v>7</v>
      </c>
      <c r="I17" s="35">
        <v>8</v>
      </c>
      <c r="J17" s="35">
        <v>9</v>
      </c>
      <c r="K17" s="48">
        <v>10</v>
      </c>
    </row>
    <row r="18" spans="1:11" x14ac:dyDescent="0.2">
      <c r="A18" s="46">
        <v>13</v>
      </c>
      <c r="B18" s="34">
        <f>IF(EV!B19&lt;0,-Prob!B19,Prob!B19)</f>
        <v>-6.3023003396239633E-4</v>
      </c>
      <c r="C18" s="34">
        <f>IF(EV!C19&lt;0,-Prob!C19,Prob!C19)</f>
        <v>9.1033227127901696E-4</v>
      </c>
      <c r="D18" s="34">
        <f>IF(EV!D19&lt;0,-Prob!D19,Prob!D19)</f>
        <v>9.1033227127901696E-4</v>
      </c>
      <c r="E18" s="34">
        <f>IF(EV!E19&lt;0,-Prob!E19,Prob!E19)</f>
        <v>9.1033227127901696E-4</v>
      </c>
      <c r="F18" s="34">
        <f>IF(EV!F19&lt;0,-Prob!F19,Prob!F19)</f>
        <v>9.1033227127901696E-4</v>
      </c>
      <c r="G18" s="34">
        <f>IF(EV!G19&lt;0,-Prob!G19,Prob!G19)</f>
        <v>9.1033227127901696E-4</v>
      </c>
      <c r="H18" s="34">
        <f>IF(EV!H19&lt;0,-Prob!H19,Prob!H19)</f>
        <v>9.1033227127901696E-4</v>
      </c>
      <c r="I18" s="34">
        <f>IF(EV!I19&lt;0,-Prob!I19,Prob!I19)</f>
        <v>9.1033227127901696E-4</v>
      </c>
      <c r="J18" s="34">
        <f>IF(EV!J19&lt;0,-Prob!J19,Prob!J19)</f>
        <v>-9.1033227127901696E-4</v>
      </c>
      <c r="K18" s="34">
        <f>IF(EV!K19&lt;0,-Prob!K19,Prob!K19)</f>
        <v>-3.3612268477994475E-3</v>
      </c>
    </row>
    <row r="19" spans="1:11" x14ac:dyDescent="0.2">
      <c r="A19" s="46">
        <v>14</v>
      </c>
      <c r="B19" s="34">
        <f>IF(EV!B20&lt;0,-Prob!B20,Prob!B20)</f>
        <v>-6.3023003396239633E-4</v>
      </c>
      <c r="C19" s="34">
        <f>IF(EV!C20&lt;0,-Prob!C20,Prob!C20)</f>
        <v>9.1033227127901696E-4</v>
      </c>
      <c r="D19" s="34">
        <f>IF(EV!D20&lt;0,-Prob!D20,Prob!D20)</f>
        <v>9.1033227127901696E-4</v>
      </c>
      <c r="E19" s="34">
        <f>IF(EV!E20&lt;0,-Prob!E20,Prob!E20)</f>
        <v>9.1033227127901696E-4</v>
      </c>
      <c r="F19" s="34">
        <f>IF(EV!F20&lt;0,-Prob!F20,Prob!F20)</f>
        <v>9.1033227127901696E-4</v>
      </c>
      <c r="G19" s="34">
        <f>IF(EV!G20&lt;0,-Prob!G20,Prob!G20)</f>
        <v>9.1033227127901696E-4</v>
      </c>
      <c r="H19" s="34">
        <f>IF(EV!H20&lt;0,-Prob!H20,Prob!H20)</f>
        <v>9.1033227127901696E-4</v>
      </c>
      <c r="I19" s="34">
        <f>IF(EV!I20&lt;0,-Prob!I20,Prob!I20)</f>
        <v>9.1033227127901696E-4</v>
      </c>
      <c r="J19" s="34">
        <f>IF(EV!J20&lt;0,-Prob!J20,Prob!J20)</f>
        <v>-9.1033227127901696E-4</v>
      </c>
      <c r="K19" s="34">
        <f>IF(EV!K20&lt;0,-Prob!K20,Prob!K20)</f>
        <v>-3.3612268477994475E-3</v>
      </c>
    </row>
    <row r="20" spans="1:11" x14ac:dyDescent="0.2">
      <c r="A20" s="46">
        <v>15</v>
      </c>
      <c r="B20" s="34">
        <f>IF(EV!B21&lt;0,-Prob!B21,Prob!B21)</f>
        <v>-6.3023003396239633E-4</v>
      </c>
      <c r="C20" s="34">
        <f>IF(EV!C21&lt;0,-Prob!C21,Prob!C21)</f>
        <v>-9.1033227127901696E-4</v>
      </c>
      <c r="D20" s="34">
        <f>IF(EV!D21&lt;0,-Prob!D21,Prob!D21)</f>
        <v>9.1033227127901696E-4</v>
      </c>
      <c r="E20" s="34">
        <f>IF(EV!E21&lt;0,-Prob!E21,Prob!E21)</f>
        <v>9.1033227127901696E-4</v>
      </c>
      <c r="F20" s="34">
        <f>IF(EV!F21&lt;0,-Prob!F21,Prob!F21)</f>
        <v>9.1033227127901696E-4</v>
      </c>
      <c r="G20" s="34">
        <f>IF(EV!G21&lt;0,-Prob!G21,Prob!G21)</f>
        <v>9.1033227127901696E-4</v>
      </c>
      <c r="H20" s="34">
        <f>IF(EV!H21&lt;0,-Prob!H21,Prob!H21)</f>
        <v>9.1033227127901696E-4</v>
      </c>
      <c r="I20" s="34">
        <f>IF(EV!I21&lt;0,-Prob!I21,Prob!I21)</f>
        <v>-9.1033227127901696E-4</v>
      </c>
      <c r="J20" s="34">
        <f>IF(EV!J21&lt;0,-Prob!J21,Prob!J21)</f>
        <v>-9.1033227127901696E-4</v>
      </c>
      <c r="K20" s="34">
        <f>IF(EV!K21&lt;0,-Prob!K21,Prob!K21)</f>
        <v>-3.3612268477994475E-3</v>
      </c>
    </row>
    <row r="21" spans="1:11" x14ac:dyDescent="0.2">
      <c r="A21" s="46">
        <v>16</v>
      </c>
      <c r="B21" s="34">
        <f>IF(EV!B22&lt;0,-Prob!B22,Prob!B22)</f>
        <v>-6.3023003396239633E-4</v>
      </c>
      <c r="C21" s="34">
        <f>IF(EV!C22&lt;0,-Prob!C22,Prob!C22)</f>
        <v>-9.1033227127901696E-4</v>
      </c>
      <c r="D21" s="34">
        <f>IF(EV!D22&lt;0,-Prob!D22,Prob!D22)</f>
        <v>9.1033227127901696E-4</v>
      </c>
      <c r="E21" s="34">
        <f>IF(EV!E22&lt;0,-Prob!E22,Prob!E22)</f>
        <v>9.1033227127901696E-4</v>
      </c>
      <c r="F21" s="34">
        <f>IF(EV!F22&lt;0,-Prob!F22,Prob!F22)</f>
        <v>9.1033227127901696E-4</v>
      </c>
      <c r="G21" s="34">
        <f>IF(EV!G22&lt;0,-Prob!G22,Prob!G22)</f>
        <v>9.1033227127901696E-4</v>
      </c>
      <c r="H21" s="34">
        <f>IF(EV!H22&lt;0,-Prob!H22,Prob!H22)</f>
        <v>-9.1033227127901696E-4</v>
      </c>
      <c r="I21" s="34">
        <f>IF(EV!I22&lt;0,-Prob!I22,Prob!I22)</f>
        <v>-9.1033227127901696E-4</v>
      </c>
      <c r="J21" s="34">
        <f>IF(EV!J22&lt;0,-Prob!J22,Prob!J22)</f>
        <v>-9.1033227127901696E-4</v>
      </c>
      <c r="K21" s="34">
        <f>IF(EV!K22&lt;0,-Prob!K22,Prob!K22)</f>
        <v>-3.3612268477994475E-3</v>
      </c>
    </row>
    <row r="22" spans="1:11" x14ac:dyDescent="0.2">
      <c r="A22" s="46">
        <v>17</v>
      </c>
      <c r="B22" s="34">
        <f>IF(EV!B23&lt;0,-Prob!B23,Prob!B23)</f>
        <v>-6.3023003396239633E-4</v>
      </c>
      <c r="C22" s="34">
        <f>IF(EV!C23&lt;0,-Prob!C23,Prob!C23)</f>
        <v>-9.1033227127901696E-4</v>
      </c>
      <c r="D22" s="34">
        <f>IF(EV!D23&lt;0,-Prob!D23,Prob!D23)</f>
        <v>9.1033227127901696E-4</v>
      </c>
      <c r="E22" s="34">
        <f>IF(EV!E23&lt;0,-Prob!E23,Prob!E23)</f>
        <v>9.1033227127901696E-4</v>
      </c>
      <c r="F22" s="34">
        <f>IF(EV!F23&lt;0,-Prob!F23,Prob!F23)</f>
        <v>9.1033227127901696E-4</v>
      </c>
      <c r="G22" s="34">
        <f>IF(EV!G23&lt;0,-Prob!G23,Prob!G23)</f>
        <v>9.1033227127901696E-4</v>
      </c>
      <c r="H22" s="34">
        <f>IF(EV!H23&lt;0,-Prob!H23,Prob!H23)</f>
        <v>9.1033227127901696E-4</v>
      </c>
      <c r="I22" s="34">
        <f>IF(EV!I23&lt;0,-Prob!I23,Prob!I23)</f>
        <v>-9.1033227127901696E-4</v>
      </c>
      <c r="J22" s="34">
        <f>IF(EV!J23&lt;0,-Prob!J23,Prob!J23)</f>
        <v>-9.1033227127901696E-4</v>
      </c>
      <c r="K22" s="34">
        <f>IF(EV!K23&lt;0,-Prob!K23,Prob!K23)</f>
        <v>-3.3612268477994475E-3</v>
      </c>
    </row>
    <row r="23" spans="1:11" x14ac:dyDescent="0.2">
      <c r="A23" s="46">
        <v>18</v>
      </c>
      <c r="B23" s="34">
        <f>IF(EV!B24&lt;0,-Prob!B24,Prob!B24)</f>
        <v>-6.3023003396239633E-4</v>
      </c>
      <c r="C23" s="34">
        <f>IF(EV!C24&lt;0,-Prob!C24,Prob!C24)</f>
        <v>9.1033227127901696E-4</v>
      </c>
      <c r="D23" s="34">
        <f>IF(EV!D24&lt;0,-Prob!D24,Prob!D24)</f>
        <v>9.1033227127901696E-4</v>
      </c>
      <c r="E23" s="34">
        <f>IF(EV!E24&lt;0,-Prob!E24,Prob!E24)</f>
        <v>9.1033227127901696E-4</v>
      </c>
      <c r="F23" s="34">
        <f>IF(EV!F24&lt;0,-Prob!F24,Prob!F24)</f>
        <v>9.1033227127901696E-4</v>
      </c>
      <c r="G23" s="34">
        <f>IF(EV!G24&lt;0,-Prob!G24,Prob!G24)</f>
        <v>9.1033227127901696E-4</v>
      </c>
      <c r="H23" s="34">
        <f>IF(EV!H24&lt;0,-Prob!H24,Prob!H24)</f>
        <v>9.1033227127901696E-4</v>
      </c>
      <c r="I23" s="34">
        <f>IF(EV!I24&lt;0,-Prob!I24,Prob!I24)</f>
        <v>9.1033227127901696E-4</v>
      </c>
      <c r="J23" s="34">
        <f>IF(EV!J24&lt;0,-Prob!J24,Prob!J24)</f>
        <v>-9.1033227127901696E-4</v>
      </c>
      <c r="K23" s="34">
        <f>IF(EV!K24&lt;0,-Prob!K24,Prob!K24)</f>
        <v>-3.3612268477994475E-3</v>
      </c>
    </row>
    <row r="24" spans="1:11" x14ac:dyDescent="0.2">
      <c r="A24" s="46">
        <v>19</v>
      </c>
      <c r="B24" s="34">
        <f>IF(EV!B25&lt;0,-Prob!B25,Prob!B25)</f>
        <v>6.3023003396239633E-4</v>
      </c>
      <c r="C24" s="34">
        <f>IF(EV!C25&lt;0,-Prob!C25,Prob!C25)</f>
        <v>9.1033227127901696E-4</v>
      </c>
      <c r="D24" s="34">
        <f>IF(EV!D25&lt;0,-Prob!D25,Prob!D25)</f>
        <v>9.1033227127901696E-4</v>
      </c>
      <c r="E24" s="34">
        <f>IF(EV!E25&lt;0,-Prob!E25,Prob!E25)</f>
        <v>9.1033227127901696E-4</v>
      </c>
      <c r="F24" s="34">
        <f>IF(EV!F25&lt;0,-Prob!F25,Prob!F25)</f>
        <v>9.1033227127901696E-4</v>
      </c>
      <c r="G24" s="34">
        <f>IF(EV!G25&lt;0,-Prob!G25,Prob!G25)</f>
        <v>9.1033227127901696E-4</v>
      </c>
      <c r="H24" s="34">
        <f>IF(EV!H25&lt;0,-Prob!H25,Prob!H25)</f>
        <v>9.1033227127901696E-4</v>
      </c>
      <c r="I24" s="34">
        <f>IF(EV!I25&lt;0,-Prob!I25,Prob!I25)</f>
        <v>9.1033227127901696E-4</v>
      </c>
      <c r="J24" s="34">
        <f>IF(EV!J25&lt;0,-Prob!J25,Prob!J25)</f>
        <v>9.1033227127901696E-4</v>
      </c>
      <c r="K24" s="34">
        <f>IF(EV!K25&lt;0,-Prob!K25,Prob!K25)</f>
        <v>3.3612268477994475E-3</v>
      </c>
    </row>
    <row r="25" spans="1:11" x14ac:dyDescent="0.2">
      <c r="A25" s="46">
        <v>20</v>
      </c>
      <c r="B25" s="34">
        <f>IF(EV!B26&lt;0,-Prob!B26,Prob!B26)</f>
        <v>6.3023003396239633E-4</v>
      </c>
      <c r="C25" s="34">
        <f>IF(EV!C26&lt;0,-Prob!C26,Prob!C26)</f>
        <v>9.1033227127901696E-4</v>
      </c>
      <c r="D25" s="34">
        <f>IF(EV!D26&lt;0,-Prob!D26,Prob!D26)</f>
        <v>9.1033227127901696E-4</v>
      </c>
      <c r="E25" s="34">
        <f>IF(EV!E26&lt;0,-Prob!E26,Prob!E26)</f>
        <v>9.1033227127901696E-4</v>
      </c>
      <c r="F25" s="34">
        <f>IF(EV!F26&lt;0,-Prob!F26,Prob!F26)</f>
        <v>9.1033227127901696E-4</v>
      </c>
      <c r="G25" s="34">
        <f>IF(EV!G26&lt;0,-Prob!G26,Prob!G26)</f>
        <v>9.1033227127901696E-4</v>
      </c>
      <c r="H25" s="34">
        <f>IF(EV!H26&lt;0,-Prob!H26,Prob!H26)</f>
        <v>9.1033227127901696E-4</v>
      </c>
      <c r="I25" s="34">
        <f>IF(EV!I26&lt;0,-Prob!I26,Prob!I26)</f>
        <v>9.1033227127901696E-4</v>
      </c>
      <c r="J25" s="34">
        <f>IF(EV!J26&lt;0,-Prob!J26,Prob!J26)</f>
        <v>9.1033227127901696E-4</v>
      </c>
      <c r="K25" s="34">
        <f>IF(EV!K26&lt;0,-Prob!K26,Prob!K26)</f>
        <v>3.3612268477994475E-3</v>
      </c>
    </row>
    <row r="26" spans="1:11" x14ac:dyDescent="0.2">
      <c r="A26" s="46">
        <v>21</v>
      </c>
      <c r="B26" s="34">
        <f>IF(EV!B27&lt;0,-Prob!B27,Prob!B27)</f>
        <v>2.5209201358495853E-3</v>
      </c>
      <c r="C26" s="34">
        <f>IF(EV!C27&lt;0,-Prob!C27,Prob!C27)</f>
        <v>3.6413290851160678E-3</v>
      </c>
      <c r="D26" s="34">
        <f>IF(EV!D27&lt;0,-Prob!D27,Prob!D27)</f>
        <v>3.6413290851160678E-3</v>
      </c>
      <c r="E26" s="34">
        <f>IF(EV!E27&lt;0,-Prob!E27,Prob!E27)</f>
        <v>3.6413290851160678E-3</v>
      </c>
      <c r="F26" s="34">
        <f>IF(EV!F27&lt;0,-Prob!F27,Prob!F27)</f>
        <v>3.6413290851160678E-3</v>
      </c>
      <c r="G26" s="34">
        <f>IF(EV!G27&lt;0,-Prob!G27,Prob!G27)</f>
        <v>3.6413290851160678E-3</v>
      </c>
      <c r="H26" s="34">
        <f>IF(EV!H27&lt;0,-Prob!H27,Prob!H27)</f>
        <v>3.6413290851160678E-3</v>
      </c>
      <c r="I26" s="34">
        <f>IF(EV!I27&lt;0,-Prob!I27,Prob!I27)</f>
        <v>3.6413290851160678E-3</v>
      </c>
      <c r="J26" s="34">
        <f>IF(EV!J27&lt;0,-Prob!J27,Prob!J27)</f>
        <v>3.6413290851160678E-3</v>
      </c>
      <c r="K26" s="34">
        <f>IF(EV!K27&lt;0,-Prob!K27,Prob!K27)</f>
        <v>1.344490739119779E-2</v>
      </c>
    </row>
    <row r="27" spans="1:11" x14ac:dyDescent="0.2">
      <c r="A27" s="46" t="s">
        <v>10</v>
      </c>
      <c r="B27" s="32" t="s">
        <v>1</v>
      </c>
      <c r="C27" s="35">
        <v>2</v>
      </c>
      <c r="D27" s="35">
        <v>3</v>
      </c>
      <c r="E27" s="35">
        <v>4</v>
      </c>
      <c r="F27" s="35">
        <v>5</v>
      </c>
      <c r="G27" s="35">
        <v>6</v>
      </c>
      <c r="H27" s="35">
        <v>7</v>
      </c>
      <c r="I27" s="35">
        <v>8</v>
      </c>
      <c r="J27" s="35">
        <v>9</v>
      </c>
      <c r="K27" s="48">
        <v>10</v>
      </c>
    </row>
    <row r="28" spans="1:11" x14ac:dyDescent="0.2">
      <c r="A28" s="46" t="s">
        <v>1</v>
      </c>
      <c r="B28" s="34">
        <f>IF(EV!B29&lt;0,-Prob!B29,Prob!B29)</f>
        <v>3.1511501698119817E-4</v>
      </c>
      <c r="C28" s="34">
        <f>IF(EV!C29&lt;0,-Prob!C29,Prob!C29)</f>
        <v>4.5516613563950848E-4</v>
      </c>
      <c r="D28" s="34">
        <f>IF(EV!D29&lt;0,-Prob!D29,Prob!D29)</f>
        <v>4.5516613563950848E-4</v>
      </c>
      <c r="E28" s="34">
        <f>IF(EV!E29&lt;0,-Prob!E29,Prob!E29)</f>
        <v>4.5516613563950848E-4</v>
      </c>
      <c r="F28" s="34">
        <f>IF(EV!F29&lt;0,-Prob!F29,Prob!F29)</f>
        <v>4.5516613563950848E-4</v>
      </c>
      <c r="G28" s="34">
        <f>IF(EV!G29&lt;0,-Prob!G29,Prob!G29)</f>
        <v>4.5516613563950848E-4</v>
      </c>
      <c r="H28" s="34">
        <f>IF(EV!H29&lt;0,-Prob!H29,Prob!H29)</f>
        <v>4.5516613563950848E-4</v>
      </c>
      <c r="I28" s="34">
        <f>IF(EV!I29&lt;0,-Prob!I29,Prob!I29)</f>
        <v>4.5516613563950848E-4</v>
      </c>
      <c r="J28" s="34">
        <f>IF(EV!J29&lt;0,-Prob!J29,Prob!J29)</f>
        <v>4.5516613563950848E-4</v>
      </c>
      <c r="K28" s="34">
        <f>IF(EV!K29&lt;0,-Prob!K29,Prob!K29)</f>
        <v>1.6806134238997238E-3</v>
      </c>
    </row>
    <row r="29" spans="1:11" x14ac:dyDescent="0.2">
      <c r="A29" s="46">
        <v>2</v>
      </c>
      <c r="B29" s="34">
        <f>IF(EV!B30&lt;0,-Prob!B30,Prob!B30)</f>
        <v>-3.1511501698119817E-4</v>
      </c>
      <c r="C29" s="34">
        <f>IF(EV!C30&lt;0,-Prob!C30,Prob!C30)</f>
        <v>-4.5516613563950848E-4</v>
      </c>
      <c r="D29" s="34">
        <f>IF(EV!D30&lt;0,-Prob!D30,Prob!D30)</f>
        <v>-4.5516613563950848E-4</v>
      </c>
      <c r="E29" s="34">
        <f>IF(EV!E30&lt;0,-Prob!E30,Prob!E30)</f>
        <v>4.5516613563950848E-4</v>
      </c>
      <c r="F29" s="34">
        <f>IF(EV!F30&lt;0,-Prob!F30,Prob!F30)</f>
        <v>4.5516613563950848E-4</v>
      </c>
      <c r="G29" s="34">
        <f>IF(EV!G30&lt;0,-Prob!G30,Prob!G30)</f>
        <v>4.5516613563950848E-4</v>
      </c>
      <c r="H29" s="34">
        <f>IF(EV!H30&lt;0,-Prob!H30,Prob!H30)</f>
        <v>4.5516613563950848E-4</v>
      </c>
      <c r="I29" s="34">
        <f>IF(EV!I30&lt;0,-Prob!I30,Prob!I30)</f>
        <v>-4.5516613563950848E-4</v>
      </c>
      <c r="J29" s="34">
        <f>IF(EV!J30&lt;0,-Prob!J30,Prob!J30)</f>
        <v>-4.5516613563950848E-4</v>
      </c>
      <c r="K29" s="34">
        <f>IF(EV!K30&lt;0,-Prob!K30,Prob!K30)</f>
        <v>-1.6806134238997238E-3</v>
      </c>
    </row>
    <row r="30" spans="1:11" x14ac:dyDescent="0.2">
      <c r="A30" s="46">
        <v>3</v>
      </c>
      <c r="B30" s="34">
        <f>IF(EV!B31&lt;0,-Prob!B31,Prob!B31)</f>
        <v>-3.1511501698119817E-4</v>
      </c>
      <c r="C30" s="34">
        <f>IF(EV!C31&lt;0,-Prob!C31,Prob!C31)</f>
        <v>-4.5516613563950848E-4</v>
      </c>
      <c r="D30" s="34">
        <f>IF(EV!D31&lt;0,-Prob!D31,Prob!D31)</f>
        <v>-4.5516613563950848E-4</v>
      </c>
      <c r="E30" s="34">
        <f>IF(EV!E31&lt;0,-Prob!E31,Prob!E31)</f>
        <v>4.5516613563950848E-4</v>
      </c>
      <c r="F30" s="34">
        <f>IF(EV!F31&lt;0,-Prob!F31,Prob!F31)</f>
        <v>4.5516613563950848E-4</v>
      </c>
      <c r="G30" s="34">
        <f>IF(EV!G31&lt;0,-Prob!G31,Prob!G31)</f>
        <v>4.5516613563950848E-4</v>
      </c>
      <c r="H30" s="34">
        <f>IF(EV!H31&lt;0,-Prob!H31,Prob!H31)</f>
        <v>-4.5516613563950848E-4</v>
      </c>
      <c r="I30" s="34">
        <f>IF(EV!I31&lt;0,-Prob!I31,Prob!I31)</f>
        <v>-4.5516613563950848E-4</v>
      </c>
      <c r="J30" s="34">
        <f>IF(EV!J31&lt;0,-Prob!J31,Prob!J31)</f>
        <v>-4.5516613563950848E-4</v>
      </c>
      <c r="K30" s="34">
        <f>IF(EV!K31&lt;0,-Prob!K31,Prob!K31)</f>
        <v>-1.6806134238997238E-3</v>
      </c>
    </row>
    <row r="31" spans="1:11" x14ac:dyDescent="0.2">
      <c r="A31" s="46">
        <v>4</v>
      </c>
      <c r="B31" s="34">
        <f>IF(EV!B32&lt;0,-Prob!B32,Prob!B32)</f>
        <v>-3.1511501698119817E-4</v>
      </c>
      <c r="C31" s="34">
        <f>IF(EV!C32&lt;0,-Prob!C32,Prob!C32)</f>
        <v>-4.5516613563950848E-4</v>
      </c>
      <c r="D31" s="34">
        <f>IF(EV!D32&lt;0,-Prob!D32,Prob!D32)</f>
        <v>4.5516613563950848E-4</v>
      </c>
      <c r="E31" s="34">
        <f>IF(EV!E32&lt;0,-Prob!E32,Prob!E32)</f>
        <v>4.5516613563950848E-4</v>
      </c>
      <c r="F31" s="34">
        <f>IF(EV!F32&lt;0,-Prob!F32,Prob!F32)</f>
        <v>4.5516613563950848E-4</v>
      </c>
      <c r="G31" s="34">
        <f>IF(EV!G32&lt;0,-Prob!G32,Prob!G32)</f>
        <v>4.5516613563950848E-4</v>
      </c>
      <c r="H31" s="34">
        <f>IF(EV!H32&lt;0,-Prob!H32,Prob!H32)</f>
        <v>4.5516613563950848E-4</v>
      </c>
      <c r="I31" s="34">
        <f>IF(EV!I32&lt;0,-Prob!I32,Prob!I32)</f>
        <v>-4.5516613563950848E-4</v>
      </c>
      <c r="J31" s="34">
        <f>IF(EV!J32&lt;0,-Prob!J32,Prob!J32)</f>
        <v>-4.5516613563950848E-4</v>
      </c>
      <c r="K31" s="34">
        <f>IF(EV!K32&lt;0,-Prob!K32,Prob!K32)</f>
        <v>-1.6806134238997238E-3</v>
      </c>
    </row>
    <row r="32" spans="1:11" x14ac:dyDescent="0.2">
      <c r="A32" s="46">
        <v>5</v>
      </c>
      <c r="B32" s="34">
        <f>IF(EV!B33&lt;0,-Prob!B33,Prob!B33)</f>
        <v>3.1511501698119817E-4</v>
      </c>
      <c r="C32" s="34">
        <f>IF(EV!C33&lt;0,-Prob!C33,Prob!C33)</f>
        <v>4.5516613563950848E-4</v>
      </c>
      <c r="D32" s="34">
        <f>IF(EV!D33&lt;0,-Prob!D33,Prob!D33)</f>
        <v>4.5516613563950848E-4</v>
      </c>
      <c r="E32" s="34">
        <f>IF(EV!E33&lt;0,-Prob!E33,Prob!E33)</f>
        <v>4.5516613563950848E-4</v>
      </c>
      <c r="F32" s="34">
        <f>IF(EV!F33&lt;0,-Prob!F33,Prob!F33)</f>
        <v>4.5516613563950848E-4</v>
      </c>
      <c r="G32" s="34">
        <f>IF(EV!G33&lt;0,-Prob!G33,Prob!G33)</f>
        <v>4.5516613563950848E-4</v>
      </c>
      <c r="H32" s="34">
        <f>IF(EV!H33&lt;0,-Prob!H33,Prob!H33)</f>
        <v>4.5516613563950848E-4</v>
      </c>
      <c r="I32" s="34">
        <f>IF(EV!I33&lt;0,-Prob!I33,Prob!I33)</f>
        <v>4.5516613563950848E-4</v>
      </c>
      <c r="J32" s="34">
        <f>IF(EV!J33&lt;0,-Prob!J33,Prob!J33)</f>
        <v>4.5516613563950848E-4</v>
      </c>
      <c r="K32" s="34">
        <f>IF(EV!K33&lt;0,-Prob!K33,Prob!K33)</f>
        <v>1.6806134238997238E-3</v>
      </c>
    </row>
    <row r="33" spans="1:12" x14ac:dyDescent="0.2">
      <c r="A33" s="46">
        <v>6</v>
      </c>
      <c r="B33" s="34">
        <f>IF(EV!B34&lt;0,-Prob!B34,Prob!B34)</f>
        <v>-3.1511501698119817E-4</v>
      </c>
      <c r="C33" s="34">
        <f>IF(EV!C34&lt;0,-Prob!C34,Prob!C34)</f>
        <v>-4.5516613563950848E-4</v>
      </c>
      <c r="D33" s="34">
        <f>IF(EV!D34&lt;0,-Prob!D34,Prob!D34)</f>
        <v>-4.5516613563950848E-4</v>
      </c>
      <c r="E33" s="34">
        <f>IF(EV!E34&lt;0,-Prob!E34,Prob!E34)</f>
        <v>-4.5516613563950848E-4</v>
      </c>
      <c r="F33" s="34">
        <f>IF(EV!F34&lt;0,-Prob!F34,Prob!F34)</f>
        <v>4.5516613563950848E-4</v>
      </c>
      <c r="G33" s="34">
        <f>IF(EV!G34&lt;0,-Prob!G34,Prob!G34)</f>
        <v>4.5516613563950848E-4</v>
      </c>
      <c r="H33" s="34">
        <f>IF(EV!H34&lt;0,-Prob!H34,Prob!H34)</f>
        <v>-4.5516613563950848E-4</v>
      </c>
      <c r="I33" s="34">
        <f>IF(EV!I34&lt;0,-Prob!I34,Prob!I34)</f>
        <v>-4.5516613563950848E-4</v>
      </c>
      <c r="J33" s="34">
        <f>IF(EV!J34&lt;0,-Prob!J34,Prob!J34)</f>
        <v>-4.5516613563950848E-4</v>
      </c>
      <c r="K33" s="34">
        <f>IF(EV!K34&lt;0,-Prob!K34,Prob!K34)</f>
        <v>-1.6806134238997238E-3</v>
      </c>
    </row>
    <row r="34" spans="1:12" x14ac:dyDescent="0.2">
      <c r="A34" s="46">
        <v>7</v>
      </c>
      <c r="B34" s="34">
        <f>IF(EV!B35&lt;0,-Prob!B35,Prob!B35)</f>
        <v>-3.1511501698119817E-4</v>
      </c>
      <c r="C34" s="34">
        <f>IF(EV!C35&lt;0,-Prob!C35,Prob!C35)</f>
        <v>-4.5516613563950848E-4</v>
      </c>
      <c r="D34" s="34">
        <f>IF(EV!D35&lt;0,-Prob!D35,Prob!D35)</f>
        <v>-4.5516613563950848E-4</v>
      </c>
      <c r="E34" s="34">
        <f>IF(EV!E35&lt;0,-Prob!E35,Prob!E35)</f>
        <v>-4.5516613563950848E-4</v>
      </c>
      <c r="F34" s="34">
        <f>IF(EV!F35&lt;0,-Prob!F35,Prob!F35)</f>
        <v>4.5516613563950848E-4</v>
      </c>
      <c r="G34" s="34">
        <f>IF(EV!G35&lt;0,-Prob!G35,Prob!G35)</f>
        <v>4.5516613563950848E-4</v>
      </c>
      <c r="H34" s="34">
        <f>IF(EV!H35&lt;0,-Prob!H35,Prob!H35)</f>
        <v>-4.5516613563950848E-4</v>
      </c>
      <c r="I34" s="34">
        <f>IF(EV!I35&lt;0,-Prob!I35,Prob!I35)</f>
        <v>-4.5516613563950848E-4</v>
      </c>
      <c r="J34" s="34">
        <f>IF(EV!J35&lt;0,-Prob!J35,Prob!J35)</f>
        <v>-4.5516613563950848E-4</v>
      </c>
      <c r="K34" s="34">
        <f>IF(EV!K35&lt;0,-Prob!K35,Prob!K35)</f>
        <v>-1.6806134238997238E-3</v>
      </c>
    </row>
    <row r="35" spans="1:12" x14ac:dyDescent="0.2">
      <c r="A35" s="46">
        <v>8</v>
      </c>
      <c r="B35" s="34">
        <f>IF(EV!B36&lt;0,-Prob!B36,Prob!B36)</f>
        <v>-3.1511501698119817E-4</v>
      </c>
      <c r="C35" s="34">
        <f>IF(EV!C36&lt;0,-Prob!C36,Prob!C36)</f>
        <v>-4.5516613563950848E-4</v>
      </c>
      <c r="D35" s="34">
        <f>IF(EV!D36&lt;0,-Prob!D36,Prob!D36)</f>
        <v>4.5516613563950848E-4</v>
      </c>
      <c r="E35" s="34">
        <f>IF(EV!E36&lt;0,-Prob!E36,Prob!E36)</f>
        <v>4.5516613563950848E-4</v>
      </c>
      <c r="F35" s="34">
        <f>IF(EV!F36&lt;0,-Prob!F36,Prob!F36)</f>
        <v>4.5516613563950848E-4</v>
      </c>
      <c r="G35" s="34">
        <f>IF(EV!G36&lt;0,-Prob!G36,Prob!G36)</f>
        <v>4.5516613563950848E-4</v>
      </c>
      <c r="H35" s="34">
        <f>IF(EV!H36&lt;0,-Prob!H36,Prob!H36)</f>
        <v>4.5516613563950848E-4</v>
      </c>
      <c r="I35" s="34">
        <f>IF(EV!I36&lt;0,-Prob!I36,Prob!I36)</f>
        <v>-4.5516613563950848E-4</v>
      </c>
      <c r="J35" s="34">
        <f>IF(EV!J36&lt;0,-Prob!J36,Prob!J36)</f>
        <v>-4.5516613563950848E-4</v>
      </c>
      <c r="K35" s="34">
        <f>IF(EV!K36&lt;0,-Prob!K36,Prob!K36)</f>
        <v>-1.6806134238997238E-3</v>
      </c>
    </row>
    <row r="36" spans="1:12" x14ac:dyDescent="0.2">
      <c r="A36" s="46">
        <v>9</v>
      </c>
      <c r="B36" s="34">
        <f>IF(EV!B37&lt;0,-Prob!B37,Prob!B37)</f>
        <v>-3.1511501698119817E-4</v>
      </c>
      <c r="C36" s="34">
        <f>IF(EV!C37&lt;0,-Prob!C37,Prob!C37)</f>
        <v>4.5516613563950848E-4</v>
      </c>
      <c r="D36" s="34">
        <f>IF(EV!D37&lt;0,-Prob!D37,Prob!D37)</f>
        <v>4.5516613563950848E-4</v>
      </c>
      <c r="E36" s="34">
        <f>IF(EV!E37&lt;0,-Prob!E37,Prob!E37)</f>
        <v>4.5516613563950848E-4</v>
      </c>
      <c r="F36" s="34">
        <f>IF(EV!F37&lt;0,-Prob!F37,Prob!F37)</f>
        <v>4.5516613563950848E-4</v>
      </c>
      <c r="G36" s="34">
        <f>IF(EV!G37&lt;0,-Prob!G37,Prob!G37)</f>
        <v>4.5516613563950848E-4</v>
      </c>
      <c r="H36" s="34">
        <f>IF(EV!H37&lt;0,-Prob!H37,Prob!H37)</f>
        <v>4.5516613563950848E-4</v>
      </c>
      <c r="I36" s="34">
        <f>IF(EV!I37&lt;0,-Prob!I37,Prob!I37)</f>
        <v>4.5516613563950848E-4</v>
      </c>
      <c r="J36" s="34">
        <f>IF(EV!J37&lt;0,-Prob!J37,Prob!J37)</f>
        <v>-4.5516613563950848E-4</v>
      </c>
      <c r="K36" s="34">
        <f>IF(EV!K37&lt;0,-Prob!K37,Prob!K37)</f>
        <v>-1.6806134238997238E-3</v>
      </c>
    </row>
    <row r="37" spans="1:12" x14ac:dyDescent="0.2">
      <c r="A37" s="69">
        <v>10</v>
      </c>
      <c r="B37" s="70">
        <f>IF(EV!B38&lt;0,-Prob!B38,Prob!B38)</f>
        <v>5.0418402716991707E-3</v>
      </c>
      <c r="C37" s="70">
        <f>IF(EV!C38&lt;0,-Prob!C38,Prob!C38)</f>
        <v>7.2826581702321357E-3</v>
      </c>
      <c r="D37" s="70">
        <f>IF(EV!D38&lt;0,-Prob!D38,Prob!D38)</f>
        <v>7.2826581702321357E-3</v>
      </c>
      <c r="E37" s="70">
        <f>IF(EV!E38&lt;0,-Prob!E38,Prob!E38)</f>
        <v>7.2826581702321357E-3</v>
      </c>
      <c r="F37" s="70">
        <f>IF(EV!F38&lt;0,-Prob!F38,Prob!F38)</f>
        <v>7.2826581702321357E-3</v>
      </c>
      <c r="G37" s="70">
        <f>IF(EV!G38&lt;0,-Prob!G38,Prob!G38)</f>
        <v>7.2826581702321357E-3</v>
      </c>
      <c r="H37" s="70">
        <f>IF(EV!H38&lt;0,-Prob!H38,Prob!H38)</f>
        <v>7.2826581702321357E-3</v>
      </c>
      <c r="I37" s="70">
        <f>IF(EV!I38&lt;0,-Prob!I38,Prob!I38)</f>
        <v>7.2826581702321357E-3</v>
      </c>
      <c r="J37" s="70">
        <f>IF(EV!J38&lt;0,-Prob!J38,Prob!J38)</f>
        <v>7.2826581702321357E-3</v>
      </c>
      <c r="K37" s="70">
        <f>IF(EV!K38&lt;0,-Prob!K38,Prob!K38)</f>
        <v>2.688981478239558E-2</v>
      </c>
    </row>
    <row r="38" spans="1:12" ht="16" thickBot="1" x14ac:dyDescent="0.25">
      <c r="A38" s="93" t="s">
        <v>40</v>
      </c>
      <c r="B38" s="98" t="s">
        <v>1</v>
      </c>
      <c r="C38" s="99">
        <v>2</v>
      </c>
      <c r="D38" s="99">
        <v>3</v>
      </c>
      <c r="E38" s="99">
        <v>4</v>
      </c>
      <c r="F38" s="99">
        <v>5</v>
      </c>
      <c r="G38" s="99">
        <v>6</v>
      </c>
      <c r="H38" s="99">
        <v>7</v>
      </c>
      <c r="I38" s="99">
        <v>8</v>
      </c>
      <c r="J38" s="99">
        <v>9</v>
      </c>
      <c r="K38" s="100">
        <v>10</v>
      </c>
    </row>
    <row r="39" spans="1:12" x14ac:dyDescent="0.2">
      <c r="A39" s="97" t="s">
        <v>42</v>
      </c>
      <c r="B39" s="101">
        <f>-(SUMIF(B28:B37,"&lt;0")+SUMIF(B18:B26,"&lt;0") +SUMIF(B2:B16,"&lt;0"))</f>
        <v>3.6868456986800184E-2</v>
      </c>
      <c r="C39" s="102">
        <f t="shared" ref="C39:K39" si="0">-(SUMIF(C28:C37,"&lt;0")+SUMIF(C18:C26,"&lt;0") +SUMIF(C2:C16,"&lt;0"))</f>
        <v>4.3695949021392816E-2</v>
      </c>
      <c r="D39" s="102">
        <f t="shared" si="0"/>
        <v>3.823395539371871E-2</v>
      </c>
      <c r="E39" s="102">
        <f t="shared" si="0"/>
        <v>3.7323623122439697E-2</v>
      </c>
      <c r="F39" s="102">
        <f t="shared" si="0"/>
        <v>3.6413290851160678E-2</v>
      </c>
      <c r="G39" s="102">
        <f t="shared" si="0"/>
        <v>3.0040964952207563E-2</v>
      </c>
      <c r="H39" s="102">
        <f t="shared" si="0"/>
        <v>3.8689121529358217E-2</v>
      </c>
      <c r="I39" s="102">
        <f t="shared" si="0"/>
        <v>4.3695949021392816E-2</v>
      </c>
      <c r="J39" s="102">
        <f t="shared" si="0"/>
        <v>5.3254437869822494E-2</v>
      </c>
      <c r="K39" s="103">
        <f t="shared" si="0"/>
        <v>0.19663177059626771</v>
      </c>
    </row>
    <row r="40" spans="1:12" ht="16" thickBot="1" x14ac:dyDescent="0.25">
      <c r="A40" s="97" t="s">
        <v>43</v>
      </c>
      <c r="B40" s="104">
        <f>B39</f>
        <v>3.6868456986800184E-2</v>
      </c>
      <c r="C40" s="105">
        <f t="shared" ref="C40:K40" si="1">C39</f>
        <v>4.3695949021392816E-2</v>
      </c>
      <c r="D40" s="105">
        <f t="shared" si="1"/>
        <v>3.823395539371871E-2</v>
      </c>
      <c r="E40" s="105">
        <f t="shared" si="1"/>
        <v>3.7323623122439697E-2</v>
      </c>
      <c r="F40" s="105">
        <f t="shared" si="1"/>
        <v>3.6413290851160678E-2</v>
      </c>
      <c r="G40" s="105">
        <f t="shared" si="1"/>
        <v>3.0040964952207563E-2</v>
      </c>
      <c r="H40" s="105">
        <f t="shared" si="1"/>
        <v>3.8689121529358217E-2</v>
      </c>
      <c r="I40" s="105">
        <f t="shared" si="1"/>
        <v>4.3695949021392816E-2</v>
      </c>
      <c r="J40" s="105">
        <f t="shared" si="1"/>
        <v>5.3254437869822494E-2</v>
      </c>
      <c r="K40" s="106">
        <f t="shared" si="1"/>
        <v>0.19663177059626771</v>
      </c>
    </row>
    <row r="41" spans="1:12" x14ac:dyDescent="0.2">
      <c r="A41" s="97" t="s">
        <v>41</v>
      </c>
      <c r="B41" s="101">
        <f>SUMIF(B28:B37,"&gt;0")+SUMIF(B18:B26,"&gt;0") +SUMIF(B2:B16,"&gt;0")</f>
        <v>1.6385980883022306E-2</v>
      </c>
      <c r="C41" s="102">
        <f t="shared" ref="C41:K41" si="2">SUMIF(C28:C37,"&gt;0")+SUMIF(C18:C26,"&gt;0") +SUMIF(C2:C16,"&gt;0")</f>
        <v>3.3227127901684125E-2</v>
      </c>
      <c r="D41" s="102">
        <f t="shared" si="2"/>
        <v>3.8689121529358217E-2</v>
      </c>
      <c r="E41" s="102">
        <f t="shared" si="2"/>
        <v>3.9599453800637244E-2</v>
      </c>
      <c r="F41" s="102">
        <f t="shared" si="2"/>
        <v>4.0509786071916257E-2</v>
      </c>
      <c r="G41" s="102">
        <f t="shared" si="2"/>
        <v>4.6882111970869375E-2</v>
      </c>
      <c r="H41" s="102">
        <f t="shared" si="2"/>
        <v>3.823395539371871E-2</v>
      </c>
      <c r="I41" s="102">
        <f t="shared" si="2"/>
        <v>3.3227127901684125E-2</v>
      </c>
      <c r="J41" s="102">
        <f t="shared" si="2"/>
        <v>2.3668639053254441E-2</v>
      </c>
      <c r="K41" s="103">
        <f t="shared" si="2"/>
        <v>8.7391898042785632E-2</v>
      </c>
    </row>
    <row r="42" spans="1:12" ht="16" thickBot="1" x14ac:dyDescent="0.25">
      <c r="A42" s="97" t="s">
        <v>44</v>
      </c>
      <c r="B42" s="104">
        <f>B41</f>
        <v>1.6385980883022306E-2</v>
      </c>
      <c r="C42" s="105">
        <f t="shared" ref="C42:K42" si="3">C41</f>
        <v>3.3227127901684125E-2</v>
      </c>
      <c r="D42" s="105">
        <f t="shared" si="3"/>
        <v>3.8689121529358217E-2</v>
      </c>
      <c r="E42" s="105">
        <f t="shared" si="3"/>
        <v>3.9599453800637244E-2</v>
      </c>
      <c r="F42" s="105">
        <f t="shared" si="3"/>
        <v>4.0509786071916257E-2</v>
      </c>
      <c r="G42" s="105">
        <f t="shared" si="3"/>
        <v>4.6882111970869375E-2</v>
      </c>
      <c r="H42" s="105">
        <f t="shared" si="3"/>
        <v>3.823395539371871E-2</v>
      </c>
      <c r="I42" s="105">
        <f t="shared" si="3"/>
        <v>3.3227127901684125E-2</v>
      </c>
      <c r="J42" s="105">
        <f t="shared" si="3"/>
        <v>2.3668639053254441E-2</v>
      </c>
      <c r="K42" s="106">
        <f t="shared" si="3"/>
        <v>8.7391898042785632E-2</v>
      </c>
    </row>
    <row r="43" spans="1:12" ht="16" thickBot="1" x14ac:dyDescent="0.25">
      <c r="A43" s="97" t="s">
        <v>2</v>
      </c>
      <c r="B43" s="108">
        <f>B41+B39</f>
        <v>5.3254437869822494E-2</v>
      </c>
      <c r="C43" s="94">
        <f t="shared" ref="C43:K43" si="4">C41+C39</f>
        <v>7.6923076923076941E-2</v>
      </c>
      <c r="D43" s="94">
        <f t="shared" si="4"/>
        <v>7.6923076923076927E-2</v>
      </c>
      <c r="E43" s="94">
        <f t="shared" si="4"/>
        <v>7.6923076923076941E-2</v>
      </c>
      <c r="F43" s="94">
        <f t="shared" si="4"/>
        <v>7.6923076923076927E-2</v>
      </c>
      <c r="G43" s="94">
        <f t="shared" si="4"/>
        <v>7.6923076923076941E-2</v>
      </c>
      <c r="H43" s="94">
        <f t="shared" si="4"/>
        <v>7.6923076923076927E-2</v>
      </c>
      <c r="I43" s="94">
        <f t="shared" si="4"/>
        <v>7.6923076923076941E-2</v>
      </c>
      <c r="J43" s="94">
        <f t="shared" si="4"/>
        <v>7.6923076923076927E-2</v>
      </c>
      <c r="K43" s="109">
        <f t="shared" si="4"/>
        <v>0.28402366863905337</v>
      </c>
      <c r="L43" s="95">
        <f>SUM(B43:K43)-C46</f>
        <v>1.0000000000000002</v>
      </c>
    </row>
    <row r="44" spans="1:12" ht="16" thickBot="1" x14ac:dyDescent="0.25">
      <c r="A44" s="107" t="s">
        <v>45</v>
      </c>
      <c r="B44" s="110">
        <f>B41-B39</f>
        <v>-2.0482476103777878E-2</v>
      </c>
      <c r="C44" s="71">
        <f t="shared" ref="C44:K44" si="5">C41-C39</f>
        <v>-1.0468821119708691E-2</v>
      </c>
      <c r="D44" s="71">
        <f t="shared" si="5"/>
        <v>4.5516613563950648E-4</v>
      </c>
      <c r="E44" s="71">
        <f t="shared" si="5"/>
        <v>2.2758306781975463E-3</v>
      </c>
      <c r="F44" s="71">
        <f t="shared" si="5"/>
        <v>4.0964952207555791E-3</v>
      </c>
      <c r="G44" s="71">
        <f t="shared" si="5"/>
        <v>1.6841147018661812E-2</v>
      </c>
      <c r="H44" s="71">
        <f t="shared" si="5"/>
        <v>-4.5516613563950648E-4</v>
      </c>
      <c r="I44" s="71">
        <f t="shared" si="5"/>
        <v>-1.0468821119708691E-2</v>
      </c>
      <c r="J44" s="71">
        <f t="shared" si="5"/>
        <v>-2.9585798816568053E-2</v>
      </c>
      <c r="K44" s="72">
        <f t="shared" si="5"/>
        <v>-0.10923987255348208</v>
      </c>
      <c r="L44" s="96">
        <f>SUM(B44:K44)</f>
        <v>-0.15703231679563046</v>
      </c>
    </row>
    <row r="45" spans="1:12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1:12" x14ac:dyDescent="0.2">
      <c r="A46" s="421" t="s">
        <v>11</v>
      </c>
      <c r="B46" s="422"/>
      <c r="C46" s="34">
        <f>IF(EV!H41&lt;0,-Prob!C40,Prob!C40)</f>
        <v>-4.7337278106508882E-2</v>
      </c>
    </row>
    <row r="47" spans="1:12" x14ac:dyDescent="0.2">
      <c r="C47" s="92">
        <f>SUM(B44:K44)</f>
        <v>-0.15703231679563046</v>
      </c>
    </row>
    <row r="48" spans="1:12" x14ac:dyDescent="0.2">
      <c r="B48" s="41" t="s">
        <v>2</v>
      </c>
      <c r="C48" s="92">
        <f>C47+C46</f>
        <v>-0.20436959490213935</v>
      </c>
    </row>
  </sheetData>
  <sheetProtection sheet="1" objects="1" scenarios="1"/>
  <mergeCells count="6">
    <mergeCell ref="M3:N3"/>
    <mergeCell ref="M4:N4"/>
    <mergeCell ref="M5:N5"/>
    <mergeCell ref="A46:B46"/>
    <mergeCell ref="M6:N6"/>
    <mergeCell ref="M7:N7"/>
  </mergeCells>
  <phoneticPr fontId="14" type="noConversion"/>
  <conditionalFormatting sqref="B2:K16 B18:K26 B28:K37 B39:K45">
    <cfRule type="containsText" dxfId="62" priority="19" operator="containsText" text="R">
      <formula>NOT(ISERROR(SEARCH("R",B2)))</formula>
    </cfRule>
    <cfRule type="containsText" dxfId="61" priority="20" operator="containsText" text="D">
      <formula>NOT(ISERROR(SEARCH("D",B2)))</formula>
    </cfRule>
    <cfRule type="containsText" dxfId="60" priority="21" operator="containsText" text="S">
      <formula>NOT(ISERROR(SEARCH("S",B2)))</formula>
    </cfRule>
    <cfRule type="containsText" dxfId="59" priority="22" operator="containsText" text="H">
      <formula>NOT(ISERROR(SEARCH("H",B2)))</formula>
    </cfRule>
  </conditionalFormatting>
  <conditionalFormatting sqref="B2:K16 B18:K26 B28:K37 B39:K45">
    <cfRule type="containsText" dxfId="58" priority="18" operator="containsText" text="P">
      <formula>NOT(ISERROR(SEARCH("P",B2)))</formula>
    </cfRule>
  </conditionalFormatting>
  <conditionalFormatting sqref="B2:K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 B39:K4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ntainsText" dxfId="57" priority="8" operator="containsText" text="R">
      <formula>NOT(ISERROR(SEARCH("R",C46)))</formula>
    </cfRule>
    <cfRule type="containsText" dxfId="56" priority="9" operator="containsText" text="D">
      <formula>NOT(ISERROR(SEARCH("D",C46)))</formula>
    </cfRule>
    <cfRule type="containsText" dxfId="55" priority="10" operator="containsText" text="S">
      <formula>NOT(ISERROR(SEARCH("S",C46)))</formula>
    </cfRule>
    <cfRule type="containsText" dxfId="54" priority="11" operator="containsText" text="H">
      <formula>NOT(ISERROR(SEARCH("H",C46)))</formula>
    </cfRule>
  </conditionalFormatting>
  <conditionalFormatting sqref="C46">
    <cfRule type="containsText" dxfId="53" priority="7" operator="containsText" text="P">
      <formula>NOT(ISERROR(SEARCH("P",C46)))</formula>
    </cfRule>
  </conditionalFormatting>
  <conditionalFormatting sqref="C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workbookViewId="0">
      <selection activeCell="D3" sqref="D3"/>
    </sheetView>
  </sheetViews>
  <sheetFormatPr baseColWidth="10" defaultRowHeight="16" x14ac:dyDescent="0.2"/>
  <cols>
    <col min="5" max="5" width="13.33203125" bestFit="1" customWidth="1"/>
    <col min="10" max="10" width="12.6640625" bestFit="1" customWidth="1"/>
    <col min="18" max="18" width="11" customWidth="1"/>
    <col min="19" max="19" width="10.83203125" customWidth="1"/>
  </cols>
  <sheetData>
    <row r="1" spans="1:19" x14ac:dyDescent="0.2">
      <c r="A1" s="53" t="s">
        <v>41</v>
      </c>
      <c r="B1" s="53">
        <f>Rules!C22</f>
        <v>0.3978152025489306</v>
      </c>
      <c r="C1" s="53" t="s">
        <v>42</v>
      </c>
      <c r="D1" s="53">
        <f>Rules!C21</f>
        <v>0.60218479745106923</v>
      </c>
      <c r="E1" s="53" t="s">
        <v>210</v>
      </c>
      <c r="F1" s="53">
        <v>-1</v>
      </c>
      <c r="G1" s="53" t="s">
        <v>211</v>
      </c>
      <c r="H1" s="53">
        <f>Rules!A29</f>
        <v>1.5003715654173615</v>
      </c>
    </row>
    <row r="2" spans="1:19" x14ac:dyDescent="0.2">
      <c r="A2" s="53" t="s">
        <v>214</v>
      </c>
      <c r="B2" s="389">
        <v>3</v>
      </c>
      <c r="C2" s="53" t="s">
        <v>215</v>
      </c>
      <c r="D2" s="389">
        <v>2</v>
      </c>
      <c r="E2" s="53" t="s">
        <v>216</v>
      </c>
      <c r="F2" s="389">
        <v>5</v>
      </c>
      <c r="G2" s="53" t="s">
        <v>57</v>
      </c>
      <c r="H2" s="389">
        <v>100</v>
      </c>
      <c r="S2" t="s">
        <v>228</v>
      </c>
    </row>
    <row r="3" spans="1:19" x14ac:dyDescent="0.2">
      <c r="A3" s="53" t="s">
        <v>217</v>
      </c>
      <c r="B3" s="389">
        <v>10000</v>
      </c>
      <c r="C3" s="53" t="s">
        <v>221</v>
      </c>
      <c r="D3" s="389" t="s">
        <v>229</v>
      </c>
      <c r="E3" s="53" t="s">
        <v>225</v>
      </c>
      <c r="F3" s="389">
        <v>1</v>
      </c>
      <c r="G3" s="53" t="s">
        <v>226</v>
      </c>
      <c r="H3" s="389">
        <v>1</v>
      </c>
      <c r="S3" t="s">
        <v>222</v>
      </c>
    </row>
    <row r="4" spans="1:19" x14ac:dyDescent="0.2">
      <c r="S4" t="s">
        <v>229</v>
      </c>
    </row>
    <row r="5" spans="1:19" x14ac:dyDescent="0.2">
      <c r="A5" s="53" t="s">
        <v>69</v>
      </c>
      <c r="B5" s="53" t="s">
        <v>213</v>
      </c>
      <c r="C5" s="53" t="s">
        <v>212</v>
      </c>
      <c r="D5" s="53" t="s">
        <v>38</v>
      </c>
      <c r="E5" s="53" t="s">
        <v>218</v>
      </c>
      <c r="F5" s="53" t="s">
        <v>220</v>
      </c>
      <c r="G5" s="53" t="s">
        <v>219</v>
      </c>
      <c r="H5" s="53" t="s">
        <v>217</v>
      </c>
      <c r="S5" t="s">
        <v>230</v>
      </c>
    </row>
    <row r="6" spans="1:19" x14ac:dyDescent="0.2">
      <c r="A6" s="1">
        <v>0</v>
      </c>
      <c r="B6" s="1"/>
      <c r="C6" s="1"/>
      <c r="D6" s="1">
        <v>0</v>
      </c>
      <c r="E6" s="1">
        <v>1</v>
      </c>
      <c r="F6" s="1">
        <f>H3</f>
        <v>1</v>
      </c>
      <c r="G6" s="1"/>
      <c r="H6" s="1">
        <f>$B$3</f>
        <v>10000</v>
      </c>
    </row>
    <row r="7" spans="1:19" x14ac:dyDescent="0.2">
      <c r="A7" s="1">
        <v>1</v>
      </c>
      <c r="B7" s="1">
        <f ca="1">RAND()</f>
        <v>0.30777924902856368</v>
      </c>
      <c r="C7" s="1">
        <f ca="1">IF(B7&lt;$D$1,$F$1,$H$1)</f>
        <v>-1</v>
      </c>
      <c r="D7" s="1">
        <f ca="1">IF($D$3=$S$2,IF(C7&lt;0,IF(E7&gt;E6,0-1,D6-1),IF(C7&gt;0,IF(AND(E6=1,D6=0),D6,IF(E7&lt;E6,0+1,D6+1)),D6)),
IF($D$3=$S$4,IF(C7&lt;0,IF(D6=$F$2,0+1,D6+1),IF(C7&gt;0,D6-1,D6)),
IF($D$3=$S$5,IF(C7&lt;0,IF(D6=$F$2,0+1,D6+1),IF(C7&gt;0,D6-1,D6)),
)))</f>
        <v>1</v>
      </c>
      <c r="E7" s="1">
        <f>IF($D$3=$S$2,IF(AND(D6=-$B$2,C7&lt;0),IF(E6=$F$2,1,E6+1),IF(AND(D6=$D$2,C7&gt;0),IF(E6=1,1,E6-1),E6)),)</f>
        <v>0</v>
      </c>
      <c r="F7" s="1">
        <f>IF($D$3=$S$2,IF(IF(E7&gt;E6,ROUNDUP(F6*$F$3,0),IF(E7&lt;E6,IF(AND(E6=$F$2,E7=1),1,ROUNDDOWN(F6/$F$3,0)),F6))=0,1,IF(E7&gt;E6,ROUNDUP(F6*$F$3,0),IF(E7&lt;E6,IF(AND(E6=$F$2,E7=1),1,ROUNDDOWN(F6/$F$3,0)),F6))),
IF($D$3=$S$4,IF(C6&lt;0,IF(F6=$F$2,$H$3,F6+$F$3),IF(C6&gt;0,F6-$F$3,F6)),
IF($D$3=$S$5,IF(C6&lt;0,F6+F5,IF(C6&gt;0,F6-F5,F6)),
F6)))</f>
        <v>1</v>
      </c>
      <c r="G7" s="1">
        <f>F7*$H$2</f>
        <v>100</v>
      </c>
      <c r="H7" s="1">
        <f t="shared" ref="H7:H14" ca="1" si="0">H6+G7*C7</f>
        <v>9900</v>
      </c>
    </row>
    <row r="8" spans="1:19" x14ac:dyDescent="0.2">
      <c r="A8" s="1">
        <v>2</v>
      </c>
      <c r="B8" s="1">
        <f t="shared" ref="B8:B71" ca="1" si="1">RAND()</f>
        <v>4.8583277610249387E-2</v>
      </c>
      <c r="C8" s="1">
        <f t="shared" ref="C8:C71" ca="1" si="2">IF(B8&lt;$D$1,$F$1,$H$1)</f>
        <v>-1</v>
      </c>
      <c r="D8" s="1">
        <f t="shared" ref="D8:D71" ca="1" si="3">IF($D$3=$S$2,IF(C8&lt;0,IF(E8&gt;E7,0-1,D7-1),IF(C8&gt;0,IF(AND(E7=1,D7=0),D7,IF(E8&lt;E7,0+1,D7+1)),D7)),
IF($D$3=$S$4,IF(C8&lt;0,IF(D7=$F$2,0+1,D7+1),IF(C8&gt;0,D7-1,D7)),
IF($D$3=$S$5,IF(C8&lt;0,IF(D7=$F$2,0+1,D7+1),IF(C8&gt;0,D7-1,D7)),
)))</f>
        <v>2</v>
      </c>
      <c r="E8" s="1">
        <f t="shared" ref="E8:E71" si="4">IF($D$3=$S$2,IF(AND(D7=-$B$2,C8&lt;0),IF(E7=$F$2,1,E7+1),IF(AND(D7=$D$2,C8&gt;0),IF(E7=1,1,E7-1),E7)),)</f>
        <v>0</v>
      </c>
      <c r="F8" s="1">
        <f t="shared" ref="F8:F71" ca="1" si="5">IF($D$3=$S$2,IF(IF(E8&gt;E7,ROUNDUP(F7*$F$3,0),IF(E8&lt;E7,IF(AND(E7=$F$2,E8=1),1,ROUNDDOWN(F7/$F$3,0)),F7))=0,1,IF(E8&gt;E7,ROUNDUP(F7*$F$3,0),IF(E8&lt;E7,IF(AND(E7=$F$2,E8=1),1,ROUNDDOWN(F7/$F$3,0)),F7))),
IF($D$3=$S$4,IF(C7&lt;0,IF(F7=$F$2,$H$3,F7+$F$3),IF(C7&gt;0,F7-$F$3,F7)),
IF($D$3=$S$5,IF(C7&lt;0,F7+F6,IF(C7&gt;0,F7-F6,F7)),
F7)))</f>
        <v>2</v>
      </c>
      <c r="G8" s="1">
        <f t="shared" ref="G8:G71" ca="1" si="6">F8*$H$2</f>
        <v>200</v>
      </c>
      <c r="H8" s="1">
        <f t="shared" ca="1" si="0"/>
        <v>9700</v>
      </c>
    </row>
    <row r="9" spans="1:19" x14ac:dyDescent="0.2">
      <c r="A9" s="1">
        <v>3</v>
      </c>
      <c r="B9" s="1">
        <f t="shared" ca="1" si="1"/>
        <v>0.57289626489870593</v>
      </c>
      <c r="C9" s="1">
        <f t="shared" ca="1" si="2"/>
        <v>-1</v>
      </c>
      <c r="D9" s="1">
        <f t="shared" ca="1" si="3"/>
        <v>3</v>
      </c>
      <c r="E9" s="1">
        <f t="shared" si="4"/>
        <v>0</v>
      </c>
      <c r="F9" s="1">
        <f t="shared" ca="1" si="5"/>
        <v>3</v>
      </c>
      <c r="G9" s="1">
        <f t="shared" ca="1" si="6"/>
        <v>300</v>
      </c>
      <c r="H9" s="1">
        <f t="shared" ca="1" si="0"/>
        <v>9400</v>
      </c>
    </row>
    <row r="10" spans="1:19" x14ac:dyDescent="0.2">
      <c r="A10" s="1">
        <v>4</v>
      </c>
      <c r="B10" s="1">
        <f t="shared" ca="1" si="1"/>
        <v>0.96358221753722262</v>
      </c>
      <c r="C10" s="1">
        <f t="shared" ca="1" si="2"/>
        <v>1.5003715654173615</v>
      </c>
      <c r="D10" s="1">
        <f t="shared" ca="1" si="3"/>
        <v>2</v>
      </c>
      <c r="E10" s="1">
        <f t="shared" si="4"/>
        <v>0</v>
      </c>
      <c r="F10" s="1">
        <f t="shared" ca="1" si="5"/>
        <v>4</v>
      </c>
      <c r="G10" s="1">
        <f t="shared" ca="1" si="6"/>
        <v>400</v>
      </c>
      <c r="H10" s="1">
        <f t="shared" ca="1" si="0"/>
        <v>10000.148626166945</v>
      </c>
    </row>
    <row r="11" spans="1:19" x14ac:dyDescent="0.2">
      <c r="A11" s="1">
        <v>5</v>
      </c>
      <c r="B11" s="1">
        <f t="shared" ca="1" si="1"/>
        <v>0.18580875224739757</v>
      </c>
      <c r="C11" s="1">
        <f t="shared" ca="1" si="2"/>
        <v>-1</v>
      </c>
      <c r="D11" s="1">
        <f t="shared" ca="1" si="3"/>
        <v>3</v>
      </c>
      <c r="E11" s="1">
        <f t="shared" si="4"/>
        <v>0</v>
      </c>
      <c r="F11" s="1">
        <f t="shared" ca="1" si="5"/>
        <v>3</v>
      </c>
      <c r="G11" s="1">
        <f t="shared" ca="1" si="6"/>
        <v>300</v>
      </c>
      <c r="H11" s="1">
        <f t="shared" ca="1" si="0"/>
        <v>9700.1486261669452</v>
      </c>
    </row>
    <row r="12" spans="1:19" x14ac:dyDescent="0.2">
      <c r="A12" s="1">
        <v>6</v>
      </c>
      <c r="B12" s="1">
        <f t="shared" ca="1" si="1"/>
        <v>0.12293729323701208</v>
      </c>
      <c r="C12" s="1">
        <f t="shared" ca="1" si="2"/>
        <v>-1</v>
      </c>
      <c r="D12" s="1">
        <f t="shared" ca="1" si="3"/>
        <v>4</v>
      </c>
      <c r="E12" s="1">
        <f t="shared" si="4"/>
        <v>0</v>
      </c>
      <c r="F12" s="1">
        <f t="shared" ca="1" si="5"/>
        <v>4</v>
      </c>
      <c r="G12" s="1">
        <f t="shared" ca="1" si="6"/>
        <v>400</v>
      </c>
      <c r="H12" s="1">
        <f t="shared" ca="1" si="0"/>
        <v>9300.1486261669452</v>
      </c>
    </row>
    <row r="13" spans="1:19" x14ac:dyDescent="0.2">
      <c r="A13" s="1">
        <v>7</v>
      </c>
      <c r="B13" s="1">
        <f t="shared" ca="1" si="1"/>
        <v>1.355604212774919E-4</v>
      </c>
      <c r="C13" s="1">
        <f t="shared" ca="1" si="2"/>
        <v>-1</v>
      </c>
      <c r="D13" s="1">
        <f t="shared" ca="1" si="3"/>
        <v>5</v>
      </c>
      <c r="E13" s="1">
        <f t="shared" si="4"/>
        <v>0</v>
      </c>
      <c r="F13" s="1">
        <f t="shared" ca="1" si="5"/>
        <v>5</v>
      </c>
      <c r="G13" s="1">
        <f t="shared" ca="1" si="6"/>
        <v>500</v>
      </c>
      <c r="H13" s="1">
        <f t="shared" ca="1" si="0"/>
        <v>8800.1486261669452</v>
      </c>
    </row>
    <row r="14" spans="1:19" x14ac:dyDescent="0.2">
      <c r="A14" s="1">
        <v>8</v>
      </c>
      <c r="B14" s="1">
        <f t="shared" ca="1" si="1"/>
        <v>0.20984370217787529</v>
      </c>
      <c r="C14" s="1">
        <f t="shared" ca="1" si="2"/>
        <v>-1</v>
      </c>
      <c r="D14" s="1">
        <f t="shared" ca="1" si="3"/>
        <v>1</v>
      </c>
      <c r="E14" s="1">
        <f t="shared" si="4"/>
        <v>0</v>
      </c>
      <c r="F14" s="1">
        <f t="shared" ca="1" si="5"/>
        <v>1</v>
      </c>
      <c r="G14" s="1">
        <f t="shared" ca="1" si="6"/>
        <v>100</v>
      </c>
      <c r="H14" s="1">
        <f t="shared" ca="1" si="0"/>
        <v>8700.1486261669452</v>
      </c>
    </row>
    <row r="15" spans="1:19" x14ac:dyDescent="0.2">
      <c r="A15" s="1">
        <v>9</v>
      </c>
      <c r="B15" s="1">
        <f t="shared" ca="1" si="1"/>
        <v>0.34746658414545284</v>
      </c>
      <c r="C15" s="1">
        <f t="shared" ca="1" si="2"/>
        <v>-1</v>
      </c>
      <c r="D15" s="1">
        <f t="shared" ca="1" si="3"/>
        <v>2</v>
      </c>
      <c r="E15" s="1">
        <f t="shared" si="4"/>
        <v>0</v>
      </c>
      <c r="F15" s="1">
        <f t="shared" ca="1" si="5"/>
        <v>2</v>
      </c>
      <c r="G15" s="1">
        <f t="shared" ca="1" si="6"/>
        <v>200</v>
      </c>
      <c r="H15" s="1">
        <f t="shared" ref="H15:H23" ca="1" si="7">H14+G15*C15</f>
        <v>8500.1486261669452</v>
      </c>
    </row>
    <row r="16" spans="1:19" x14ac:dyDescent="0.2">
      <c r="A16" s="1">
        <v>10</v>
      </c>
      <c r="B16" s="1">
        <f t="shared" ca="1" si="1"/>
        <v>3.7293811537273847E-2</v>
      </c>
      <c r="C16" s="1">
        <f t="shared" ca="1" si="2"/>
        <v>-1</v>
      </c>
      <c r="D16" s="1">
        <f t="shared" ca="1" si="3"/>
        <v>3</v>
      </c>
      <c r="E16" s="1">
        <f t="shared" si="4"/>
        <v>0</v>
      </c>
      <c r="F16" s="1">
        <f t="shared" ca="1" si="5"/>
        <v>3</v>
      </c>
      <c r="G16" s="1">
        <f t="shared" ca="1" si="6"/>
        <v>300</v>
      </c>
      <c r="H16" s="1">
        <f t="shared" ca="1" si="7"/>
        <v>8200.1486261669452</v>
      </c>
    </row>
    <row r="17" spans="1:11" x14ac:dyDescent="0.2">
      <c r="A17" s="1">
        <v>11</v>
      </c>
      <c r="B17" s="1">
        <f t="shared" ca="1" si="1"/>
        <v>0.9223587878892362</v>
      </c>
      <c r="C17" s="1">
        <f t="shared" ca="1" si="2"/>
        <v>1.5003715654173615</v>
      </c>
      <c r="D17" s="1">
        <f t="shared" ca="1" si="3"/>
        <v>2</v>
      </c>
      <c r="E17" s="1">
        <f t="shared" si="4"/>
        <v>0</v>
      </c>
      <c r="F17" s="1">
        <f t="shared" ca="1" si="5"/>
        <v>4</v>
      </c>
      <c r="G17" s="1">
        <f t="shared" ca="1" si="6"/>
        <v>400</v>
      </c>
      <c r="H17" s="1">
        <f t="shared" ca="1" si="7"/>
        <v>8800.2972523338904</v>
      </c>
    </row>
    <row r="18" spans="1:11" x14ac:dyDescent="0.2">
      <c r="A18" s="1">
        <v>12</v>
      </c>
      <c r="B18" s="1">
        <f t="shared" ca="1" si="1"/>
        <v>0.80923904783220368</v>
      </c>
      <c r="C18" s="1">
        <f t="shared" ca="1" si="2"/>
        <v>1.5003715654173615</v>
      </c>
      <c r="D18" s="1">
        <f t="shared" ca="1" si="3"/>
        <v>1</v>
      </c>
      <c r="E18" s="1">
        <f t="shared" si="4"/>
        <v>0</v>
      </c>
      <c r="F18" s="1">
        <f t="shared" ca="1" si="5"/>
        <v>3</v>
      </c>
      <c r="G18" s="1">
        <f t="shared" ca="1" si="6"/>
        <v>300</v>
      </c>
      <c r="H18" s="1">
        <f t="shared" ca="1" si="7"/>
        <v>9250.4087219590983</v>
      </c>
    </row>
    <row r="19" spans="1:11" x14ac:dyDescent="0.2">
      <c r="A19" s="1">
        <v>13</v>
      </c>
      <c r="B19" s="1">
        <f t="shared" ca="1" si="1"/>
        <v>0.95008152418916858</v>
      </c>
      <c r="C19" s="1">
        <f t="shared" ca="1" si="2"/>
        <v>1.5003715654173615</v>
      </c>
      <c r="D19" s="1">
        <f t="shared" ca="1" si="3"/>
        <v>0</v>
      </c>
      <c r="E19" s="1">
        <f t="shared" si="4"/>
        <v>0</v>
      </c>
      <c r="F19" s="1">
        <f t="shared" ca="1" si="5"/>
        <v>2</v>
      </c>
      <c r="G19" s="1">
        <f t="shared" ca="1" si="6"/>
        <v>200</v>
      </c>
      <c r="H19" s="1">
        <f t="shared" ca="1" si="7"/>
        <v>9550.4830350425709</v>
      </c>
    </row>
    <row r="20" spans="1:11" x14ac:dyDescent="0.2">
      <c r="A20" s="1">
        <v>14</v>
      </c>
      <c r="B20" s="1">
        <f t="shared" ca="1" si="1"/>
        <v>0.26945626211074869</v>
      </c>
      <c r="C20" s="1">
        <f t="shared" ca="1" si="2"/>
        <v>-1</v>
      </c>
      <c r="D20" s="1">
        <f t="shared" ca="1" si="3"/>
        <v>1</v>
      </c>
      <c r="E20" s="1">
        <f t="shared" si="4"/>
        <v>0</v>
      </c>
      <c r="F20" s="1">
        <f t="shared" ca="1" si="5"/>
        <v>1</v>
      </c>
      <c r="G20" s="1">
        <f t="shared" ca="1" si="6"/>
        <v>100</v>
      </c>
      <c r="H20" s="1">
        <f t="shared" ca="1" si="7"/>
        <v>9450.4830350425709</v>
      </c>
    </row>
    <row r="21" spans="1:11" x14ac:dyDescent="0.2">
      <c r="A21" s="1">
        <v>15</v>
      </c>
      <c r="B21" s="1">
        <f t="shared" ca="1" si="1"/>
        <v>0.14257711369343185</v>
      </c>
      <c r="C21" s="1">
        <f t="shared" ca="1" si="2"/>
        <v>-1</v>
      </c>
      <c r="D21" s="1">
        <f t="shared" ca="1" si="3"/>
        <v>2</v>
      </c>
      <c r="E21" s="1">
        <f t="shared" si="4"/>
        <v>0</v>
      </c>
      <c r="F21" s="1">
        <f t="shared" ca="1" si="5"/>
        <v>2</v>
      </c>
      <c r="G21" s="1">
        <f t="shared" ca="1" si="6"/>
        <v>200</v>
      </c>
      <c r="H21" s="1">
        <f t="shared" ca="1" si="7"/>
        <v>9250.4830350425709</v>
      </c>
    </row>
    <row r="22" spans="1:11" x14ac:dyDescent="0.2">
      <c r="A22" s="1">
        <v>16</v>
      </c>
      <c r="B22" s="1">
        <f t="shared" ca="1" si="1"/>
        <v>0.67788395183171435</v>
      </c>
      <c r="C22" s="1">
        <f t="shared" ca="1" si="2"/>
        <v>1.5003715654173615</v>
      </c>
      <c r="D22" s="1">
        <f t="shared" ca="1" si="3"/>
        <v>1</v>
      </c>
      <c r="E22" s="1">
        <f t="shared" si="4"/>
        <v>0</v>
      </c>
      <c r="F22" s="1">
        <f t="shared" ca="1" si="5"/>
        <v>3</v>
      </c>
      <c r="G22" s="1">
        <f t="shared" ca="1" si="6"/>
        <v>300</v>
      </c>
      <c r="H22" s="1">
        <f t="shared" ca="1" si="7"/>
        <v>9700.5945046677789</v>
      </c>
      <c r="J22" s="53" t="s">
        <v>227</v>
      </c>
      <c r="K22" s="1">
        <f ca="1">AVERAGE(H7:H1000)</f>
        <v>13797.012112427779</v>
      </c>
    </row>
    <row r="23" spans="1:11" x14ac:dyDescent="0.2">
      <c r="A23" s="1">
        <v>17</v>
      </c>
      <c r="B23" s="1">
        <f t="shared" ca="1" si="1"/>
        <v>0.5593574627154867</v>
      </c>
      <c r="C23" s="1">
        <f t="shared" ca="1" si="2"/>
        <v>-1</v>
      </c>
      <c r="D23" s="1">
        <f t="shared" ca="1" si="3"/>
        <v>2</v>
      </c>
      <c r="E23" s="1">
        <f t="shared" si="4"/>
        <v>0</v>
      </c>
      <c r="F23" s="1">
        <f t="shared" ca="1" si="5"/>
        <v>2</v>
      </c>
      <c r="G23" s="1">
        <f t="shared" ca="1" si="6"/>
        <v>200</v>
      </c>
      <c r="H23" s="1">
        <f t="shared" ca="1" si="7"/>
        <v>9500.5945046677789</v>
      </c>
      <c r="J23" s="53" t="s">
        <v>199</v>
      </c>
      <c r="K23" s="1">
        <f>MAX(E6:E1000)</f>
        <v>1</v>
      </c>
    </row>
    <row r="24" spans="1:11" x14ac:dyDescent="0.2">
      <c r="A24" s="1">
        <v>18</v>
      </c>
      <c r="B24" s="1">
        <f t="shared" ca="1" si="1"/>
        <v>0.48865096285418952</v>
      </c>
      <c r="C24" s="1">
        <f t="shared" ca="1" si="2"/>
        <v>-1</v>
      </c>
      <c r="D24" s="1">
        <f t="shared" ca="1" si="3"/>
        <v>3</v>
      </c>
      <c r="E24" s="1">
        <f t="shared" si="4"/>
        <v>0</v>
      </c>
      <c r="F24" s="1">
        <f t="shared" ca="1" si="5"/>
        <v>3</v>
      </c>
      <c r="G24" s="1">
        <f t="shared" ca="1" si="6"/>
        <v>300</v>
      </c>
      <c r="H24" s="1">
        <f t="shared" ref="H24:H35" ca="1" si="8">H23+G24*C24</f>
        <v>9200.5945046677789</v>
      </c>
      <c r="J24" s="53" t="s">
        <v>223</v>
      </c>
      <c r="K24" s="1">
        <f ca="1">SUM(G7:G1000)</f>
        <v>150900</v>
      </c>
    </row>
    <row r="25" spans="1:11" x14ac:dyDescent="0.2">
      <c r="A25" s="1">
        <v>19</v>
      </c>
      <c r="B25" s="1">
        <f t="shared" ca="1" si="1"/>
        <v>0.76251637522999605</v>
      </c>
      <c r="C25" s="1">
        <f t="shared" ca="1" si="2"/>
        <v>1.5003715654173615</v>
      </c>
      <c r="D25" s="1">
        <f t="shared" ca="1" si="3"/>
        <v>2</v>
      </c>
      <c r="E25" s="1">
        <f t="shared" si="4"/>
        <v>0</v>
      </c>
      <c r="F25" s="1">
        <f t="shared" ca="1" si="5"/>
        <v>4</v>
      </c>
      <c r="G25" s="1">
        <f t="shared" ca="1" si="6"/>
        <v>400</v>
      </c>
      <c r="H25" s="1">
        <f t="shared" ca="1" si="8"/>
        <v>9800.7431308347241</v>
      </c>
      <c r="J25" s="53" t="s">
        <v>224</v>
      </c>
      <c r="K25" s="1">
        <f ca="1">H1000-H6</f>
        <v>13624.449004462374</v>
      </c>
    </row>
    <row r="26" spans="1:11" x14ac:dyDescent="0.2">
      <c r="A26" s="1">
        <v>20</v>
      </c>
      <c r="B26" s="1">
        <f t="shared" ca="1" si="1"/>
        <v>0.5208758170930865</v>
      </c>
      <c r="C26" s="1">
        <f t="shared" ca="1" si="2"/>
        <v>-1</v>
      </c>
      <c r="D26" s="1">
        <f t="shared" ca="1" si="3"/>
        <v>3</v>
      </c>
      <c r="E26" s="1">
        <f t="shared" si="4"/>
        <v>0</v>
      </c>
      <c r="F26" s="1">
        <f t="shared" ca="1" si="5"/>
        <v>3</v>
      </c>
      <c r="G26" s="1">
        <f t="shared" ca="1" si="6"/>
        <v>300</v>
      </c>
      <c r="H26" s="1">
        <f t="shared" ca="1" si="8"/>
        <v>9500.7431308347241</v>
      </c>
      <c r="J26" s="53" t="s">
        <v>60</v>
      </c>
      <c r="K26" s="1">
        <f ca="1">K25/K24</f>
        <v>9.0287932435138329E-2</v>
      </c>
    </row>
    <row r="27" spans="1:11" x14ac:dyDescent="0.2">
      <c r="A27" s="1">
        <v>21</v>
      </c>
      <c r="B27" s="1">
        <f t="shared" ca="1" si="1"/>
        <v>0.85125469364503015</v>
      </c>
      <c r="C27" s="1">
        <f t="shared" ca="1" si="2"/>
        <v>1.5003715654173615</v>
      </c>
      <c r="D27" s="1">
        <f t="shared" ca="1" si="3"/>
        <v>2</v>
      </c>
      <c r="E27" s="1">
        <f t="shared" si="4"/>
        <v>0</v>
      </c>
      <c r="F27" s="1">
        <f t="shared" ca="1" si="5"/>
        <v>4</v>
      </c>
      <c r="G27" s="1">
        <f t="shared" ca="1" si="6"/>
        <v>400</v>
      </c>
      <c r="H27" s="1">
        <f t="shared" ca="1" si="8"/>
        <v>10100.891757001669</v>
      </c>
    </row>
    <row r="28" spans="1:11" x14ac:dyDescent="0.2">
      <c r="A28" s="1">
        <v>22</v>
      </c>
      <c r="B28" s="1">
        <f t="shared" ca="1" si="1"/>
        <v>0.55743635814441328</v>
      </c>
      <c r="C28" s="1">
        <f t="shared" ca="1" si="2"/>
        <v>-1</v>
      </c>
      <c r="D28" s="1">
        <f t="shared" ca="1" si="3"/>
        <v>3</v>
      </c>
      <c r="E28" s="1">
        <f t="shared" si="4"/>
        <v>0</v>
      </c>
      <c r="F28" s="1">
        <f t="shared" ca="1" si="5"/>
        <v>3</v>
      </c>
      <c r="G28" s="1">
        <f t="shared" ca="1" si="6"/>
        <v>300</v>
      </c>
      <c r="H28" s="1">
        <f t="shared" ca="1" si="8"/>
        <v>9800.8917570016692</v>
      </c>
    </row>
    <row r="29" spans="1:11" x14ac:dyDescent="0.2">
      <c r="A29" s="1">
        <v>23</v>
      </c>
      <c r="B29" s="1">
        <f t="shared" ca="1" si="1"/>
        <v>0.75502792435426846</v>
      </c>
      <c r="C29" s="1">
        <f t="shared" ca="1" si="2"/>
        <v>1.5003715654173615</v>
      </c>
      <c r="D29" s="1">
        <f t="shared" ca="1" si="3"/>
        <v>2</v>
      </c>
      <c r="E29" s="1">
        <f t="shared" si="4"/>
        <v>0</v>
      </c>
      <c r="F29" s="1">
        <f t="shared" ca="1" si="5"/>
        <v>4</v>
      </c>
      <c r="G29" s="1">
        <f t="shared" ca="1" si="6"/>
        <v>400</v>
      </c>
      <c r="H29" s="1">
        <f t="shared" ca="1" si="8"/>
        <v>10401.040383168614</v>
      </c>
    </row>
    <row r="30" spans="1:11" x14ac:dyDescent="0.2">
      <c r="A30" s="1">
        <v>24</v>
      </c>
      <c r="B30" s="1">
        <f t="shared" ca="1" si="1"/>
        <v>0.36333405178875244</v>
      </c>
      <c r="C30" s="1">
        <f t="shared" ca="1" si="2"/>
        <v>-1</v>
      </c>
      <c r="D30" s="1">
        <f t="shared" ca="1" si="3"/>
        <v>3</v>
      </c>
      <c r="E30" s="1">
        <f t="shared" si="4"/>
        <v>0</v>
      </c>
      <c r="F30" s="1">
        <f t="shared" ca="1" si="5"/>
        <v>3</v>
      </c>
      <c r="G30" s="1">
        <f t="shared" ca="1" si="6"/>
        <v>300</v>
      </c>
      <c r="H30" s="1">
        <f t="shared" ca="1" si="8"/>
        <v>10101.040383168614</v>
      </c>
    </row>
    <row r="31" spans="1:11" x14ac:dyDescent="0.2">
      <c r="A31" s="1">
        <v>25</v>
      </c>
      <c r="B31" s="1">
        <f t="shared" ca="1" si="1"/>
        <v>0.3757988174177711</v>
      </c>
      <c r="C31" s="1">
        <f t="shared" ca="1" si="2"/>
        <v>-1</v>
      </c>
      <c r="D31" s="1">
        <f t="shared" ca="1" si="3"/>
        <v>4</v>
      </c>
      <c r="E31" s="1">
        <f t="shared" si="4"/>
        <v>0</v>
      </c>
      <c r="F31" s="1">
        <f t="shared" ca="1" si="5"/>
        <v>4</v>
      </c>
      <c r="G31" s="1">
        <f t="shared" ca="1" si="6"/>
        <v>400</v>
      </c>
      <c r="H31" s="1">
        <f t="shared" ca="1" si="8"/>
        <v>9701.0403831686144</v>
      </c>
    </row>
    <row r="32" spans="1:11" x14ac:dyDescent="0.2">
      <c r="A32" s="1">
        <v>26</v>
      </c>
      <c r="B32" s="1">
        <f t="shared" ca="1" si="1"/>
        <v>0.30160341777137034</v>
      </c>
      <c r="C32" s="1">
        <f t="shared" ca="1" si="2"/>
        <v>-1</v>
      </c>
      <c r="D32" s="1">
        <f t="shared" ca="1" si="3"/>
        <v>5</v>
      </c>
      <c r="E32" s="1">
        <f t="shared" si="4"/>
        <v>0</v>
      </c>
      <c r="F32" s="1">
        <f t="shared" ca="1" si="5"/>
        <v>5</v>
      </c>
      <c r="G32" s="1">
        <f t="shared" ca="1" si="6"/>
        <v>500</v>
      </c>
      <c r="H32" s="1">
        <f t="shared" ca="1" si="8"/>
        <v>9201.0403831686144</v>
      </c>
    </row>
    <row r="33" spans="1:8" x14ac:dyDescent="0.2">
      <c r="A33" s="1">
        <v>27</v>
      </c>
      <c r="B33" s="1">
        <f t="shared" ca="1" si="1"/>
        <v>0.72768130046107671</v>
      </c>
      <c r="C33" s="1">
        <f t="shared" ca="1" si="2"/>
        <v>1.5003715654173615</v>
      </c>
      <c r="D33" s="1">
        <f t="shared" ca="1" si="3"/>
        <v>4</v>
      </c>
      <c r="E33" s="1">
        <f t="shared" si="4"/>
        <v>0</v>
      </c>
      <c r="F33" s="1">
        <f t="shared" ca="1" si="5"/>
        <v>1</v>
      </c>
      <c r="G33" s="1">
        <f t="shared" ca="1" si="6"/>
        <v>100</v>
      </c>
      <c r="H33" s="1">
        <f t="shared" ca="1" si="8"/>
        <v>9351.0775397103498</v>
      </c>
    </row>
    <row r="34" spans="1:8" x14ac:dyDescent="0.2">
      <c r="A34" s="1">
        <v>28</v>
      </c>
      <c r="B34" s="1">
        <f t="shared" ca="1" si="1"/>
        <v>0.89014097479114851</v>
      </c>
      <c r="C34" s="1">
        <f t="shared" ca="1" si="2"/>
        <v>1.5003715654173615</v>
      </c>
      <c r="D34" s="1">
        <f t="shared" ca="1" si="3"/>
        <v>3</v>
      </c>
      <c r="E34" s="1">
        <f t="shared" si="4"/>
        <v>0</v>
      </c>
      <c r="F34" s="1">
        <f t="shared" ca="1" si="5"/>
        <v>0</v>
      </c>
      <c r="G34" s="1">
        <f t="shared" ca="1" si="6"/>
        <v>0</v>
      </c>
      <c r="H34" s="1">
        <f t="shared" ca="1" si="8"/>
        <v>9351.0775397103498</v>
      </c>
    </row>
    <row r="35" spans="1:8" x14ac:dyDescent="0.2">
      <c r="A35" s="1">
        <v>29</v>
      </c>
      <c r="B35" s="1">
        <f t="shared" ca="1" si="1"/>
        <v>0.72444132979833553</v>
      </c>
      <c r="C35" s="1">
        <f t="shared" ca="1" si="2"/>
        <v>1.5003715654173615</v>
      </c>
      <c r="D35" s="1">
        <f t="shared" ca="1" si="3"/>
        <v>2</v>
      </c>
      <c r="E35" s="1">
        <f t="shared" si="4"/>
        <v>0</v>
      </c>
      <c r="F35" s="1">
        <f t="shared" ca="1" si="5"/>
        <v>-1</v>
      </c>
      <c r="G35" s="1">
        <f t="shared" ca="1" si="6"/>
        <v>-100</v>
      </c>
      <c r="H35" s="1">
        <f t="shared" ca="1" si="8"/>
        <v>9201.0403831686144</v>
      </c>
    </row>
    <row r="36" spans="1:8" x14ac:dyDescent="0.2">
      <c r="A36" s="1">
        <v>30</v>
      </c>
      <c r="B36" s="1">
        <f t="shared" ca="1" si="1"/>
        <v>0.86312843928643257</v>
      </c>
      <c r="C36" s="1">
        <f t="shared" ca="1" si="2"/>
        <v>1.5003715654173615</v>
      </c>
      <c r="D36" s="1">
        <f t="shared" ca="1" si="3"/>
        <v>1</v>
      </c>
      <c r="E36" s="1">
        <f t="shared" si="4"/>
        <v>0</v>
      </c>
      <c r="F36" s="1">
        <f t="shared" ca="1" si="5"/>
        <v>-2</v>
      </c>
      <c r="G36" s="1">
        <f t="shared" ca="1" si="6"/>
        <v>-200</v>
      </c>
      <c r="H36" s="1">
        <f t="shared" ref="H36:H99" ca="1" si="9">H35+G36*C36</f>
        <v>8900.9660700851418</v>
      </c>
    </row>
    <row r="37" spans="1:8" x14ac:dyDescent="0.2">
      <c r="A37" s="1">
        <v>31</v>
      </c>
      <c r="B37" s="1">
        <f t="shared" ca="1" si="1"/>
        <v>0.52916317316137829</v>
      </c>
      <c r="C37" s="1">
        <f t="shared" ca="1" si="2"/>
        <v>-1</v>
      </c>
      <c r="D37" s="1">
        <f t="shared" ca="1" si="3"/>
        <v>2</v>
      </c>
      <c r="E37" s="1">
        <f t="shared" si="4"/>
        <v>0</v>
      </c>
      <c r="F37" s="1">
        <f t="shared" ca="1" si="5"/>
        <v>-3</v>
      </c>
      <c r="G37" s="1">
        <f t="shared" ca="1" si="6"/>
        <v>-300</v>
      </c>
      <c r="H37" s="1">
        <f t="shared" ca="1" si="9"/>
        <v>9200.9660700851418</v>
      </c>
    </row>
    <row r="38" spans="1:8" x14ac:dyDescent="0.2">
      <c r="A38" s="1">
        <v>32</v>
      </c>
      <c r="B38" s="1">
        <f t="shared" ca="1" si="1"/>
        <v>0.29942550002831059</v>
      </c>
      <c r="C38" s="1">
        <f t="shared" ca="1" si="2"/>
        <v>-1</v>
      </c>
      <c r="D38" s="1">
        <f t="shared" ca="1" si="3"/>
        <v>3</v>
      </c>
      <c r="E38" s="1">
        <f t="shared" si="4"/>
        <v>0</v>
      </c>
      <c r="F38" s="1">
        <f t="shared" ca="1" si="5"/>
        <v>-2</v>
      </c>
      <c r="G38" s="1">
        <f t="shared" ca="1" si="6"/>
        <v>-200</v>
      </c>
      <c r="H38" s="1">
        <f t="shared" ca="1" si="9"/>
        <v>9400.9660700851418</v>
      </c>
    </row>
    <row r="39" spans="1:8" x14ac:dyDescent="0.2">
      <c r="A39" s="1">
        <v>33</v>
      </c>
      <c r="B39" s="1">
        <f t="shared" ca="1" si="1"/>
        <v>0.33050977490720146</v>
      </c>
      <c r="C39" s="1">
        <f t="shared" ca="1" si="2"/>
        <v>-1</v>
      </c>
      <c r="D39" s="1">
        <f t="shared" ca="1" si="3"/>
        <v>4</v>
      </c>
      <c r="E39" s="1">
        <f t="shared" si="4"/>
        <v>0</v>
      </c>
      <c r="F39" s="1">
        <f t="shared" ca="1" si="5"/>
        <v>-1</v>
      </c>
      <c r="G39" s="1">
        <f t="shared" ca="1" si="6"/>
        <v>-100</v>
      </c>
      <c r="H39" s="1">
        <f t="shared" ca="1" si="9"/>
        <v>9500.9660700851418</v>
      </c>
    </row>
    <row r="40" spans="1:8" x14ac:dyDescent="0.2">
      <c r="A40" s="1">
        <v>34</v>
      </c>
      <c r="B40" s="1">
        <f t="shared" ca="1" si="1"/>
        <v>0.61349783547656611</v>
      </c>
      <c r="C40" s="1">
        <f t="shared" ca="1" si="2"/>
        <v>1.5003715654173615</v>
      </c>
      <c r="D40" s="1">
        <f t="shared" ca="1" si="3"/>
        <v>3</v>
      </c>
      <c r="E40" s="1">
        <f t="shared" si="4"/>
        <v>0</v>
      </c>
      <c r="F40" s="1">
        <f t="shared" ca="1" si="5"/>
        <v>0</v>
      </c>
      <c r="G40" s="1">
        <f t="shared" ca="1" si="6"/>
        <v>0</v>
      </c>
      <c r="H40" s="1">
        <f t="shared" ca="1" si="9"/>
        <v>9500.9660700851418</v>
      </c>
    </row>
    <row r="41" spans="1:8" x14ac:dyDescent="0.2">
      <c r="A41" s="1">
        <v>35</v>
      </c>
      <c r="B41" s="1">
        <f t="shared" ca="1" si="1"/>
        <v>0.51536845769881068</v>
      </c>
      <c r="C41" s="1">
        <f t="shared" ca="1" si="2"/>
        <v>-1</v>
      </c>
      <c r="D41" s="1">
        <f t="shared" ca="1" si="3"/>
        <v>4</v>
      </c>
      <c r="E41" s="1">
        <f t="shared" si="4"/>
        <v>0</v>
      </c>
      <c r="F41" s="1">
        <f t="shared" ca="1" si="5"/>
        <v>-1</v>
      </c>
      <c r="G41" s="1">
        <f t="shared" ca="1" si="6"/>
        <v>-100</v>
      </c>
      <c r="H41" s="1">
        <f t="shared" ca="1" si="9"/>
        <v>9600.9660700851418</v>
      </c>
    </row>
    <row r="42" spans="1:8" x14ac:dyDescent="0.2">
      <c r="A42" s="1">
        <v>36</v>
      </c>
      <c r="B42" s="1">
        <f t="shared" ca="1" si="1"/>
        <v>0.92023447180510665</v>
      </c>
      <c r="C42" s="1">
        <f t="shared" ca="1" si="2"/>
        <v>1.5003715654173615</v>
      </c>
      <c r="D42" s="1">
        <f t="shared" ca="1" si="3"/>
        <v>3</v>
      </c>
      <c r="E42" s="1">
        <f t="shared" si="4"/>
        <v>0</v>
      </c>
      <c r="F42" s="1">
        <f t="shared" ca="1" si="5"/>
        <v>0</v>
      </c>
      <c r="G42" s="1">
        <f t="shared" ca="1" si="6"/>
        <v>0</v>
      </c>
      <c r="H42" s="1">
        <f t="shared" ca="1" si="9"/>
        <v>9600.9660700851418</v>
      </c>
    </row>
    <row r="43" spans="1:8" x14ac:dyDescent="0.2">
      <c r="A43" s="1">
        <v>37</v>
      </c>
      <c r="B43" s="1">
        <f t="shared" ca="1" si="1"/>
        <v>0.4046597776204075</v>
      </c>
      <c r="C43" s="1">
        <f t="shared" ca="1" si="2"/>
        <v>-1</v>
      </c>
      <c r="D43" s="1">
        <f t="shared" ca="1" si="3"/>
        <v>4</v>
      </c>
      <c r="E43" s="1">
        <f t="shared" si="4"/>
        <v>0</v>
      </c>
      <c r="F43" s="1">
        <f t="shared" ca="1" si="5"/>
        <v>-1</v>
      </c>
      <c r="G43" s="1">
        <f t="shared" ca="1" si="6"/>
        <v>-100</v>
      </c>
      <c r="H43" s="1">
        <f t="shared" ca="1" si="9"/>
        <v>9700.9660700851418</v>
      </c>
    </row>
    <row r="44" spans="1:8" x14ac:dyDescent="0.2">
      <c r="A44" s="1">
        <v>38</v>
      </c>
      <c r="B44" s="1">
        <f t="shared" ca="1" si="1"/>
        <v>0.58281225127674463</v>
      </c>
      <c r="C44" s="1">
        <f t="shared" ca="1" si="2"/>
        <v>-1</v>
      </c>
      <c r="D44" s="1">
        <f t="shared" ca="1" si="3"/>
        <v>5</v>
      </c>
      <c r="E44" s="1">
        <f t="shared" si="4"/>
        <v>0</v>
      </c>
      <c r="F44" s="1">
        <f t="shared" ca="1" si="5"/>
        <v>0</v>
      </c>
      <c r="G44" s="1">
        <f t="shared" ca="1" si="6"/>
        <v>0</v>
      </c>
      <c r="H44" s="1">
        <f t="shared" ca="1" si="9"/>
        <v>9700.9660700851418</v>
      </c>
    </row>
    <row r="45" spans="1:8" x14ac:dyDescent="0.2">
      <c r="A45" s="1">
        <v>39</v>
      </c>
      <c r="B45" s="1">
        <f t="shared" ca="1" si="1"/>
        <v>0.52472734651704755</v>
      </c>
      <c r="C45" s="1">
        <f t="shared" ca="1" si="2"/>
        <v>-1</v>
      </c>
      <c r="D45" s="1">
        <f t="shared" ca="1" si="3"/>
        <v>1</v>
      </c>
      <c r="E45" s="1">
        <f t="shared" si="4"/>
        <v>0</v>
      </c>
      <c r="F45" s="1">
        <f t="shared" ca="1" si="5"/>
        <v>1</v>
      </c>
      <c r="G45" s="1">
        <f t="shared" ca="1" si="6"/>
        <v>100</v>
      </c>
      <c r="H45" s="1">
        <f t="shared" ca="1" si="9"/>
        <v>9600.9660700851418</v>
      </c>
    </row>
    <row r="46" spans="1:8" x14ac:dyDescent="0.2">
      <c r="A46" s="1">
        <v>40</v>
      </c>
      <c r="B46" s="1">
        <f t="shared" ca="1" si="1"/>
        <v>0.49929747300881389</v>
      </c>
      <c r="C46" s="1">
        <f t="shared" ca="1" si="2"/>
        <v>-1</v>
      </c>
      <c r="D46" s="1">
        <f t="shared" ca="1" si="3"/>
        <v>2</v>
      </c>
      <c r="E46" s="1">
        <f t="shared" si="4"/>
        <v>0</v>
      </c>
      <c r="F46" s="1">
        <f t="shared" ca="1" si="5"/>
        <v>2</v>
      </c>
      <c r="G46" s="1">
        <f t="shared" ca="1" si="6"/>
        <v>200</v>
      </c>
      <c r="H46" s="1">
        <f t="shared" ca="1" si="9"/>
        <v>9400.9660700851418</v>
      </c>
    </row>
    <row r="47" spans="1:8" x14ac:dyDescent="0.2">
      <c r="A47" s="1">
        <v>41</v>
      </c>
      <c r="B47" s="1">
        <f t="shared" ca="1" si="1"/>
        <v>0.69457223924672007</v>
      </c>
      <c r="C47" s="1">
        <f t="shared" ca="1" si="2"/>
        <v>1.5003715654173615</v>
      </c>
      <c r="D47" s="1">
        <f t="shared" ca="1" si="3"/>
        <v>1</v>
      </c>
      <c r="E47" s="1">
        <f t="shared" si="4"/>
        <v>0</v>
      </c>
      <c r="F47" s="1">
        <f t="shared" ca="1" si="5"/>
        <v>3</v>
      </c>
      <c r="G47" s="1">
        <f t="shared" ca="1" si="6"/>
        <v>300</v>
      </c>
      <c r="H47" s="1">
        <f t="shared" ca="1" si="9"/>
        <v>9851.0775397103498</v>
      </c>
    </row>
    <row r="48" spans="1:8" x14ac:dyDescent="0.2">
      <c r="A48" s="1">
        <v>42</v>
      </c>
      <c r="B48" s="1">
        <f t="shared" ca="1" si="1"/>
        <v>0.48621045365129434</v>
      </c>
      <c r="C48" s="1">
        <f t="shared" ca="1" si="2"/>
        <v>-1</v>
      </c>
      <c r="D48" s="1">
        <f t="shared" ca="1" si="3"/>
        <v>2</v>
      </c>
      <c r="E48" s="1">
        <f t="shared" si="4"/>
        <v>0</v>
      </c>
      <c r="F48" s="1">
        <f t="shared" ca="1" si="5"/>
        <v>2</v>
      </c>
      <c r="G48" s="1">
        <f t="shared" ca="1" si="6"/>
        <v>200</v>
      </c>
      <c r="H48" s="1">
        <f t="shared" ca="1" si="9"/>
        <v>9651.0775397103498</v>
      </c>
    </row>
    <row r="49" spans="1:8" x14ac:dyDescent="0.2">
      <c r="A49" s="1">
        <v>43</v>
      </c>
      <c r="B49" s="1">
        <f t="shared" ca="1" si="1"/>
        <v>0.68694822365927588</v>
      </c>
      <c r="C49" s="1">
        <f t="shared" ca="1" si="2"/>
        <v>1.5003715654173615</v>
      </c>
      <c r="D49" s="1">
        <f t="shared" ca="1" si="3"/>
        <v>1</v>
      </c>
      <c r="E49" s="1">
        <f t="shared" si="4"/>
        <v>0</v>
      </c>
      <c r="F49" s="1">
        <f t="shared" ca="1" si="5"/>
        <v>3</v>
      </c>
      <c r="G49" s="1">
        <f t="shared" ca="1" si="6"/>
        <v>300</v>
      </c>
      <c r="H49" s="1">
        <f t="shared" ca="1" si="9"/>
        <v>10101.189009335558</v>
      </c>
    </row>
    <row r="50" spans="1:8" x14ac:dyDescent="0.2">
      <c r="A50" s="1">
        <v>44</v>
      </c>
      <c r="B50" s="1">
        <f t="shared" ca="1" si="1"/>
        <v>5.0786569657908731E-2</v>
      </c>
      <c r="C50" s="1">
        <f t="shared" ca="1" si="2"/>
        <v>-1</v>
      </c>
      <c r="D50" s="1">
        <f t="shared" ca="1" si="3"/>
        <v>2</v>
      </c>
      <c r="E50" s="1">
        <f t="shared" si="4"/>
        <v>0</v>
      </c>
      <c r="F50" s="1">
        <f t="shared" ca="1" si="5"/>
        <v>2</v>
      </c>
      <c r="G50" s="1">
        <f t="shared" ca="1" si="6"/>
        <v>200</v>
      </c>
      <c r="H50" s="1">
        <f t="shared" ca="1" si="9"/>
        <v>9901.1890093355578</v>
      </c>
    </row>
    <row r="51" spans="1:8" x14ac:dyDescent="0.2">
      <c r="A51" s="1">
        <v>45</v>
      </c>
      <c r="B51" s="1">
        <f t="shared" ca="1" si="1"/>
        <v>0.8860855580882061</v>
      </c>
      <c r="C51" s="1">
        <f t="shared" ca="1" si="2"/>
        <v>1.5003715654173615</v>
      </c>
      <c r="D51" s="1">
        <f t="shared" ca="1" si="3"/>
        <v>1</v>
      </c>
      <c r="E51" s="1">
        <f t="shared" si="4"/>
        <v>0</v>
      </c>
      <c r="F51" s="1">
        <f t="shared" ca="1" si="5"/>
        <v>3</v>
      </c>
      <c r="G51" s="1">
        <f t="shared" ca="1" si="6"/>
        <v>300</v>
      </c>
      <c r="H51" s="1">
        <f t="shared" ca="1" si="9"/>
        <v>10351.300478960766</v>
      </c>
    </row>
    <row r="52" spans="1:8" x14ac:dyDescent="0.2">
      <c r="A52" s="1">
        <v>46</v>
      </c>
      <c r="B52" s="1">
        <f t="shared" ca="1" si="1"/>
        <v>0.91554917953032233</v>
      </c>
      <c r="C52" s="1">
        <f t="shared" ca="1" si="2"/>
        <v>1.5003715654173615</v>
      </c>
      <c r="D52" s="1">
        <f t="shared" ca="1" si="3"/>
        <v>0</v>
      </c>
      <c r="E52" s="1">
        <f t="shared" si="4"/>
        <v>0</v>
      </c>
      <c r="F52" s="1">
        <f t="shared" ca="1" si="5"/>
        <v>2</v>
      </c>
      <c r="G52" s="1">
        <f t="shared" ca="1" si="6"/>
        <v>200</v>
      </c>
      <c r="H52" s="1">
        <f t="shared" ca="1" si="9"/>
        <v>10651.374792044238</v>
      </c>
    </row>
    <row r="53" spans="1:8" x14ac:dyDescent="0.2">
      <c r="A53" s="1">
        <v>47</v>
      </c>
      <c r="B53" s="1">
        <f t="shared" ca="1" si="1"/>
        <v>0.27484751504201288</v>
      </c>
      <c r="C53" s="1">
        <f t="shared" ca="1" si="2"/>
        <v>-1</v>
      </c>
      <c r="D53" s="1">
        <f t="shared" ca="1" si="3"/>
        <v>1</v>
      </c>
      <c r="E53" s="1">
        <f t="shared" si="4"/>
        <v>0</v>
      </c>
      <c r="F53" s="1">
        <f t="shared" ca="1" si="5"/>
        <v>1</v>
      </c>
      <c r="G53" s="1">
        <f t="shared" ca="1" si="6"/>
        <v>100</v>
      </c>
      <c r="H53" s="1">
        <f t="shared" ca="1" si="9"/>
        <v>10551.374792044238</v>
      </c>
    </row>
    <row r="54" spans="1:8" x14ac:dyDescent="0.2">
      <c r="A54" s="1">
        <v>48</v>
      </c>
      <c r="B54" s="1">
        <f t="shared" ca="1" si="1"/>
        <v>0.38769161588946666</v>
      </c>
      <c r="C54" s="1">
        <f t="shared" ca="1" si="2"/>
        <v>-1</v>
      </c>
      <c r="D54" s="1">
        <f t="shared" ca="1" si="3"/>
        <v>2</v>
      </c>
      <c r="E54" s="1">
        <f t="shared" si="4"/>
        <v>0</v>
      </c>
      <c r="F54" s="1">
        <f t="shared" ca="1" si="5"/>
        <v>2</v>
      </c>
      <c r="G54" s="1">
        <f t="shared" ca="1" si="6"/>
        <v>200</v>
      </c>
      <c r="H54" s="1">
        <f t="shared" ca="1" si="9"/>
        <v>10351.374792044238</v>
      </c>
    </row>
    <row r="55" spans="1:8" x14ac:dyDescent="0.2">
      <c r="A55" s="1">
        <v>49</v>
      </c>
      <c r="B55" s="1">
        <f t="shared" ca="1" si="1"/>
        <v>0.38728697265058232</v>
      </c>
      <c r="C55" s="1">
        <f t="shared" ca="1" si="2"/>
        <v>-1</v>
      </c>
      <c r="D55" s="1">
        <f t="shared" ca="1" si="3"/>
        <v>3</v>
      </c>
      <c r="E55" s="1">
        <f t="shared" si="4"/>
        <v>0</v>
      </c>
      <c r="F55" s="1">
        <f t="shared" ca="1" si="5"/>
        <v>3</v>
      </c>
      <c r="G55" s="1">
        <f t="shared" ca="1" si="6"/>
        <v>300</v>
      </c>
      <c r="H55" s="1">
        <f t="shared" ca="1" si="9"/>
        <v>10051.374792044238</v>
      </c>
    </row>
    <row r="56" spans="1:8" x14ac:dyDescent="0.2">
      <c r="A56" s="1">
        <v>50</v>
      </c>
      <c r="B56" s="1">
        <f t="shared" ca="1" si="1"/>
        <v>0.41116868521729644</v>
      </c>
      <c r="C56" s="1">
        <f t="shared" ca="1" si="2"/>
        <v>-1</v>
      </c>
      <c r="D56" s="1">
        <f t="shared" ca="1" si="3"/>
        <v>4</v>
      </c>
      <c r="E56" s="1">
        <f t="shared" si="4"/>
        <v>0</v>
      </c>
      <c r="F56" s="1">
        <f t="shared" ca="1" si="5"/>
        <v>4</v>
      </c>
      <c r="G56" s="1">
        <f t="shared" ca="1" si="6"/>
        <v>400</v>
      </c>
      <c r="H56" s="1">
        <f t="shared" ca="1" si="9"/>
        <v>9651.3747920442383</v>
      </c>
    </row>
    <row r="57" spans="1:8" x14ac:dyDescent="0.2">
      <c r="A57" s="1">
        <v>51</v>
      </c>
      <c r="B57" s="1">
        <f t="shared" ca="1" si="1"/>
        <v>4.5062381086679815E-2</v>
      </c>
      <c r="C57" s="1">
        <f t="shared" ca="1" si="2"/>
        <v>-1</v>
      </c>
      <c r="D57" s="1">
        <f t="shared" ca="1" si="3"/>
        <v>5</v>
      </c>
      <c r="E57" s="1">
        <f t="shared" si="4"/>
        <v>0</v>
      </c>
      <c r="F57" s="1">
        <f t="shared" ca="1" si="5"/>
        <v>5</v>
      </c>
      <c r="G57" s="1">
        <f t="shared" ca="1" si="6"/>
        <v>500</v>
      </c>
      <c r="H57" s="1">
        <f t="shared" ca="1" si="9"/>
        <v>9151.3747920442383</v>
      </c>
    </row>
    <row r="58" spans="1:8" x14ac:dyDescent="0.2">
      <c r="A58" s="1">
        <v>52</v>
      </c>
      <c r="B58" s="1">
        <f t="shared" ca="1" si="1"/>
        <v>0.45500428067879206</v>
      </c>
      <c r="C58" s="1">
        <f t="shared" ca="1" si="2"/>
        <v>-1</v>
      </c>
      <c r="D58" s="1">
        <f t="shared" ca="1" si="3"/>
        <v>1</v>
      </c>
      <c r="E58" s="1">
        <f t="shared" si="4"/>
        <v>0</v>
      </c>
      <c r="F58" s="1">
        <f t="shared" ca="1" si="5"/>
        <v>1</v>
      </c>
      <c r="G58" s="1">
        <f t="shared" ca="1" si="6"/>
        <v>100</v>
      </c>
      <c r="H58" s="1">
        <f t="shared" ca="1" si="9"/>
        <v>9051.3747920442383</v>
      </c>
    </row>
    <row r="59" spans="1:8" x14ac:dyDescent="0.2">
      <c r="A59" s="1">
        <v>53</v>
      </c>
      <c r="B59" s="1">
        <f t="shared" ca="1" si="1"/>
        <v>0.32124243556868792</v>
      </c>
      <c r="C59" s="1">
        <f t="shared" ca="1" si="2"/>
        <v>-1</v>
      </c>
      <c r="D59" s="1">
        <f t="shared" ca="1" si="3"/>
        <v>2</v>
      </c>
      <c r="E59" s="1">
        <f t="shared" si="4"/>
        <v>0</v>
      </c>
      <c r="F59" s="1">
        <f t="shared" ca="1" si="5"/>
        <v>2</v>
      </c>
      <c r="G59" s="1">
        <f t="shared" ca="1" si="6"/>
        <v>200</v>
      </c>
      <c r="H59" s="1">
        <f t="shared" ca="1" si="9"/>
        <v>8851.3747920442383</v>
      </c>
    </row>
    <row r="60" spans="1:8" x14ac:dyDescent="0.2">
      <c r="A60" s="1">
        <v>54</v>
      </c>
      <c r="B60" s="1">
        <f t="shared" ca="1" si="1"/>
        <v>0.74878962703268581</v>
      </c>
      <c r="C60" s="1">
        <f t="shared" ca="1" si="2"/>
        <v>1.5003715654173615</v>
      </c>
      <c r="D60" s="1">
        <f t="shared" ca="1" si="3"/>
        <v>1</v>
      </c>
      <c r="E60" s="1">
        <f t="shared" si="4"/>
        <v>0</v>
      </c>
      <c r="F60" s="1">
        <f t="shared" ca="1" si="5"/>
        <v>3</v>
      </c>
      <c r="G60" s="1">
        <f t="shared" ca="1" si="6"/>
        <v>300</v>
      </c>
      <c r="H60" s="1">
        <f t="shared" ca="1" si="9"/>
        <v>9301.4862616694463</v>
      </c>
    </row>
    <row r="61" spans="1:8" x14ac:dyDescent="0.2">
      <c r="A61" s="1">
        <v>55</v>
      </c>
      <c r="B61" s="1">
        <f t="shared" ca="1" si="1"/>
        <v>0.30655012448987662</v>
      </c>
      <c r="C61" s="1">
        <f t="shared" ca="1" si="2"/>
        <v>-1</v>
      </c>
      <c r="D61" s="1">
        <f t="shared" ca="1" si="3"/>
        <v>2</v>
      </c>
      <c r="E61" s="1">
        <f t="shared" si="4"/>
        <v>0</v>
      </c>
      <c r="F61" s="1">
        <f t="shared" ca="1" si="5"/>
        <v>2</v>
      </c>
      <c r="G61" s="1">
        <f t="shared" ca="1" si="6"/>
        <v>200</v>
      </c>
      <c r="H61" s="1">
        <f t="shared" ca="1" si="9"/>
        <v>9101.4862616694463</v>
      </c>
    </row>
    <row r="62" spans="1:8" x14ac:dyDescent="0.2">
      <c r="A62" s="1">
        <v>56</v>
      </c>
      <c r="B62" s="1">
        <f t="shared" ca="1" si="1"/>
        <v>0.95042063097693308</v>
      </c>
      <c r="C62" s="1">
        <f t="shared" ca="1" si="2"/>
        <v>1.5003715654173615</v>
      </c>
      <c r="D62" s="1">
        <f t="shared" ca="1" si="3"/>
        <v>1</v>
      </c>
      <c r="E62" s="1">
        <f t="shared" si="4"/>
        <v>0</v>
      </c>
      <c r="F62" s="1">
        <f t="shared" ca="1" si="5"/>
        <v>3</v>
      </c>
      <c r="G62" s="1">
        <f t="shared" ca="1" si="6"/>
        <v>300</v>
      </c>
      <c r="H62" s="1">
        <f t="shared" ca="1" si="9"/>
        <v>9551.5977312946543</v>
      </c>
    </row>
    <row r="63" spans="1:8" x14ac:dyDescent="0.2">
      <c r="A63" s="1">
        <v>57</v>
      </c>
      <c r="B63" s="1">
        <f t="shared" ca="1" si="1"/>
        <v>0.61189210920633663</v>
      </c>
      <c r="C63" s="1">
        <f t="shared" ca="1" si="2"/>
        <v>1.5003715654173615</v>
      </c>
      <c r="D63" s="1">
        <f t="shared" ca="1" si="3"/>
        <v>0</v>
      </c>
      <c r="E63" s="1">
        <f t="shared" si="4"/>
        <v>0</v>
      </c>
      <c r="F63" s="1">
        <f t="shared" ca="1" si="5"/>
        <v>2</v>
      </c>
      <c r="G63" s="1">
        <f t="shared" ca="1" si="6"/>
        <v>200</v>
      </c>
      <c r="H63" s="1">
        <f t="shared" ca="1" si="9"/>
        <v>9851.6720443781269</v>
      </c>
    </row>
    <row r="64" spans="1:8" x14ac:dyDescent="0.2">
      <c r="A64" s="1">
        <v>58</v>
      </c>
      <c r="B64" s="1">
        <f t="shared" ca="1" si="1"/>
        <v>2.8334340988697138E-3</v>
      </c>
      <c r="C64" s="1">
        <f t="shared" ca="1" si="2"/>
        <v>-1</v>
      </c>
      <c r="D64" s="1">
        <f t="shared" ca="1" si="3"/>
        <v>1</v>
      </c>
      <c r="E64" s="1">
        <f t="shared" si="4"/>
        <v>0</v>
      </c>
      <c r="F64" s="1">
        <f t="shared" ca="1" si="5"/>
        <v>1</v>
      </c>
      <c r="G64" s="1">
        <f t="shared" ca="1" si="6"/>
        <v>100</v>
      </c>
      <c r="H64" s="1">
        <f t="shared" ca="1" si="9"/>
        <v>9751.6720443781269</v>
      </c>
    </row>
    <row r="65" spans="1:8" x14ac:dyDescent="0.2">
      <c r="A65" s="1">
        <v>59</v>
      </c>
      <c r="B65" s="1">
        <f t="shared" ca="1" si="1"/>
        <v>0.28783931616194347</v>
      </c>
      <c r="C65" s="1">
        <f t="shared" ca="1" si="2"/>
        <v>-1</v>
      </c>
      <c r="D65" s="1">
        <f t="shared" ca="1" si="3"/>
        <v>2</v>
      </c>
      <c r="E65" s="1">
        <f t="shared" si="4"/>
        <v>0</v>
      </c>
      <c r="F65" s="1">
        <f t="shared" ca="1" si="5"/>
        <v>2</v>
      </c>
      <c r="G65" s="1">
        <f t="shared" ca="1" si="6"/>
        <v>200</v>
      </c>
      <c r="H65" s="1">
        <f t="shared" ca="1" si="9"/>
        <v>9551.6720443781269</v>
      </c>
    </row>
    <row r="66" spans="1:8" x14ac:dyDescent="0.2">
      <c r="A66" s="1">
        <v>60</v>
      </c>
      <c r="B66" s="1">
        <f t="shared" ca="1" si="1"/>
        <v>0.47470200396559592</v>
      </c>
      <c r="C66" s="1">
        <f t="shared" ca="1" si="2"/>
        <v>-1</v>
      </c>
      <c r="D66" s="1">
        <f t="shared" ca="1" si="3"/>
        <v>3</v>
      </c>
      <c r="E66" s="1">
        <f t="shared" si="4"/>
        <v>0</v>
      </c>
      <c r="F66" s="1">
        <f t="shared" ca="1" si="5"/>
        <v>3</v>
      </c>
      <c r="G66" s="1">
        <f t="shared" ca="1" si="6"/>
        <v>300</v>
      </c>
      <c r="H66" s="1">
        <f t="shared" ca="1" si="9"/>
        <v>9251.6720443781269</v>
      </c>
    </row>
    <row r="67" spans="1:8" x14ac:dyDescent="0.2">
      <c r="A67" s="1">
        <v>61</v>
      </c>
      <c r="B67" s="1">
        <f t="shared" ca="1" si="1"/>
        <v>0.91459068984578307</v>
      </c>
      <c r="C67" s="1">
        <f t="shared" ca="1" si="2"/>
        <v>1.5003715654173615</v>
      </c>
      <c r="D67" s="1">
        <f t="shared" ca="1" si="3"/>
        <v>2</v>
      </c>
      <c r="E67" s="1">
        <f t="shared" si="4"/>
        <v>0</v>
      </c>
      <c r="F67" s="1">
        <f t="shared" ca="1" si="5"/>
        <v>4</v>
      </c>
      <c r="G67" s="1">
        <f t="shared" ca="1" si="6"/>
        <v>400</v>
      </c>
      <c r="H67" s="1">
        <f t="shared" ca="1" si="9"/>
        <v>9851.8206705450721</v>
      </c>
    </row>
    <row r="68" spans="1:8" x14ac:dyDescent="0.2">
      <c r="A68" s="1">
        <v>62</v>
      </c>
      <c r="B68" s="1">
        <f t="shared" ca="1" si="1"/>
        <v>1.2803345498216268E-2</v>
      </c>
      <c r="C68" s="1">
        <f t="shared" ca="1" si="2"/>
        <v>-1</v>
      </c>
      <c r="D68" s="1">
        <f t="shared" ca="1" si="3"/>
        <v>3</v>
      </c>
      <c r="E68" s="1">
        <f t="shared" si="4"/>
        <v>0</v>
      </c>
      <c r="F68" s="1">
        <f t="shared" ca="1" si="5"/>
        <v>3</v>
      </c>
      <c r="G68" s="1">
        <f t="shared" ca="1" si="6"/>
        <v>300</v>
      </c>
      <c r="H68" s="1">
        <f t="shared" ca="1" si="9"/>
        <v>9551.8206705450721</v>
      </c>
    </row>
    <row r="69" spans="1:8" x14ac:dyDescent="0.2">
      <c r="A69" s="1">
        <v>63</v>
      </c>
      <c r="B69" s="1">
        <f t="shared" ca="1" si="1"/>
        <v>0.33507749438167533</v>
      </c>
      <c r="C69" s="1">
        <f t="shared" ca="1" si="2"/>
        <v>-1</v>
      </c>
      <c r="D69" s="1">
        <f t="shared" ca="1" si="3"/>
        <v>4</v>
      </c>
      <c r="E69" s="1">
        <f t="shared" si="4"/>
        <v>0</v>
      </c>
      <c r="F69" s="1">
        <f t="shared" ca="1" si="5"/>
        <v>4</v>
      </c>
      <c r="G69" s="1">
        <f t="shared" ca="1" si="6"/>
        <v>400</v>
      </c>
      <c r="H69" s="1">
        <f t="shared" ca="1" si="9"/>
        <v>9151.8206705450721</v>
      </c>
    </row>
    <row r="70" spans="1:8" x14ac:dyDescent="0.2">
      <c r="A70" s="1">
        <v>64</v>
      </c>
      <c r="B70" s="1">
        <f t="shared" ca="1" si="1"/>
        <v>0.39033215113833664</v>
      </c>
      <c r="C70" s="1">
        <f t="shared" ca="1" si="2"/>
        <v>-1</v>
      </c>
      <c r="D70" s="1">
        <f t="shared" ca="1" si="3"/>
        <v>5</v>
      </c>
      <c r="E70" s="1">
        <f t="shared" si="4"/>
        <v>0</v>
      </c>
      <c r="F70" s="1">
        <f t="shared" ca="1" si="5"/>
        <v>5</v>
      </c>
      <c r="G70" s="1">
        <f t="shared" ca="1" si="6"/>
        <v>500</v>
      </c>
      <c r="H70" s="1">
        <f t="shared" ca="1" si="9"/>
        <v>8651.8206705450721</v>
      </c>
    </row>
    <row r="71" spans="1:8" x14ac:dyDescent="0.2">
      <c r="A71" s="1">
        <v>65</v>
      </c>
      <c r="B71" s="1">
        <f t="shared" ca="1" si="1"/>
        <v>0.66795647961376292</v>
      </c>
      <c r="C71" s="1">
        <f t="shared" ca="1" si="2"/>
        <v>1.5003715654173615</v>
      </c>
      <c r="D71" s="1">
        <f t="shared" ca="1" si="3"/>
        <v>4</v>
      </c>
      <c r="E71" s="1">
        <f t="shared" si="4"/>
        <v>0</v>
      </c>
      <c r="F71" s="1">
        <f t="shared" ca="1" si="5"/>
        <v>1</v>
      </c>
      <c r="G71" s="1">
        <f t="shared" ca="1" si="6"/>
        <v>100</v>
      </c>
      <c r="H71" s="1">
        <f t="shared" ca="1" si="9"/>
        <v>8801.8578270868074</v>
      </c>
    </row>
    <row r="72" spans="1:8" x14ac:dyDescent="0.2">
      <c r="A72" s="1">
        <v>66</v>
      </c>
      <c r="B72" s="1">
        <f t="shared" ref="B72:B135" ca="1" si="10">RAND()</f>
        <v>4.8245636358187904E-2</v>
      </c>
      <c r="C72" s="1">
        <f t="shared" ref="C72:C135" ca="1" si="11">IF(B72&lt;$D$1,$F$1,$H$1)</f>
        <v>-1</v>
      </c>
      <c r="D72" s="1">
        <f t="shared" ref="D72:D135" ca="1" si="12">IF($D$3=$S$2,IF(C72&lt;0,IF(E72&gt;E71,0-1,D71-1),IF(C72&gt;0,IF(AND(E71=1,D71=0),D71,IF(E72&lt;E71,0+1,D71+1)),D71)),
IF($D$3=$S$4,IF(C72&lt;0,IF(D71=$F$2,0+1,D71+1),IF(C72&gt;0,D71-1,D71)),
IF($D$3=$S$5,IF(C72&lt;0,IF(D71=$F$2,0+1,D71+1),IF(C72&gt;0,D71-1,D71)),
)))</f>
        <v>5</v>
      </c>
      <c r="E72" s="1">
        <f t="shared" ref="E72:E135" si="13">IF($D$3=$S$2,IF(AND(D71=-$B$2,C72&lt;0),IF(E71=$F$2,1,E71+1),IF(AND(D71=$D$2,C72&gt;0),IF(E71=1,1,E71-1),E71)),)</f>
        <v>0</v>
      </c>
      <c r="F72" s="1">
        <f t="shared" ref="F72:F135" ca="1" si="14">IF($D$3=$S$2,IF(IF(E72&gt;E71,ROUNDUP(F71*$F$3,0),IF(E72&lt;E71,IF(AND(E71=$F$2,E72=1),1,ROUNDDOWN(F71/$F$3,0)),F71))=0,1,IF(E72&gt;E71,ROUNDUP(F71*$F$3,0),IF(E72&lt;E71,IF(AND(E71=$F$2,E72=1),1,ROUNDDOWN(F71/$F$3,0)),F71))),
IF($D$3=$S$4,IF(C71&lt;0,IF(F71=$F$2,$H$3,F71+$F$3),IF(C71&gt;0,F71-$F$3,F71)),
IF($D$3=$S$5,IF(C71&lt;0,F71+F70,IF(C71&gt;0,F71-F70,F71)),
F71)))</f>
        <v>0</v>
      </c>
      <c r="G72" s="1">
        <f t="shared" ref="G72:G135" ca="1" si="15">F72*$H$2</f>
        <v>0</v>
      </c>
      <c r="H72" s="1">
        <f t="shared" ca="1" si="9"/>
        <v>8801.8578270868074</v>
      </c>
    </row>
    <row r="73" spans="1:8" x14ac:dyDescent="0.2">
      <c r="A73" s="1">
        <v>67</v>
      </c>
      <c r="B73" s="1">
        <f t="shared" ca="1" si="10"/>
        <v>0.42868083424991554</v>
      </c>
      <c r="C73" s="1">
        <f t="shared" ca="1" si="11"/>
        <v>-1</v>
      </c>
      <c r="D73" s="1">
        <f t="shared" ca="1" si="12"/>
        <v>1</v>
      </c>
      <c r="E73" s="1">
        <f t="shared" si="13"/>
        <v>0</v>
      </c>
      <c r="F73" s="1">
        <f t="shared" ca="1" si="14"/>
        <v>1</v>
      </c>
      <c r="G73" s="1">
        <f t="shared" ca="1" si="15"/>
        <v>100</v>
      </c>
      <c r="H73" s="1">
        <f t="shared" ca="1" si="9"/>
        <v>8701.8578270868074</v>
      </c>
    </row>
    <row r="74" spans="1:8" x14ac:dyDescent="0.2">
      <c r="A74" s="1">
        <v>68</v>
      </c>
      <c r="B74" s="1">
        <f t="shared" ca="1" si="10"/>
        <v>0.14197149287308164</v>
      </c>
      <c r="C74" s="1">
        <f t="shared" ca="1" si="11"/>
        <v>-1</v>
      </c>
      <c r="D74" s="1">
        <f t="shared" ca="1" si="12"/>
        <v>2</v>
      </c>
      <c r="E74" s="1">
        <f t="shared" si="13"/>
        <v>0</v>
      </c>
      <c r="F74" s="1">
        <f t="shared" ca="1" si="14"/>
        <v>2</v>
      </c>
      <c r="G74" s="1">
        <f t="shared" ca="1" si="15"/>
        <v>200</v>
      </c>
      <c r="H74" s="1">
        <f t="shared" ca="1" si="9"/>
        <v>8501.8578270868074</v>
      </c>
    </row>
    <row r="75" spans="1:8" x14ac:dyDescent="0.2">
      <c r="A75" s="1">
        <v>69</v>
      </c>
      <c r="B75" s="1">
        <f t="shared" ca="1" si="10"/>
        <v>0.40908764587133661</v>
      </c>
      <c r="C75" s="1">
        <f t="shared" ca="1" si="11"/>
        <v>-1</v>
      </c>
      <c r="D75" s="1">
        <f t="shared" ca="1" si="12"/>
        <v>3</v>
      </c>
      <c r="E75" s="1">
        <f t="shared" si="13"/>
        <v>0</v>
      </c>
      <c r="F75" s="1">
        <f t="shared" ca="1" si="14"/>
        <v>3</v>
      </c>
      <c r="G75" s="1">
        <f t="shared" ca="1" si="15"/>
        <v>300</v>
      </c>
      <c r="H75" s="1">
        <f t="shared" ca="1" si="9"/>
        <v>8201.8578270868074</v>
      </c>
    </row>
    <row r="76" spans="1:8" x14ac:dyDescent="0.2">
      <c r="A76" s="1">
        <v>70</v>
      </c>
      <c r="B76" s="1">
        <f t="shared" ca="1" si="10"/>
        <v>0.29472022050807878</v>
      </c>
      <c r="C76" s="1">
        <f t="shared" ca="1" si="11"/>
        <v>-1</v>
      </c>
      <c r="D76" s="1">
        <f t="shared" ca="1" si="12"/>
        <v>4</v>
      </c>
      <c r="E76" s="1">
        <f t="shared" si="13"/>
        <v>0</v>
      </c>
      <c r="F76" s="1">
        <f t="shared" ca="1" si="14"/>
        <v>4</v>
      </c>
      <c r="G76" s="1">
        <f t="shared" ca="1" si="15"/>
        <v>400</v>
      </c>
      <c r="H76" s="1">
        <f t="shared" ca="1" si="9"/>
        <v>7801.8578270868074</v>
      </c>
    </row>
    <row r="77" spans="1:8" x14ac:dyDescent="0.2">
      <c r="A77" s="1">
        <v>71</v>
      </c>
      <c r="B77" s="1">
        <f t="shared" ca="1" si="10"/>
        <v>0.86851531913864044</v>
      </c>
      <c r="C77" s="1">
        <f t="shared" ca="1" si="11"/>
        <v>1.5003715654173615</v>
      </c>
      <c r="D77" s="1">
        <f t="shared" ca="1" si="12"/>
        <v>3</v>
      </c>
      <c r="E77" s="1">
        <f t="shared" si="13"/>
        <v>0</v>
      </c>
      <c r="F77" s="1">
        <f t="shared" ca="1" si="14"/>
        <v>5</v>
      </c>
      <c r="G77" s="1">
        <f t="shared" ca="1" si="15"/>
        <v>500</v>
      </c>
      <c r="H77" s="1">
        <f t="shared" ca="1" si="9"/>
        <v>8552.043609795488</v>
      </c>
    </row>
    <row r="78" spans="1:8" x14ac:dyDescent="0.2">
      <c r="A78" s="1">
        <v>72</v>
      </c>
      <c r="B78" s="1">
        <f t="shared" ca="1" si="10"/>
        <v>0.14217555860524334</v>
      </c>
      <c r="C78" s="1">
        <f t="shared" ca="1" si="11"/>
        <v>-1</v>
      </c>
      <c r="D78" s="1">
        <f t="shared" ca="1" si="12"/>
        <v>4</v>
      </c>
      <c r="E78" s="1">
        <f t="shared" si="13"/>
        <v>0</v>
      </c>
      <c r="F78" s="1">
        <f t="shared" ca="1" si="14"/>
        <v>4</v>
      </c>
      <c r="G78" s="1">
        <f t="shared" ca="1" si="15"/>
        <v>400</v>
      </c>
      <c r="H78" s="1">
        <f t="shared" ca="1" si="9"/>
        <v>8152.043609795488</v>
      </c>
    </row>
    <row r="79" spans="1:8" x14ac:dyDescent="0.2">
      <c r="A79" s="1">
        <v>73</v>
      </c>
      <c r="B79" s="1">
        <f t="shared" ca="1" si="10"/>
        <v>0.79143531244081156</v>
      </c>
      <c r="C79" s="1">
        <f t="shared" ca="1" si="11"/>
        <v>1.5003715654173615</v>
      </c>
      <c r="D79" s="1">
        <f t="shared" ca="1" si="12"/>
        <v>3</v>
      </c>
      <c r="E79" s="1">
        <f t="shared" si="13"/>
        <v>0</v>
      </c>
      <c r="F79" s="1">
        <f t="shared" ca="1" si="14"/>
        <v>5</v>
      </c>
      <c r="G79" s="1">
        <f t="shared" ca="1" si="15"/>
        <v>500</v>
      </c>
      <c r="H79" s="1">
        <f t="shared" ca="1" si="9"/>
        <v>8902.2293925041686</v>
      </c>
    </row>
    <row r="80" spans="1:8" x14ac:dyDescent="0.2">
      <c r="A80" s="1">
        <v>74</v>
      </c>
      <c r="B80" s="1">
        <f t="shared" ca="1" si="10"/>
        <v>0.99897898583471711</v>
      </c>
      <c r="C80" s="1">
        <f t="shared" ca="1" si="11"/>
        <v>1.5003715654173615</v>
      </c>
      <c r="D80" s="1">
        <f t="shared" ca="1" si="12"/>
        <v>2</v>
      </c>
      <c r="E80" s="1">
        <f t="shared" si="13"/>
        <v>0</v>
      </c>
      <c r="F80" s="1">
        <f t="shared" ca="1" si="14"/>
        <v>4</v>
      </c>
      <c r="G80" s="1">
        <f t="shared" ca="1" si="15"/>
        <v>400</v>
      </c>
      <c r="H80" s="1">
        <f t="shared" ca="1" si="9"/>
        <v>9502.3780186711138</v>
      </c>
    </row>
    <row r="81" spans="1:8" x14ac:dyDescent="0.2">
      <c r="A81" s="1">
        <v>75</v>
      </c>
      <c r="B81" s="1">
        <f t="shared" ca="1" si="10"/>
        <v>0.61089938186109127</v>
      </c>
      <c r="C81" s="1">
        <f t="shared" ca="1" si="11"/>
        <v>1.5003715654173615</v>
      </c>
      <c r="D81" s="1">
        <f t="shared" ca="1" si="12"/>
        <v>1</v>
      </c>
      <c r="E81" s="1">
        <f t="shared" si="13"/>
        <v>0</v>
      </c>
      <c r="F81" s="1">
        <f t="shared" ca="1" si="14"/>
        <v>3</v>
      </c>
      <c r="G81" s="1">
        <f t="shared" ca="1" si="15"/>
        <v>300</v>
      </c>
      <c r="H81" s="1">
        <f t="shared" ca="1" si="9"/>
        <v>9952.4894882963217</v>
      </c>
    </row>
    <row r="82" spans="1:8" x14ac:dyDescent="0.2">
      <c r="A82" s="1">
        <v>76</v>
      </c>
      <c r="B82" s="1">
        <f t="shared" ca="1" si="10"/>
        <v>0.5666019836878351</v>
      </c>
      <c r="C82" s="1">
        <f t="shared" ca="1" si="11"/>
        <v>-1</v>
      </c>
      <c r="D82" s="1">
        <f t="shared" ca="1" si="12"/>
        <v>2</v>
      </c>
      <c r="E82" s="1">
        <f t="shared" si="13"/>
        <v>0</v>
      </c>
      <c r="F82" s="1">
        <f t="shared" ca="1" si="14"/>
        <v>2</v>
      </c>
      <c r="G82" s="1">
        <f t="shared" ca="1" si="15"/>
        <v>200</v>
      </c>
      <c r="H82" s="1">
        <f t="shared" ca="1" si="9"/>
        <v>9752.4894882963217</v>
      </c>
    </row>
    <row r="83" spans="1:8" x14ac:dyDescent="0.2">
      <c r="A83" s="1">
        <v>77</v>
      </c>
      <c r="B83" s="1">
        <f t="shared" ca="1" si="10"/>
        <v>0.66640506255250687</v>
      </c>
      <c r="C83" s="1">
        <f t="shared" ca="1" si="11"/>
        <v>1.5003715654173615</v>
      </c>
      <c r="D83" s="1">
        <f t="shared" ca="1" si="12"/>
        <v>1</v>
      </c>
      <c r="E83" s="1">
        <f t="shared" si="13"/>
        <v>0</v>
      </c>
      <c r="F83" s="1">
        <f t="shared" ca="1" si="14"/>
        <v>3</v>
      </c>
      <c r="G83" s="1">
        <f t="shared" ca="1" si="15"/>
        <v>300</v>
      </c>
      <c r="H83" s="1">
        <f t="shared" ca="1" si="9"/>
        <v>10202.60095792153</v>
      </c>
    </row>
    <row r="84" spans="1:8" x14ac:dyDescent="0.2">
      <c r="A84" s="1">
        <v>78</v>
      </c>
      <c r="B84" s="1">
        <f t="shared" ca="1" si="10"/>
        <v>0.20923029414108352</v>
      </c>
      <c r="C84" s="1">
        <f t="shared" ca="1" si="11"/>
        <v>-1</v>
      </c>
      <c r="D84" s="1">
        <f t="shared" ca="1" si="12"/>
        <v>2</v>
      </c>
      <c r="E84" s="1">
        <f t="shared" si="13"/>
        <v>0</v>
      </c>
      <c r="F84" s="1">
        <f t="shared" ca="1" si="14"/>
        <v>2</v>
      </c>
      <c r="G84" s="1">
        <f t="shared" ca="1" si="15"/>
        <v>200</v>
      </c>
      <c r="H84" s="1">
        <f t="shared" ca="1" si="9"/>
        <v>10002.60095792153</v>
      </c>
    </row>
    <row r="85" spans="1:8" x14ac:dyDescent="0.2">
      <c r="A85" s="1">
        <v>79</v>
      </c>
      <c r="B85" s="1">
        <f t="shared" ca="1" si="10"/>
        <v>0.79459853730564634</v>
      </c>
      <c r="C85" s="1">
        <f t="shared" ca="1" si="11"/>
        <v>1.5003715654173615</v>
      </c>
      <c r="D85" s="1">
        <f t="shared" ca="1" si="12"/>
        <v>1</v>
      </c>
      <c r="E85" s="1">
        <f t="shared" si="13"/>
        <v>0</v>
      </c>
      <c r="F85" s="1">
        <f t="shared" ca="1" si="14"/>
        <v>3</v>
      </c>
      <c r="G85" s="1">
        <f t="shared" ca="1" si="15"/>
        <v>300</v>
      </c>
      <c r="H85" s="1">
        <f t="shared" ca="1" si="9"/>
        <v>10452.712427546738</v>
      </c>
    </row>
    <row r="86" spans="1:8" x14ac:dyDescent="0.2">
      <c r="A86" s="1">
        <v>80</v>
      </c>
      <c r="B86" s="1">
        <f t="shared" ca="1" si="10"/>
        <v>0.95011301213523369</v>
      </c>
      <c r="C86" s="1">
        <f t="shared" ca="1" si="11"/>
        <v>1.5003715654173615</v>
      </c>
      <c r="D86" s="1">
        <f t="shared" ca="1" si="12"/>
        <v>0</v>
      </c>
      <c r="E86" s="1">
        <f t="shared" si="13"/>
        <v>0</v>
      </c>
      <c r="F86" s="1">
        <f t="shared" ca="1" si="14"/>
        <v>2</v>
      </c>
      <c r="G86" s="1">
        <f t="shared" ca="1" si="15"/>
        <v>200</v>
      </c>
      <c r="H86" s="1">
        <f t="shared" ca="1" si="9"/>
        <v>10752.78674063021</v>
      </c>
    </row>
    <row r="87" spans="1:8" x14ac:dyDescent="0.2">
      <c r="A87" s="1">
        <v>81</v>
      </c>
      <c r="B87" s="1">
        <f t="shared" ca="1" si="10"/>
        <v>0.14269241658657217</v>
      </c>
      <c r="C87" s="1">
        <f t="shared" ca="1" si="11"/>
        <v>-1</v>
      </c>
      <c r="D87" s="1">
        <f t="shared" ca="1" si="12"/>
        <v>1</v>
      </c>
      <c r="E87" s="1">
        <f t="shared" si="13"/>
        <v>0</v>
      </c>
      <c r="F87" s="1">
        <f t="shared" ca="1" si="14"/>
        <v>1</v>
      </c>
      <c r="G87" s="1">
        <f t="shared" ca="1" si="15"/>
        <v>100</v>
      </c>
      <c r="H87" s="1">
        <f t="shared" ca="1" si="9"/>
        <v>10652.78674063021</v>
      </c>
    </row>
    <row r="88" spans="1:8" x14ac:dyDescent="0.2">
      <c r="A88" s="1">
        <v>82</v>
      </c>
      <c r="B88" s="1">
        <f t="shared" ca="1" si="10"/>
        <v>0.66214992344757084</v>
      </c>
      <c r="C88" s="1">
        <f t="shared" ca="1" si="11"/>
        <v>1.5003715654173615</v>
      </c>
      <c r="D88" s="1">
        <f t="shared" ca="1" si="12"/>
        <v>0</v>
      </c>
      <c r="E88" s="1">
        <f t="shared" si="13"/>
        <v>0</v>
      </c>
      <c r="F88" s="1">
        <f t="shared" ca="1" si="14"/>
        <v>2</v>
      </c>
      <c r="G88" s="1">
        <f t="shared" ca="1" si="15"/>
        <v>200</v>
      </c>
      <c r="H88" s="1">
        <f t="shared" ca="1" si="9"/>
        <v>10952.861053713683</v>
      </c>
    </row>
    <row r="89" spans="1:8" x14ac:dyDescent="0.2">
      <c r="A89" s="1">
        <v>83</v>
      </c>
      <c r="B89" s="1">
        <f t="shared" ca="1" si="10"/>
        <v>0.11506799210858509</v>
      </c>
      <c r="C89" s="1">
        <f t="shared" ca="1" si="11"/>
        <v>-1</v>
      </c>
      <c r="D89" s="1">
        <f t="shared" ca="1" si="12"/>
        <v>1</v>
      </c>
      <c r="E89" s="1">
        <f t="shared" si="13"/>
        <v>0</v>
      </c>
      <c r="F89" s="1">
        <f t="shared" ca="1" si="14"/>
        <v>1</v>
      </c>
      <c r="G89" s="1">
        <f t="shared" ca="1" si="15"/>
        <v>100</v>
      </c>
      <c r="H89" s="1">
        <f t="shared" ca="1" si="9"/>
        <v>10852.861053713683</v>
      </c>
    </row>
    <row r="90" spans="1:8" x14ac:dyDescent="0.2">
      <c r="A90" s="1">
        <v>84</v>
      </c>
      <c r="B90" s="1">
        <f t="shared" ca="1" si="10"/>
        <v>0.7272524104443292</v>
      </c>
      <c r="C90" s="1">
        <f t="shared" ca="1" si="11"/>
        <v>1.5003715654173615</v>
      </c>
      <c r="D90" s="1">
        <f t="shared" ca="1" si="12"/>
        <v>0</v>
      </c>
      <c r="E90" s="1">
        <f t="shared" si="13"/>
        <v>0</v>
      </c>
      <c r="F90" s="1">
        <f t="shared" ca="1" si="14"/>
        <v>2</v>
      </c>
      <c r="G90" s="1">
        <f t="shared" ca="1" si="15"/>
        <v>200</v>
      </c>
      <c r="H90" s="1">
        <f t="shared" ca="1" si="9"/>
        <v>11152.935366797155</v>
      </c>
    </row>
    <row r="91" spans="1:8" x14ac:dyDescent="0.2">
      <c r="A91" s="1">
        <v>85</v>
      </c>
      <c r="B91" s="1">
        <f t="shared" ca="1" si="10"/>
        <v>0.2439082704133364</v>
      </c>
      <c r="C91" s="1">
        <f t="shared" ca="1" si="11"/>
        <v>-1</v>
      </c>
      <c r="D91" s="1">
        <f t="shared" ca="1" si="12"/>
        <v>1</v>
      </c>
      <c r="E91" s="1">
        <f t="shared" si="13"/>
        <v>0</v>
      </c>
      <c r="F91" s="1">
        <f t="shared" ca="1" si="14"/>
        <v>1</v>
      </c>
      <c r="G91" s="1">
        <f t="shared" ca="1" si="15"/>
        <v>100</v>
      </c>
      <c r="H91" s="1">
        <f t="shared" ca="1" si="9"/>
        <v>11052.935366797155</v>
      </c>
    </row>
    <row r="92" spans="1:8" x14ac:dyDescent="0.2">
      <c r="A92" s="1">
        <v>86</v>
      </c>
      <c r="B92" s="1">
        <f t="shared" ca="1" si="10"/>
        <v>0.88020013126083119</v>
      </c>
      <c r="C92" s="1">
        <f t="shared" ca="1" si="11"/>
        <v>1.5003715654173615</v>
      </c>
      <c r="D92" s="1">
        <f t="shared" ca="1" si="12"/>
        <v>0</v>
      </c>
      <c r="E92" s="1">
        <f t="shared" si="13"/>
        <v>0</v>
      </c>
      <c r="F92" s="1">
        <f t="shared" ca="1" si="14"/>
        <v>2</v>
      </c>
      <c r="G92" s="1">
        <f t="shared" ca="1" si="15"/>
        <v>200</v>
      </c>
      <c r="H92" s="1">
        <f t="shared" ca="1" si="9"/>
        <v>11353.009679880628</v>
      </c>
    </row>
    <row r="93" spans="1:8" x14ac:dyDescent="0.2">
      <c r="A93" s="1">
        <v>87</v>
      </c>
      <c r="B93" s="1">
        <f t="shared" ca="1" si="10"/>
        <v>0.18626835918170292</v>
      </c>
      <c r="C93" s="1">
        <f t="shared" ca="1" si="11"/>
        <v>-1</v>
      </c>
      <c r="D93" s="1">
        <f t="shared" ca="1" si="12"/>
        <v>1</v>
      </c>
      <c r="E93" s="1">
        <f t="shared" si="13"/>
        <v>0</v>
      </c>
      <c r="F93" s="1">
        <f t="shared" ca="1" si="14"/>
        <v>1</v>
      </c>
      <c r="G93" s="1">
        <f t="shared" ca="1" si="15"/>
        <v>100</v>
      </c>
      <c r="H93" s="1">
        <f t="shared" ca="1" si="9"/>
        <v>11253.009679880628</v>
      </c>
    </row>
    <row r="94" spans="1:8" x14ac:dyDescent="0.2">
      <c r="A94" s="1">
        <v>88</v>
      </c>
      <c r="B94" s="1">
        <f t="shared" ca="1" si="10"/>
        <v>0.76333912754172639</v>
      </c>
      <c r="C94" s="1">
        <f t="shared" ca="1" si="11"/>
        <v>1.5003715654173615</v>
      </c>
      <c r="D94" s="1">
        <f t="shared" ca="1" si="12"/>
        <v>0</v>
      </c>
      <c r="E94" s="1">
        <f t="shared" si="13"/>
        <v>0</v>
      </c>
      <c r="F94" s="1">
        <f t="shared" ca="1" si="14"/>
        <v>2</v>
      </c>
      <c r="G94" s="1">
        <f t="shared" ca="1" si="15"/>
        <v>200</v>
      </c>
      <c r="H94" s="1">
        <f t="shared" ca="1" si="9"/>
        <v>11553.083992964101</v>
      </c>
    </row>
    <row r="95" spans="1:8" x14ac:dyDescent="0.2">
      <c r="A95" s="1">
        <v>89</v>
      </c>
      <c r="B95" s="1">
        <f t="shared" ca="1" si="10"/>
        <v>0.15716114592574049</v>
      </c>
      <c r="C95" s="1">
        <f t="shared" ca="1" si="11"/>
        <v>-1</v>
      </c>
      <c r="D95" s="1">
        <f t="shared" ca="1" si="12"/>
        <v>1</v>
      </c>
      <c r="E95" s="1">
        <f t="shared" si="13"/>
        <v>0</v>
      </c>
      <c r="F95" s="1">
        <f t="shared" ca="1" si="14"/>
        <v>1</v>
      </c>
      <c r="G95" s="1">
        <f t="shared" ca="1" si="15"/>
        <v>100</v>
      </c>
      <c r="H95" s="1">
        <f t="shared" ca="1" si="9"/>
        <v>11453.083992964101</v>
      </c>
    </row>
    <row r="96" spans="1:8" x14ac:dyDescent="0.2">
      <c r="A96" s="1">
        <v>90</v>
      </c>
      <c r="B96" s="1">
        <f t="shared" ca="1" si="10"/>
        <v>0.85025967863643004</v>
      </c>
      <c r="C96" s="1">
        <f t="shared" ca="1" si="11"/>
        <v>1.5003715654173615</v>
      </c>
      <c r="D96" s="1">
        <f t="shared" ca="1" si="12"/>
        <v>0</v>
      </c>
      <c r="E96" s="1">
        <f t="shared" si="13"/>
        <v>0</v>
      </c>
      <c r="F96" s="1">
        <f t="shared" ca="1" si="14"/>
        <v>2</v>
      </c>
      <c r="G96" s="1">
        <f t="shared" ca="1" si="15"/>
        <v>200</v>
      </c>
      <c r="H96" s="1">
        <f t="shared" ca="1" si="9"/>
        <v>11753.158306047573</v>
      </c>
    </row>
    <row r="97" spans="1:8" x14ac:dyDescent="0.2">
      <c r="A97" s="1">
        <v>91</v>
      </c>
      <c r="B97" s="1">
        <f t="shared" ca="1" si="10"/>
        <v>0.86646313891148596</v>
      </c>
      <c r="C97" s="1">
        <f t="shared" ca="1" si="11"/>
        <v>1.5003715654173615</v>
      </c>
      <c r="D97" s="1">
        <f t="shared" ca="1" si="12"/>
        <v>-1</v>
      </c>
      <c r="E97" s="1">
        <f t="shared" si="13"/>
        <v>0</v>
      </c>
      <c r="F97" s="1">
        <f t="shared" ca="1" si="14"/>
        <v>1</v>
      </c>
      <c r="G97" s="1">
        <f t="shared" ca="1" si="15"/>
        <v>100</v>
      </c>
      <c r="H97" s="1">
        <f t="shared" ca="1" si="9"/>
        <v>11903.195462589309</v>
      </c>
    </row>
    <row r="98" spans="1:8" x14ac:dyDescent="0.2">
      <c r="A98" s="1">
        <v>92</v>
      </c>
      <c r="B98" s="1">
        <f t="shared" ca="1" si="10"/>
        <v>0.54888525812488287</v>
      </c>
      <c r="C98" s="1">
        <f t="shared" ca="1" si="11"/>
        <v>-1</v>
      </c>
      <c r="D98" s="1">
        <f t="shared" ca="1" si="12"/>
        <v>0</v>
      </c>
      <c r="E98" s="1">
        <f t="shared" si="13"/>
        <v>0</v>
      </c>
      <c r="F98" s="1">
        <f t="shared" ca="1" si="14"/>
        <v>0</v>
      </c>
      <c r="G98" s="1">
        <f t="shared" ca="1" si="15"/>
        <v>0</v>
      </c>
      <c r="H98" s="1">
        <f t="shared" ca="1" si="9"/>
        <v>11903.195462589309</v>
      </c>
    </row>
    <row r="99" spans="1:8" x14ac:dyDescent="0.2">
      <c r="A99" s="1">
        <v>93</v>
      </c>
      <c r="B99" s="1">
        <f t="shared" ca="1" si="10"/>
        <v>0.18910666609436755</v>
      </c>
      <c r="C99" s="1">
        <f t="shared" ca="1" si="11"/>
        <v>-1</v>
      </c>
      <c r="D99" s="1">
        <f t="shared" ca="1" si="12"/>
        <v>1</v>
      </c>
      <c r="E99" s="1">
        <f t="shared" si="13"/>
        <v>0</v>
      </c>
      <c r="F99" s="1">
        <f t="shared" ca="1" si="14"/>
        <v>1</v>
      </c>
      <c r="G99" s="1">
        <f t="shared" ca="1" si="15"/>
        <v>100</v>
      </c>
      <c r="H99" s="1">
        <f t="shared" ca="1" si="9"/>
        <v>11803.195462589309</v>
      </c>
    </row>
    <row r="100" spans="1:8" x14ac:dyDescent="0.2">
      <c r="A100" s="1">
        <v>94</v>
      </c>
      <c r="B100" s="1">
        <f t="shared" ca="1" si="10"/>
        <v>0.31239103000803781</v>
      </c>
      <c r="C100" s="1">
        <f t="shared" ca="1" si="11"/>
        <v>-1</v>
      </c>
      <c r="D100" s="1">
        <f t="shared" ca="1" si="12"/>
        <v>2</v>
      </c>
      <c r="E100" s="1">
        <f t="shared" si="13"/>
        <v>0</v>
      </c>
      <c r="F100" s="1">
        <f t="shared" ca="1" si="14"/>
        <v>2</v>
      </c>
      <c r="G100" s="1">
        <f t="shared" ca="1" si="15"/>
        <v>200</v>
      </c>
      <c r="H100" s="1">
        <f t="shared" ref="H100:H110" ca="1" si="16">H99+G100*C100</f>
        <v>11603.195462589309</v>
      </c>
    </row>
    <row r="101" spans="1:8" x14ac:dyDescent="0.2">
      <c r="A101" s="1">
        <v>95</v>
      </c>
      <c r="B101" s="1">
        <f t="shared" ca="1" si="10"/>
        <v>0.7551117869843309</v>
      </c>
      <c r="C101" s="1">
        <f t="shared" ca="1" si="11"/>
        <v>1.5003715654173615</v>
      </c>
      <c r="D101" s="1">
        <f t="shared" ca="1" si="12"/>
        <v>1</v>
      </c>
      <c r="E101" s="1">
        <f t="shared" si="13"/>
        <v>0</v>
      </c>
      <c r="F101" s="1">
        <f t="shared" ca="1" si="14"/>
        <v>3</v>
      </c>
      <c r="G101" s="1">
        <f t="shared" ca="1" si="15"/>
        <v>300</v>
      </c>
      <c r="H101" s="1">
        <f t="shared" ca="1" si="16"/>
        <v>12053.306932214517</v>
      </c>
    </row>
    <row r="102" spans="1:8" x14ac:dyDescent="0.2">
      <c r="A102" s="1">
        <v>96</v>
      </c>
      <c r="B102" s="1">
        <f t="shared" ca="1" si="10"/>
        <v>0.38895804733808004</v>
      </c>
      <c r="C102" s="1">
        <f t="shared" ca="1" si="11"/>
        <v>-1</v>
      </c>
      <c r="D102" s="1">
        <f t="shared" ca="1" si="12"/>
        <v>2</v>
      </c>
      <c r="E102" s="1">
        <f t="shared" si="13"/>
        <v>0</v>
      </c>
      <c r="F102" s="1">
        <f t="shared" ca="1" si="14"/>
        <v>2</v>
      </c>
      <c r="G102" s="1">
        <f t="shared" ca="1" si="15"/>
        <v>200</v>
      </c>
      <c r="H102" s="1">
        <f t="shared" ca="1" si="16"/>
        <v>11853.306932214517</v>
      </c>
    </row>
    <row r="103" spans="1:8" x14ac:dyDescent="0.2">
      <c r="A103" s="1">
        <v>97</v>
      </c>
      <c r="B103" s="1">
        <f t="shared" ca="1" si="10"/>
        <v>0.96361432793511226</v>
      </c>
      <c r="C103" s="1">
        <f t="shared" ca="1" si="11"/>
        <v>1.5003715654173615</v>
      </c>
      <c r="D103" s="1">
        <f t="shared" ca="1" si="12"/>
        <v>1</v>
      </c>
      <c r="E103" s="1">
        <f t="shared" si="13"/>
        <v>0</v>
      </c>
      <c r="F103" s="1">
        <f t="shared" ca="1" si="14"/>
        <v>3</v>
      </c>
      <c r="G103" s="1">
        <f t="shared" ca="1" si="15"/>
        <v>300</v>
      </c>
      <c r="H103" s="1">
        <f t="shared" ca="1" si="16"/>
        <v>12303.418401839725</v>
      </c>
    </row>
    <row r="104" spans="1:8" x14ac:dyDescent="0.2">
      <c r="A104" s="1">
        <v>98</v>
      </c>
      <c r="B104" s="1">
        <f t="shared" ca="1" si="10"/>
        <v>0.74373801626946534</v>
      </c>
      <c r="C104" s="1">
        <f t="shared" ca="1" si="11"/>
        <v>1.5003715654173615</v>
      </c>
      <c r="D104" s="1">
        <f t="shared" ca="1" si="12"/>
        <v>0</v>
      </c>
      <c r="E104" s="1">
        <f t="shared" si="13"/>
        <v>0</v>
      </c>
      <c r="F104" s="1">
        <f t="shared" ca="1" si="14"/>
        <v>2</v>
      </c>
      <c r="G104" s="1">
        <f t="shared" ca="1" si="15"/>
        <v>200</v>
      </c>
      <c r="H104" s="1">
        <f t="shared" ca="1" si="16"/>
        <v>12603.492714923197</v>
      </c>
    </row>
    <row r="105" spans="1:8" x14ac:dyDescent="0.2">
      <c r="A105" s="1">
        <v>99</v>
      </c>
      <c r="B105" s="1">
        <f t="shared" ca="1" si="10"/>
        <v>0.6572240641197814</v>
      </c>
      <c r="C105" s="1">
        <f t="shared" ca="1" si="11"/>
        <v>1.5003715654173615</v>
      </c>
      <c r="D105" s="1">
        <f t="shared" ca="1" si="12"/>
        <v>-1</v>
      </c>
      <c r="E105" s="1">
        <f t="shared" si="13"/>
        <v>0</v>
      </c>
      <c r="F105" s="1">
        <f t="shared" ca="1" si="14"/>
        <v>1</v>
      </c>
      <c r="G105" s="1">
        <f t="shared" ca="1" si="15"/>
        <v>100</v>
      </c>
      <c r="H105" s="1">
        <f t="shared" ca="1" si="16"/>
        <v>12753.529871464933</v>
      </c>
    </row>
    <row r="106" spans="1:8" x14ac:dyDescent="0.2">
      <c r="A106" s="1">
        <v>100</v>
      </c>
      <c r="B106" s="1">
        <f t="shared" ca="1" si="10"/>
        <v>8.8329388128256192E-2</v>
      </c>
      <c r="C106" s="1">
        <f t="shared" ca="1" si="11"/>
        <v>-1</v>
      </c>
      <c r="D106" s="1">
        <f t="shared" ca="1" si="12"/>
        <v>0</v>
      </c>
      <c r="E106" s="1">
        <f t="shared" si="13"/>
        <v>0</v>
      </c>
      <c r="F106" s="1">
        <f t="shared" ca="1" si="14"/>
        <v>0</v>
      </c>
      <c r="G106" s="1">
        <f t="shared" ca="1" si="15"/>
        <v>0</v>
      </c>
      <c r="H106" s="1">
        <f t="shared" ca="1" si="16"/>
        <v>12753.529871464933</v>
      </c>
    </row>
    <row r="107" spans="1:8" x14ac:dyDescent="0.2">
      <c r="A107" s="1">
        <v>101</v>
      </c>
      <c r="B107" s="1">
        <f t="shared" ca="1" si="10"/>
        <v>0.98416488250092693</v>
      </c>
      <c r="C107" s="1">
        <f t="shared" ca="1" si="11"/>
        <v>1.5003715654173615</v>
      </c>
      <c r="D107" s="1">
        <f t="shared" ca="1" si="12"/>
        <v>-1</v>
      </c>
      <c r="E107" s="1">
        <f t="shared" si="13"/>
        <v>0</v>
      </c>
      <c r="F107" s="1">
        <f t="shared" ca="1" si="14"/>
        <v>1</v>
      </c>
      <c r="G107" s="1">
        <f t="shared" ca="1" si="15"/>
        <v>100</v>
      </c>
      <c r="H107" s="1">
        <f t="shared" ca="1" si="16"/>
        <v>12903.567028006668</v>
      </c>
    </row>
    <row r="108" spans="1:8" x14ac:dyDescent="0.2">
      <c r="A108" s="1">
        <v>102</v>
      </c>
      <c r="B108" s="1">
        <f t="shared" ca="1" si="10"/>
        <v>0.4654871733756023</v>
      </c>
      <c r="C108" s="1">
        <f t="shared" ca="1" si="11"/>
        <v>-1</v>
      </c>
      <c r="D108" s="1">
        <f t="shared" ca="1" si="12"/>
        <v>0</v>
      </c>
      <c r="E108" s="1">
        <f t="shared" si="13"/>
        <v>0</v>
      </c>
      <c r="F108" s="1">
        <f t="shared" ca="1" si="14"/>
        <v>0</v>
      </c>
      <c r="G108" s="1">
        <f t="shared" ca="1" si="15"/>
        <v>0</v>
      </c>
      <c r="H108" s="1">
        <f t="shared" ca="1" si="16"/>
        <v>12903.567028006668</v>
      </c>
    </row>
    <row r="109" spans="1:8" x14ac:dyDescent="0.2">
      <c r="A109" s="1">
        <v>103</v>
      </c>
      <c r="B109" s="1">
        <f t="shared" ca="1" si="10"/>
        <v>0.73875232187933082</v>
      </c>
      <c r="C109" s="1">
        <f t="shared" ca="1" si="11"/>
        <v>1.5003715654173615</v>
      </c>
      <c r="D109" s="1">
        <f t="shared" ca="1" si="12"/>
        <v>-1</v>
      </c>
      <c r="E109" s="1">
        <f t="shared" si="13"/>
        <v>0</v>
      </c>
      <c r="F109" s="1">
        <f t="shared" ca="1" si="14"/>
        <v>1</v>
      </c>
      <c r="G109" s="1">
        <f t="shared" ca="1" si="15"/>
        <v>100</v>
      </c>
      <c r="H109" s="1">
        <f t="shared" ca="1" si="16"/>
        <v>13053.604184548403</v>
      </c>
    </row>
    <row r="110" spans="1:8" x14ac:dyDescent="0.2">
      <c r="A110" s="1">
        <v>104</v>
      </c>
      <c r="B110" s="1">
        <f t="shared" ca="1" si="10"/>
        <v>0.64781120565359251</v>
      </c>
      <c r="C110" s="1">
        <f t="shared" ca="1" si="11"/>
        <v>1.5003715654173615</v>
      </c>
      <c r="D110" s="1">
        <f t="shared" ca="1" si="12"/>
        <v>-2</v>
      </c>
      <c r="E110" s="1">
        <f t="shared" si="13"/>
        <v>0</v>
      </c>
      <c r="F110" s="1">
        <f t="shared" ca="1" si="14"/>
        <v>0</v>
      </c>
      <c r="G110" s="1">
        <f t="shared" ca="1" si="15"/>
        <v>0</v>
      </c>
      <c r="H110" s="1">
        <f t="shared" ca="1" si="16"/>
        <v>13053.604184548403</v>
      </c>
    </row>
    <row r="111" spans="1:8" x14ac:dyDescent="0.2">
      <c r="A111" s="1">
        <v>105</v>
      </c>
      <c r="B111" s="1">
        <f t="shared" ca="1" si="10"/>
        <v>0.32159204212795045</v>
      </c>
      <c r="C111" s="1">
        <f t="shared" ca="1" si="11"/>
        <v>-1</v>
      </c>
      <c r="D111" s="1">
        <f t="shared" ca="1" si="12"/>
        <v>-1</v>
      </c>
      <c r="E111" s="1">
        <f t="shared" si="13"/>
        <v>0</v>
      </c>
      <c r="F111" s="1">
        <f t="shared" ca="1" si="14"/>
        <v>-1</v>
      </c>
      <c r="G111" s="1">
        <f t="shared" ca="1" si="15"/>
        <v>-100</v>
      </c>
      <c r="H111" s="1">
        <f t="shared" ref="H111:H153" ca="1" si="17">H110+G111*C111</f>
        <v>13153.604184548403</v>
      </c>
    </row>
    <row r="112" spans="1:8" x14ac:dyDescent="0.2">
      <c r="A112" s="1">
        <v>106</v>
      </c>
      <c r="B112" s="1">
        <f t="shared" ca="1" si="10"/>
        <v>3.9008677892759303E-2</v>
      </c>
      <c r="C112" s="1">
        <f t="shared" ca="1" si="11"/>
        <v>-1</v>
      </c>
      <c r="D112" s="1">
        <f t="shared" ca="1" si="12"/>
        <v>0</v>
      </c>
      <c r="E112" s="1">
        <f t="shared" si="13"/>
        <v>0</v>
      </c>
      <c r="F112" s="1">
        <f t="shared" ca="1" si="14"/>
        <v>0</v>
      </c>
      <c r="G112" s="1">
        <f t="shared" ca="1" si="15"/>
        <v>0</v>
      </c>
      <c r="H112" s="1">
        <f t="shared" ca="1" si="17"/>
        <v>13153.604184548403</v>
      </c>
    </row>
    <row r="113" spans="1:8" x14ac:dyDescent="0.2">
      <c r="A113" s="1">
        <v>107</v>
      </c>
      <c r="B113" s="1">
        <f t="shared" ca="1" si="10"/>
        <v>0.35457416385192775</v>
      </c>
      <c r="C113" s="1">
        <f t="shared" ca="1" si="11"/>
        <v>-1</v>
      </c>
      <c r="D113" s="1">
        <f t="shared" ca="1" si="12"/>
        <v>1</v>
      </c>
      <c r="E113" s="1">
        <f t="shared" si="13"/>
        <v>0</v>
      </c>
      <c r="F113" s="1">
        <f t="shared" ca="1" si="14"/>
        <v>1</v>
      </c>
      <c r="G113" s="1">
        <f t="shared" ca="1" si="15"/>
        <v>100</v>
      </c>
      <c r="H113" s="1">
        <f t="shared" ca="1" si="17"/>
        <v>13053.604184548403</v>
      </c>
    </row>
    <row r="114" spans="1:8" x14ac:dyDescent="0.2">
      <c r="A114" s="1">
        <v>108</v>
      </c>
      <c r="B114" s="1">
        <f t="shared" ca="1" si="10"/>
        <v>0.82493012374296448</v>
      </c>
      <c r="C114" s="1">
        <f t="shared" ca="1" si="11"/>
        <v>1.5003715654173615</v>
      </c>
      <c r="D114" s="1">
        <f t="shared" ca="1" si="12"/>
        <v>0</v>
      </c>
      <c r="E114" s="1">
        <f t="shared" si="13"/>
        <v>0</v>
      </c>
      <c r="F114" s="1">
        <f t="shared" ca="1" si="14"/>
        <v>2</v>
      </c>
      <c r="G114" s="1">
        <f t="shared" ca="1" si="15"/>
        <v>200</v>
      </c>
      <c r="H114" s="1">
        <f t="shared" ca="1" si="17"/>
        <v>13353.678497631876</v>
      </c>
    </row>
    <row r="115" spans="1:8" x14ac:dyDescent="0.2">
      <c r="A115" s="1">
        <v>109</v>
      </c>
      <c r="B115" s="1">
        <f t="shared" ca="1" si="10"/>
        <v>0.66905222945251008</v>
      </c>
      <c r="C115" s="1">
        <f t="shared" ca="1" si="11"/>
        <v>1.5003715654173615</v>
      </c>
      <c r="D115" s="1">
        <f t="shared" ca="1" si="12"/>
        <v>-1</v>
      </c>
      <c r="E115" s="1">
        <f t="shared" si="13"/>
        <v>0</v>
      </c>
      <c r="F115" s="1">
        <f t="shared" ca="1" si="14"/>
        <v>1</v>
      </c>
      <c r="G115" s="1">
        <f t="shared" ca="1" si="15"/>
        <v>100</v>
      </c>
      <c r="H115" s="1">
        <f t="shared" ca="1" si="17"/>
        <v>13503.715654173611</v>
      </c>
    </row>
    <row r="116" spans="1:8" x14ac:dyDescent="0.2">
      <c r="A116" s="1">
        <v>110</v>
      </c>
      <c r="B116" s="1">
        <f t="shared" ca="1" si="10"/>
        <v>0.69015044193027875</v>
      </c>
      <c r="C116" s="1">
        <f t="shared" ca="1" si="11"/>
        <v>1.5003715654173615</v>
      </c>
      <c r="D116" s="1">
        <f t="shared" ca="1" si="12"/>
        <v>-2</v>
      </c>
      <c r="E116" s="1">
        <f t="shared" si="13"/>
        <v>0</v>
      </c>
      <c r="F116" s="1">
        <f t="shared" ca="1" si="14"/>
        <v>0</v>
      </c>
      <c r="G116" s="1">
        <f t="shared" ca="1" si="15"/>
        <v>0</v>
      </c>
      <c r="H116" s="1">
        <f t="shared" ca="1" si="17"/>
        <v>13503.715654173611</v>
      </c>
    </row>
    <row r="117" spans="1:8" x14ac:dyDescent="0.2">
      <c r="A117" s="1">
        <v>111</v>
      </c>
      <c r="B117" s="1">
        <f t="shared" ca="1" si="10"/>
        <v>0.81400294806867557</v>
      </c>
      <c r="C117" s="1">
        <f t="shared" ca="1" si="11"/>
        <v>1.5003715654173615</v>
      </c>
      <c r="D117" s="1">
        <f t="shared" ca="1" si="12"/>
        <v>-3</v>
      </c>
      <c r="E117" s="1">
        <f t="shared" si="13"/>
        <v>0</v>
      </c>
      <c r="F117" s="1">
        <f t="shared" ca="1" si="14"/>
        <v>-1</v>
      </c>
      <c r="G117" s="1">
        <f t="shared" ca="1" si="15"/>
        <v>-100</v>
      </c>
      <c r="H117" s="1">
        <f t="shared" ca="1" si="17"/>
        <v>13353.678497631876</v>
      </c>
    </row>
    <row r="118" spans="1:8" x14ac:dyDescent="0.2">
      <c r="A118" s="1">
        <v>112</v>
      </c>
      <c r="B118" s="1">
        <f t="shared" ca="1" si="10"/>
        <v>0.5648725961295713</v>
      </c>
      <c r="C118" s="1">
        <f t="shared" ca="1" si="11"/>
        <v>-1</v>
      </c>
      <c r="D118" s="1">
        <f t="shared" ca="1" si="12"/>
        <v>-2</v>
      </c>
      <c r="E118" s="1">
        <f t="shared" si="13"/>
        <v>0</v>
      </c>
      <c r="F118" s="1">
        <f t="shared" ca="1" si="14"/>
        <v>-2</v>
      </c>
      <c r="G118" s="1">
        <f t="shared" ca="1" si="15"/>
        <v>-200</v>
      </c>
      <c r="H118" s="1">
        <f t="shared" ca="1" si="17"/>
        <v>13553.678497631876</v>
      </c>
    </row>
    <row r="119" spans="1:8" x14ac:dyDescent="0.2">
      <c r="A119" s="1">
        <v>113</v>
      </c>
      <c r="B119" s="1">
        <f t="shared" ca="1" si="10"/>
        <v>0.47536136923867034</v>
      </c>
      <c r="C119" s="1">
        <f t="shared" ca="1" si="11"/>
        <v>-1</v>
      </c>
      <c r="D119" s="1">
        <f t="shared" ca="1" si="12"/>
        <v>-1</v>
      </c>
      <c r="E119" s="1">
        <f t="shared" si="13"/>
        <v>0</v>
      </c>
      <c r="F119" s="1">
        <f t="shared" ca="1" si="14"/>
        <v>-1</v>
      </c>
      <c r="G119" s="1">
        <f t="shared" ca="1" si="15"/>
        <v>-100</v>
      </c>
      <c r="H119" s="1">
        <f t="shared" ca="1" si="17"/>
        <v>13653.678497631876</v>
      </c>
    </row>
    <row r="120" spans="1:8" x14ac:dyDescent="0.2">
      <c r="A120" s="1">
        <v>114</v>
      </c>
      <c r="B120" s="1">
        <f t="shared" ca="1" si="10"/>
        <v>0.6211930499984627</v>
      </c>
      <c r="C120" s="1">
        <f t="shared" ca="1" si="11"/>
        <v>1.5003715654173615</v>
      </c>
      <c r="D120" s="1">
        <f t="shared" ca="1" si="12"/>
        <v>-2</v>
      </c>
      <c r="E120" s="1">
        <f t="shared" si="13"/>
        <v>0</v>
      </c>
      <c r="F120" s="1">
        <f t="shared" ca="1" si="14"/>
        <v>0</v>
      </c>
      <c r="G120" s="1">
        <f t="shared" ca="1" si="15"/>
        <v>0</v>
      </c>
      <c r="H120" s="1">
        <f t="shared" ca="1" si="17"/>
        <v>13653.678497631876</v>
      </c>
    </row>
    <row r="121" spans="1:8" x14ac:dyDescent="0.2">
      <c r="A121" s="1">
        <v>115</v>
      </c>
      <c r="B121" s="1">
        <f t="shared" ca="1" si="10"/>
        <v>0.93052502579094298</v>
      </c>
      <c r="C121" s="1">
        <f t="shared" ca="1" si="11"/>
        <v>1.5003715654173615</v>
      </c>
      <c r="D121" s="1">
        <f t="shared" ca="1" si="12"/>
        <v>-3</v>
      </c>
      <c r="E121" s="1">
        <f t="shared" si="13"/>
        <v>0</v>
      </c>
      <c r="F121" s="1">
        <f t="shared" ca="1" si="14"/>
        <v>-1</v>
      </c>
      <c r="G121" s="1">
        <f t="shared" ca="1" si="15"/>
        <v>-100</v>
      </c>
      <c r="H121" s="1">
        <f t="shared" ca="1" si="17"/>
        <v>13503.64134109014</v>
      </c>
    </row>
    <row r="122" spans="1:8" x14ac:dyDescent="0.2">
      <c r="A122" s="1">
        <v>116</v>
      </c>
      <c r="B122" s="1">
        <f t="shared" ca="1" si="10"/>
        <v>0.43285477105240311</v>
      </c>
      <c r="C122" s="1">
        <f t="shared" ca="1" si="11"/>
        <v>-1</v>
      </c>
      <c r="D122" s="1">
        <f t="shared" ca="1" si="12"/>
        <v>-2</v>
      </c>
      <c r="E122" s="1">
        <f t="shared" si="13"/>
        <v>0</v>
      </c>
      <c r="F122" s="1">
        <f t="shared" ca="1" si="14"/>
        <v>-2</v>
      </c>
      <c r="G122" s="1">
        <f t="shared" ca="1" si="15"/>
        <v>-200</v>
      </c>
      <c r="H122" s="1">
        <f t="shared" ca="1" si="17"/>
        <v>13703.64134109014</v>
      </c>
    </row>
    <row r="123" spans="1:8" x14ac:dyDescent="0.2">
      <c r="A123" s="1">
        <v>117</v>
      </c>
      <c r="B123" s="1">
        <f t="shared" ca="1" si="10"/>
        <v>3.8166464840094894E-2</v>
      </c>
      <c r="C123" s="1">
        <f t="shared" ca="1" si="11"/>
        <v>-1</v>
      </c>
      <c r="D123" s="1">
        <f t="shared" ca="1" si="12"/>
        <v>-1</v>
      </c>
      <c r="E123" s="1">
        <f t="shared" si="13"/>
        <v>0</v>
      </c>
      <c r="F123" s="1">
        <f t="shared" ca="1" si="14"/>
        <v>-1</v>
      </c>
      <c r="G123" s="1">
        <f t="shared" ca="1" si="15"/>
        <v>-100</v>
      </c>
      <c r="H123" s="1">
        <f t="shared" ca="1" si="17"/>
        <v>13803.64134109014</v>
      </c>
    </row>
    <row r="124" spans="1:8" x14ac:dyDescent="0.2">
      <c r="A124" s="1">
        <v>118</v>
      </c>
      <c r="B124" s="1">
        <f t="shared" ca="1" si="10"/>
        <v>0.19189356780943756</v>
      </c>
      <c r="C124" s="1">
        <f t="shared" ca="1" si="11"/>
        <v>-1</v>
      </c>
      <c r="D124" s="1">
        <f t="shared" ca="1" si="12"/>
        <v>0</v>
      </c>
      <c r="E124" s="1">
        <f t="shared" si="13"/>
        <v>0</v>
      </c>
      <c r="F124" s="1">
        <f t="shared" ca="1" si="14"/>
        <v>0</v>
      </c>
      <c r="G124" s="1">
        <f t="shared" ca="1" si="15"/>
        <v>0</v>
      </c>
      <c r="H124" s="1">
        <f t="shared" ca="1" si="17"/>
        <v>13803.64134109014</v>
      </c>
    </row>
    <row r="125" spans="1:8" x14ac:dyDescent="0.2">
      <c r="A125" s="1">
        <v>119</v>
      </c>
      <c r="B125" s="1">
        <f t="shared" ca="1" si="10"/>
        <v>0.46245349367271771</v>
      </c>
      <c r="C125" s="1">
        <f t="shared" ca="1" si="11"/>
        <v>-1</v>
      </c>
      <c r="D125" s="1">
        <f t="shared" ca="1" si="12"/>
        <v>1</v>
      </c>
      <c r="E125" s="1">
        <f t="shared" si="13"/>
        <v>0</v>
      </c>
      <c r="F125" s="1">
        <f t="shared" ca="1" si="14"/>
        <v>1</v>
      </c>
      <c r="G125" s="1">
        <f t="shared" ca="1" si="15"/>
        <v>100</v>
      </c>
      <c r="H125" s="1">
        <f t="shared" ca="1" si="17"/>
        <v>13703.64134109014</v>
      </c>
    </row>
    <row r="126" spans="1:8" x14ac:dyDescent="0.2">
      <c r="A126" s="1">
        <v>120</v>
      </c>
      <c r="B126" s="1">
        <f t="shared" ca="1" si="10"/>
        <v>7.2917969401272598E-2</v>
      </c>
      <c r="C126" s="1">
        <f t="shared" ca="1" si="11"/>
        <v>-1</v>
      </c>
      <c r="D126" s="1">
        <f t="shared" ca="1" si="12"/>
        <v>2</v>
      </c>
      <c r="E126" s="1">
        <f t="shared" si="13"/>
        <v>0</v>
      </c>
      <c r="F126" s="1">
        <f t="shared" ca="1" si="14"/>
        <v>2</v>
      </c>
      <c r="G126" s="1">
        <f t="shared" ca="1" si="15"/>
        <v>200</v>
      </c>
      <c r="H126" s="1">
        <f t="shared" ca="1" si="17"/>
        <v>13503.64134109014</v>
      </c>
    </row>
    <row r="127" spans="1:8" x14ac:dyDescent="0.2">
      <c r="A127" s="1">
        <v>121</v>
      </c>
      <c r="B127" s="1">
        <f t="shared" ca="1" si="10"/>
        <v>0.211680605535569</v>
      </c>
      <c r="C127" s="1">
        <f t="shared" ca="1" si="11"/>
        <v>-1</v>
      </c>
      <c r="D127" s="1">
        <f t="shared" ca="1" si="12"/>
        <v>3</v>
      </c>
      <c r="E127" s="1">
        <f t="shared" si="13"/>
        <v>0</v>
      </c>
      <c r="F127" s="1">
        <f t="shared" ca="1" si="14"/>
        <v>3</v>
      </c>
      <c r="G127" s="1">
        <f t="shared" ca="1" si="15"/>
        <v>300</v>
      </c>
      <c r="H127" s="1">
        <f t="shared" ca="1" si="17"/>
        <v>13203.64134109014</v>
      </c>
    </row>
    <row r="128" spans="1:8" x14ac:dyDescent="0.2">
      <c r="A128" s="1">
        <v>122</v>
      </c>
      <c r="B128" s="1">
        <f t="shared" ca="1" si="10"/>
        <v>0.21438186204242748</v>
      </c>
      <c r="C128" s="1">
        <f t="shared" ca="1" si="11"/>
        <v>-1</v>
      </c>
      <c r="D128" s="1">
        <f t="shared" ca="1" si="12"/>
        <v>4</v>
      </c>
      <c r="E128" s="1">
        <f t="shared" si="13"/>
        <v>0</v>
      </c>
      <c r="F128" s="1">
        <f t="shared" ca="1" si="14"/>
        <v>4</v>
      </c>
      <c r="G128" s="1">
        <f t="shared" ca="1" si="15"/>
        <v>400</v>
      </c>
      <c r="H128" s="1">
        <f t="shared" ca="1" si="17"/>
        <v>12803.64134109014</v>
      </c>
    </row>
    <row r="129" spans="1:8" x14ac:dyDescent="0.2">
      <c r="A129" s="1">
        <v>123</v>
      </c>
      <c r="B129" s="1">
        <f t="shared" ca="1" si="10"/>
        <v>0.52670754924690677</v>
      </c>
      <c r="C129" s="1">
        <f t="shared" ca="1" si="11"/>
        <v>-1</v>
      </c>
      <c r="D129" s="1">
        <f t="shared" ca="1" si="12"/>
        <v>5</v>
      </c>
      <c r="E129" s="1">
        <f t="shared" si="13"/>
        <v>0</v>
      </c>
      <c r="F129" s="1">
        <f t="shared" ca="1" si="14"/>
        <v>5</v>
      </c>
      <c r="G129" s="1">
        <f t="shared" ca="1" si="15"/>
        <v>500</v>
      </c>
      <c r="H129" s="1">
        <f t="shared" ca="1" si="17"/>
        <v>12303.64134109014</v>
      </c>
    </row>
    <row r="130" spans="1:8" x14ac:dyDescent="0.2">
      <c r="A130" s="1">
        <v>124</v>
      </c>
      <c r="B130" s="1">
        <f t="shared" ca="1" si="10"/>
        <v>1.2904968525313421E-2</v>
      </c>
      <c r="C130" s="1">
        <f t="shared" ca="1" si="11"/>
        <v>-1</v>
      </c>
      <c r="D130" s="1">
        <f t="shared" ca="1" si="12"/>
        <v>1</v>
      </c>
      <c r="E130" s="1">
        <f t="shared" si="13"/>
        <v>0</v>
      </c>
      <c r="F130" s="1">
        <f t="shared" ca="1" si="14"/>
        <v>1</v>
      </c>
      <c r="G130" s="1">
        <f t="shared" ca="1" si="15"/>
        <v>100</v>
      </c>
      <c r="H130" s="1">
        <f t="shared" ca="1" si="17"/>
        <v>12203.64134109014</v>
      </c>
    </row>
    <row r="131" spans="1:8" x14ac:dyDescent="0.2">
      <c r="A131" s="1">
        <v>125</v>
      </c>
      <c r="B131" s="1">
        <f t="shared" ca="1" si="10"/>
        <v>0.10721956687209122</v>
      </c>
      <c r="C131" s="1">
        <f t="shared" ca="1" si="11"/>
        <v>-1</v>
      </c>
      <c r="D131" s="1">
        <f t="shared" ca="1" si="12"/>
        <v>2</v>
      </c>
      <c r="E131" s="1">
        <f t="shared" si="13"/>
        <v>0</v>
      </c>
      <c r="F131" s="1">
        <f t="shared" ca="1" si="14"/>
        <v>2</v>
      </c>
      <c r="G131" s="1">
        <f t="shared" ca="1" si="15"/>
        <v>200</v>
      </c>
      <c r="H131" s="1">
        <f t="shared" ca="1" si="17"/>
        <v>12003.64134109014</v>
      </c>
    </row>
    <row r="132" spans="1:8" x14ac:dyDescent="0.2">
      <c r="A132" s="1">
        <v>126</v>
      </c>
      <c r="B132" s="1">
        <f t="shared" ca="1" si="10"/>
        <v>0.72482673725255509</v>
      </c>
      <c r="C132" s="1">
        <f t="shared" ca="1" si="11"/>
        <v>1.5003715654173615</v>
      </c>
      <c r="D132" s="1">
        <f t="shared" ca="1" si="12"/>
        <v>1</v>
      </c>
      <c r="E132" s="1">
        <f t="shared" si="13"/>
        <v>0</v>
      </c>
      <c r="F132" s="1">
        <f t="shared" ca="1" si="14"/>
        <v>3</v>
      </c>
      <c r="G132" s="1">
        <f t="shared" ca="1" si="15"/>
        <v>300</v>
      </c>
      <c r="H132" s="1">
        <f t="shared" ca="1" si="17"/>
        <v>12453.752810715348</v>
      </c>
    </row>
    <row r="133" spans="1:8" x14ac:dyDescent="0.2">
      <c r="A133" s="1">
        <v>127</v>
      </c>
      <c r="B133" s="1">
        <f t="shared" ca="1" si="10"/>
        <v>0.61982218760976104</v>
      </c>
      <c r="C133" s="1">
        <f t="shared" ca="1" si="11"/>
        <v>1.5003715654173615</v>
      </c>
      <c r="D133" s="1">
        <f t="shared" ca="1" si="12"/>
        <v>0</v>
      </c>
      <c r="E133" s="1">
        <f t="shared" si="13"/>
        <v>0</v>
      </c>
      <c r="F133" s="1">
        <f t="shared" ca="1" si="14"/>
        <v>2</v>
      </c>
      <c r="G133" s="1">
        <f t="shared" ca="1" si="15"/>
        <v>200</v>
      </c>
      <c r="H133" s="1">
        <f t="shared" ca="1" si="17"/>
        <v>12753.827123798821</v>
      </c>
    </row>
    <row r="134" spans="1:8" x14ac:dyDescent="0.2">
      <c r="A134" s="1">
        <v>128</v>
      </c>
      <c r="B134" s="1">
        <f t="shared" ca="1" si="10"/>
        <v>0.93695103367079657</v>
      </c>
      <c r="C134" s="1">
        <f t="shared" ca="1" si="11"/>
        <v>1.5003715654173615</v>
      </c>
      <c r="D134" s="1">
        <f t="shared" ca="1" si="12"/>
        <v>-1</v>
      </c>
      <c r="E134" s="1">
        <f t="shared" si="13"/>
        <v>0</v>
      </c>
      <c r="F134" s="1">
        <f t="shared" ca="1" si="14"/>
        <v>1</v>
      </c>
      <c r="G134" s="1">
        <f t="shared" ca="1" si="15"/>
        <v>100</v>
      </c>
      <c r="H134" s="1">
        <f t="shared" ca="1" si="17"/>
        <v>12903.864280340556</v>
      </c>
    </row>
    <row r="135" spans="1:8" x14ac:dyDescent="0.2">
      <c r="A135" s="1">
        <v>129</v>
      </c>
      <c r="B135" s="1">
        <f t="shared" ca="1" si="10"/>
        <v>0.53437086340720719</v>
      </c>
      <c r="C135" s="1">
        <f t="shared" ca="1" si="11"/>
        <v>-1</v>
      </c>
      <c r="D135" s="1">
        <f t="shared" ca="1" si="12"/>
        <v>0</v>
      </c>
      <c r="E135" s="1">
        <f t="shared" si="13"/>
        <v>0</v>
      </c>
      <c r="F135" s="1">
        <f t="shared" ca="1" si="14"/>
        <v>0</v>
      </c>
      <c r="G135" s="1">
        <f t="shared" ca="1" si="15"/>
        <v>0</v>
      </c>
      <c r="H135" s="1">
        <f t="shared" ca="1" si="17"/>
        <v>12903.864280340556</v>
      </c>
    </row>
    <row r="136" spans="1:8" x14ac:dyDescent="0.2">
      <c r="A136" s="1">
        <v>130</v>
      </c>
      <c r="B136" s="1">
        <f t="shared" ref="B136:B199" ca="1" si="18">RAND()</f>
        <v>0.27287693544279457</v>
      </c>
      <c r="C136" s="1">
        <f t="shared" ref="C136:C156" ca="1" si="19">IF(B136&lt;$D$1,$F$1,$H$1)</f>
        <v>-1</v>
      </c>
      <c r="D136" s="1">
        <f t="shared" ref="D136:D199" ca="1" si="20">IF($D$3=$S$2,IF(C136&lt;0,IF(E136&gt;E135,0-1,D135-1),IF(C136&gt;0,IF(AND(E135=1,D135=0),D135,IF(E136&lt;E135,0+1,D135+1)),D135)),
IF($D$3=$S$4,IF(C136&lt;0,IF(D135=$F$2,0+1,D135+1),IF(C136&gt;0,D135-1,D135)),
IF($D$3=$S$5,IF(C136&lt;0,IF(D135=$F$2,0+1,D135+1),IF(C136&gt;0,D135-1,D135)),
)))</f>
        <v>1</v>
      </c>
      <c r="E136" s="1">
        <f t="shared" ref="E136:E199" si="21">IF($D$3=$S$2,IF(AND(D135=-$B$2,C136&lt;0),IF(E135=$F$2,1,E135+1),IF(AND(D135=$D$2,C136&gt;0),IF(E135=1,1,E135-1),E135)),)</f>
        <v>0</v>
      </c>
      <c r="F136" s="1">
        <f t="shared" ref="F136:F199" ca="1" si="22">IF($D$3=$S$2,IF(IF(E136&gt;E135,ROUNDUP(F135*$F$3,0),IF(E136&lt;E135,IF(AND(E135=$F$2,E136=1),1,ROUNDDOWN(F135/$F$3,0)),F135))=0,1,IF(E136&gt;E135,ROUNDUP(F135*$F$3,0),IF(E136&lt;E135,IF(AND(E135=$F$2,E136=1),1,ROUNDDOWN(F135/$F$3,0)),F135))),
IF($D$3=$S$4,IF(C135&lt;0,IF(F135=$F$2,$H$3,F135+$F$3),IF(C135&gt;0,F135-$F$3,F135)),
IF($D$3=$S$5,IF(C135&lt;0,F135+F134,IF(C135&gt;0,F135-F134,F135)),
F135)))</f>
        <v>1</v>
      </c>
      <c r="G136" s="1">
        <f t="shared" ref="G136:G156" ca="1" si="23">F136*$H$2</f>
        <v>100</v>
      </c>
      <c r="H136" s="1">
        <f t="shared" ca="1" si="17"/>
        <v>12803.864280340556</v>
      </c>
    </row>
    <row r="137" spans="1:8" x14ac:dyDescent="0.2">
      <c r="A137" s="1">
        <v>131</v>
      </c>
      <c r="B137" s="1">
        <f t="shared" ca="1" si="18"/>
        <v>0.49201371712127306</v>
      </c>
      <c r="C137" s="1">
        <f t="shared" ca="1" si="19"/>
        <v>-1</v>
      </c>
      <c r="D137" s="1">
        <f t="shared" ca="1" si="20"/>
        <v>2</v>
      </c>
      <c r="E137" s="1">
        <f t="shared" si="21"/>
        <v>0</v>
      </c>
      <c r="F137" s="1">
        <f t="shared" ca="1" si="22"/>
        <v>2</v>
      </c>
      <c r="G137" s="1">
        <f t="shared" ca="1" si="23"/>
        <v>200</v>
      </c>
      <c r="H137" s="1">
        <f t="shared" ca="1" si="17"/>
        <v>12603.864280340556</v>
      </c>
    </row>
    <row r="138" spans="1:8" x14ac:dyDescent="0.2">
      <c r="A138" s="1">
        <v>132</v>
      </c>
      <c r="B138" s="1">
        <f t="shared" ca="1" si="18"/>
        <v>0.48982760700646466</v>
      </c>
      <c r="C138" s="1">
        <f t="shared" ca="1" si="19"/>
        <v>-1</v>
      </c>
      <c r="D138" s="1">
        <f t="shared" ca="1" si="20"/>
        <v>3</v>
      </c>
      <c r="E138" s="1">
        <f t="shared" si="21"/>
        <v>0</v>
      </c>
      <c r="F138" s="1">
        <f t="shared" ca="1" si="22"/>
        <v>3</v>
      </c>
      <c r="G138" s="1">
        <f t="shared" ca="1" si="23"/>
        <v>300</v>
      </c>
      <c r="H138" s="1">
        <f t="shared" ca="1" si="17"/>
        <v>12303.864280340556</v>
      </c>
    </row>
    <row r="139" spans="1:8" x14ac:dyDescent="0.2">
      <c r="A139" s="1">
        <v>133</v>
      </c>
      <c r="B139" s="1">
        <f t="shared" ca="1" si="18"/>
        <v>0.30591721259992211</v>
      </c>
      <c r="C139" s="1">
        <f t="shared" ca="1" si="19"/>
        <v>-1</v>
      </c>
      <c r="D139" s="1">
        <f t="shared" ca="1" si="20"/>
        <v>4</v>
      </c>
      <c r="E139" s="1">
        <f t="shared" si="21"/>
        <v>0</v>
      </c>
      <c r="F139" s="1">
        <f t="shared" ca="1" si="22"/>
        <v>4</v>
      </c>
      <c r="G139" s="1">
        <f t="shared" ca="1" si="23"/>
        <v>400</v>
      </c>
      <c r="H139" s="1">
        <f t="shared" ca="1" si="17"/>
        <v>11903.864280340556</v>
      </c>
    </row>
    <row r="140" spans="1:8" x14ac:dyDescent="0.2">
      <c r="A140" s="1">
        <v>134</v>
      </c>
      <c r="B140" s="1">
        <f t="shared" ca="1" si="18"/>
        <v>0.46580213616795085</v>
      </c>
      <c r="C140" s="1">
        <f t="shared" ca="1" si="19"/>
        <v>-1</v>
      </c>
      <c r="D140" s="1">
        <f t="shared" ca="1" si="20"/>
        <v>5</v>
      </c>
      <c r="E140" s="1">
        <f t="shared" si="21"/>
        <v>0</v>
      </c>
      <c r="F140" s="1">
        <f t="shared" ca="1" si="22"/>
        <v>5</v>
      </c>
      <c r="G140" s="1">
        <f t="shared" ca="1" si="23"/>
        <v>500</v>
      </c>
      <c r="H140" s="1">
        <f t="shared" ca="1" si="17"/>
        <v>11403.864280340556</v>
      </c>
    </row>
    <row r="141" spans="1:8" x14ac:dyDescent="0.2">
      <c r="A141" s="1">
        <v>135</v>
      </c>
      <c r="B141" s="1">
        <f t="shared" ca="1" si="18"/>
        <v>0.82320533877244284</v>
      </c>
      <c r="C141" s="1">
        <f t="shared" ca="1" si="19"/>
        <v>1.5003715654173615</v>
      </c>
      <c r="D141" s="1">
        <f t="shared" ca="1" si="20"/>
        <v>4</v>
      </c>
      <c r="E141" s="1">
        <f t="shared" si="21"/>
        <v>0</v>
      </c>
      <c r="F141" s="1">
        <f t="shared" ca="1" si="22"/>
        <v>1</v>
      </c>
      <c r="G141" s="1">
        <f t="shared" ca="1" si="23"/>
        <v>100</v>
      </c>
      <c r="H141" s="1">
        <f t="shared" ca="1" si="17"/>
        <v>11553.901436882292</v>
      </c>
    </row>
    <row r="142" spans="1:8" x14ac:dyDescent="0.2">
      <c r="A142" s="1">
        <v>136</v>
      </c>
      <c r="B142" s="1">
        <f t="shared" ca="1" si="18"/>
        <v>0.59390852821728457</v>
      </c>
      <c r="C142" s="1">
        <f t="shared" ca="1" si="19"/>
        <v>-1</v>
      </c>
      <c r="D142" s="1">
        <f t="shared" ca="1" si="20"/>
        <v>5</v>
      </c>
      <c r="E142" s="1">
        <f t="shared" si="21"/>
        <v>0</v>
      </c>
      <c r="F142" s="1">
        <f t="shared" ca="1" si="22"/>
        <v>0</v>
      </c>
      <c r="G142" s="1">
        <f t="shared" ca="1" si="23"/>
        <v>0</v>
      </c>
      <c r="H142" s="1">
        <f t="shared" ca="1" si="17"/>
        <v>11553.901436882292</v>
      </c>
    </row>
    <row r="143" spans="1:8" x14ac:dyDescent="0.2">
      <c r="A143" s="1">
        <v>137</v>
      </c>
      <c r="B143" s="1">
        <f t="shared" ca="1" si="18"/>
        <v>0.25175119318295724</v>
      </c>
      <c r="C143" s="1">
        <f t="shared" ca="1" si="19"/>
        <v>-1</v>
      </c>
      <c r="D143" s="1">
        <f t="shared" ca="1" si="20"/>
        <v>1</v>
      </c>
      <c r="E143" s="1">
        <f t="shared" si="21"/>
        <v>0</v>
      </c>
      <c r="F143" s="1">
        <f t="shared" ca="1" si="22"/>
        <v>1</v>
      </c>
      <c r="G143" s="1">
        <f t="shared" ca="1" si="23"/>
        <v>100</v>
      </c>
      <c r="H143" s="1">
        <f t="shared" ca="1" si="17"/>
        <v>11453.901436882292</v>
      </c>
    </row>
    <row r="144" spans="1:8" x14ac:dyDescent="0.2">
      <c r="A144" s="1">
        <v>138</v>
      </c>
      <c r="B144" s="1">
        <f t="shared" ca="1" si="18"/>
        <v>0.84818637539596209</v>
      </c>
      <c r="C144" s="1">
        <f t="shared" ca="1" si="19"/>
        <v>1.5003715654173615</v>
      </c>
      <c r="D144" s="1">
        <f t="shared" ca="1" si="20"/>
        <v>0</v>
      </c>
      <c r="E144" s="1">
        <f t="shared" si="21"/>
        <v>0</v>
      </c>
      <c r="F144" s="1">
        <f t="shared" ca="1" si="22"/>
        <v>2</v>
      </c>
      <c r="G144" s="1">
        <f t="shared" ca="1" si="23"/>
        <v>200</v>
      </c>
      <c r="H144" s="1">
        <f t="shared" ca="1" si="17"/>
        <v>11753.975749965764</v>
      </c>
    </row>
    <row r="145" spans="1:8" x14ac:dyDescent="0.2">
      <c r="A145" s="1">
        <v>139</v>
      </c>
      <c r="B145" s="1">
        <f t="shared" ca="1" si="18"/>
        <v>0.41590919874180865</v>
      </c>
      <c r="C145" s="1">
        <f t="shared" ca="1" si="19"/>
        <v>-1</v>
      </c>
      <c r="D145" s="1">
        <f t="shared" ca="1" si="20"/>
        <v>1</v>
      </c>
      <c r="E145" s="1">
        <f t="shared" si="21"/>
        <v>0</v>
      </c>
      <c r="F145" s="1">
        <f t="shared" ca="1" si="22"/>
        <v>1</v>
      </c>
      <c r="G145" s="1">
        <f t="shared" ca="1" si="23"/>
        <v>100</v>
      </c>
      <c r="H145" s="1">
        <f t="shared" ca="1" si="17"/>
        <v>11653.975749965764</v>
      </c>
    </row>
    <row r="146" spans="1:8" x14ac:dyDescent="0.2">
      <c r="A146" s="1">
        <v>140</v>
      </c>
      <c r="B146" s="1">
        <f t="shared" ca="1" si="18"/>
        <v>0.29565704505267631</v>
      </c>
      <c r="C146" s="1">
        <f t="shared" ca="1" si="19"/>
        <v>-1</v>
      </c>
      <c r="D146" s="1">
        <f t="shared" ca="1" si="20"/>
        <v>2</v>
      </c>
      <c r="E146" s="1">
        <f t="shared" si="21"/>
        <v>0</v>
      </c>
      <c r="F146" s="1">
        <f t="shared" ca="1" si="22"/>
        <v>2</v>
      </c>
      <c r="G146" s="1">
        <f t="shared" ca="1" si="23"/>
        <v>200</v>
      </c>
      <c r="H146" s="1">
        <f t="shared" ca="1" si="17"/>
        <v>11453.975749965764</v>
      </c>
    </row>
    <row r="147" spans="1:8" x14ac:dyDescent="0.2">
      <c r="A147" s="1">
        <v>141</v>
      </c>
      <c r="B147" s="1">
        <f t="shared" ca="1" si="18"/>
        <v>0.34810560654520739</v>
      </c>
      <c r="C147" s="1">
        <f t="shared" ca="1" si="19"/>
        <v>-1</v>
      </c>
      <c r="D147" s="1">
        <f t="shared" ca="1" si="20"/>
        <v>3</v>
      </c>
      <c r="E147" s="1">
        <f t="shared" si="21"/>
        <v>0</v>
      </c>
      <c r="F147" s="1">
        <f t="shared" ca="1" si="22"/>
        <v>3</v>
      </c>
      <c r="G147" s="1">
        <f t="shared" ca="1" si="23"/>
        <v>300</v>
      </c>
      <c r="H147" s="1">
        <f t="shared" ca="1" si="17"/>
        <v>11153.975749965764</v>
      </c>
    </row>
    <row r="148" spans="1:8" x14ac:dyDescent="0.2">
      <c r="A148" s="1">
        <v>142</v>
      </c>
      <c r="B148" s="1">
        <f t="shared" ca="1" si="18"/>
        <v>4.9049758390180553E-3</v>
      </c>
      <c r="C148" s="1">
        <f t="shared" ca="1" si="19"/>
        <v>-1</v>
      </c>
      <c r="D148" s="1">
        <f t="shared" ca="1" si="20"/>
        <v>4</v>
      </c>
      <c r="E148" s="1">
        <f t="shared" si="21"/>
        <v>0</v>
      </c>
      <c r="F148" s="1">
        <f t="shared" ca="1" si="22"/>
        <v>4</v>
      </c>
      <c r="G148" s="1">
        <f t="shared" ca="1" si="23"/>
        <v>400</v>
      </c>
      <c r="H148" s="1">
        <f t="shared" ca="1" si="17"/>
        <v>10753.975749965764</v>
      </c>
    </row>
    <row r="149" spans="1:8" x14ac:dyDescent="0.2">
      <c r="A149" s="1">
        <v>143</v>
      </c>
      <c r="B149" s="1">
        <f t="shared" ca="1" si="18"/>
        <v>0.42229432544902401</v>
      </c>
      <c r="C149" s="1">
        <f t="shared" ca="1" si="19"/>
        <v>-1</v>
      </c>
      <c r="D149" s="1">
        <f t="shared" ca="1" si="20"/>
        <v>5</v>
      </c>
      <c r="E149" s="1">
        <f t="shared" si="21"/>
        <v>0</v>
      </c>
      <c r="F149" s="1">
        <f t="shared" ca="1" si="22"/>
        <v>5</v>
      </c>
      <c r="G149" s="1">
        <f t="shared" ca="1" si="23"/>
        <v>500</v>
      </c>
      <c r="H149" s="1">
        <f t="shared" ca="1" si="17"/>
        <v>10253.975749965764</v>
      </c>
    </row>
    <row r="150" spans="1:8" x14ac:dyDescent="0.2">
      <c r="A150" s="1">
        <v>144</v>
      </c>
      <c r="B150" s="1">
        <f t="shared" ca="1" si="18"/>
        <v>0.95251064731415269</v>
      </c>
      <c r="C150" s="1">
        <f t="shared" ca="1" si="19"/>
        <v>1.5003715654173615</v>
      </c>
      <c r="D150" s="1">
        <f t="shared" ca="1" si="20"/>
        <v>4</v>
      </c>
      <c r="E150" s="1">
        <f t="shared" si="21"/>
        <v>0</v>
      </c>
      <c r="F150" s="1">
        <f t="shared" ca="1" si="22"/>
        <v>1</v>
      </c>
      <c r="G150" s="1">
        <f t="shared" ca="1" si="23"/>
        <v>100</v>
      </c>
      <c r="H150" s="1">
        <f t="shared" ca="1" si="17"/>
        <v>10404.0129065075</v>
      </c>
    </row>
    <row r="151" spans="1:8" x14ac:dyDescent="0.2">
      <c r="A151" s="1">
        <v>145</v>
      </c>
      <c r="B151" s="1">
        <f t="shared" ca="1" si="18"/>
        <v>0.33338580051540445</v>
      </c>
      <c r="C151" s="1">
        <f t="shared" ca="1" si="19"/>
        <v>-1</v>
      </c>
      <c r="D151" s="1">
        <f t="shared" ca="1" si="20"/>
        <v>5</v>
      </c>
      <c r="E151" s="1">
        <f t="shared" si="21"/>
        <v>0</v>
      </c>
      <c r="F151" s="1">
        <f t="shared" ca="1" si="22"/>
        <v>0</v>
      </c>
      <c r="G151" s="1">
        <f t="shared" ca="1" si="23"/>
        <v>0</v>
      </c>
      <c r="H151" s="1">
        <f t="shared" ca="1" si="17"/>
        <v>10404.0129065075</v>
      </c>
    </row>
    <row r="152" spans="1:8" x14ac:dyDescent="0.2">
      <c r="A152" s="1">
        <v>146</v>
      </c>
      <c r="B152" s="1">
        <f t="shared" ca="1" si="18"/>
        <v>0.51857782653624807</v>
      </c>
      <c r="C152" s="1">
        <f t="shared" ca="1" si="19"/>
        <v>-1</v>
      </c>
      <c r="D152" s="1">
        <f t="shared" ca="1" si="20"/>
        <v>1</v>
      </c>
      <c r="E152" s="1">
        <f t="shared" si="21"/>
        <v>0</v>
      </c>
      <c r="F152" s="1">
        <f t="shared" ca="1" si="22"/>
        <v>1</v>
      </c>
      <c r="G152" s="1">
        <f t="shared" ca="1" si="23"/>
        <v>100</v>
      </c>
      <c r="H152" s="1">
        <f t="shared" ca="1" si="17"/>
        <v>10304.0129065075</v>
      </c>
    </row>
    <row r="153" spans="1:8" x14ac:dyDescent="0.2">
      <c r="A153" s="1">
        <v>147</v>
      </c>
      <c r="B153" s="1">
        <f t="shared" ca="1" si="18"/>
        <v>0.84040888977387807</v>
      </c>
      <c r="C153" s="1">
        <f t="shared" ca="1" si="19"/>
        <v>1.5003715654173615</v>
      </c>
      <c r="D153" s="1">
        <f t="shared" ca="1" si="20"/>
        <v>0</v>
      </c>
      <c r="E153" s="1">
        <f t="shared" si="21"/>
        <v>0</v>
      </c>
      <c r="F153" s="1">
        <f t="shared" ca="1" si="22"/>
        <v>2</v>
      </c>
      <c r="G153" s="1">
        <f t="shared" ca="1" si="23"/>
        <v>200</v>
      </c>
      <c r="H153" s="1">
        <f t="shared" ca="1" si="17"/>
        <v>10604.087219590972</v>
      </c>
    </row>
    <row r="154" spans="1:8" x14ac:dyDescent="0.2">
      <c r="A154" s="1">
        <v>148</v>
      </c>
      <c r="B154" s="1">
        <f t="shared" ca="1" si="18"/>
        <v>0.68204297755572441</v>
      </c>
      <c r="C154" s="1">
        <f t="shared" ca="1" si="19"/>
        <v>1.5003715654173615</v>
      </c>
      <c r="D154" s="1">
        <f t="shared" ca="1" si="20"/>
        <v>-1</v>
      </c>
      <c r="E154" s="1">
        <f t="shared" si="21"/>
        <v>0</v>
      </c>
      <c r="F154" s="1">
        <f t="shared" ca="1" si="22"/>
        <v>1</v>
      </c>
      <c r="G154" s="1">
        <f t="shared" ca="1" si="23"/>
        <v>100</v>
      </c>
      <c r="H154" s="1">
        <f t="shared" ref="H154:H156" ca="1" si="24">H153+G154*C154</f>
        <v>10754.124376132708</v>
      </c>
    </row>
    <row r="155" spans="1:8" x14ac:dyDescent="0.2">
      <c r="A155" s="1">
        <v>149</v>
      </c>
      <c r="B155" s="1">
        <f t="shared" ca="1" si="18"/>
        <v>0.11721168869649978</v>
      </c>
      <c r="C155" s="1">
        <f t="shared" ca="1" si="19"/>
        <v>-1</v>
      </c>
      <c r="D155" s="1">
        <f t="shared" ca="1" si="20"/>
        <v>0</v>
      </c>
      <c r="E155" s="1">
        <f t="shared" si="21"/>
        <v>0</v>
      </c>
      <c r="F155" s="1">
        <f t="shared" ca="1" si="22"/>
        <v>0</v>
      </c>
      <c r="G155" s="1">
        <f t="shared" ca="1" si="23"/>
        <v>0</v>
      </c>
      <c r="H155" s="1">
        <f t="shared" ca="1" si="24"/>
        <v>10754.124376132708</v>
      </c>
    </row>
    <row r="156" spans="1:8" x14ac:dyDescent="0.2">
      <c r="A156" s="1">
        <v>150</v>
      </c>
      <c r="B156" s="1">
        <f t="shared" ca="1" si="18"/>
        <v>7.31287351747959E-2</v>
      </c>
      <c r="C156" s="1">
        <f t="shared" ca="1" si="19"/>
        <v>-1</v>
      </c>
      <c r="D156" s="1">
        <f t="shared" ca="1" si="20"/>
        <v>1</v>
      </c>
      <c r="E156" s="1">
        <f t="shared" si="21"/>
        <v>0</v>
      </c>
      <c r="F156" s="1">
        <f t="shared" ca="1" si="22"/>
        <v>1</v>
      </c>
      <c r="G156" s="1">
        <f t="shared" ca="1" si="23"/>
        <v>100</v>
      </c>
      <c r="H156" s="1">
        <f t="shared" ca="1" si="24"/>
        <v>10654.124376132708</v>
      </c>
    </row>
    <row r="157" spans="1:8" x14ac:dyDescent="0.2">
      <c r="A157" s="1">
        <v>151</v>
      </c>
      <c r="B157" s="1">
        <f t="shared" ca="1" si="18"/>
        <v>0.11144298736938407</v>
      </c>
      <c r="C157" s="1">
        <f t="shared" ref="C157:C220" ca="1" si="25">IF(B157&lt;$D$1,$F$1,$H$1)</f>
        <v>-1</v>
      </c>
      <c r="D157" s="1">
        <f t="shared" ca="1" si="20"/>
        <v>2</v>
      </c>
      <c r="E157" s="1">
        <f t="shared" si="21"/>
        <v>0</v>
      </c>
      <c r="F157" s="1">
        <f t="shared" ca="1" si="22"/>
        <v>2</v>
      </c>
      <c r="G157" s="1">
        <f t="shared" ref="G157:G220" ca="1" si="26">F157*$H$2</f>
        <v>200</v>
      </c>
      <c r="H157" s="1">
        <f t="shared" ref="H157:H220" ca="1" si="27">H156+G157*C157</f>
        <v>10454.124376132708</v>
      </c>
    </row>
    <row r="158" spans="1:8" x14ac:dyDescent="0.2">
      <c r="A158" s="1">
        <v>152</v>
      </c>
      <c r="B158" s="1">
        <f t="shared" ca="1" si="18"/>
        <v>0.84740191302139289</v>
      </c>
      <c r="C158" s="1">
        <f t="shared" ca="1" si="25"/>
        <v>1.5003715654173615</v>
      </c>
      <c r="D158" s="1">
        <f t="shared" ca="1" si="20"/>
        <v>1</v>
      </c>
      <c r="E158" s="1">
        <f t="shared" si="21"/>
        <v>0</v>
      </c>
      <c r="F158" s="1">
        <f t="shared" ca="1" si="22"/>
        <v>3</v>
      </c>
      <c r="G158" s="1">
        <f t="shared" ca="1" si="26"/>
        <v>300</v>
      </c>
      <c r="H158" s="1">
        <f t="shared" ca="1" si="27"/>
        <v>10904.235845757916</v>
      </c>
    </row>
    <row r="159" spans="1:8" x14ac:dyDescent="0.2">
      <c r="A159" s="1">
        <v>153</v>
      </c>
      <c r="B159" s="1">
        <f t="shared" ca="1" si="18"/>
        <v>0.88359182182646767</v>
      </c>
      <c r="C159" s="1">
        <f t="shared" ca="1" si="25"/>
        <v>1.5003715654173615</v>
      </c>
      <c r="D159" s="1">
        <f t="shared" ca="1" si="20"/>
        <v>0</v>
      </c>
      <c r="E159" s="1">
        <f t="shared" si="21"/>
        <v>0</v>
      </c>
      <c r="F159" s="1">
        <f t="shared" ca="1" si="22"/>
        <v>2</v>
      </c>
      <c r="G159" s="1">
        <f t="shared" ca="1" si="26"/>
        <v>200</v>
      </c>
      <c r="H159" s="1">
        <f t="shared" ca="1" si="27"/>
        <v>11204.310158841388</v>
      </c>
    </row>
    <row r="160" spans="1:8" x14ac:dyDescent="0.2">
      <c r="A160" s="1">
        <v>154</v>
      </c>
      <c r="B160" s="1">
        <f t="shared" ca="1" si="18"/>
        <v>0.74429428660021568</v>
      </c>
      <c r="C160" s="1">
        <f t="shared" ca="1" si="25"/>
        <v>1.5003715654173615</v>
      </c>
      <c r="D160" s="1">
        <f t="shared" ca="1" si="20"/>
        <v>-1</v>
      </c>
      <c r="E160" s="1">
        <f t="shared" si="21"/>
        <v>0</v>
      </c>
      <c r="F160" s="1">
        <f t="shared" ca="1" si="22"/>
        <v>1</v>
      </c>
      <c r="G160" s="1">
        <f t="shared" ca="1" si="26"/>
        <v>100</v>
      </c>
      <c r="H160" s="1">
        <f t="shared" ca="1" si="27"/>
        <v>11354.347315383124</v>
      </c>
    </row>
    <row r="161" spans="1:8" x14ac:dyDescent="0.2">
      <c r="A161" s="1">
        <v>155</v>
      </c>
      <c r="B161" s="1">
        <f t="shared" ca="1" si="18"/>
        <v>0.89783097667567402</v>
      </c>
      <c r="C161" s="1">
        <f t="shared" ca="1" si="25"/>
        <v>1.5003715654173615</v>
      </c>
      <c r="D161" s="1">
        <f t="shared" ca="1" si="20"/>
        <v>-2</v>
      </c>
      <c r="E161" s="1">
        <f t="shared" si="21"/>
        <v>0</v>
      </c>
      <c r="F161" s="1">
        <f t="shared" ca="1" si="22"/>
        <v>0</v>
      </c>
      <c r="G161" s="1">
        <f t="shared" ca="1" si="26"/>
        <v>0</v>
      </c>
      <c r="H161" s="1">
        <f t="shared" ca="1" si="27"/>
        <v>11354.347315383124</v>
      </c>
    </row>
    <row r="162" spans="1:8" x14ac:dyDescent="0.2">
      <c r="A162" s="1">
        <v>156</v>
      </c>
      <c r="B162" s="1">
        <f t="shared" ca="1" si="18"/>
        <v>0.59229590484320616</v>
      </c>
      <c r="C162" s="1">
        <f t="shared" ca="1" si="25"/>
        <v>-1</v>
      </c>
      <c r="D162" s="1">
        <f t="shared" ca="1" si="20"/>
        <v>-1</v>
      </c>
      <c r="E162" s="1">
        <f t="shared" si="21"/>
        <v>0</v>
      </c>
      <c r="F162" s="1">
        <f t="shared" ca="1" si="22"/>
        <v>-1</v>
      </c>
      <c r="G162" s="1">
        <f t="shared" ca="1" si="26"/>
        <v>-100</v>
      </c>
      <c r="H162" s="1">
        <f t="shared" ca="1" si="27"/>
        <v>11454.347315383124</v>
      </c>
    </row>
    <row r="163" spans="1:8" x14ac:dyDescent="0.2">
      <c r="A163" s="1">
        <v>157</v>
      </c>
      <c r="B163" s="1">
        <f t="shared" ca="1" si="18"/>
        <v>0.39695887236534622</v>
      </c>
      <c r="C163" s="1">
        <f t="shared" ca="1" si="25"/>
        <v>-1</v>
      </c>
      <c r="D163" s="1">
        <f t="shared" ca="1" si="20"/>
        <v>0</v>
      </c>
      <c r="E163" s="1">
        <f t="shared" si="21"/>
        <v>0</v>
      </c>
      <c r="F163" s="1">
        <f t="shared" ca="1" si="22"/>
        <v>0</v>
      </c>
      <c r="G163" s="1">
        <f t="shared" ca="1" si="26"/>
        <v>0</v>
      </c>
      <c r="H163" s="1">
        <f t="shared" ca="1" si="27"/>
        <v>11454.347315383124</v>
      </c>
    </row>
    <row r="164" spans="1:8" x14ac:dyDescent="0.2">
      <c r="A164" s="1">
        <v>158</v>
      </c>
      <c r="B164" s="1">
        <f t="shared" ca="1" si="18"/>
        <v>0.53319194115894997</v>
      </c>
      <c r="C164" s="1">
        <f t="shared" ca="1" si="25"/>
        <v>-1</v>
      </c>
      <c r="D164" s="1">
        <f t="shared" ca="1" si="20"/>
        <v>1</v>
      </c>
      <c r="E164" s="1">
        <f t="shared" si="21"/>
        <v>0</v>
      </c>
      <c r="F164" s="1">
        <f t="shared" ca="1" si="22"/>
        <v>1</v>
      </c>
      <c r="G164" s="1">
        <f t="shared" ca="1" si="26"/>
        <v>100</v>
      </c>
      <c r="H164" s="1">
        <f t="shared" ca="1" si="27"/>
        <v>11354.347315383124</v>
      </c>
    </row>
    <row r="165" spans="1:8" x14ac:dyDescent="0.2">
      <c r="A165" s="1">
        <v>159</v>
      </c>
      <c r="B165" s="1">
        <f t="shared" ca="1" si="18"/>
        <v>0.89086427890998288</v>
      </c>
      <c r="C165" s="1">
        <f t="shared" ca="1" si="25"/>
        <v>1.5003715654173615</v>
      </c>
      <c r="D165" s="1">
        <f t="shared" ca="1" si="20"/>
        <v>0</v>
      </c>
      <c r="E165" s="1">
        <f t="shared" si="21"/>
        <v>0</v>
      </c>
      <c r="F165" s="1">
        <f t="shared" ca="1" si="22"/>
        <v>2</v>
      </c>
      <c r="G165" s="1">
        <f t="shared" ca="1" si="26"/>
        <v>200</v>
      </c>
      <c r="H165" s="1">
        <f t="shared" ca="1" si="27"/>
        <v>11654.421628466596</v>
      </c>
    </row>
    <row r="166" spans="1:8" x14ac:dyDescent="0.2">
      <c r="A166" s="1">
        <v>160</v>
      </c>
      <c r="B166" s="1">
        <f t="shared" ca="1" si="18"/>
        <v>0.79154482271868787</v>
      </c>
      <c r="C166" s="1">
        <f t="shared" ca="1" si="25"/>
        <v>1.5003715654173615</v>
      </c>
      <c r="D166" s="1">
        <f t="shared" ca="1" si="20"/>
        <v>-1</v>
      </c>
      <c r="E166" s="1">
        <f t="shared" si="21"/>
        <v>0</v>
      </c>
      <c r="F166" s="1">
        <f t="shared" ca="1" si="22"/>
        <v>1</v>
      </c>
      <c r="G166" s="1">
        <f t="shared" ca="1" si="26"/>
        <v>100</v>
      </c>
      <c r="H166" s="1">
        <f t="shared" ca="1" si="27"/>
        <v>11804.458785008332</v>
      </c>
    </row>
    <row r="167" spans="1:8" x14ac:dyDescent="0.2">
      <c r="A167" s="1">
        <v>161</v>
      </c>
      <c r="B167" s="1">
        <f t="shared" ca="1" si="18"/>
        <v>0.64747741704313078</v>
      </c>
      <c r="C167" s="1">
        <f t="shared" ca="1" si="25"/>
        <v>1.5003715654173615</v>
      </c>
      <c r="D167" s="1">
        <f t="shared" ca="1" si="20"/>
        <v>-2</v>
      </c>
      <c r="E167" s="1">
        <f t="shared" si="21"/>
        <v>0</v>
      </c>
      <c r="F167" s="1">
        <f t="shared" ca="1" si="22"/>
        <v>0</v>
      </c>
      <c r="G167" s="1">
        <f t="shared" ca="1" si="26"/>
        <v>0</v>
      </c>
      <c r="H167" s="1">
        <f t="shared" ca="1" si="27"/>
        <v>11804.458785008332</v>
      </c>
    </row>
    <row r="168" spans="1:8" x14ac:dyDescent="0.2">
      <c r="A168" s="1">
        <v>162</v>
      </c>
      <c r="B168" s="1">
        <f t="shared" ca="1" si="18"/>
        <v>0.93996932436777803</v>
      </c>
      <c r="C168" s="1">
        <f t="shared" ca="1" si="25"/>
        <v>1.5003715654173615</v>
      </c>
      <c r="D168" s="1">
        <f t="shared" ca="1" si="20"/>
        <v>-3</v>
      </c>
      <c r="E168" s="1">
        <f t="shared" si="21"/>
        <v>0</v>
      </c>
      <c r="F168" s="1">
        <f t="shared" ca="1" si="22"/>
        <v>-1</v>
      </c>
      <c r="G168" s="1">
        <f t="shared" ca="1" si="26"/>
        <v>-100</v>
      </c>
      <c r="H168" s="1">
        <f t="shared" ca="1" si="27"/>
        <v>11654.421628466596</v>
      </c>
    </row>
    <row r="169" spans="1:8" x14ac:dyDescent="0.2">
      <c r="A169" s="1">
        <v>163</v>
      </c>
      <c r="B169" s="1">
        <f t="shared" ca="1" si="18"/>
        <v>0.88837728137912575</v>
      </c>
      <c r="C169" s="1">
        <f t="shared" ca="1" si="25"/>
        <v>1.5003715654173615</v>
      </c>
      <c r="D169" s="1">
        <f t="shared" ca="1" si="20"/>
        <v>-4</v>
      </c>
      <c r="E169" s="1">
        <f t="shared" si="21"/>
        <v>0</v>
      </c>
      <c r="F169" s="1">
        <f t="shared" ca="1" si="22"/>
        <v>-2</v>
      </c>
      <c r="G169" s="1">
        <f t="shared" ca="1" si="26"/>
        <v>-200</v>
      </c>
      <c r="H169" s="1">
        <f t="shared" ca="1" si="27"/>
        <v>11354.347315383124</v>
      </c>
    </row>
    <row r="170" spans="1:8" x14ac:dyDescent="0.2">
      <c r="A170" s="1">
        <v>164</v>
      </c>
      <c r="B170" s="1">
        <f t="shared" ca="1" si="18"/>
        <v>0.15078674989971885</v>
      </c>
      <c r="C170" s="1">
        <f t="shared" ca="1" si="25"/>
        <v>-1</v>
      </c>
      <c r="D170" s="1">
        <f t="shared" ca="1" si="20"/>
        <v>-3</v>
      </c>
      <c r="E170" s="1">
        <f t="shared" si="21"/>
        <v>0</v>
      </c>
      <c r="F170" s="1">
        <f t="shared" ca="1" si="22"/>
        <v>-3</v>
      </c>
      <c r="G170" s="1">
        <f t="shared" ca="1" si="26"/>
        <v>-300</v>
      </c>
      <c r="H170" s="1">
        <f t="shared" ca="1" si="27"/>
        <v>11654.347315383124</v>
      </c>
    </row>
    <row r="171" spans="1:8" x14ac:dyDescent="0.2">
      <c r="A171" s="1">
        <v>165</v>
      </c>
      <c r="B171" s="1">
        <f t="shared" ca="1" si="18"/>
        <v>0.51874010102832413</v>
      </c>
      <c r="C171" s="1">
        <f t="shared" ca="1" si="25"/>
        <v>-1</v>
      </c>
      <c r="D171" s="1">
        <f t="shared" ca="1" si="20"/>
        <v>-2</v>
      </c>
      <c r="E171" s="1">
        <f t="shared" si="21"/>
        <v>0</v>
      </c>
      <c r="F171" s="1">
        <f t="shared" ca="1" si="22"/>
        <v>-2</v>
      </c>
      <c r="G171" s="1">
        <f t="shared" ca="1" si="26"/>
        <v>-200</v>
      </c>
      <c r="H171" s="1">
        <f t="shared" ca="1" si="27"/>
        <v>11854.347315383124</v>
      </c>
    </row>
    <row r="172" spans="1:8" x14ac:dyDescent="0.2">
      <c r="A172" s="1">
        <v>166</v>
      </c>
      <c r="B172" s="1">
        <f t="shared" ca="1" si="18"/>
        <v>0.83317345371764784</v>
      </c>
      <c r="C172" s="1">
        <f t="shared" ca="1" si="25"/>
        <v>1.5003715654173615</v>
      </c>
      <c r="D172" s="1">
        <f t="shared" ca="1" si="20"/>
        <v>-3</v>
      </c>
      <c r="E172" s="1">
        <f t="shared" si="21"/>
        <v>0</v>
      </c>
      <c r="F172" s="1">
        <f t="shared" ca="1" si="22"/>
        <v>-1</v>
      </c>
      <c r="G172" s="1">
        <f t="shared" ca="1" si="26"/>
        <v>-100</v>
      </c>
      <c r="H172" s="1">
        <f t="shared" ca="1" si="27"/>
        <v>11704.310158841388</v>
      </c>
    </row>
    <row r="173" spans="1:8" x14ac:dyDescent="0.2">
      <c r="A173" s="1">
        <v>167</v>
      </c>
      <c r="B173" s="1">
        <f t="shared" ca="1" si="18"/>
        <v>8.2083545751726827E-2</v>
      </c>
      <c r="C173" s="1">
        <f t="shared" ca="1" si="25"/>
        <v>-1</v>
      </c>
      <c r="D173" s="1">
        <f t="shared" ca="1" si="20"/>
        <v>-2</v>
      </c>
      <c r="E173" s="1">
        <f t="shared" si="21"/>
        <v>0</v>
      </c>
      <c r="F173" s="1">
        <f t="shared" ca="1" si="22"/>
        <v>-2</v>
      </c>
      <c r="G173" s="1">
        <f t="shared" ca="1" si="26"/>
        <v>-200</v>
      </c>
      <c r="H173" s="1">
        <f t="shared" ca="1" si="27"/>
        <v>11904.310158841388</v>
      </c>
    </row>
    <row r="174" spans="1:8" x14ac:dyDescent="0.2">
      <c r="A174" s="1">
        <v>168</v>
      </c>
      <c r="B174" s="1">
        <f t="shared" ca="1" si="18"/>
        <v>0.99330108350918711</v>
      </c>
      <c r="C174" s="1">
        <f t="shared" ca="1" si="25"/>
        <v>1.5003715654173615</v>
      </c>
      <c r="D174" s="1">
        <f t="shared" ca="1" si="20"/>
        <v>-3</v>
      </c>
      <c r="E174" s="1">
        <f t="shared" si="21"/>
        <v>0</v>
      </c>
      <c r="F174" s="1">
        <f t="shared" ca="1" si="22"/>
        <v>-1</v>
      </c>
      <c r="G174" s="1">
        <f t="shared" ca="1" si="26"/>
        <v>-100</v>
      </c>
      <c r="H174" s="1">
        <f t="shared" ca="1" si="27"/>
        <v>11754.273002299653</v>
      </c>
    </row>
    <row r="175" spans="1:8" x14ac:dyDescent="0.2">
      <c r="A175" s="1">
        <v>169</v>
      </c>
      <c r="B175" s="1">
        <f t="shared" ca="1" si="18"/>
        <v>0.64087703192120682</v>
      </c>
      <c r="C175" s="1">
        <f t="shared" ca="1" si="25"/>
        <v>1.5003715654173615</v>
      </c>
      <c r="D175" s="1">
        <f t="shared" ca="1" si="20"/>
        <v>-4</v>
      </c>
      <c r="E175" s="1">
        <f t="shared" si="21"/>
        <v>0</v>
      </c>
      <c r="F175" s="1">
        <f t="shared" ca="1" si="22"/>
        <v>-2</v>
      </c>
      <c r="G175" s="1">
        <f t="shared" ca="1" si="26"/>
        <v>-200</v>
      </c>
      <c r="H175" s="1">
        <f t="shared" ca="1" si="27"/>
        <v>11454.19868921618</v>
      </c>
    </row>
    <row r="176" spans="1:8" x14ac:dyDescent="0.2">
      <c r="A176" s="1">
        <v>170</v>
      </c>
      <c r="B176" s="1">
        <f t="shared" ca="1" si="18"/>
        <v>0.8281600837373897</v>
      </c>
      <c r="C176" s="1">
        <f t="shared" ca="1" si="25"/>
        <v>1.5003715654173615</v>
      </c>
      <c r="D176" s="1">
        <f t="shared" ca="1" si="20"/>
        <v>-5</v>
      </c>
      <c r="E176" s="1">
        <f t="shared" si="21"/>
        <v>0</v>
      </c>
      <c r="F176" s="1">
        <f t="shared" ca="1" si="22"/>
        <v>-3</v>
      </c>
      <c r="G176" s="1">
        <f t="shared" ca="1" si="26"/>
        <v>-300</v>
      </c>
      <c r="H176" s="1">
        <f t="shared" ca="1" si="27"/>
        <v>11004.087219590972</v>
      </c>
    </row>
    <row r="177" spans="1:8" x14ac:dyDescent="0.2">
      <c r="A177" s="1">
        <v>171</v>
      </c>
      <c r="B177" s="1">
        <f t="shared" ca="1" si="18"/>
        <v>2.1945596958794278E-2</v>
      </c>
      <c r="C177" s="1">
        <f t="shared" ca="1" si="25"/>
        <v>-1</v>
      </c>
      <c r="D177" s="1">
        <f t="shared" ca="1" si="20"/>
        <v>-4</v>
      </c>
      <c r="E177" s="1">
        <f t="shared" si="21"/>
        <v>0</v>
      </c>
      <c r="F177" s="1">
        <f t="shared" ca="1" si="22"/>
        <v>-4</v>
      </c>
      <c r="G177" s="1">
        <f t="shared" ca="1" si="26"/>
        <v>-400</v>
      </c>
      <c r="H177" s="1">
        <f t="shared" ca="1" si="27"/>
        <v>11404.087219590972</v>
      </c>
    </row>
    <row r="178" spans="1:8" x14ac:dyDescent="0.2">
      <c r="A178" s="1">
        <v>172</v>
      </c>
      <c r="B178" s="1">
        <f t="shared" ca="1" si="18"/>
        <v>0.41855665351652904</v>
      </c>
      <c r="C178" s="1">
        <f t="shared" ca="1" si="25"/>
        <v>-1</v>
      </c>
      <c r="D178" s="1">
        <f t="shared" ca="1" si="20"/>
        <v>-3</v>
      </c>
      <c r="E178" s="1">
        <f t="shared" si="21"/>
        <v>0</v>
      </c>
      <c r="F178" s="1">
        <f t="shared" ca="1" si="22"/>
        <v>-3</v>
      </c>
      <c r="G178" s="1">
        <f t="shared" ca="1" si="26"/>
        <v>-300</v>
      </c>
      <c r="H178" s="1">
        <f t="shared" ca="1" si="27"/>
        <v>11704.087219590972</v>
      </c>
    </row>
    <row r="179" spans="1:8" x14ac:dyDescent="0.2">
      <c r="A179" s="1">
        <v>173</v>
      </c>
      <c r="B179" s="1">
        <f t="shared" ca="1" si="18"/>
        <v>0.69927007504338989</v>
      </c>
      <c r="C179" s="1">
        <f t="shared" ca="1" si="25"/>
        <v>1.5003715654173615</v>
      </c>
      <c r="D179" s="1">
        <f t="shared" ca="1" si="20"/>
        <v>-4</v>
      </c>
      <c r="E179" s="1">
        <f t="shared" si="21"/>
        <v>0</v>
      </c>
      <c r="F179" s="1">
        <f t="shared" ca="1" si="22"/>
        <v>-2</v>
      </c>
      <c r="G179" s="1">
        <f t="shared" ca="1" si="26"/>
        <v>-200</v>
      </c>
      <c r="H179" s="1">
        <f t="shared" ca="1" si="27"/>
        <v>11404.0129065075</v>
      </c>
    </row>
    <row r="180" spans="1:8" x14ac:dyDescent="0.2">
      <c r="A180" s="1">
        <v>174</v>
      </c>
      <c r="B180" s="1">
        <f t="shared" ca="1" si="18"/>
        <v>0.51380475803930392</v>
      </c>
      <c r="C180" s="1">
        <f t="shared" ca="1" si="25"/>
        <v>-1</v>
      </c>
      <c r="D180" s="1">
        <f t="shared" ca="1" si="20"/>
        <v>-3</v>
      </c>
      <c r="E180" s="1">
        <f t="shared" si="21"/>
        <v>0</v>
      </c>
      <c r="F180" s="1">
        <f t="shared" ca="1" si="22"/>
        <v>-3</v>
      </c>
      <c r="G180" s="1">
        <f t="shared" ca="1" si="26"/>
        <v>-300</v>
      </c>
      <c r="H180" s="1">
        <f t="shared" ca="1" si="27"/>
        <v>11704.0129065075</v>
      </c>
    </row>
    <row r="181" spans="1:8" x14ac:dyDescent="0.2">
      <c r="A181" s="1">
        <v>175</v>
      </c>
      <c r="B181" s="1">
        <f t="shared" ca="1" si="18"/>
        <v>0.51656052767498961</v>
      </c>
      <c r="C181" s="1">
        <f t="shared" ca="1" si="25"/>
        <v>-1</v>
      </c>
      <c r="D181" s="1">
        <f t="shared" ca="1" si="20"/>
        <v>-2</v>
      </c>
      <c r="E181" s="1">
        <f t="shared" si="21"/>
        <v>0</v>
      </c>
      <c r="F181" s="1">
        <f t="shared" ca="1" si="22"/>
        <v>-2</v>
      </c>
      <c r="G181" s="1">
        <f t="shared" ca="1" si="26"/>
        <v>-200</v>
      </c>
      <c r="H181" s="1">
        <f t="shared" ca="1" si="27"/>
        <v>11904.0129065075</v>
      </c>
    </row>
    <row r="182" spans="1:8" x14ac:dyDescent="0.2">
      <c r="A182" s="1">
        <v>176</v>
      </c>
      <c r="B182" s="1">
        <f t="shared" ca="1" si="18"/>
        <v>0.87204250092880609</v>
      </c>
      <c r="C182" s="1">
        <f t="shared" ca="1" si="25"/>
        <v>1.5003715654173615</v>
      </c>
      <c r="D182" s="1">
        <f t="shared" ca="1" si="20"/>
        <v>-3</v>
      </c>
      <c r="E182" s="1">
        <f t="shared" si="21"/>
        <v>0</v>
      </c>
      <c r="F182" s="1">
        <f t="shared" ca="1" si="22"/>
        <v>-1</v>
      </c>
      <c r="G182" s="1">
        <f t="shared" ca="1" si="26"/>
        <v>-100</v>
      </c>
      <c r="H182" s="1">
        <f t="shared" ca="1" si="27"/>
        <v>11753.975749965764</v>
      </c>
    </row>
    <row r="183" spans="1:8" x14ac:dyDescent="0.2">
      <c r="A183" s="1">
        <v>177</v>
      </c>
      <c r="B183" s="1">
        <f t="shared" ca="1" si="18"/>
        <v>0.21048518521187665</v>
      </c>
      <c r="C183" s="1">
        <f t="shared" ca="1" si="25"/>
        <v>-1</v>
      </c>
      <c r="D183" s="1">
        <f t="shared" ca="1" si="20"/>
        <v>-2</v>
      </c>
      <c r="E183" s="1">
        <f t="shared" si="21"/>
        <v>0</v>
      </c>
      <c r="F183" s="1">
        <f t="shared" ca="1" si="22"/>
        <v>-2</v>
      </c>
      <c r="G183" s="1">
        <f t="shared" ca="1" si="26"/>
        <v>-200</v>
      </c>
      <c r="H183" s="1">
        <f t="shared" ca="1" si="27"/>
        <v>11953.975749965764</v>
      </c>
    </row>
    <row r="184" spans="1:8" x14ac:dyDescent="0.2">
      <c r="A184" s="1">
        <v>178</v>
      </c>
      <c r="B184" s="1">
        <f t="shared" ca="1" si="18"/>
        <v>0.75950171286042256</v>
      </c>
      <c r="C184" s="1">
        <f t="shared" ca="1" si="25"/>
        <v>1.5003715654173615</v>
      </c>
      <c r="D184" s="1">
        <f t="shared" ca="1" si="20"/>
        <v>-3</v>
      </c>
      <c r="E184" s="1">
        <f t="shared" si="21"/>
        <v>0</v>
      </c>
      <c r="F184" s="1">
        <f t="shared" ca="1" si="22"/>
        <v>-1</v>
      </c>
      <c r="G184" s="1">
        <f t="shared" ca="1" si="26"/>
        <v>-100</v>
      </c>
      <c r="H184" s="1">
        <f t="shared" ca="1" si="27"/>
        <v>11803.938593424029</v>
      </c>
    </row>
    <row r="185" spans="1:8" x14ac:dyDescent="0.2">
      <c r="A185" s="1">
        <v>179</v>
      </c>
      <c r="B185" s="1">
        <f t="shared" ca="1" si="18"/>
        <v>0.94923891017337714</v>
      </c>
      <c r="C185" s="1">
        <f t="shared" ca="1" si="25"/>
        <v>1.5003715654173615</v>
      </c>
      <c r="D185" s="1">
        <f t="shared" ca="1" si="20"/>
        <v>-4</v>
      </c>
      <c r="E185" s="1">
        <f t="shared" si="21"/>
        <v>0</v>
      </c>
      <c r="F185" s="1">
        <f t="shared" ca="1" si="22"/>
        <v>-2</v>
      </c>
      <c r="G185" s="1">
        <f t="shared" ca="1" si="26"/>
        <v>-200</v>
      </c>
      <c r="H185" s="1">
        <f t="shared" ca="1" si="27"/>
        <v>11503.864280340556</v>
      </c>
    </row>
    <row r="186" spans="1:8" x14ac:dyDescent="0.2">
      <c r="A186" s="1">
        <v>180</v>
      </c>
      <c r="B186" s="1">
        <f t="shared" ca="1" si="18"/>
        <v>2.5701618360084111E-2</v>
      </c>
      <c r="C186" s="1">
        <f t="shared" ca="1" si="25"/>
        <v>-1</v>
      </c>
      <c r="D186" s="1">
        <f t="shared" ca="1" si="20"/>
        <v>-3</v>
      </c>
      <c r="E186" s="1">
        <f t="shared" si="21"/>
        <v>0</v>
      </c>
      <c r="F186" s="1">
        <f t="shared" ca="1" si="22"/>
        <v>-3</v>
      </c>
      <c r="G186" s="1">
        <f t="shared" ca="1" si="26"/>
        <v>-300</v>
      </c>
      <c r="H186" s="1">
        <f t="shared" ca="1" si="27"/>
        <v>11803.864280340556</v>
      </c>
    </row>
    <row r="187" spans="1:8" x14ac:dyDescent="0.2">
      <c r="A187" s="1">
        <v>181</v>
      </c>
      <c r="B187" s="1">
        <f t="shared" ca="1" si="18"/>
        <v>6.9147409963488338E-2</v>
      </c>
      <c r="C187" s="1">
        <f t="shared" ca="1" si="25"/>
        <v>-1</v>
      </c>
      <c r="D187" s="1">
        <f t="shared" ca="1" si="20"/>
        <v>-2</v>
      </c>
      <c r="E187" s="1">
        <f t="shared" si="21"/>
        <v>0</v>
      </c>
      <c r="F187" s="1">
        <f t="shared" ca="1" si="22"/>
        <v>-2</v>
      </c>
      <c r="G187" s="1">
        <f t="shared" ca="1" si="26"/>
        <v>-200</v>
      </c>
      <c r="H187" s="1">
        <f t="shared" ca="1" si="27"/>
        <v>12003.864280340556</v>
      </c>
    </row>
    <row r="188" spans="1:8" x14ac:dyDescent="0.2">
      <c r="A188" s="1">
        <v>182</v>
      </c>
      <c r="B188" s="1">
        <f t="shared" ca="1" si="18"/>
        <v>0.36208702596299958</v>
      </c>
      <c r="C188" s="1">
        <f t="shared" ca="1" si="25"/>
        <v>-1</v>
      </c>
      <c r="D188" s="1">
        <f t="shared" ca="1" si="20"/>
        <v>-1</v>
      </c>
      <c r="E188" s="1">
        <f t="shared" si="21"/>
        <v>0</v>
      </c>
      <c r="F188" s="1">
        <f t="shared" ca="1" si="22"/>
        <v>-1</v>
      </c>
      <c r="G188" s="1">
        <f t="shared" ca="1" si="26"/>
        <v>-100</v>
      </c>
      <c r="H188" s="1">
        <f t="shared" ca="1" si="27"/>
        <v>12103.864280340556</v>
      </c>
    </row>
    <row r="189" spans="1:8" x14ac:dyDescent="0.2">
      <c r="A189" s="1">
        <v>183</v>
      </c>
      <c r="B189" s="1">
        <f t="shared" ca="1" si="18"/>
        <v>0.20404033807968514</v>
      </c>
      <c r="C189" s="1">
        <f t="shared" ca="1" si="25"/>
        <v>-1</v>
      </c>
      <c r="D189" s="1">
        <f t="shared" ca="1" si="20"/>
        <v>0</v>
      </c>
      <c r="E189" s="1">
        <f t="shared" si="21"/>
        <v>0</v>
      </c>
      <c r="F189" s="1">
        <f t="shared" ca="1" si="22"/>
        <v>0</v>
      </c>
      <c r="G189" s="1">
        <f t="shared" ca="1" si="26"/>
        <v>0</v>
      </c>
      <c r="H189" s="1">
        <f t="shared" ca="1" si="27"/>
        <v>12103.864280340556</v>
      </c>
    </row>
    <row r="190" spans="1:8" x14ac:dyDescent="0.2">
      <c r="A190" s="1">
        <v>184</v>
      </c>
      <c r="B190" s="1">
        <f t="shared" ca="1" si="18"/>
        <v>0.61376843515513757</v>
      </c>
      <c r="C190" s="1">
        <f t="shared" ca="1" si="25"/>
        <v>1.5003715654173615</v>
      </c>
      <c r="D190" s="1">
        <f t="shared" ca="1" si="20"/>
        <v>-1</v>
      </c>
      <c r="E190" s="1">
        <f t="shared" si="21"/>
        <v>0</v>
      </c>
      <c r="F190" s="1">
        <f t="shared" ca="1" si="22"/>
        <v>1</v>
      </c>
      <c r="G190" s="1">
        <f t="shared" ca="1" si="26"/>
        <v>100</v>
      </c>
      <c r="H190" s="1">
        <f t="shared" ca="1" si="27"/>
        <v>12253.901436882292</v>
      </c>
    </row>
    <row r="191" spans="1:8" x14ac:dyDescent="0.2">
      <c r="A191" s="1">
        <v>185</v>
      </c>
      <c r="B191" s="1">
        <f t="shared" ca="1" si="18"/>
        <v>0.85736759888791714</v>
      </c>
      <c r="C191" s="1">
        <f t="shared" ca="1" si="25"/>
        <v>1.5003715654173615</v>
      </c>
      <c r="D191" s="1">
        <f t="shared" ca="1" si="20"/>
        <v>-2</v>
      </c>
      <c r="E191" s="1">
        <f t="shared" si="21"/>
        <v>0</v>
      </c>
      <c r="F191" s="1">
        <f t="shared" ca="1" si="22"/>
        <v>0</v>
      </c>
      <c r="G191" s="1">
        <f t="shared" ca="1" si="26"/>
        <v>0</v>
      </c>
      <c r="H191" s="1">
        <f t="shared" ca="1" si="27"/>
        <v>12253.901436882292</v>
      </c>
    </row>
    <row r="192" spans="1:8" x14ac:dyDescent="0.2">
      <c r="A192" s="1">
        <v>186</v>
      </c>
      <c r="B192" s="1">
        <f t="shared" ca="1" si="18"/>
        <v>1.1119240540395259E-2</v>
      </c>
      <c r="C192" s="1">
        <f t="shared" ca="1" si="25"/>
        <v>-1</v>
      </c>
      <c r="D192" s="1">
        <f t="shared" ca="1" si="20"/>
        <v>-1</v>
      </c>
      <c r="E192" s="1">
        <f t="shared" si="21"/>
        <v>0</v>
      </c>
      <c r="F192" s="1">
        <f t="shared" ca="1" si="22"/>
        <v>-1</v>
      </c>
      <c r="G192" s="1">
        <f t="shared" ca="1" si="26"/>
        <v>-100</v>
      </c>
      <c r="H192" s="1">
        <f t="shared" ca="1" si="27"/>
        <v>12353.901436882292</v>
      </c>
    </row>
    <row r="193" spans="1:8" x14ac:dyDescent="0.2">
      <c r="A193" s="1">
        <v>187</v>
      </c>
      <c r="B193" s="1">
        <f t="shared" ca="1" si="18"/>
        <v>8.0700962783591512E-2</v>
      </c>
      <c r="C193" s="1">
        <f t="shared" ca="1" si="25"/>
        <v>-1</v>
      </c>
      <c r="D193" s="1">
        <f t="shared" ca="1" si="20"/>
        <v>0</v>
      </c>
      <c r="E193" s="1">
        <f t="shared" si="21"/>
        <v>0</v>
      </c>
      <c r="F193" s="1">
        <f t="shared" ca="1" si="22"/>
        <v>0</v>
      </c>
      <c r="G193" s="1">
        <f t="shared" ca="1" si="26"/>
        <v>0</v>
      </c>
      <c r="H193" s="1">
        <f t="shared" ca="1" si="27"/>
        <v>12353.901436882292</v>
      </c>
    </row>
    <row r="194" spans="1:8" x14ac:dyDescent="0.2">
      <c r="A194" s="1">
        <v>188</v>
      </c>
      <c r="B194" s="1">
        <f t="shared" ca="1" si="18"/>
        <v>0.29186098185414466</v>
      </c>
      <c r="C194" s="1">
        <f t="shared" ca="1" si="25"/>
        <v>-1</v>
      </c>
      <c r="D194" s="1">
        <f t="shared" ca="1" si="20"/>
        <v>1</v>
      </c>
      <c r="E194" s="1">
        <f t="shared" si="21"/>
        <v>0</v>
      </c>
      <c r="F194" s="1">
        <f t="shared" ca="1" si="22"/>
        <v>1</v>
      </c>
      <c r="G194" s="1">
        <f t="shared" ca="1" si="26"/>
        <v>100</v>
      </c>
      <c r="H194" s="1">
        <f t="shared" ca="1" si="27"/>
        <v>12253.901436882292</v>
      </c>
    </row>
    <row r="195" spans="1:8" x14ac:dyDescent="0.2">
      <c r="A195" s="1">
        <v>189</v>
      </c>
      <c r="B195" s="1">
        <f t="shared" ca="1" si="18"/>
        <v>0.35190052634419811</v>
      </c>
      <c r="C195" s="1">
        <f t="shared" ca="1" si="25"/>
        <v>-1</v>
      </c>
      <c r="D195" s="1">
        <f t="shared" ca="1" si="20"/>
        <v>2</v>
      </c>
      <c r="E195" s="1">
        <f t="shared" si="21"/>
        <v>0</v>
      </c>
      <c r="F195" s="1">
        <f t="shared" ca="1" si="22"/>
        <v>2</v>
      </c>
      <c r="G195" s="1">
        <f t="shared" ca="1" si="26"/>
        <v>200</v>
      </c>
      <c r="H195" s="1">
        <f t="shared" ca="1" si="27"/>
        <v>12053.901436882292</v>
      </c>
    </row>
    <row r="196" spans="1:8" x14ac:dyDescent="0.2">
      <c r="A196" s="1">
        <v>190</v>
      </c>
      <c r="B196" s="1">
        <f t="shared" ca="1" si="18"/>
        <v>5.6430405464778177E-2</v>
      </c>
      <c r="C196" s="1">
        <f t="shared" ca="1" si="25"/>
        <v>-1</v>
      </c>
      <c r="D196" s="1">
        <f t="shared" ca="1" si="20"/>
        <v>3</v>
      </c>
      <c r="E196" s="1">
        <f t="shared" si="21"/>
        <v>0</v>
      </c>
      <c r="F196" s="1">
        <f t="shared" ca="1" si="22"/>
        <v>3</v>
      </c>
      <c r="G196" s="1">
        <f t="shared" ca="1" si="26"/>
        <v>300</v>
      </c>
      <c r="H196" s="1">
        <f t="shared" ca="1" si="27"/>
        <v>11753.901436882292</v>
      </c>
    </row>
    <row r="197" spans="1:8" x14ac:dyDescent="0.2">
      <c r="A197" s="1">
        <v>191</v>
      </c>
      <c r="B197" s="1">
        <f t="shared" ca="1" si="18"/>
        <v>8.191759428440859E-3</v>
      </c>
      <c r="C197" s="1">
        <f t="shared" ca="1" si="25"/>
        <v>-1</v>
      </c>
      <c r="D197" s="1">
        <f t="shared" ca="1" si="20"/>
        <v>4</v>
      </c>
      <c r="E197" s="1">
        <f t="shared" si="21"/>
        <v>0</v>
      </c>
      <c r="F197" s="1">
        <f t="shared" ca="1" si="22"/>
        <v>4</v>
      </c>
      <c r="G197" s="1">
        <f t="shared" ca="1" si="26"/>
        <v>400</v>
      </c>
      <c r="H197" s="1">
        <f t="shared" ca="1" si="27"/>
        <v>11353.901436882292</v>
      </c>
    </row>
    <row r="198" spans="1:8" x14ac:dyDescent="0.2">
      <c r="A198" s="1">
        <v>192</v>
      </c>
      <c r="B198" s="1">
        <f t="shared" ca="1" si="18"/>
        <v>0.33854296921041471</v>
      </c>
      <c r="C198" s="1">
        <f t="shared" ca="1" si="25"/>
        <v>-1</v>
      </c>
      <c r="D198" s="1">
        <f t="shared" ca="1" si="20"/>
        <v>5</v>
      </c>
      <c r="E198" s="1">
        <f t="shared" si="21"/>
        <v>0</v>
      </c>
      <c r="F198" s="1">
        <f t="shared" ca="1" si="22"/>
        <v>5</v>
      </c>
      <c r="G198" s="1">
        <f t="shared" ca="1" si="26"/>
        <v>500</v>
      </c>
      <c r="H198" s="1">
        <f t="shared" ca="1" si="27"/>
        <v>10853.901436882292</v>
      </c>
    </row>
    <row r="199" spans="1:8" x14ac:dyDescent="0.2">
      <c r="A199" s="1">
        <v>193</v>
      </c>
      <c r="B199" s="1">
        <f t="shared" ca="1" si="18"/>
        <v>0.41151028501222697</v>
      </c>
      <c r="C199" s="1">
        <f t="shared" ca="1" si="25"/>
        <v>-1</v>
      </c>
      <c r="D199" s="1">
        <f t="shared" ca="1" si="20"/>
        <v>1</v>
      </c>
      <c r="E199" s="1">
        <f t="shared" si="21"/>
        <v>0</v>
      </c>
      <c r="F199" s="1">
        <f t="shared" ca="1" si="22"/>
        <v>1</v>
      </c>
      <c r="G199" s="1">
        <f t="shared" ca="1" si="26"/>
        <v>100</v>
      </c>
      <c r="H199" s="1">
        <f t="shared" ca="1" si="27"/>
        <v>10753.901436882292</v>
      </c>
    </row>
    <row r="200" spans="1:8" x14ac:dyDescent="0.2">
      <c r="A200" s="1">
        <v>194</v>
      </c>
      <c r="B200" s="1">
        <f t="shared" ref="B200:B263" ca="1" si="28">RAND()</f>
        <v>0.94868807612250206</v>
      </c>
      <c r="C200" s="1">
        <f t="shared" ca="1" si="25"/>
        <v>1.5003715654173615</v>
      </c>
      <c r="D200" s="1">
        <f t="shared" ref="D200:D263" ca="1" si="29">IF($D$3=$S$2,IF(C200&lt;0,IF(E200&gt;E199,0-1,D199-1),IF(C200&gt;0,IF(AND(E199=1,D199=0),D199,IF(E200&lt;E199,0+1,D199+1)),D199)),
IF($D$3=$S$4,IF(C200&lt;0,IF(D199=$F$2,0+1,D199+1),IF(C200&gt;0,D199-1,D199)),
IF($D$3=$S$5,IF(C200&lt;0,IF(D199=$F$2,0+1,D199+1),IF(C200&gt;0,D199-1,D199)),
)))</f>
        <v>0</v>
      </c>
      <c r="E200" s="1">
        <f t="shared" ref="E200:E263" si="30">IF($D$3=$S$2,IF(AND(D199=-$B$2,C200&lt;0),IF(E199=$F$2,1,E199+1),IF(AND(D199=$D$2,C200&gt;0),IF(E199=1,1,E199-1),E199)),)</f>
        <v>0</v>
      </c>
      <c r="F200" s="1">
        <f t="shared" ref="F200:F263" ca="1" si="31">IF($D$3=$S$2,IF(IF(E200&gt;E199,ROUNDUP(F199*$F$3,0),IF(E200&lt;E199,IF(AND(E199=$F$2,E200=1),1,ROUNDDOWN(F199/$F$3,0)),F199))=0,1,IF(E200&gt;E199,ROUNDUP(F199*$F$3,0),IF(E200&lt;E199,IF(AND(E199=$F$2,E200=1),1,ROUNDDOWN(F199/$F$3,0)),F199))),
IF($D$3=$S$4,IF(C199&lt;0,IF(F199=$F$2,$H$3,F199+$F$3),IF(C199&gt;0,F199-$F$3,F199)),
IF($D$3=$S$5,IF(C199&lt;0,F199+F198,IF(C199&gt;0,F199-F198,F199)),
F199)))</f>
        <v>2</v>
      </c>
      <c r="G200" s="1">
        <f t="shared" ca="1" si="26"/>
        <v>200</v>
      </c>
      <c r="H200" s="1">
        <f t="shared" ca="1" si="27"/>
        <v>11053.975749965764</v>
      </c>
    </row>
    <row r="201" spans="1:8" x14ac:dyDescent="0.2">
      <c r="A201" s="1">
        <v>195</v>
      </c>
      <c r="B201" s="1">
        <f t="shared" ca="1" si="28"/>
        <v>0.43733957209708973</v>
      </c>
      <c r="C201" s="1">
        <f t="shared" ca="1" si="25"/>
        <v>-1</v>
      </c>
      <c r="D201" s="1">
        <f t="shared" ca="1" si="29"/>
        <v>1</v>
      </c>
      <c r="E201" s="1">
        <f t="shared" si="30"/>
        <v>0</v>
      </c>
      <c r="F201" s="1">
        <f t="shared" ca="1" si="31"/>
        <v>1</v>
      </c>
      <c r="G201" s="1">
        <f t="shared" ca="1" si="26"/>
        <v>100</v>
      </c>
      <c r="H201" s="1">
        <f t="shared" ca="1" si="27"/>
        <v>10953.975749965764</v>
      </c>
    </row>
    <row r="202" spans="1:8" x14ac:dyDescent="0.2">
      <c r="A202" s="1">
        <v>196</v>
      </c>
      <c r="B202" s="1">
        <f t="shared" ca="1" si="28"/>
        <v>0.37636707562101057</v>
      </c>
      <c r="C202" s="1">
        <f t="shared" ca="1" si="25"/>
        <v>-1</v>
      </c>
      <c r="D202" s="1">
        <f t="shared" ca="1" si="29"/>
        <v>2</v>
      </c>
      <c r="E202" s="1">
        <f t="shared" si="30"/>
        <v>0</v>
      </c>
      <c r="F202" s="1">
        <f t="shared" ca="1" si="31"/>
        <v>2</v>
      </c>
      <c r="G202" s="1">
        <f t="shared" ca="1" si="26"/>
        <v>200</v>
      </c>
      <c r="H202" s="1">
        <f t="shared" ca="1" si="27"/>
        <v>10753.975749965764</v>
      </c>
    </row>
    <row r="203" spans="1:8" x14ac:dyDescent="0.2">
      <c r="A203" s="1">
        <v>197</v>
      </c>
      <c r="B203" s="1">
        <f t="shared" ca="1" si="28"/>
        <v>0.75479248250664677</v>
      </c>
      <c r="C203" s="1">
        <f t="shared" ca="1" si="25"/>
        <v>1.5003715654173615</v>
      </c>
      <c r="D203" s="1">
        <f t="shared" ca="1" si="29"/>
        <v>1</v>
      </c>
      <c r="E203" s="1">
        <f t="shared" si="30"/>
        <v>0</v>
      </c>
      <c r="F203" s="1">
        <f t="shared" ca="1" si="31"/>
        <v>3</v>
      </c>
      <c r="G203" s="1">
        <f t="shared" ca="1" si="26"/>
        <v>300</v>
      </c>
      <c r="H203" s="1">
        <f t="shared" ca="1" si="27"/>
        <v>11204.087219590972</v>
      </c>
    </row>
    <row r="204" spans="1:8" x14ac:dyDescent="0.2">
      <c r="A204" s="1">
        <v>198</v>
      </c>
      <c r="B204" s="1">
        <f t="shared" ca="1" si="28"/>
        <v>0.80413108332552319</v>
      </c>
      <c r="C204" s="1">
        <f t="shared" ca="1" si="25"/>
        <v>1.5003715654173615</v>
      </c>
      <c r="D204" s="1">
        <f t="shared" ca="1" si="29"/>
        <v>0</v>
      </c>
      <c r="E204" s="1">
        <f t="shared" si="30"/>
        <v>0</v>
      </c>
      <c r="F204" s="1">
        <f t="shared" ca="1" si="31"/>
        <v>2</v>
      </c>
      <c r="G204" s="1">
        <f t="shared" ca="1" si="26"/>
        <v>200</v>
      </c>
      <c r="H204" s="1">
        <f t="shared" ca="1" si="27"/>
        <v>11504.161532674445</v>
      </c>
    </row>
    <row r="205" spans="1:8" x14ac:dyDescent="0.2">
      <c r="A205" s="1">
        <v>199</v>
      </c>
      <c r="B205" s="1">
        <f t="shared" ca="1" si="28"/>
        <v>0.2441525136475069</v>
      </c>
      <c r="C205" s="1">
        <f t="shared" ca="1" si="25"/>
        <v>-1</v>
      </c>
      <c r="D205" s="1">
        <f t="shared" ca="1" si="29"/>
        <v>1</v>
      </c>
      <c r="E205" s="1">
        <f t="shared" si="30"/>
        <v>0</v>
      </c>
      <c r="F205" s="1">
        <f t="shared" ca="1" si="31"/>
        <v>1</v>
      </c>
      <c r="G205" s="1">
        <f t="shared" ca="1" si="26"/>
        <v>100</v>
      </c>
      <c r="H205" s="1">
        <f t="shared" ca="1" si="27"/>
        <v>11404.161532674445</v>
      </c>
    </row>
    <row r="206" spans="1:8" x14ac:dyDescent="0.2">
      <c r="A206" s="1">
        <v>200</v>
      </c>
      <c r="B206" s="1">
        <f t="shared" ca="1" si="28"/>
        <v>0.28602633568780345</v>
      </c>
      <c r="C206" s="1">
        <f t="shared" ca="1" si="25"/>
        <v>-1</v>
      </c>
      <c r="D206" s="1">
        <f t="shared" ca="1" si="29"/>
        <v>2</v>
      </c>
      <c r="E206" s="1">
        <f t="shared" si="30"/>
        <v>0</v>
      </c>
      <c r="F206" s="1">
        <f t="shared" ca="1" si="31"/>
        <v>2</v>
      </c>
      <c r="G206" s="1">
        <f t="shared" ca="1" si="26"/>
        <v>200</v>
      </c>
      <c r="H206" s="1">
        <f t="shared" ca="1" si="27"/>
        <v>11204.161532674445</v>
      </c>
    </row>
    <row r="207" spans="1:8" x14ac:dyDescent="0.2">
      <c r="A207" s="1">
        <v>201</v>
      </c>
      <c r="B207" s="1">
        <f t="shared" ca="1" si="28"/>
        <v>0.63507115295125549</v>
      </c>
      <c r="C207" s="1">
        <f t="shared" ca="1" si="25"/>
        <v>1.5003715654173615</v>
      </c>
      <c r="D207" s="1">
        <f t="shared" ca="1" si="29"/>
        <v>1</v>
      </c>
      <c r="E207" s="1">
        <f t="shared" si="30"/>
        <v>0</v>
      </c>
      <c r="F207" s="1">
        <f t="shared" ca="1" si="31"/>
        <v>3</v>
      </c>
      <c r="G207" s="1">
        <f t="shared" ca="1" si="26"/>
        <v>300</v>
      </c>
      <c r="H207" s="1">
        <f t="shared" ca="1" si="27"/>
        <v>11654.273002299653</v>
      </c>
    </row>
    <row r="208" spans="1:8" x14ac:dyDescent="0.2">
      <c r="A208" s="1">
        <v>202</v>
      </c>
      <c r="B208" s="1">
        <f t="shared" ca="1" si="28"/>
        <v>0.45562943587863447</v>
      </c>
      <c r="C208" s="1">
        <f t="shared" ca="1" si="25"/>
        <v>-1</v>
      </c>
      <c r="D208" s="1">
        <f t="shared" ca="1" si="29"/>
        <v>2</v>
      </c>
      <c r="E208" s="1">
        <f t="shared" si="30"/>
        <v>0</v>
      </c>
      <c r="F208" s="1">
        <f t="shared" ca="1" si="31"/>
        <v>2</v>
      </c>
      <c r="G208" s="1">
        <f t="shared" ca="1" si="26"/>
        <v>200</v>
      </c>
      <c r="H208" s="1">
        <f t="shared" ca="1" si="27"/>
        <v>11454.273002299653</v>
      </c>
    </row>
    <row r="209" spans="1:8" x14ac:dyDescent="0.2">
      <c r="A209" s="1">
        <v>203</v>
      </c>
      <c r="B209" s="1">
        <f t="shared" ca="1" si="28"/>
        <v>0.58852984253996632</v>
      </c>
      <c r="C209" s="1">
        <f t="shared" ca="1" si="25"/>
        <v>-1</v>
      </c>
      <c r="D209" s="1">
        <f t="shared" ca="1" si="29"/>
        <v>3</v>
      </c>
      <c r="E209" s="1">
        <f t="shared" si="30"/>
        <v>0</v>
      </c>
      <c r="F209" s="1">
        <f t="shared" ca="1" si="31"/>
        <v>3</v>
      </c>
      <c r="G209" s="1">
        <f t="shared" ca="1" si="26"/>
        <v>300</v>
      </c>
      <c r="H209" s="1">
        <f t="shared" ca="1" si="27"/>
        <v>11154.273002299653</v>
      </c>
    </row>
    <row r="210" spans="1:8" x14ac:dyDescent="0.2">
      <c r="A210" s="1">
        <v>204</v>
      </c>
      <c r="B210" s="1">
        <f t="shared" ca="1" si="28"/>
        <v>0.94202074746547027</v>
      </c>
      <c r="C210" s="1">
        <f t="shared" ca="1" si="25"/>
        <v>1.5003715654173615</v>
      </c>
      <c r="D210" s="1">
        <f t="shared" ca="1" si="29"/>
        <v>2</v>
      </c>
      <c r="E210" s="1">
        <f t="shared" si="30"/>
        <v>0</v>
      </c>
      <c r="F210" s="1">
        <f t="shared" ca="1" si="31"/>
        <v>4</v>
      </c>
      <c r="G210" s="1">
        <f t="shared" ca="1" si="26"/>
        <v>400</v>
      </c>
      <c r="H210" s="1">
        <f t="shared" ca="1" si="27"/>
        <v>11754.421628466598</v>
      </c>
    </row>
    <row r="211" spans="1:8" x14ac:dyDescent="0.2">
      <c r="A211" s="1">
        <v>205</v>
      </c>
      <c r="B211" s="1">
        <f t="shared" ca="1" si="28"/>
        <v>0.31049647411873782</v>
      </c>
      <c r="C211" s="1">
        <f t="shared" ca="1" si="25"/>
        <v>-1</v>
      </c>
      <c r="D211" s="1">
        <f t="shared" ca="1" si="29"/>
        <v>3</v>
      </c>
      <c r="E211" s="1">
        <f t="shared" si="30"/>
        <v>0</v>
      </c>
      <c r="F211" s="1">
        <f t="shared" ca="1" si="31"/>
        <v>3</v>
      </c>
      <c r="G211" s="1">
        <f t="shared" ca="1" si="26"/>
        <v>300</v>
      </c>
      <c r="H211" s="1">
        <f t="shared" ca="1" si="27"/>
        <v>11454.421628466598</v>
      </c>
    </row>
    <row r="212" spans="1:8" x14ac:dyDescent="0.2">
      <c r="A212" s="1">
        <v>206</v>
      </c>
      <c r="B212" s="1">
        <f t="shared" ca="1" si="28"/>
        <v>0.26265607265974689</v>
      </c>
      <c r="C212" s="1">
        <f t="shared" ca="1" si="25"/>
        <v>-1</v>
      </c>
      <c r="D212" s="1">
        <f t="shared" ca="1" si="29"/>
        <v>4</v>
      </c>
      <c r="E212" s="1">
        <f t="shared" si="30"/>
        <v>0</v>
      </c>
      <c r="F212" s="1">
        <f t="shared" ca="1" si="31"/>
        <v>4</v>
      </c>
      <c r="G212" s="1">
        <f t="shared" ca="1" si="26"/>
        <v>400</v>
      </c>
      <c r="H212" s="1">
        <f t="shared" ca="1" si="27"/>
        <v>11054.421628466598</v>
      </c>
    </row>
    <row r="213" spans="1:8" x14ac:dyDescent="0.2">
      <c r="A213" s="1">
        <v>207</v>
      </c>
      <c r="B213" s="1">
        <f t="shared" ca="1" si="28"/>
        <v>0.87986372256384071</v>
      </c>
      <c r="C213" s="1">
        <f t="shared" ca="1" si="25"/>
        <v>1.5003715654173615</v>
      </c>
      <c r="D213" s="1">
        <f t="shared" ca="1" si="29"/>
        <v>3</v>
      </c>
      <c r="E213" s="1">
        <f t="shared" si="30"/>
        <v>0</v>
      </c>
      <c r="F213" s="1">
        <f t="shared" ca="1" si="31"/>
        <v>5</v>
      </c>
      <c r="G213" s="1">
        <f t="shared" ca="1" si="26"/>
        <v>500</v>
      </c>
      <c r="H213" s="1">
        <f t="shared" ca="1" si="27"/>
        <v>11804.607411175279</v>
      </c>
    </row>
    <row r="214" spans="1:8" x14ac:dyDescent="0.2">
      <c r="A214" s="1">
        <v>208</v>
      </c>
      <c r="B214" s="1">
        <f t="shared" ca="1" si="28"/>
        <v>0.56985766752666556</v>
      </c>
      <c r="C214" s="1">
        <f t="shared" ca="1" si="25"/>
        <v>-1</v>
      </c>
      <c r="D214" s="1">
        <f t="shared" ca="1" si="29"/>
        <v>4</v>
      </c>
      <c r="E214" s="1">
        <f t="shared" si="30"/>
        <v>0</v>
      </c>
      <c r="F214" s="1">
        <f t="shared" ca="1" si="31"/>
        <v>4</v>
      </c>
      <c r="G214" s="1">
        <f t="shared" ca="1" si="26"/>
        <v>400</v>
      </c>
      <c r="H214" s="1">
        <f t="shared" ca="1" si="27"/>
        <v>11404.607411175279</v>
      </c>
    </row>
    <row r="215" spans="1:8" x14ac:dyDescent="0.2">
      <c r="A215" s="1">
        <v>209</v>
      </c>
      <c r="B215" s="1">
        <f t="shared" ca="1" si="28"/>
        <v>0.48593910994864276</v>
      </c>
      <c r="C215" s="1">
        <f t="shared" ca="1" si="25"/>
        <v>-1</v>
      </c>
      <c r="D215" s="1">
        <f t="shared" ca="1" si="29"/>
        <v>5</v>
      </c>
      <c r="E215" s="1">
        <f t="shared" si="30"/>
        <v>0</v>
      </c>
      <c r="F215" s="1">
        <f t="shared" ca="1" si="31"/>
        <v>5</v>
      </c>
      <c r="G215" s="1">
        <f t="shared" ca="1" si="26"/>
        <v>500</v>
      </c>
      <c r="H215" s="1">
        <f t="shared" ca="1" si="27"/>
        <v>10904.607411175279</v>
      </c>
    </row>
    <row r="216" spans="1:8" x14ac:dyDescent="0.2">
      <c r="A216" s="1">
        <v>210</v>
      </c>
      <c r="B216" s="1">
        <f t="shared" ca="1" si="28"/>
        <v>0.44826079076335978</v>
      </c>
      <c r="C216" s="1">
        <f t="shared" ca="1" si="25"/>
        <v>-1</v>
      </c>
      <c r="D216" s="1">
        <f t="shared" ca="1" si="29"/>
        <v>1</v>
      </c>
      <c r="E216" s="1">
        <f t="shared" si="30"/>
        <v>0</v>
      </c>
      <c r="F216" s="1">
        <f t="shared" ca="1" si="31"/>
        <v>1</v>
      </c>
      <c r="G216" s="1">
        <f t="shared" ca="1" si="26"/>
        <v>100</v>
      </c>
      <c r="H216" s="1">
        <f t="shared" ca="1" si="27"/>
        <v>10804.607411175279</v>
      </c>
    </row>
    <row r="217" spans="1:8" x14ac:dyDescent="0.2">
      <c r="A217" s="1">
        <v>211</v>
      </c>
      <c r="B217" s="1">
        <f t="shared" ca="1" si="28"/>
        <v>0.17887623795469831</v>
      </c>
      <c r="C217" s="1">
        <f t="shared" ca="1" si="25"/>
        <v>-1</v>
      </c>
      <c r="D217" s="1">
        <f t="shared" ca="1" si="29"/>
        <v>2</v>
      </c>
      <c r="E217" s="1">
        <f t="shared" si="30"/>
        <v>0</v>
      </c>
      <c r="F217" s="1">
        <f t="shared" ca="1" si="31"/>
        <v>2</v>
      </c>
      <c r="G217" s="1">
        <f t="shared" ca="1" si="26"/>
        <v>200</v>
      </c>
      <c r="H217" s="1">
        <f t="shared" ca="1" si="27"/>
        <v>10604.607411175279</v>
      </c>
    </row>
    <row r="218" spans="1:8" x14ac:dyDescent="0.2">
      <c r="A218" s="1">
        <v>212</v>
      </c>
      <c r="B218" s="1">
        <f t="shared" ca="1" si="28"/>
        <v>0.93465194539380192</v>
      </c>
      <c r="C218" s="1">
        <f t="shared" ca="1" si="25"/>
        <v>1.5003715654173615</v>
      </c>
      <c r="D218" s="1">
        <f t="shared" ca="1" si="29"/>
        <v>1</v>
      </c>
      <c r="E218" s="1">
        <f t="shared" si="30"/>
        <v>0</v>
      </c>
      <c r="F218" s="1">
        <f t="shared" ca="1" si="31"/>
        <v>3</v>
      </c>
      <c r="G218" s="1">
        <f t="shared" ca="1" si="26"/>
        <v>300</v>
      </c>
      <c r="H218" s="1">
        <f t="shared" ca="1" si="27"/>
        <v>11054.718880800487</v>
      </c>
    </row>
    <row r="219" spans="1:8" x14ac:dyDescent="0.2">
      <c r="A219" s="1">
        <v>213</v>
      </c>
      <c r="B219" s="1">
        <f t="shared" ca="1" si="28"/>
        <v>0.21033785305187203</v>
      </c>
      <c r="C219" s="1">
        <f t="shared" ca="1" si="25"/>
        <v>-1</v>
      </c>
      <c r="D219" s="1">
        <f t="shared" ca="1" si="29"/>
        <v>2</v>
      </c>
      <c r="E219" s="1">
        <f t="shared" si="30"/>
        <v>0</v>
      </c>
      <c r="F219" s="1">
        <f t="shared" ca="1" si="31"/>
        <v>2</v>
      </c>
      <c r="G219" s="1">
        <f t="shared" ca="1" si="26"/>
        <v>200</v>
      </c>
      <c r="H219" s="1">
        <f t="shared" ca="1" si="27"/>
        <v>10854.718880800487</v>
      </c>
    </row>
    <row r="220" spans="1:8" x14ac:dyDescent="0.2">
      <c r="A220" s="1">
        <v>214</v>
      </c>
      <c r="B220" s="1">
        <f t="shared" ca="1" si="28"/>
        <v>0.51289404339013422</v>
      </c>
      <c r="C220" s="1">
        <f t="shared" ca="1" si="25"/>
        <v>-1</v>
      </c>
      <c r="D220" s="1">
        <f t="shared" ca="1" si="29"/>
        <v>3</v>
      </c>
      <c r="E220" s="1">
        <f t="shared" si="30"/>
        <v>0</v>
      </c>
      <c r="F220" s="1">
        <f t="shared" ca="1" si="31"/>
        <v>3</v>
      </c>
      <c r="G220" s="1">
        <f t="shared" ca="1" si="26"/>
        <v>300</v>
      </c>
      <c r="H220" s="1">
        <f t="shared" ca="1" si="27"/>
        <v>10554.718880800487</v>
      </c>
    </row>
    <row r="221" spans="1:8" x14ac:dyDescent="0.2">
      <c r="A221" s="1">
        <v>215</v>
      </c>
      <c r="B221" s="1">
        <f t="shared" ca="1" si="28"/>
        <v>0.20936143382630201</v>
      </c>
      <c r="C221" s="1">
        <f t="shared" ref="C221:C284" ca="1" si="32">IF(B221&lt;$D$1,$F$1,$H$1)</f>
        <v>-1</v>
      </c>
      <c r="D221" s="1">
        <f t="shared" ca="1" si="29"/>
        <v>4</v>
      </c>
      <c r="E221" s="1">
        <f t="shared" si="30"/>
        <v>0</v>
      </c>
      <c r="F221" s="1">
        <f t="shared" ca="1" si="31"/>
        <v>4</v>
      </c>
      <c r="G221" s="1">
        <f t="shared" ref="G221:G284" ca="1" si="33">F221*$H$2</f>
        <v>400</v>
      </c>
      <c r="H221" s="1">
        <f t="shared" ref="H221:H284" ca="1" si="34">H220+G221*C221</f>
        <v>10154.718880800487</v>
      </c>
    </row>
    <row r="222" spans="1:8" x14ac:dyDescent="0.2">
      <c r="A222" s="1">
        <v>216</v>
      </c>
      <c r="B222" s="1">
        <f t="shared" ca="1" si="28"/>
        <v>0.49367987278020864</v>
      </c>
      <c r="C222" s="1">
        <f t="shared" ca="1" si="32"/>
        <v>-1</v>
      </c>
      <c r="D222" s="1">
        <f t="shared" ca="1" si="29"/>
        <v>5</v>
      </c>
      <c r="E222" s="1">
        <f t="shared" si="30"/>
        <v>0</v>
      </c>
      <c r="F222" s="1">
        <f t="shared" ca="1" si="31"/>
        <v>5</v>
      </c>
      <c r="G222" s="1">
        <f t="shared" ca="1" si="33"/>
        <v>500</v>
      </c>
      <c r="H222" s="1">
        <f t="shared" ca="1" si="34"/>
        <v>9654.7188808004867</v>
      </c>
    </row>
    <row r="223" spans="1:8" x14ac:dyDescent="0.2">
      <c r="A223" s="1">
        <v>217</v>
      </c>
      <c r="B223" s="1">
        <f t="shared" ca="1" si="28"/>
        <v>0.46198230638349858</v>
      </c>
      <c r="C223" s="1">
        <f t="shared" ca="1" si="32"/>
        <v>-1</v>
      </c>
      <c r="D223" s="1">
        <f t="shared" ca="1" si="29"/>
        <v>1</v>
      </c>
      <c r="E223" s="1">
        <f t="shared" si="30"/>
        <v>0</v>
      </c>
      <c r="F223" s="1">
        <f t="shared" ca="1" si="31"/>
        <v>1</v>
      </c>
      <c r="G223" s="1">
        <f t="shared" ca="1" si="33"/>
        <v>100</v>
      </c>
      <c r="H223" s="1">
        <f t="shared" ca="1" si="34"/>
        <v>9554.7188808004867</v>
      </c>
    </row>
    <row r="224" spans="1:8" x14ac:dyDescent="0.2">
      <c r="A224" s="1">
        <v>218</v>
      </c>
      <c r="B224" s="1">
        <f t="shared" ca="1" si="28"/>
        <v>0.83708724519226108</v>
      </c>
      <c r="C224" s="1">
        <f t="shared" ca="1" si="32"/>
        <v>1.5003715654173615</v>
      </c>
      <c r="D224" s="1">
        <f t="shared" ca="1" si="29"/>
        <v>0</v>
      </c>
      <c r="E224" s="1">
        <f t="shared" si="30"/>
        <v>0</v>
      </c>
      <c r="F224" s="1">
        <f t="shared" ca="1" si="31"/>
        <v>2</v>
      </c>
      <c r="G224" s="1">
        <f t="shared" ca="1" si="33"/>
        <v>200</v>
      </c>
      <c r="H224" s="1">
        <f t="shared" ca="1" si="34"/>
        <v>9854.7931938839592</v>
      </c>
    </row>
    <row r="225" spans="1:8" x14ac:dyDescent="0.2">
      <c r="A225" s="1">
        <v>219</v>
      </c>
      <c r="B225" s="1">
        <f t="shared" ca="1" si="28"/>
        <v>0.21294307021792447</v>
      </c>
      <c r="C225" s="1">
        <f t="shared" ca="1" si="32"/>
        <v>-1</v>
      </c>
      <c r="D225" s="1">
        <f t="shared" ca="1" si="29"/>
        <v>1</v>
      </c>
      <c r="E225" s="1">
        <f t="shared" si="30"/>
        <v>0</v>
      </c>
      <c r="F225" s="1">
        <f t="shared" ca="1" si="31"/>
        <v>1</v>
      </c>
      <c r="G225" s="1">
        <f t="shared" ca="1" si="33"/>
        <v>100</v>
      </c>
      <c r="H225" s="1">
        <f t="shared" ca="1" si="34"/>
        <v>9754.7931938839592</v>
      </c>
    </row>
    <row r="226" spans="1:8" x14ac:dyDescent="0.2">
      <c r="A226" s="1">
        <v>220</v>
      </c>
      <c r="B226" s="1">
        <f t="shared" ca="1" si="28"/>
        <v>0.44742560653599861</v>
      </c>
      <c r="C226" s="1">
        <f t="shared" ca="1" si="32"/>
        <v>-1</v>
      </c>
      <c r="D226" s="1">
        <f t="shared" ca="1" si="29"/>
        <v>2</v>
      </c>
      <c r="E226" s="1">
        <f t="shared" si="30"/>
        <v>0</v>
      </c>
      <c r="F226" s="1">
        <f t="shared" ca="1" si="31"/>
        <v>2</v>
      </c>
      <c r="G226" s="1">
        <f t="shared" ca="1" si="33"/>
        <v>200</v>
      </c>
      <c r="H226" s="1">
        <f t="shared" ca="1" si="34"/>
        <v>9554.7931938839592</v>
      </c>
    </row>
    <row r="227" spans="1:8" x14ac:dyDescent="0.2">
      <c r="A227" s="1">
        <v>221</v>
      </c>
      <c r="B227" s="1">
        <f t="shared" ca="1" si="28"/>
        <v>0.76826536266643919</v>
      </c>
      <c r="C227" s="1">
        <f t="shared" ca="1" si="32"/>
        <v>1.5003715654173615</v>
      </c>
      <c r="D227" s="1">
        <f t="shared" ca="1" si="29"/>
        <v>1</v>
      </c>
      <c r="E227" s="1">
        <f t="shared" si="30"/>
        <v>0</v>
      </c>
      <c r="F227" s="1">
        <f t="shared" ca="1" si="31"/>
        <v>3</v>
      </c>
      <c r="G227" s="1">
        <f t="shared" ca="1" si="33"/>
        <v>300</v>
      </c>
      <c r="H227" s="1">
        <f t="shared" ca="1" si="34"/>
        <v>10004.904663509167</v>
      </c>
    </row>
    <row r="228" spans="1:8" x14ac:dyDescent="0.2">
      <c r="A228" s="1">
        <v>222</v>
      </c>
      <c r="B228" s="1">
        <f t="shared" ca="1" si="28"/>
        <v>0.57153393600617419</v>
      </c>
      <c r="C228" s="1">
        <f t="shared" ca="1" si="32"/>
        <v>-1</v>
      </c>
      <c r="D228" s="1">
        <f t="shared" ca="1" si="29"/>
        <v>2</v>
      </c>
      <c r="E228" s="1">
        <f t="shared" si="30"/>
        <v>0</v>
      </c>
      <c r="F228" s="1">
        <f t="shared" ca="1" si="31"/>
        <v>2</v>
      </c>
      <c r="G228" s="1">
        <f t="shared" ca="1" si="33"/>
        <v>200</v>
      </c>
      <c r="H228" s="1">
        <f t="shared" ca="1" si="34"/>
        <v>9804.9046635091672</v>
      </c>
    </row>
    <row r="229" spans="1:8" x14ac:dyDescent="0.2">
      <c r="A229" s="1">
        <v>223</v>
      </c>
      <c r="B229" s="1">
        <f t="shared" ca="1" si="28"/>
        <v>0.45629388047144381</v>
      </c>
      <c r="C229" s="1">
        <f t="shared" ca="1" si="32"/>
        <v>-1</v>
      </c>
      <c r="D229" s="1">
        <f t="shared" ca="1" si="29"/>
        <v>3</v>
      </c>
      <c r="E229" s="1">
        <f t="shared" si="30"/>
        <v>0</v>
      </c>
      <c r="F229" s="1">
        <f t="shared" ca="1" si="31"/>
        <v>3</v>
      </c>
      <c r="G229" s="1">
        <f t="shared" ca="1" si="33"/>
        <v>300</v>
      </c>
      <c r="H229" s="1">
        <f t="shared" ca="1" si="34"/>
        <v>9504.9046635091672</v>
      </c>
    </row>
    <row r="230" spans="1:8" x14ac:dyDescent="0.2">
      <c r="A230" s="1">
        <v>224</v>
      </c>
      <c r="B230" s="1">
        <f t="shared" ca="1" si="28"/>
        <v>0.50805157777005339</v>
      </c>
      <c r="C230" s="1">
        <f t="shared" ca="1" si="32"/>
        <v>-1</v>
      </c>
      <c r="D230" s="1">
        <f t="shared" ca="1" si="29"/>
        <v>4</v>
      </c>
      <c r="E230" s="1">
        <f t="shared" si="30"/>
        <v>0</v>
      </c>
      <c r="F230" s="1">
        <f t="shared" ca="1" si="31"/>
        <v>4</v>
      </c>
      <c r="G230" s="1">
        <f t="shared" ca="1" si="33"/>
        <v>400</v>
      </c>
      <c r="H230" s="1">
        <f t="shared" ca="1" si="34"/>
        <v>9104.9046635091672</v>
      </c>
    </row>
    <row r="231" spans="1:8" x14ac:dyDescent="0.2">
      <c r="A231" s="1">
        <v>225</v>
      </c>
      <c r="B231" s="1">
        <f t="shared" ca="1" si="28"/>
        <v>0.64126551410573585</v>
      </c>
      <c r="C231" s="1">
        <f t="shared" ca="1" si="32"/>
        <v>1.5003715654173615</v>
      </c>
      <c r="D231" s="1">
        <f t="shared" ca="1" si="29"/>
        <v>3</v>
      </c>
      <c r="E231" s="1">
        <f t="shared" si="30"/>
        <v>0</v>
      </c>
      <c r="F231" s="1">
        <f t="shared" ca="1" si="31"/>
        <v>5</v>
      </c>
      <c r="G231" s="1">
        <f t="shared" ca="1" si="33"/>
        <v>500</v>
      </c>
      <c r="H231" s="1">
        <f t="shared" ca="1" si="34"/>
        <v>9855.0904462178478</v>
      </c>
    </row>
    <row r="232" spans="1:8" x14ac:dyDescent="0.2">
      <c r="A232" s="1">
        <v>226</v>
      </c>
      <c r="B232" s="1">
        <f t="shared" ca="1" si="28"/>
        <v>6.1947518006289171E-2</v>
      </c>
      <c r="C232" s="1">
        <f t="shared" ca="1" si="32"/>
        <v>-1</v>
      </c>
      <c r="D232" s="1">
        <f t="shared" ca="1" si="29"/>
        <v>4</v>
      </c>
      <c r="E232" s="1">
        <f t="shared" si="30"/>
        <v>0</v>
      </c>
      <c r="F232" s="1">
        <f t="shared" ca="1" si="31"/>
        <v>4</v>
      </c>
      <c r="G232" s="1">
        <f t="shared" ca="1" si="33"/>
        <v>400</v>
      </c>
      <c r="H232" s="1">
        <f t="shared" ca="1" si="34"/>
        <v>9455.0904462178478</v>
      </c>
    </row>
    <row r="233" spans="1:8" x14ac:dyDescent="0.2">
      <c r="A233" s="1">
        <v>227</v>
      </c>
      <c r="B233" s="1">
        <f t="shared" ca="1" si="28"/>
        <v>1.7510702512455123E-2</v>
      </c>
      <c r="C233" s="1">
        <f t="shared" ca="1" si="32"/>
        <v>-1</v>
      </c>
      <c r="D233" s="1">
        <f t="shared" ca="1" si="29"/>
        <v>5</v>
      </c>
      <c r="E233" s="1">
        <f t="shared" si="30"/>
        <v>0</v>
      </c>
      <c r="F233" s="1">
        <f t="shared" ca="1" si="31"/>
        <v>5</v>
      </c>
      <c r="G233" s="1">
        <f t="shared" ca="1" si="33"/>
        <v>500</v>
      </c>
      <c r="H233" s="1">
        <f t="shared" ca="1" si="34"/>
        <v>8955.0904462178478</v>
      </c>
    </row>
    <row r="234" spans="1:8" x14ac:dyDescent="0.2">
      <c r="A234" s="1">
        <v>228</v>
      </c>
      <c r="B234" s="1">
        <f t="shared" ca="1" si="28"/>
        <v>0.93094641459855587</v>
      </c>
      <c r="C234" s="1">
        <f t="shared" ca="1" si="32"/>
        <v>1.5003715654173615</v>
      </c>
      <c r="D234" s="1">
        <f t="shared" ca="1" si="29"/>
        <v>4</v>
      </c>
      <c r="E234" s="1">
        <f t="shared" si="30"/>
        <v>0</v>
      </c>
      <c r="F234" s="1">
        <f t="shared" ca="1" si="31"/>
        <v>1</v>
      </c>
      <c r="G234" s="1">
        <f t="shared" ca="1" si="33"/>
        <v>100</v>
      </c>
      <c r="H234" s="1">
        <f t="shared" ca="1" si="34"/>
        <v>9105.1276027595832</v>
      </c>
    </row>
    <row r="235" spans="1:8" x14ac:dyDescent="0.2">
      <c r="A235" s="1">
        <v>229</v>
      </c>
      <c r="B235" s="1">
        <f t="shared" ca="1" si="28"/>
        <v>0.85058656309469116</v>
      </c>
      <c r="C235" s="1">
        <f t="shared" ca="1" si="32"/>
        <v>1.5003715654173615</v>
      </c>
      <c r="D235" s="1">
        <f t="shared" ca="1" si="29"/>
        <v>3</v>
      </c>
      <c r="E235" s="1">
        <f t="shared" si="30"/>
        <v>0</v>
      </c>
      <c r="F235" s="1">
        <f t="shared" ca="1" si="31"/>
        <v>0</v>
      </c>
      <c r="G235" s="1">
        <f t="shared" ca="1" si="33"/>
        <v>0</v>
      </c>
      <c r="H235" s="1">
        <f t="shared" ca="1" si="34"/>
        <v>9105.1276027595832</v>
      </c>
    </row>
    <row r="236" spans="1:8" x14ac:dyDescent="0.2">
      <c r="A236" s="1">
        <v>230</v>
      </c>
      <c r="B236" s="1">
        <f t="shared" ca="1" si="28"/>
        <v>0.79397933230497264</v>
      </c>
      <c r="C236" s="1">
        <f t="shared" ca="1" si="32"/>
        <v>1.5003715654173615</v>
      </c>
      <c r="D236" s="1">
        <f t="shared" ca="1" si="29"/>
        <v>2</v>
      </c>
      <c r="E236" s="1">
        <f t="shared" si="30"/>
        <v>0</v>
      </c>
      <c r="F236" s="1">
        <f t="shared" ca="1" si="31"/>
        <v>-1</v>
      </c>
      <c r="G236" s="1">
        <f t="shared" ca="1" si="33"/>
        <v>-100</v>
      </c>
      <c r="H236" s="1">
        <f t="shared" ca="1" si="34"/>
        <v>8955.0904462178478</v>
      </c>
    </row>
    <row r="237" spans="1:8" x14ac:dyDescent="0.2">
      <c r="A237" s="1">
        <v>231</v>
      </c>
      <c r="B237" s="1">
        <f t="shared" ca="1" si="28"/>
        <v>0.16261998942001943</v>
      </c>
      <c r="C237" s="1">
        <f t="shared" ca="1" si="32"/>
        <v>-1</v>
      </c>
      <c r="D237" s="1">
        <f t="shared" ca="1" si="29"/>
        <v>3</v>
      </c>
      <c r="E237" s="1">
        <f t="shared" si="30"/>
        <v>0</v>
      </c>
      <c r="F237" s="1">
        <f t="shared" ca="1" si="31"/>
        <v>-2</v>
      </c>
      <c r="G237" s="1">
        <f t="shared" ca="1" si="33"/>
        <v>-200</v>
      </c>
      <c r="H237" s="1">
        <f t="shared" ca="1" si="34"/>
        <v>9155.0904462178478</v>
      </c>
    </row>
    <row r="238" spans="1:8" x14ac:dyDescent="0.2">
      <c r="A238" s="1">
        <v>232</v>
      </c>
      <c r="B238" s="1">
        <f t="shared" ca="1" si="28"/>
        <v>0.29513719772570879</v>
      </c>
      <c r="C238" s="1">
        <f t="shared" ca="1" si="32"/>
        <v>-1</v>
      </c>
      <c r="D238" s="1">
        <f t="shared" ca="1" si="29"/>
        <v>4</v>
      </c>
      <c r="E238" s="1">
        <f t="shared" si="30"/>
        <v>0</v>
      </c>
      <c r="F238" s="1">
        <f t="shared" ca="1" si="31"/>
        <v>-1</v>
      </c>
      <c r="G238" s="1">
        <f t="shared" ca="1" si="33"/>
        <v>-100</v>
      </c>
      <c r="H238" s="1">
        <f t="shared" ca="1" si="34"/>
        <v>9255.0904462178478</v>
      </c>
    </row>
    <row r="239" spans="1:8" x14ac:dyDescent="0.2">
      <c r="A239" s="1">
        <v>233</v>
      </c>
      <c r="B239" s="1">
        <f t="shared" ca="1" si="28"/>
        <v>0.73584501152048554</v>
      </c>
      <c r="C239" s="1">
        <f t="shared" ca="1" si="32"/>
        <v>1.5003715654173615</v>
      </c>
      <c r="D239" s="1">
        <f t="shared" ca="1" si="29"/>
        <v>3</v>
      </c>
      <c r="E239" s="1">
        <f t="shared" si="30"/>
        <v>0</v>
      </c>
      <c r="F239" s="1">
        <f t="shared" ca="1" si="31"/>
        <v>0</v>
      </c>
      <c r="G239" s="1">
        <f t="shared" ca="1" si="33"/>
        <v>0</v>
      </c>
      <c r="H239" s="1">
        <f t="shared" ca="1" si="34"/>
        <v>9255.0904462178478</v>
      </c>
    </row>
    <row r="240" spans="1:8" x14ac:dyDescent="0.2">
      <c r="A240" s="1">
        <v>234</v>
      </c>
      <c r="B240" s="1">
        <f t="shared" ca="1" si="28"/>
        <v>0.50648292924630633</v>
      </c>
      <c r="C240" s="1">
        <f t="shared" ca="1" si="32"/>
        <v>-1</v>
      </c>
      <c r="D240" s="1">
        <f t="shared" ca="1" si="29"/>
        <v>4</v>
      </c>
      <c r="E240" s="1">
        <f t="shared" si="30"/>
        <v>0</v>
      </c>
      <c r="F240" s="1">
        <f t="shared" ca="1" si="31"/>
        <v>-1</v>
      </c>
      <c r="G240" s="1">
        <f t="shared" ca="1" si="33"/>
        <v>-100</v>
      </c>
      <c r="H240" s="1">
        <f t="shared" ca="1" si="34"/>
        <v>9355.0904462178478</v>
      </c>
    </row>
    <row r="241" spans="1:8" x14ac:dyDescent="0.2">
      <c r="A241" s="1">
        <v>235</v>
      </c>
      <c r="B241" s="1">
        <f t="shared" ca="1" si="28"/>
        <v>0.88310994652070618</v>
      </c>
      <c r="C241" s="1">
        <f t="shared" ca="1" si="32"/>
        <v>1.5003715654173615</v>
      </c>
      <c r="D241" s="1">
        <f t="shared" ca="1" si="29"/>
        <v>3</v>
      </c>
      <c r="E241" s="1">
        <f t="shared" si="30"/>
        <v>0</v>
      </c>
      <c r="F241" s="1">
        <f t="shared" ca="1" si="31"/>
        <v>0</v>
      </c>
      <c r="G241" s="1">
        <f t="shared" ca="1" si="33"/>
        <v>0</v>
      </c>
      <c r="H241" s="1">
        <f t="shared" ca="1" si="34"/>
        <v>9355.0904462178478</v>
      </c>
    </row>
    <row r="242" spans="1:8" x14ac:dyDescent="0.2">
      <c r="A242" s="1">
        <v>236</v>
      </c>
      <c r="B242" s="1">
        <f t="shared" ca="1" si="28"/>
        <v>0.70741709477055725</v>
      </c>
      <c r="C242" s="1">
        <f t="shared" ca="1" si="32"/>
        <v>1.5003715654173615</v>
      </c>
      <c r="D242" s="1">
        <f t="shared" ca="1" si="29"/>
        <v>2</v>
      </c>
      <c r="E242" s="1">
        <f t="shared" si="30"/>
        <v>0</v>
      </c>
      <c r="F242" s="1">
        <f t="shared" ca="1" si="31"/>
        <v>-1</v>
      </c>
      <c r="G242" s="1">
        <f t="shared" ca="1" si="33"/>
        <v>-100</v>
      </c>
      <c r="H242" s="1">
        <f t="shared" ca="1" si="34"/>
        <v>9205.0532896761124</v>
      </c>
    </row>
    <row r="243" spans="1:8" x14ac:dyDescent="0.2">
      <c r="A243" s="1">
        <v>237</v>
      </c>
      <c r="B243" s="1">
        <f t="shared" ca="1" si="28"/>
        <v>0.1341712341318595</v>
      </c>
      <c r="C243" s="1">
        <f t="shared" ca="1" si="32"/>
        <v>-1</v>
      </c>
      <c r="D243" s="1">
        <f t="shared" ca="1" si="29"/>
        <v>3</v>
      </c>
      <c r="E243" s="1">
        <f t="shared" si="30"/>
        <v>0</v>
      </c>
      <c r="F243" s="1">
        <f t="shared" ca="1" si="31"/>
        <v>-2</v>
      </c>
      <c r="G243" s="1">
        <f t="shared" ca="1" si="33"/>
        <v>-200</v>
      </c>
      <c r="H243" s="1">
        <f t="shared" ca="1" si="34"/>
        <v>9405.0532896761124</v>
      </c>
    </row>
    <row r="244" spans="1:8" x14ac:dyDescent="0.2">
      <c r="A244" s="1">
        <v>238</v>
      </c>
      <c r="B244" s="1">
        <f t="shared" ca="1" si="28"/>
        <v>0.63640420866816527</v>
      </c>
      <c r="C244" s="1">
        <f t="shared" ca="1" si="32"/>
        <v>1.5003715654173615</v>
      </c>
      <c r="D244" s="1">
        <f t="shared" ca="1" si="29"/>
        <v>2</v>
      </c>
      <c r="E244" s="1">
        <f t="shared" si="30"/>
        <v>0</v>
      </c>
      <c r="F244" s="1">
        <f t="shared" ca="1" si="31"/>
        <v>-1</v>
      </c>
      <c r="G244" s="1">
        <f t="shared" ca="1" si="33"/>
        <v>-100</v>
      </c>
      <c r="H244" s="1">
        <f t="shared" ca="1" si="34"/>
        <v>9255.016133134377</v>
      </c>
    </row>
    <row r="245" spans="1:8" x14ac:dyDescent="0.2">
      <c r="A245" s="1">
        <v>239</v>
      </c>
      <c r="B245" s="1">
        <f t="shared" ca="1" si="28"/>
        <v>0.14045693799722425</v>
      </c>
      <c r="C245" s="1">
        <f t="shared" ca="1" si="32"/>
        <v>-1</v>
      </c>
      <c r="D245" s="1">
        <f t="shared" ca="1" si="29"/>
        <v>3</v>
      </c>
      <c r="E245" s="1">
        <f t="shared" si="30"/>
        <v>0</v>
      </c>
      <c r="F245" s="1">
        <f t="shared" ca="1" si="31"/>
        <v>-2</v>
      </c>
      <c r="G245" s="1">
        <f t="shared" ca="1" si="33"/>
        <v>-200</v>
      </c>
      <c r="H245" s="1">
        <f t="shared" ca="1" si="34"/>
        <v>9455.016133134377</v>
      </c>
    </row>
    <row r="246" spans="1:8" x14ac:dyDescent="0.2">
      <c r="A246" s="1">
        <v>240</v>
      </c>
      <c r="B246" s="1">
        <f t="shared" ca="1" si="28"/>
        <v>0.93431992940382969</v>
      </c>
      <c r="C246" s="1">
        <f t="shared" ca="1" si="32"/>
        <v>1.5003715654173615</v>
      </c>
      <c r="D246" s="1">
        <f t="shared" ca="1" si="29"/>
        <v>2</v>
      </c>
      <c r="E246" s="1">
        <f t="shared" si="30"/>
        <v>0</v>
      </c>
      <c r="F246" s="1">
        <f t="shared" ca="1" si="31"/>
        <v>-1</v>
      </c>
      <c r="G246" s="1">
        <f t="shared" ca="1" si="33"/>
        <v>-100</v>
      </c>
      <c r="H246" s="1">
        <f t="shared" ca="1" si="34"/>
        <v>9304.9789765926416</v>
      </c>
    </row>
    <row r="247" spans="1:8" x14ac:dyDescent="0.2">
      <c r="A247" s="1">
        <v>241</v>
      </c>
      <c r="B247" s="1">
        <f t="shared" ca="1" si="28"/>
        <v>0.76540687451133849</v>
      </c>
      <c r="C247" s="1">
        <f t="shared" ca="1" si="32"/>
        <v>1.5003715654173615</v>
      </c>
      <c r="D247" s="1">
        <f t="shared" ca="1" si="29"/>
        <v>1</v>
      </c>
      <c r="E247" s="1">
        <f t="shared" si="30"/>
        <v>0</v>
      </c>
      <c r="F247" s="1">
        <f t="shared" ca="1" si="31"/>
        <v>-2</v>
      </c>
      <c r="G247" s="1">
        <f t="shared" ca="1" si="33"/>
        <v>-200</v>
      </c>
      <c r="H247" s="1">
        <f t="shared" ca="1" si="34"/>
        <v>9004.904663509169</v>
      </c>
    </row>
    <row r="248" spans="1:8" x14ac:dyDescent="0.2">
      <c r="A248" s="1">
        <v>242</v>
      </c>
      <c r="B248" s="1">
        <f t="shared" ca="1" si="28"/>
        <v>0.1308552626033378</v>
      </c>
      <c r="C248" s="1">
        <f t="shared" ca="1" si="32"/>
        <v>-1</v>
      </c>
      <c r="D248" s="1">
        <f t="shared" ca="1" si="29"/>
        <v>2</v>
      </c>
      <c r="E248" s="1">
        <f t="shared" si="30"/>
        <v>0</v>
      </c>
      <c r="F248" s="1">
        <f t="shared" ca="1" si="31"/>
        <v>-3</v>
      </c>
      <c r="G248" s="1">
        <f t="shared" ca="1" si="33"/>
        <v>-300</v>
      </c>
      <c r="H248" s="1">
        <f t="shared" ca="1" si="34"/>
        <v>9304.904663509169</v>
      </c>
    </row>
    <row r="249" spans="1:8" x14ac:dyDescent="0.2">
      <c r="A249" s="1">
        <v>243</v>
      </c>
      <c r="B249" s="1">
        <f t="shared" ca="1" si="28"/>
        <v>9.954136701220262E-2</v>
      </c>
      <c r="C249" s="1">
        <f t="shared" ca="1" si="32"/>
        <v>-1</v>
      </c>
      <c r="D249" s="1">
        <f t="shared" ca="1" si="29"/>
        <v>3</v>
      </c>
      <c r="E249" s="1">
        <f t="shared" si="30"/>
        <v>0</v>
      </c>
      <c r="F249" s="1">
        <f t="shared" ca="1" si="31"/>
        <v>-2</v>
      </c>
      <c r="G249" s="1">
        <f t="shared" ca="1" si="33"/>
        <v>-200</v>
      </c>
      <c r="H249" s="1">
        <f t="shared" ca="1" si="34"/>
        <v>9504.904663509169</v>
      </c>
    </row>
    <row r="250" spans="1:8" x14ac:dyDescent="0.2">
      <c r="A250" s="1">
        <v>244</v>
      </c>
      <c r="B250" s="1">
        <f t="shared" ca="1" si="28"/>
        <v>0.22892992421658753</v>
      </c>
      <c r="C250" s="1">
        <f t="shared" ca="1" si="32"/>
        <v>-1</v>
      </c>
      <c r="D250" s="1">
        <f t="shared" ca="1" si="29"/>
        <v>4</v>
      </c>
      <c r="E250" s="1">
        <f t="shared" si="30"/>
        <v>0</v>
      </c>
      <c r="F250" s="1">
        <f t="shared" ca="1" si="31"/>
        <v>-1</v>
      </c>
      <c r="G250" s="1">
        <f t="shared" ca="1" si="33"/>
        <v>-100</v>
      </c>
      <c r="H250" s="1">
        <f t="shared" ca="1" si="34"/>
        <v>9604.904663509169</v>
      </c>
    </row>
    <row r="251" spans="1:8" x14ac:dyDescent="0.2">
      <c r="A251" s="1">
        <v>245</v>
      </c>
      <c r="B251" s="1">
        <f t="shared" ca="1" si="28"/>
        <v>0.81646242407188485</v>
      </c>
      <c r="C251" s="1">
        <f t="shared" ca="1" si="32"/>
        <v>1.5003715654173615</v>
      </c>
      <c r="D251" s="1">
        <f t="shared" ca="1" si="29"/>
        <v>3</v>
      </c>
      <c r="E251" s="1">
        <f t="shared" si="30"/>
        <v>0</v>
      </c>
      <c r="F251" s="1">
        <f t="shared" ca="1" si="31"/>
        <v>0</v>
      </c>
      <c r="G251" s="1">
        <f t="shared" ca="1" si="33"/>
        <v>0</v>
      </c>
      <c r="H251" s="1">
        <f t="shared" ca="1" si="34"/>
        <v>9604.904663509169</v>
      </c>
    </row>
    <row r="252" spans="1:8" x14ac:dyDescent="0.2">
      <c r="A252" s="1">
        <v>246</v>
      </c>
      <c r="B252" s="1">
        <f t="shared" ca="1" si="28"/>
        <v>0.27759838765549305</v>
      </c>
      <c r="C252" s="1">
        <f t="shared" ca="1" si="32"/>
        <v>-1</v>
      </c>
      <c r="D252" s="1">
        <f t="shared" ca="1" si="29"/>
        <v>4</v>
      </c>
      <c r="E252" s="1">
        <f t="shared" si="30"/>
        <v>0</v>
      </c>
      <c r="F252" s="1">
        <f t="shared" ca="1" si="31"/>
        <v>-1</v>
      </c>
      <c r="G252" s="1">
        <f t="shared" ca="1" si="33"/>
        <v>-100</v>
      </c>
      <c r="H252" s="1">
        <f t="shared" ca="1" si="34"/>
        <v>9704.904663509169</v>
      </c>
    </row>
    <row r="253" spans="1:8" x14ac:dyDescent="0.2">
      <c r="A253" s="1">
        <v>247</v>
      </c>
      <c r="B253" s="1">
        <f t="shared" ca="1" si="28"/>
        <v>0.82736647282020792</v>
      </c>
      <c r="C253" s="1">
        <f t="shared" ca="1" si="32"/>
        <v>1.5003715654173615</v>
      </c>
      <c r="D253" s="1">
        <f t="shared" ca="1" si="29"/>
        <v>3</v>
      </c>
      <c r="E253" s="1">
        <f t="shared" si="30"/>
        <v>0</v>
      </c>
      <c r="F253" s="1">
        <f t="shared" ca="1" si="31"/>
        <v>0</v>
      </c>
      <c r="G253" s="1">
        <f t="shared" ca="1" si="33"/>
        <v>0</v>
      </c>
      <c r="H253" s="1">
        <f t="shared" ca="1" si="34"/>
        <v>9704.904663509169</v>
      </c>
    </row>
    <row r="254" spans="1:8" x14ac:dyDescent="0.2">
      <c r="A254" s="1">
        <v>248</v>
      </c>
      <c r="B254" s="1">
        <f t="shared" ca="1" si="28"/>
        <v>0.97989999330556588</v>
      </c>
      <c r="C254" s="1">
        <f t="shared" ca="1" si="32"/>
        <v>1.5003715654173615</v>
      </c>
      <c r="D254" s="1">
        <f t="shared" ca="1" si="29"/>
        <v>2</v>
      </c>
      <c r="E254" s="1">
        <f t="shared" si="30"/>
        <v>0</v>
      </c>
      <c r="F254" s="1">
        <f t="shared" ca="1" si="31"/>
        <v>-1</v>
      </c>
      <c r="G254" s="1">
        <f t="shared" ca="1" si="33"/>
        <v>-100</v>
      </c>
      <c r="H254" s="1">
        <f t="shared" ca="1" si="34"/>
        <v>9554.8675069674337</v>
      </c>
    </row>
    <row r="255" spans="1:8" x14ac:dyDescent="0.2">
      <c r="A255" s="1">
        <v>249</v>
      </c>
      <c r="B255" s="1">
        <f t="shared" ca="1" si="28"/>
        <v>0.44320837636049137</v>
      </c>
      <c r="C255" s="1">
        <f t="shared" ca="1" si="32"/>
        <v>-1</v>
      </c>
      <c r="D255" s="1">
        <f t="shared" ca="1" si="29"/>
        <v>3</v>
      </c>
      <c r="E255" s="1">
        <f t="shared" si="30"/>
        <v>0</v>
      </c>
      <c r="F255" s="1">
        <f t="shared" ca="1" si="31"/>
        <v>-2</v>
      </c>
      <c r="G255" s="1">
        <f t="shared" ca="1" si="33"/>
        <v>-200</v>
      </c>
      <c r="H255" s="1">
        <f t="shared" ca="1" si="34"/>
        <v>9754.8675069674337</v>
      </c>
    </row>
    <row r="256" spans="1:8" x14ac:dyDescent="0.2">
      <c r="A256" s="1">
        <v>250</v>
      </c>
      <c r="B256" s="1">
        <f t="shared" ca="1" si="28"/>
        <v>0.72617052933186688</v>
      </c>
      <c r="C256" s="1">
        <f t="shared" ca="1" si="32"/>
        <v>1.5003715654173615</v>
      </c>
      <c r="D256" s="1">
        <f t="shared" ca="1" si="29"/>
        <v>2</v>
      </c>
      <c r="E256" s="1">
        <f t="shared" si="30"/>
        <v>0</v>
      </c>
      <c r="F256" s="1">
        <f t="shared" ca="1" si="31"/>
        <v>-1</v>
      </c>
      <c r="G256" s="1">
        <f t="shared" ca="1" si="33"/>
        <v>-100</v>
      </c>
      <c r="H256" s="1">
        <f t="shared" ca="1" si="34"/>
        <v>9604.8303504256983</v>
      </c>
    </row>
    <row r="257" spans="1:8" x14ac:dyDescent="0.2">
      <c r="A257" s="1">
        <v>251</v>
      </c>
      <c r="B257" s="1">
        <f t="shared" ca="1" si="28"/>
        <v>1.0570427078478106E-2</v>
      </c>
      <c r="C257" s="1">
        <f t="shared" ca="1" si="32"/>
        <v>-1</v>
      </c>
      <c r="D257" s="1">
        <f t="shared" ca="1" si="29"/>
        <v>3</v>
      </c>
      <c r="E257" s="1">
        <f t="shared" si="30"/>
        <v>0</v>
      </c>
      <c r="F257" s="1">
        <f t="shared" ca="1" si="31"/>
        <v>-2</v>
      </c>
      <c r="G257" s="1">
        <f t="shared" ca="1" si="33"/>
        <v>-200</v>
      </c>
      <c r="H257" s="1">
        <f t="shared" ca="1" si="34"/>
        <v>9804.8303504256983</v>
      </c>
    </row>
    <row r="258" spans="1:8" x14ac:dyDescent="0.2">
      <c r="A258" s="1">
        <v>252</v>
      </c>
      <c r="B258" s="1">
        <f t="shared" ca="1" si="28"/>
        <v>0.58356016827092017</v>
      </c>
      <c r="C258" s="1">
        <f t="shared" ca="1" si="32"/>
        <v>-1</v>
      </c>
      <c r="D258" s="1">
        <f t="shared" ca="1" si="29"/>
        <v>4</v>
      </c>
      <c r="E258" s="1">
        <f t="shared" si="30"/>
        <v>0</v>
      </c>
      <c r="F258" s="1">
        <f t="shared" ca="1" si="31"/>
        <v>-1</v>
      </c>
      <c r="G258" s="1">
        <f t="shared" ca="1" si="33"/>
        <v>-100</v>
      </c>
      <c r="H258" s="1">
        <f t="shared" ca="1" si="34"/>
        <v>9904.8303504256983</v>
      </c>
    </row>
    <row r="259" spans="1:8" x14ac:dyDescent="0.2">
      <c r="A259" s="1">
        <v>253</v>
      </c>
      <c r="B259" s="1">
        <f t="shared" ca="1" si="28"/>
        <v>0.24227701239295241</v>
      </c>
      <c r="C259" s="1">
        <f t="shared" ca="1" si="32"/>
        <v>-1</v>
      </c>
      <c r="D259" s="1">
        <f t="shared" ca="1" si="29"/>
        <v>5</v>
      </c>
      <c r="E259" s="1">
        <f t="shared" si="30"/>
        <v>0</v>
      </c>
      <c r="F259" s="1">
        <f t="shared" ca="1" si="31"/>
        <v>0</v>
      </c>
      <c r="G259" s="1">
        <f t="shared" ca="1" si="33"/>
        <v>0</v>
      </c>
      <c r="H259" s="1">
        <f t="shared" ca="1" si="34"/>
        <v>9904.8303504256983</v>
      </c>
    </row>
    <row r="260" spans="1:8" x14ac:dyDescent="0.2">
      <c r="A260" s="1">
        <v>254</v>
      </c>
      <c r="B260" s="1">
        <f t="shared" ca="1" si="28"/>
        <v>7.723106453720141E-2</v>
      </c>
      <c r="C260" s="1">
        <f t="shared" ca="1" si="32"/>
        <v>-1</v>
      </c>
      <c r="D260" s="1">
        <f t="shared" ca="1" si="29"/>
        <v>1</v>
      </c>
      <c r="E260" s="1">
        <f t="shared" si="30"/>
        <v>0</v>
      </c>
      <c r="F260" s="1">
        <f t="shared" ca="1" si="31"/>
        <v>1</v>
      </c>
      <c r="G260" s="1">
        <f t="shared" ca="1" si="33"/>
        <v>100</v>
      </c>
      <c r="H260" s="1">
        <f t="shared" ca="1" si="34"/>
        <v>9804.8303504256983</v>
      </c>
    </row>
    <row r="261" spans="1:8" x14ac:dyDescent="0.2">
      <c r="A261" s="1">
        <v>255</v>
      </c>
      <c r="B261" s="1">
        <f t="shared" ca="1" si="28"/>
        <v>0.94047484368221435</v>
      </c>
      <c r="C261" s="1">
        <f t="shared" ca="1" si="32"/>
        <v>1.5003715654173615</v>
      </c>
      <c r="D261" s="1">
        <f t="shared" ca="1" si="29"/>
        <v>0</v>
      </c>
      <c r="E261" s="1">
        <f t="shared" si="30"/>
        <v>0</v>
      </c>
      <c r="F261" s="1">
        <f t="shared" ca="1" si="31"/>
        <v>2</v>
      </c>
      <c r="G261" s="1">
        <f t="shared" ca="1" si="33"/>
        <v>200</v>
      </c>
      <c r="H261" s="1">
        <f t="shared" ca="1" si="34"/>
        <v>10104.904663509171</v>
      </c>
    </row>
    <row r="262" spans="1:8" x14ac:dyDescent="0.2">
      <c r="A262" s="1">
        <v>256</v>
      </c>
      <c r="B262" s="1">
        <f t="shared" ca="1" si="28"/>
        <v>0.34974094070606399</v>
      </c>
      <c r="C262" s="1">
        <f t="shared" ca="1" si="32"/>
        <v>-1</v>
      </c>
      <c r="D262" s="1">
        <f t="shared" ca="1" si="29"/>
        <v>1</v>
      </c>
      <c r="E262" s="1">
        <f t="shared" si="30"/>
        <v>0</v>
      </c>
      <c r="F262" s="1">
        <f t="shared" ca="1" si="31"/>
        <v>1</v>
      </c>
      <c r="G262" s="1">
        <f t="shared" ca="1" si="33"/>
        <v>100</v>
      </c>
      <c r="H262" s="1">
        <f t="shared" ca="1" si="34"/>
        <v>10004.904663509171</v>
      </c>
    </row>
    <row r="263" spans="1:8" x14ac:dyDescent="0.2">
      <c r="A263" s="1">
        <v>257</v>
      </c>
      <c r="B263" s="1">
        <f t="shared" ca="1" si="28"/>
        <v>0.62126101312487614</v>
      </c>
      <c r="C263" s="1">
        <f t="shared" ca="1" si="32"/>
        <v>1.5003715654173615</v>
      </c>
      <c r="D263" s="1">
        <f t="shared" ca="1" si="29"/>
        <v>0</v>
      </c>
      <c r="E263" s="1">
        <f t="shared" si="30"/>
        <v>0</v>
      </c>
      <c r="F263" s="1">
        <f t="shared" ca="1" si="31"/>
        <v>2</v>
      </c>
      <c r="G263" s="1">
        <f t="shared" ca="1" si="33"/>
        <v>200</v>
      </c>
      <c r="H263" s="1">
        <f t="shared" ca="1" si="34"/>
        <v>10304.978976592643</v>
      </c>
    </row>
    <row r="264" spans="1:8" x14ac:dyDescent="0.2">
      <c r="A264" s="1">
        <v>258</v>
      </c>
      <c r="B264" s="1">
        <f t="shared" ref="B264:B327" ca="1" si="35">RAND()</f>
        <v>0.28522643500305134</v>
      </c>
      <c r="C264" s="1">
        <f t="shared" ca="1" si="32"/>
        <v>-1</v>
      </c>
      <c r="D264" s="1">
        <f t="shared" ref="D264:D327" ca="1" si="36">IF($D$3=$S$2,IF(C264&lt;0,IF(E264&gt;E263,0-1,D263-1),IF(C264&gt;0,IF(AND(E263=1,D263=0),D263,IF(E264&lt;E263,0+1,D263+1)),D263)),
IF($D$3=$S$4,IF(C264&lt;0,IF(D263=$F$2,0+1,D263+1),IF(C264&gt;0,D263-1,D263)),
IF($D$3=$S$5,IF(C264&lt;0,IF(D263=$F$2,0+1,D263+1),IF(C264&gt;0,D263-1,D263)),
)))</f>
        <v>1</v>
      </c>
      <c r="E264" s="1">
        <f t="shared" ref="E264:E327" si="37">IF($D$3=$S$2,IF(AND(D263=-$B$2,C264&lt;0),IF(E263=$F$2,1,E263+1),IF(AND(D263=$D$2,C264&gt;0),IF(E263=1,1,E263-1),E263)),)</f>
        <v>0</v>
      </c>
      <c r="F264" s="1">
        <f t="shared" ref="F264:F327" ca="1" si="38">IF($D$3=$S$2,IF(IF(E264&gt;E263,ROUNDUP(F263*$F$3,0),IF(E264&lt;E263,IF(AND(E263=$F$2,E264=1),1,ROUNDDOWN(F263/$F$3,0)),F263))=0,1,IF(E264&gt;E263,ROUNDUP(F263*$F$3,0),IF(E264&lt;E263,IF(AND(E263=$F$2,E264=1),1,ROUNDDOWN(F263/$F$3,0)),F263))),
IF($D$3=$S$4,IF(C263&lt;0,IF(F263=$F$2,$H$3,F263+$F$3),IF(C263&gt;0,F263-$F$3,F263)),
IF($D$3=$S$5,IF(C263&lt;0,F263+F262,IF(C263&gt;0,F263-F262,F263)),
F263)))</f>
        <v>1</v>
      </c>
      <c r="G264" s="1">
        <f t="shared" ca="1" si="33"/>
        <v>100</v>
      </c>
      <c r="H264" s="1">
        <f t="shared" ca="1" si="34"/>
        <v>10204.978976592643</v>
      </c>
    </row>
    <row r="265" spans="1:8" x14ac:dyDescent="0.2">
      <c r="A265" s="1">
        <v>259</v>
      </c>
      <c r="B265" s="1">
        <f t="shared" ca="1" si="35"/>
        <v>0.14508262909632785</v>
      </c>
      <c r="C265" s="1">
        <f t="shared" ca="1" si="32"/>
        <v>-1</v>
      </c>
      <c r="D265" s="1">
        <f t="shared" ca="1" si="36"/>
        <v>2</v>
      </c>
      <c r="E265" s="1">
        <f t="shared" si="37"/>
        <v>0</v>
      </c>
      <c r="F265" s="1">
        <f t="shared" ca="1" si="38"/>
        <v>2</v>
      </c>
      <c r="G265" s="1">
        <f t="shared" ca="1" si="33"/>
        <v>200</v>
      </c>
      <c r="H265" s="1">
        <f t="shared" ca="1" si="34"/>
        <v>10004.978976592643</v>
      </c>
    </row>
    <row r="266" spans="1:8" x14ac:dyDescent="0.2">
      <c r="A266" s="1">
        <v>260</v>
      </c>
      <c r="B266" s="1">
        <f t="shared" ca="1" si="35"/>
        <v>0.90724540986636648</v>
      </c>
      <c r="C266" s="1">
        <f t="shared" ca="1" si="32"/>
        <v>1.5003715654173615</v>
      </c>
      <c r="D266" s="1">
        <f t="shared" ca="1" si="36"/>
        <v>1</v>
      </c>
      <c r="E266" s="1">
        <f t="shared" si="37"/>
        <v>0</v>
      </c>
      <c r="F266" s="1">
        <f t="shared" ca="1" si="38"/>
        <v>3</v>
      </c>
      <c r="G266" s="1">
        <f t="shared" ca="1" si="33"/>
        <v>300</v>
      </c>
      <c r="H266" s="1">
        <f t="shared" ca="1" si="34"/>
        <v>10455.090446217851</v>
      </c>
    </row>
    <row r="267" spans="1:8" x14ac:dyDescent="0.2">
      <c r="A267" s="1">
        <v>261</v>
      </c>
      <c r="B267" s="1">
        <f t="shared" ca="1" si="35"/>
        <v>0.73786897029900533</v>
      </c>
      <c r="C267" s="1">
        <f t="shared" ca="1" si="32"/>
        <v>1.5003715654173615</v>
      </c>
      <c r="D267" s="1">
        <f t="shared" ca="1" si="36"/>
        <v>0</v>
      </c>
      <c r="E267" s="1">
        <f t="shared" si="37"/>
        <v>0</v>
      </c>
      <c r="F267" s="1">
        <f t="shared" ca="1" si="38"/>
        <v>2</v>
      </c>
      <c r="G267" s="1">
        <f t="shared" ca="1" si="33"/>
        <v>200</v>
      </c>
      <c r="H267" s="1">
        <f t="shared" ca="1" si="34"/>
        <v>10755.164759301324</v>
      </c>
    </row>
    <row r="268" spans="1:8" x14ac:dyDescent="0.2">
      <c r="A268" s="1">
        <v>262</v>
      </c>
      <c r="B268" s="1">
        <f t="shared" ca="1" si="35"/>
        <v>0.51839937270810643</v>
      </c>
      <c r="C268" s="1">
        <f t="shared" ca="1" si="32"/>
        <v>-1</v>
      </c>
      <c r="D268" s="1">
        <f t="shared" ca="1" si="36"/>
        <v>1</v>
      </c>
      <c r="E268" s="1">
        <f t="shared" si="37"/>
        <v>0</v>
      </c>
      <c r="F268" s="1">
        <f t="shared" ca="1" si="38"/>
        <v>1</v>
      </c>
      <c r="G268" s="1">
        <f t="shared" ca="1" si="33"/>
        <v>100</v>
      </c>
      <c r="H268" s="1">
        <f t="shared" ca="1" si="34"/>
        <v>10655.164759301324</v>
      </c>
    </row>
    <row r="269" spans="1:8" x14ac:dyDescent="0.2">
      <c r="A269" s="1">
        <v>263</v>
      </c>
      <c r="B269" s="1">
        <f t="shared" ca="1" si="35"/>
        <v>0.80562254145865519</v>
      </c>
      <c r="C269" s="1">
        <f t="shared" ca="1" si="32"/>
        <v>1.5003715654173615</v>
      </c>
      <c r="D269" s="1">
        <f t="shared" ca="1" si="36"/>
        <v>0</v>
      </c>
      <c r="E269" s="1">
        <f t="shared" si="37"/>
        <v>0</v>
      </c>
      <c r="F269" s="1">
        <f t="shared" ca="1" si="38"/>
        <v>2</v>
      </c>
      <c r="G269" s="1">
        <f t="shared" ca="1" si="33"/>
        <v>200</v>
      </c>
      <c r="H269" s="1">
        <f t="shared" ca="1" si="34"/>
        <v>10955.239072384797</v>
      </c>
    </row>
    <row r="270" spans="1:8" x14ac:dyDescent="0.2">
      <c r="A270" s="1">
        <v>264</v>
      </c>
      <c r="B270" s="1">
        <f t="shared" ca="1" si="35"/>
        <v>2.192906323706123E-2</v>
      </c>
      <c r="C270" s="1">
        <f t="shared" ca="1" si="32"/>
        <v>-1</v>
      </c>
      <c r="D270" s="1">
        <f t="shared" ca="1" si="36"/>
        <v>1</v>
      </c>
      <c r="E270" s="1">
        <f t="shared" si="37"/>
        <v>0</v>
      </c>
      <c r="F270" s="1">
        <f t="shared" ca="1" si="38"/>
        <v>1</v>
      </c>
      <c r="G270" s="1">
        <f t="shared" ca="1" si="33"/>
        <v>100</v>
      </c>
      <c r="H270" s="1">
        <f t="shared" ca="1" si="34"/>
        <v>10855.239072384797</v>
      </c>
    </row>
    <row r="271" spans="1:8" x14ac:dyDescent="0.2">
      <c r="A271" s="1">
        <v>265</v>
      </c>
      <c r="B271" s="1">
        <f t="shared" ca="1" si="35"/>
        <v>0.69418301924500092</v>
      </c>
      <c r="C271" s="1">
        <f t="shared" ca="1" si="32"/>
        <v>1.5003715654173615</v>
      </c>
      <c r="D271" s="1">
        <f t="shared" ca="1" si="36"/>
        <v>0</v>
      </c>
      <c r="E271" s="1">
        <f t="shared" si="37"/>
        <v>0</v>
      </c>
      <c r="F271" s="1">
        <f t="shared" ca="1" si="38"/>
        <v>2</v>
      </c>
      <c r="G271" s="1">
        <f t="shared" ca="1" si="33"/>
        <v>200</v>
      </c>
      <c r="H271" s="1">
        <f t="shared" ca="1" si="34"/>
        <v>11155.313385468269</v>
      </c>
    </row>
    <row r="272" spans="1:8" x14ac:dyDescent="0.2">
      <c r="A272" s="1">
        <v>266</v>
      </c>
      <c r="B272" s="1">
        <f t="shared" ca="1" si="35"/>
        <v>0.65684290267104839</v>
      </c>
      <c r="C272" s="1">
        <f t="shared" ca="1" si="32"/>
        <v>1.5003715654173615</v>
      </c>
      <c r="D272" s="1">
        <f t="shared" ca="1" si="36"/>
        <v>-1</v>
      </c>
      <c r="E272" s="1">
        <f t="shared" si="37"/>
        <v>0</v>
      </c>
      <c r="F272" s="1">
        <f t="shared" ca="1" si="38"/>
        <v>1</v>
      </c>
      <c r="G272" s="1">
        <f t="shared" ca="1" si="33"/>
        <v>100</v>
      </c>
      <c r="H272" s="1">
        <f t="shared" ca="1" si="34"/>
        <v>11305.350542010005</v>
      </c>
    </row>
    <row r="273" spans="1:8" x14ac:dyDescent="0.2">
      <c r="A273" s="1">
        <v>267</v>
      </c>
      <c r="B273" s="1">
        <f t="shared" ca="1" si="35"/>
        <v>9.4590174328266441E-2</v>
      </c>
      <c r="C273" s="1">
        <f t="shared" ca="1" si="32"/>
        <v>-1</v>
      </c>
      <c r="D273" s="1">
        <f t="shared" ca="1" si="36"/>
        <v>0</v>
      </c>
      <c r="E273" s="1">
        <f t="shared" si="37"/>
        <v>0</v>
      </c>
      <c r="F273" s="1">
        <f t="shared" ca="1" si="38"/>
        <v>0</v>
      </c>
      <c r="G273" s="1">
        <f t="shared" ca="1" si="33"/>
        <v>0</v>
      </c>
      <c r="H273" s="1">
        <f t="shared" ca="1" si="34"/>
        <v>11305.350542010005</v>
      </c>
    </row>
    <row r="274" spans="1:8" x14ac:dyDescent="0.2">
      <c r="A274" s="1">
        <v>268</v>
      </c>
      <c r="B274" s="1">
        <f t="shared" ca="1" si="35"/>
        <v>1.6692069268207987E-2</v>
      </c>
      <c r="C274" s="1">
        <f t="shared" ca="1" si="32"/>
        <v>-1</v>
      </c>
      <c r="D274" s="1">
        <f t="shared" ca="1" si="36"/>
        <v>1</v>
      </c>
      <c r="E274" s="1">
        <f t="shared" si="37"/>
        <v>0</v>
      </c>
      <c r="F274" s="1">
        <f t="shared" ca="1" si="38"/>
        <v>1</v>
      </c>
      <c r="G274" s="1">
        <f t="shared" ca="1" si="33"/>
        <v>100</v>
      </c>
      <c r="H274" s="1">
        <f t="shared" ca="1" si="34"/>
        <v>11205.350542010005</v>
      </c>
    </row>
    <row r="275" spans="1:8" x14ac:dyDescent="0.2">
      <c r="A275" s="1">
        <v>269</v>
      </c>
      <c r="B275" s="1">
        <f t="shared" ca="1" si="35"/>
        <v>0.81687194439425426</v>
      </c>
      <c r="C275" s="1">
        <f t="shared" ca="1" si="32"/>
        <v>1.5003715654173615</v>
      </c>
      <c r="D275" s="1">
        <f t="shared" ca="1" si="36"/>
        <v>0</v>
      </c>
      <c r="E275" s="1">
        <f t="shared" si="37"/>
        <v>0</v>
      </c>
      <c r="F275" s="1">
        <f t="shared" ca="1" si="38"/>
        <v>2</v>
      </c>
      <c r="G275" s="1">
        <f t="shared" ca="1" si="33"/>
        <v>200</v>
      </c>
      <c r="H275" s="1">
        <f t="shared" ca="1" si="34"/>
        <v>11505.424855093477</v>
      </c>
    </row>
    <row r="276" spans="1:8" x14ac:dyDescent="0.2">
      <c r="A276" s="1">
        <v>270</v>
      </c>
      <c r="B276" s="1">
        <f t="shared" ca="1" si="35"/>
        <v>0.30948272028203616</v>
      </c>
      <c r="C276" s="1">
        <f t="shared" ca="1" si="32"/>
        <v>-1</v>
      </c>
      <c r="D276" s="1">
        <f t="shared" ca="1" si="36"/>
        <v>1</v>
      </c>
      <c r="E276" s="1">
        <f t="shared" si="37"/>
        <v>0</v>
      </c>
      <c r="F276" s="1">
        <f t="shared" ca="1" si="38"/>
        <v>1</v>
      </c>
      <c r="G276" s="1">
        <f t="shared" ca="1" si="33"/>
        <v>100</v>
      </c>
      <c r="H276" s="1">
        <f t="shared" ca="1" si="34"/>
        <v>11405.424855093477</v>
      </c>
    </row>
    <row r="277" spans="1:8" x14ac:dyDescent="0.2">
      <c r="A277" s="1">
        <v>271</v>
      </c>
      <c r="B277" s="1">
        <f t="shared" ca="1" si="35"/>
        <v>0.29539045602857084</v>
      </c>
      <c r="C277" s="1">
        <f t="shared" ca="1" si="32"/>
        <v>-1</v>
      </c>
      <c r="D277" s="1">
        <f t="shared" ca="1" si="36"/>
        <v>2</v>
      </c>
      <c r="E277" s="1">
        <f t="shared" si="37"/>
        <v>0</v>
      </c>
      <c r="F277" s="1">
        <f t="shared" ca="1" si="38"/>
        <v>2</v>
      </c>
      <c r="G277" s="1">
        <f t="shared" ca="1" si="33"/>
        <v>200</v>
      </c>
      <c r="H277" s="1">
        <f t="shared" ca="1" si="34"/>
        <v>11205.424855093477</v>
      </c>
    </row>
    <row r="278" spans="1:8" x14ac:dyDescent="0.2">
      <c r="A278" s="1">
        <v>272</v>
      </c>
      <c r="B278" s="1">
        <f t="shared" ca="1" si="35"/>
        <v>0.38203407102995224</v>
      </c>
      <c r="C278" s="1">
        <f t="shared" ca="1" si="32"/>
        <v>-1</v>
      </c>
      <c r="D278" s="1">
        <f t="shared" ca="1" si="36"/>
        <v>3</v>
      </c>
      <c r="E278" s="1">
        <f t="shared" si="37"/>
        <v>0</v>
      </c>
      <c r="F278" s="1">
        <f t="shared" ca="1" si="38"/>
        <v>3</v>
      </c>
      <c r="G278" s="1">
        <f t="shared" ca="1" si="33"/>
        <v>300</v>
      </c>
      <c r="H278" s="1">
        <f t="shared" ca="1" si="34"/>
        <v>10905.424855093477</v>
      </c>
    </row>
    <row r="279" spans="1:8" x14ac:dyDescent="0.2">
      <c r="A279" s="1">
        <v>273</v>
      </c>
      <c r="B279" s="1">
        <f t="shared" ca="1" si="35"/>
        <v>0.74652527565240956</v>
      </c>
      <c r="C279" s="1">
        <f t="shared" ca="1" si="32"/>
        <v>1.5003715654173615</v>
      </c>
      <c r="D279" s="1">
        <f t="shared" ca="1" si="36"/>
        <v>2</v>
      </c>
      <c r="E279" s="1">
        <f t="shared" si="37"/>
        <v>0</v>
      </c>
      <c r="F279" s="1">
        <f t="shared" ca="1" si="38"/>
        <v>4</v>
      </c>
      <c r="G279" s="1">
        <f t="shared" ca="1" si="33"/>
        <v>400</v>
      </c>
      <c r="H279" s="1">
        <f t="shared" ca="1" si="34"/>
        <v>11505.573481260422</v>
      </c>
    </row>
    <row r="280" spans="1:8" x14ac:dyDescent="0.2">
      <c r="A280" s="1">
        <v>274</v>
      </c>
      <c r="B280" s="1">
        <f t="shared" ca="1" si="35"/>
        <v>0.79531996885432943</v>
      </c>
      <c r="C280" s="1">
        <f t="shared" ca="1" si="32"/>
        <v>1.5003715654173615</v>
      </c>
      <c r="D280" s="1">
        <f t="shared" ca="1" si="36"/>
        <v>1</v>
      </c>
      <c r="E280" s="1">
        <f t="shared" si="37"/>
        <v>0</v>
      </c>
      <c r="F280" s="1">
        <f t="shared" ca="1" si="38"/>
        <v>3</v>
      </c>
      <c r="G280" s="1">
        <f t="shared" ca="1" si="33"/>
        <v>300</v>
      </c>
      <c r="H280" s="1">
        <f t="shared" ca="1" si="34"/>
        <v>11955.68495088563</v>
      </c>
    </row>
    <row r="281" spans="1:8" x14ac:dyDescent="0.2">
      <c r="A281" s="1">
        <v>275</v>
      </c>
      <c r="B281" s="1">
        <f t="shared" ca="1" si="35"/>
        <v>0.81731182780467548</v>
      </c>
      <c r="C281" s="1">
        <f t="shared" ca="1" si="32"/>
        <v>1.5003715654173615</v>
      </c>
      <c r="D281" s="1">
        <f t="shared" ca="1" si="36"/>
        <v>0</v>
      </c>
      <c r="E281" s="1">
        <f t="shared" si="37"/>
        <v>0</v>
      </c>
      <c r="F281" s="1">
        <f t="shared" ca="1" si="38"/>
        <v>2</v>
      </c>
      <c r="G281" s="1">
        <f t="shared" ca="1" si="33"/>
        <v>200</v>
      </c>
      <c r="H281" s="1">
        <f t="shared" ca="1" si="34"/>
        <v>12255.759263969103</v>
      </c>
    </row>
    <row r="282" spans="1:8" x14ac:dyDescent="0.2">
      <c r="A282" s="1">
        <v>276</v>
      </c>
      <c r="B282" s="1">
        <f t="shared" ca="1" si="35"/>
        <v>3.2572053616901409E-2</v>
      </c>
      <c r="C282" s="1">
        <f t="shared" ca="1" si="32"/>
        <v>-1</v>
      </c>
      <c r="D282" s="1">
        <f t="shared" ca="1" si="36"/>
        <v>1</v>
      </c>
      <c r="E282" s="1">
        <f t="shared" si="37"/>
        <v>0</v>
      </c>
      <c r="F282" s="1">
        <f t="shared" ca="1" si="38"/>
        <v>1</v>
      </c>
      <c r="G282" s="1">
        <f t="shared" ca="1" si="33"/>
        <v>100</v>
      </c>
      <c r="H282" s="1">
        <f t="shared" ca="1" si="34"/>
        <v>12155.759263969103</v>
      </c>
    </row>
    <row r="283" spans="1:8" x14ac:dyDescent="0.2">
      <c r="A283" s="1">
        <v>277</v>
      </c>
      <c r="B283" s="1">
        <f t="shared" ca="1" si="35"/>
        <v>1.7734243183241682E-2</v>
      </c>
      <c r="C283" s="1">
        <f t="shared" ca="1" si="32"/>
        <v>-1</v>
      </c>
      <c r="D283" s="1">
        <f t="shared" ca="1" si="36"/>
        <v>2</v>
      </c>
      <c r="E283" s="1">
        <f t="shared" si="37"/>
        <v>0</v>
      </c>
      <c r="F283" s="1">
        <f t="shared" ca="1" si="38"/>
        <v>2</v>
      </c>
      <c r="G283" s="1">
        <f t="shared" ca="1" si="33"/>
        <v>200</v>
      </c>
      <c r="H283" s="1">
        <f t="shared" ca="1" si="34"/>
        <v>11955.759263969103</v>
      </c>
    </row>
    <row r="284" spans="1:8" x14ac:dyDescent="0.2">
      <c r="A284" s="1">
        <v>278</v>
      </c>
      <c r="B284" s="1">
        <f t="shared" ca="1" si="35"/>
        <v>0.87665981801984871</v>
      </c>
      <c r="C284" s="1">
        <f t="shared" ca="1" si="32"/>
        <v>1.5003715654173615</v>
      </c>
      <c r="D284" s="1">
        <f t="shared" ca="1" si="36"/>
        <v>1</v>
      </c>
      <c r="E284" s="1">
        <f t="shared" si="37"/>
        <v>0</v>
      </c>
      <c r="F284" s="1">
        <f t="shared" ca="1" si="38"/>
        <v>3</v>
      </c>
      <c r="G284" s="1">
        <f t="shared" ca="1" si="33"/>
        <v>300</v>
      </c>
      <c r="H284" s="1">
        <f t="shared" ca="1" si="34"/>
        <v>12405.870733594311</v>
      </c>
    </row>
    <row r="285" spans="1:8" x14ac:dyDescent="0.2">
      <c r="A285" s="1">
        <v>279</v>
      </c>
      <c r="B285" s="1">
        <f t="shared" ca="1" si="35"/>
        <v>0.47328346764951656</v>
      </c>
      <c r="C285" s="1">
        <f t="shared" ref="C285:C348" ca="1" si="39">IF(B285&lt;$D$1,$F$1,$H$1)</f>
        <v>-1</v>
      </c>
      <c r="D285" s="1">
        <f t="shared" ca="1" si="36"/>
        <v>2</v>
      </c>
      <c r="E285" s="1">
        <f t="shared" si="37"/>
        <v>0</v>
      </c>
      <c r="F285" s="1">
        <f t="shared" ca="1" si="38"/>
        <v>2</v>
      </c>
      <c r="G285" s="1">
        <f t="shared" ref="G285:G348" ca="1" si="40">F285*$H$2</f>
        <v>200</v>
      </c>
      <c r="H285" s="1">
        <f t="shared" ref="H285:H348" ca="1" si="41">H284+G285*C285</f>
        <v>12205.870733594311</v>
      </c>
    </row>
    <row r="286" spans="1:8" x14ac:dyDescent="0.2">
      <c r="A286" s="1">
        <v>280</v>
      </c>
      <c r="B286" s="1">
        <f t="shared" ca="1" si="35"/>
        <v>0.77580039115508848</v>
      </c>
      <c r="C286" s="1">
        <f t="shared" ca="1" si="39"/>
        <v>1.5003715654173615</v>
      </c>
      <c r="D286" s="1">
        <f t="shared" ca="1" si="36"/>
        <v>1</v>
      </c>
      <c r="E286" s="1">
        <f t="shared" si="37"/>
        <v>0</v>
      </c>
      <c r="F286" s="1">
        <f t="shared" ca="1" si="38"/>
        <v>3</v>
      </c>
      <c r="G286" s="1">
        <f t="shared" ca="1" si="40"/>
        <v>300</v>
      </c>
      <c r="H286" s="1">
        <f t="shared" ca="1" si="41"/>
        <v>12655.982203219519</v>
      </c>
    </row>
    <row r="287" spans="1:8" x14ac:dyDescent="0.2">
      <c r="A287" s="1">
        <v>281</v>
      </c>
      <c r="B287" s="1">
        <f t="shared" ca="1" si="35"/>
        <v>0.90588620295297428</v>
      </c>
      <c r="C287" s="1">
        <f t="shared" ca="1" si="39"/>
        <v>1.5003715654173615</v>
      </c>
      <c r="D287" s="1">
        <f t="shared" ca="1" si="36"/>
        <v>0</v>
      </c>
      <c r="E287" s="1">
        <f t="shared" si="37"/>
        <v>0</v>
      </c>
      <c r="F287" s="1">
        <f t="shared" ca="1" si="38"/>
        <v>2</v>
      </c>
      <c r="G287" s="1">
        <f t="shared" ca="1" si="40"/>
        <v>200</v>
      </c>
      <c r="H287" s="1">
        <f t="shared" ca="1" si="41"/>
        <v>12956.056516302991</v>
      </c>
    </row>
    <row r="288" spans="1:8" x14ac:dyDescent="0.2">
      <c r="A288" s="1">
        <v>282</v>
      </c>
      <c r="B288" s="1">
        <f t="shared" ca="1" si="35"/>
        <v>0.6157405237992285</v>
      </c>
      <c r="C288" s="1">
        <f t="shared" ca="1" si="39"/>
        <v>1.5003715654173615</v>
      </c>
      <c r="D288" s="1">
        <f t="shared" ca="1" si="36"/>
        <v>-1</v>
      </c>
      <c r="E288" s="1">
        <f t="shared" si="37"/>
        <v>0</v>
      </c>
      <c r="F288" s="1">
        <f t="shared" ca="1" si="38"/>
        <v>1</v>
      </c>
      <c r="G288" s="1">
        <f t="shared" ca="1" si="40"/>
        <v>100</v>
      </c>
      <c r="H288" s="1">
        <f t="shared" ca="1" si="41"/>
        <v>13106.093672844727</v>
      </c>
    </row>
    <row r="289" spans="1:8" x14ac:dyDescent="0.2">
      <c r="A289" s="1">
        <v>283</v>
      </c>
      <c r="B289" s="1">
        <f t="shared" ca="1" si="35"/>
        <v>0.52821972022584829</v>
      </c>
      <c r="C289" s="1">
        <f t="shared" ca="1" si="39"/>
        <v>-1</v>
      </c>
      <c r="D289" s="1">
        <f t="shared" ca="1" si="36"/>
        <v>0</v>
      </c>
      <c r="E289" s="1">
        <f t="shared" si="37"/>
        <v>0</v>
      </c>
      <c r="F289" s="1">
        <f t="shared" ca="1" si="38"/>
        <v>0</v>
      </c>
      <c r="G289" s="1">
        <f t="shared" ca="1" si="40"/>
        <v>0</v>
      </c>
      <c r="H289" s="1">
        <f t="shared" ca="1" si="41"/>
        <v>13106.093672844727</v>
      </c>
    </row>
    <row r="290" spans="1:8" x14ac:dyDescent="0.2">
      <c r="A290" s="1">
        <v>284</v>
      </c>
      <c r="B290" s="1">
        <f t="shared" ca="1" si="35"/>
        <v>0.48711130832603766</v>
      </c>
      <c r="C290" s="1">
        <f t="shared" ca="1" si="39"/>
        <v>-1</v>
      </c>
      <c r="D290" s="1">
        <f t="shared" ca="1" si="36"/>
        <v>1</v>
      </c>
      <c r="E290" s="1">
        <f t="shared" si="37"/>
        <v>0</v>
      </c>
      <c r="F290" s="1">
        <f t="shared" ca="1" si="38"/>
        <v>1</v>
      </c>
      <c r="G290" s="1">
        <f t="shared" ca="1" si="40"/>
        <v>100</v>
      </c>
      <c r="H290" s="1">
        <f t="shared" ca="1" si="41"/>
        <v>13006.093672844727</v>
      </c>
    </row>
    <row r="291" spans="1:8" x14ac:dyDescent="0.2">
      <c r="A291" s="1">
        <v>285</v>
      </c>
      <c r="B291" s="1">
        <f t="shared" ca="1" si="35"/>
        <v>0.23809398107563318</v>
      </c>
      <c r="C291" s="1">
        <f t="shared" ca="1" si="39"/>
        <v>-1</v>
      </c>
      <c r="D291" s="1">
        <f t="shared" ca="1" si="36"/>
        <v>2</v>
      </c>
      <c r="E291" s="1">
        <f t="shared" si="37"/>
        <v>0</v>
      </c>
      <c r="F291" s="1">
        <f t="shared" ca="1" si="38"/>
        <v>2</v>
      </c>
      <c r="G291" s="1">
        <f t="shared" ca="1" si="40"/>
        <v>200</v>
      </c>
      <c r="H291" s="1">
        <f t="shared" ca="1" si="41"/>
        <v>12806.093672844727</v>
      </c>
    </row>
    <row r="292" spans="1:8" x14ac:dyDescent="0.2">
      <c r="A292" s="1">
        <v>286</v>
      </c>
      <c r="B292" s="1">
        <f t="shared" ca="1" si="35"/>
        <v>0.22417528722844182</v>
      </c>
      <c r="C292" s="1">
        <f t="shared" ca="1" si="39"/>
        <v>-1</v>
      </c>
      <c r="D292" s="1">
        <f t="shared" ca="1" si="36"/>
        <v>3</v>
      </c>
      <c r="E292" s="1">
        <f t="shared" si="37"/>
        <v>0</v>
      </c>
      <c r="F292" s="1">
        <f t="shared" ca="1" si="38"/>
        <v>3</v>
      </c>
      <c r="G292" s="1">
        <f t="shared" ca="1" si="40"/>
        <v>300</v>
      </c>
      <c r="H292" s="1">
        <f t="shared" ca="1" si="41"/>
        <v>12506.093672844727</v>
      </c>
    </row>
    <row r="293" spans="1:8" x14ac:dyDescent="0.2">
      <c r="A293" s="1">
        <v>287</v>
      </c>
      <c r="B293" s="1">
        <f t="shared" ca="1" si="35"/>
        <v>0.5329294865765507</v>
      </c>
      <c r="C293" s="1">
        <f t="shared" ca="1" si="39"/>
        <v>-1</v>
      </c>
      <c r="D293" s="1">
        <f t="shared" ca="1" si="36"/>
        <v>4</v>
      </c>
      <c r="E293" s="1">
        <f t="shared" si="37"/>
        <v>0</v>
      </c>
      <c r="F293" s="1">
        <f t="shared" ca="1" si="38"/>
        <v>4</v>
      </c>
      <c r="G293" s="1">
        <f t="shared" ca="1" si="40"/>
        <v>400</v>
      </c>
      <c r="H293" s="1">
        <f t="shared" ca="1" si="41"/>
        <v>12106.093672844727</v>
      </c>
    </row>
    <row r="294" spans="1:8" x14ac:dyDescent="0.2">
      <c r="A294" s="1">
        <v>288</v>
      </c>
      <c r="B294" s="1">
        <f t="shared" ca="1" si="35"/>
        <v>0.30644809672675544</v>
      </c>
      <c r="C294" s="1">
        <f t="shared" ca="1" si="39"/>
        <v>-1</v>
      </c>
      <c r="D294" s="1">
        <f t="shared" ca="1" si="36"/>
        <v>5</v>
      </c>
      <c r="E294" s="1">
        <f t="shared" si="37"/>
        <v>0</v>
      </c>
      <c r="F294" s="1">
        <f t="shared" ca="1" si="38"/>
        <v>5</v>
      </c>
      <c r="G294" s="1">
        <f t="shared" ca="1" si="40"/>
        <v>500</v>
      </c>
      <c r="H294" s="1">
        <f t="shared" ca="1" si="41"/>
        <v>11606.093672844727</v>
      </c>
    </row>
    <row r="295" spans="1:8" x14ac:dyDescent="0.2">
      <c r="A295" s="1">
        <v>289</v>
      </c>
      <c r="B295" s="1">
        <f t="shared" ca="1" si="35"/>
        <v>0.5944326177910918</v>
      </c>
      <c r="C295" s="1">
        <f t="shared" ca="1" si="39"/>
        <v>-1</v>
      </c>
      <c r="D295" s="1">
        <f t="shared" ca="1" si="36"/>
        <v>1</v>
      </c>
      <c r="E295" s="1">
        <f t="shared" si="37"/>
        <v>0</v>
      </c>
      <c r="F295" s="1">
        <f t="shared" ca="1" si="38"/>
        <v>1</v>
      </c>
      <c r="G295" s="1">
        <f t="shared" ca="1" si="40"/>
        <v>100</v>
      </c>
      <c r="H295" s="1">
        <f t="shared" ca="1" si="41"/>
        <v>11506.093672844727</v>
      </c>
    </row>
    <row r="296" spans="1:8" x14ac:dyDescent="0.2">
      <c r="A296" s="1">
        <v>290</v>
      </c>
      <c r="B296" s="1">
        <f t="shared" ca="1" si="35"/>
        <v>0.98998004140439066</v>
      </c>
      <c r="C296" s="1">
        <f t="shared" ca="1" si="39"/>
        <v>1.5003715654173615</v>
      </c>
      <c r="D296" s="1">
        <f t="shared" ca="1" si="36"/>
        <v>0</v>
      </c>
      <c r="E296" s="1">
        <f t="shared" si="37"/>
        <v>0</v>
      </c>
      <c r="F296" s="1">
        <f t="shared" ca="1" si="38"/>
        <v>2</v>
      </c>
      <c r="G296" s="1">
        <f t="shared" ca="1" si="40"/>
        <v>200</v>
      </c>
      <c r="H296" s="1">
        <f t="shared" ca="1" si="41"/>
        <v>11806.167985928199</v>
      </c>
    </row>
    <row r="297" spans="1:8" x14ac:dyDescent="0.2">
      <c r="A297" s="1">
        <v>291</v>
      </c>
      <c r="B297" s="1">
        <f t="shared" ca="1" si="35"/>
        <v>7.4005562722678553E-2</v>
      </c>
      <c r="C297" s="1">
        <f t="shared" ca="1" si="39"/>
        <v>-1</v>
      </c>
      <c r="D297" s="1">
        <f t="shared" ca="1" si="36"/>
        <v>1</v>
      </c>
      <c r="E297" s="1">
        <f t="shared" si="37"/>
        <v>0</v>
      </c>
      <c r="F297" s="1">
        <f t="shared" ca="1" si="38"/>
        <v>1</v>
      </c>
      <c r="G297" s="1">
        <f t="shared" ca="1" si="40"/>
        <v>100</v>
      </c>
      <c r="H297" s="1">
        <f t="shared" ca="1" si="41"/>
        <v>11706.167985928199</v>
      </c>
    </row>
    <row r="298" spans="1:8" x14ac:dyDescent="0.2">
      <c r="A298" s="1">
        <v>292</v>
      </c>
      <c r="B298" s="1">
        <f t="shared" ca="1" si="35"/>
        <v>0.68848295555909023</v>
      </c>
      <c r="C298" s="1">
        <f t="shared" ca="1" si="39"/>
        <v>1.5003715654173615</v>
      </c>
      <c r="D298" s="1">
        <f t="shared" ca="1" si="36"/>
        <v>0</v>
      </c>
      <c r="E298" s="1">
        <f t="shared" si="37"/>
        <v>0</v>
      </c>
      <c r="F298" s="1">
        <f t="shared" ca="1" si="38"/>
        <v>2</v>
      </c>
      <c r="G298" s="1">
        <f t="shared" ca="1" si="40"/>
        <v>200</v>
      </c>
      <c r="H298" s="1">
        <f t="shared" ca="1" si="41"/>
        <v>12006.242299011672</v>
      </c>
    </row>
    <row r="299" spans="1:8" x14ac:dyDescent="0.2">
      <c r="A299" s="1">
        <v>293</v>
      </c>
      <c r="B299" s="1">
        <f t="shared" ca="1" si="35"/>
        <v>0.18452434816977004</v>
      </c>
      <c r="C299" s="1">
        <f t="shared" ca="1" si="39"/>
        <v>-1</v>
      </c>
      <c r="D299" s="1">
        <f t="shared" ca="1" si="36"/>
        <v>1</v>
      </c>
      <c r="E299" s="1">
        <f t="shared" si="37"/>
        <v>0</v>
      </c>
      <c r="F299" s="1">
        <f t="shared" ca="1" si="38"/>
        <v>1</v>
      </c>
      <c r="G299" s="1">
        <f t="shared" ca="1" si="40"/>
        <v>100</v>
      </c>
      <c r="H299" s="1">
        <f t="shared" ca="1" si="41"/>
        <v>11906.242299011672</v>
      </c>
    </row>
    <row r="300" spans="1:8" x14ac:dyDescent="0.2">
      <c r="A300" s="1">
        <v>294</v>
      </c>
      <c r="B300" s="1">
        <f t="shared" ca="1" si="35"/>
        <v>0.26533955017164557</v>
      </c>
      <c r="C300" s="1">
        <f t="shared" ca="1" si="39"/>
        <v>-1</v>
      </c>
      <c r="D300" s="1">
        <f t="shared" ca="1" si="36"/>
        <v>2</v>
      </c>
      <c r="E300" s="1">
        <f t="shared" si="37"/>
        <v>0</v>
      </c>
      <c r="F300" s="1">
        <f t="shared" ca="1" si="38"/>
        <v>2</v>
      </c>
      <c r="G300" s="1">
        <f t="shared" ca="1" si="40"/>
        <v>200</v>
      </c>
      <c r="H300" s="1">
        <f t="shared" ca="1" si="41"/>
        <v>11706.242299011672</v>
      </c>
    </row>
    <row r="301" spans="1:8" x14ac:dyDescent="0.2">
      <c r="A301" s="1">
        <v>295</v>
      </c>
      <c r="B301" s="1">
        <f t="shared" ca="1" si="35"/>
        <v>0.75168696737982821</v>
      </c>
      <c r="C301" s="1">
        <f t="shared" ca="1" si="39"/>
        <v>1.5003715654173615</v>
      </c>
      <c r="D301" s="1">
        <f t="shared" ca="1" si="36"/>
        <v>1</v>
      </c>
      <c r="E301" s="1">
        <f t="shared" si="37"/>
        <v>0</v>
      </c>
      <c r="F301" s="1">
        <f t="shared" ca="1" si="38"/>
        <v>3</v>
      </c>
      <c r="G301" s="1">
        <f t="shared" ca="1" si="40"/>
        <v>300</v>
      </c>
      <c r="H301" s="1">
        <f t="shared" ca="1" si="41"/>
        <v>12156.35376863688</v>
      </c>
    </row>
    <row r="302" spans="1:8" x14ac:dyDescent="0.2">
      <c r="A302" s="1">
        <v>296</v>
      </c>
      <c r="B302" s="1">
        <f t="shared" ca="1" si="35"/>
        <v>0.8437239618357939</v>
      </c>
      <c r="C302" s="1">
        <f t="shared" ca="1" si="39"/>
        <v>1.5003715654173615</v>
      </c>
      <c r="D302" s="1">
        <f t="shared" ca="1" si="36"/>
        <v>0</v>
      </c>
      <c r="E302" s="1">
        <f t="shared" si="37"/>
        <v>0</v>
      </c>
      <c r="F302" s="1">
        <f t="shared" ca="1" si="38"/>
        <v>2</v>
      </c>
      <c r="G302" s="1">
        <f t="shared" ca="1" si="40"/>
        <v>200</v>
      </c>
      <c r="H302" s="1">
        <f t="shared" ca="1" si="41"/>
        <v>12456.428081720353</v>
      </c>
    </row>
    <row r="303" spans="1:8" x14ac:dyDescent="0.2">
      <c r="A303" s="1">
        <v>297</v>
      </c>
      <c r="B303" s="1">
        <f t="shared" ca="1" si="35"/>
        <v>0.10028896305537993</v>
      </c>
      <c r="C303" s="1">
        <f t="shared" ca="1" si="39"/>
        <v>-1</v>
      </c>
      <c r="D303" s="1">
        <f t="shared" ca="1" si="36"/>
        <v>1</v>
      </c>
      <c r="E303" s="1">
        <f t="shared" si="37"/>
        <v>0</v>
      </c>
      <c r="F303" s="1">
        <f t="shared" ca="1" si="38"/>
        <v>1</v>
      </c>
      <c r="G303" s="1">
        <f t="shared" ca="1" si="40"/>
        <v>100</v>
      </c>
      <c r="H303" s="1">
        <f t="shared" ca="1" si="41"/>
        <v>12356.428081720353</v>
      </c>
    </row>
    <row r="304" spans="1:8" x14ac:dyDescent="0.2">
      <c r="A304" s="1">
        <v>298</v>
      </c>
      <c r="B304" s="1">
        <f t="shared" ca="1" si="35"/>
        <v>0.63661940785324156</v>
      </c>
      <c r="C304" s="1">
        <f t="shared" ca="1" si="39"/>
        <v>1.5003715654173615</v>
      </c>
      <c r="D304" s="1">
        <f t="shared" ca="1" si="36"/>
        <v>0</v>
      </c>
      <c r="E304" s="1">
        <f t="shared" si="37"/>
        <v>0</v>
      </c>
      <c r="F304" s="1">
        <f t="shared" ca="1" si="38"/>
        <v>2</v>
      </c>
      <c r="G304" s="1">
        <f t="shared" ca="1" si="40"/>
        <v>200</v>
      </c>
      <c r="H304" s="1">
        <f t="shared" ca="1" si="41"/>
        <v>12656.502394803825</v>
      </c>
    </row>
    <row r="305" spans="1:8" x14ac:dyDescent="0.2">
      <c r="A305" s="1">
        <v>299</v>
      </c>
      <c r="B305" s="1">
        <f t="shared" ca="1" si="35"/>
        <v>6.6501175822516467E-2</v>
      </c>
      <c r="C305" s="1">
        <f t="shared" ca="1" si="39"/>
        <v>-1</v>
      </c>
      <c r="D305" s="1">
        <f t="shared" ca="1" si="36"/>
        <v>1</v>
      </c>
      <c r="E305" s="1">
        <f t="shared" si="37"/>
        <v>0</v>
      </c>
      <c r="F305" s="1">
        <f t="shared" ca="1" si="38"/>
        <v>1</v>
      </c>
      <c r="G305" s="1">
        <f t="shared" ca="1" si="40"/>
        <v>100</v>
      </c>
      <c r="H305" s="1">
        <f t="shared" ca="1" si="41"/>
        <v>12556.502394803825</v>
      </c>
    </row>
    <row r="306" spans="1:8" x14ac:dyDescent="0.2">
      <c r="A306" s="1">
        <v>300</v>
      </c>
      <c r="B306" s="1">
        <f t="shared" ca="1" si="35"/>
        <v>0.48479815672090987</v>
      </c>
      <c r="C306" s="1">
        <f t="shared" ca="1" si="39"/>
        <v>-1</v>
      </c>
      <c r="D306" s="1">
        <f t="shared" ca="1" si="36"/>
        <v>2</v>
      </c>
      <c r="E306" s="1">
        <f t="shared" si="37"/>
        <v>0</v>
      </c>
      <c r="F306" s="1">
        <f t="shared" ca="1" si="38"/>
        <v>2</v>
      </c>
      <c r="G306" s="1">
        <f t="shared" ca="1" si="40"/>
        <v>200</v>
      </c>
      <c r="H306" s="1">
        <f t="shared" ca="1" si="41"/>
        <v>12356.502394803825</v>
      </c>
    </row>
    <row r="307" spans="1:8" x14ac:dyDescent="0.2">
      <c r="A307" s="1">
        <v>301</v>
      </c>
      <c r="B307" s="1">
        <f t="shared" ca="1" si="35"/>
        <v>0.84503015186804709</v>
      </c>
      <c r="C307" s="1">
        <f t="shared" ca="1" si="39"/>
        <v>1.5003715654173615</v>
      </c>
      <c r="D307" s="1">
        <f t="shared" ca="1" si="36"/>
        <v>1</v>
      </c>
      <c r="E307" s="1">
        <f t="shared" si="37"/>
        <v>0</v>
      </c>
      <c r="F307" s="1">
        <f t="shared" ca="1" si="38"/>
        <v>3</v>
      </c>
      <c r="G307" s="1">
        <f t="shared" ca="1" si="40"/>
        <v>300</v>
      </c>
      <c r="H307" s="1">
        <f t="shared" ca="1" si="41"/>
        <v>12806.613864429033</v>
      </c>
    </row>
    <row r="308" spans="1:8" x14ac:dyDescent="0.2">
      <c r="A308" s="1">
        <v>302</v>
      </c>
      <c r="B308" s="1">
        <f t="shared" ca="1" si="35"/>
        <v>0.29369036301543228</v>
      </c>
      <c r="C308" s="1">
        <f t="shared" ca="1" si="39"/>
        <v>-1</v>
      </c>
      <c r="D308" s="1">
        <f t="shared" ca="1" si="36"/>
        <v>2</v>
      </c>
      <c r="E308" s="1">
        <f t="shared" si="37"/>
        <v>0</v>
      </c>
      <c r="F308" s="1">
        <f t="shared" ca="1" si="38"/>
        <v>2</v>
      </c>
      <c r="G308" s="1">
        <f t="shared" ca="1" si="40"/>
        <v>200</v>
      </c>
      <c r="H308" s="1">
        <f t="shared" ca="1" si="41"/>
        <v>12606.613864429033</v>
      </c>
    </row>
    <row r="309" spans="1:8" x14ac:dyDescent="0.2">
      <c r="A309" s="1">
        <v>303</v>
      </c>
      <c r="B309" s="1">
        <f t="shared" ca="1" si="35"/>
        <v>0.43522403252767294</v>
      </c>
      <c r="C309" s="1">
        <f t="shared" ca="1" si="39"/>
        <v>-1</v>
      </c>
      <c r="D309" s="1">
        <f t="shared" ca="1" si="36"/>
        <v>3</v>
      </c>
      <c r="E309" s="1">
        <f t="shared" si="37"/>
        <v>0</v>
      </c>
      <c r="F309" s="1">
        <f t="shared" ca="1" si="38"/>
        <v>3</v>
      </c>
      <c r="G309" s="1">
        <f t="shared" ca="1" si="40"/>
        <v>300</v>
      </c>
      <c r="H309" s="1">
        <f t="shared" ca="1" si="41"/>
        <v>12306.613864429033</v>
      </c>
    </row>
    <row r="310" spans="1:8" x14ac:dyDescent="0.2">
      <c r="A310" s="1">
        <v>304</v>
      </c>
      <c r="B310" s="1">
        <f t="shared" ca="1" si="35"/>
        <v>0.59333976232056895</v>
      </c>
      <c r="C310" s="1">
        <f t="shared" ca="1" si="39"/>
        <v>-1</v>
      </c>
      <c r="D310" s="1">
        <f t="shared" ca="1" si="36"/>
        <v>4</v>
      </c>
      <c r="E310" s="1">
        <f t="shared" si="37"/>
        <v>0</v>
      </c>
      <c r="F310" s="1">
        <f t="shared" ca="1" si="38"/>
        <v>4</v>
      </c>
      <c r="G310" s="1">
        <f t="shared" ca="1" si="40"/>
        <v>400</v>
      </c>
      <c r="H310" s="1">
        <f t="shared" ca="1" si="41"/>
        <v>11906.613864429033</v>
      </c>
    </row>
    <row r="311" spans="1:8" x14ac:dyDescent="0.2">
      <c r="A311" s="1">
        <v>305</v>
      </c>
      <c r="B311" s="1">
        <f t="shared" ca="1" si="35"/>
        <v>0.73891493135592679</v>
      </c>
      <c r="C311" s="1">
        <f t="shared" ca="1" si="39"/>
        <v>1.5003715654173615</v>
      </c>
      <c r="D311" s="1">
        <f t="shared" ca="1" si="36"/>
        <v>3</v>
      </c>
      <c r="E311" s="1">
        <f t="shared" si="37"/>
        <v>0</v>
      </c>
      <c r="F311" s="1">
        <f t="shared" ca="1" si="38"/>
        <v>5</v>
      </c>
      <c r="G311" s="1">
        <f t="shared" ca="1" si="40"/>
        <v>500</v>
      </c>
      <c r="H311" s="1">
        <f t="shared" ca="1" si="41"/>
        <v>12656.799647137714</v>
      </c>
    </row>
    <row r="312" spans="1:8" x14ac:dyDescent="0.2">
      <c r="A312" s="1">
        <v>306</v>
      </c>
      <c r="B312" s="1">
        <f t="shared" ca="1" si="35"/>
        <v>0.57186635632829441</v>
      </c>
      <c r="C312" s="1">
        <f t="shared" ca="1" si="39"/>
        <v>-1</v>
      </c>
      <c r="D312" s="1">
        <f t="shared" ca="1" si="36"/>
        <v>4</v>
      </c>
      <c r="E312" s="1">
        <f t="shared" si="37"/>
        <v>0</v>
      </c>
      <c r="F312" s="1">
        <f t="shared" ca="1" si="38"/>
        <v>4</v>
      </c>
      <c r="G312" s="1">
        <f t="shared" ca="1" si="40"/>
        <v>400</v>
      </c>
      <c r="H312" s="1">
        <f t="shared" ca="1" si="41"/>
        <v>12256.799647137714</v>
      </c>
    </row>
    <row r="313" spans="1:8" x14ac:dyDescent="0.2">
      <c r="A313" s="1">
        <v>307</v>
      </c>
      <c r="B313" s="1">
        <f t="shared" ca="1" si="35"/>
        <v>0.71818743100605065</v>
      </c>
      <c r="C313" s="1">
        <f t="shared" ca="1" si="39"/>
        <v>1.5003715654173615</v>
      </c>
      <c r="D313" s="1">
        <f t="shared" ca="1" si="36"/>
        <v>3</v>
      </c>
      <c r="E313" s="1">
        <f t="shared" si="37"/>
        <v>0</v>
      </c>
      <c r="F313" s="1">
        <f t="shared" ca="1" si="38"/>
        <v>5</v>
      </c>
      <c r="G313" s="1">
        <f t="shared" ca="1" si="40"/>
        <v>500</v>
      </c>
      <c r="H313" s="1">
        <f t="shared" ca="1" si="41"/>
        <v>13006.985429846394</v>
      </c>
    </row>
    <row r="314" spans="1:8" x14ac:dyDescent="0.2">
      <c r="A314" s="1">
        <v>308</v>
      </c>
      <c r="B314" s="1">
        <f t="shared" ca="1" si="35"/>
        <v>2.208159883880223E-2</v>
      </c>
      <c r="C314" s="1">
        <f t="shared" ca="1" si="39"/>
        <v>-1</v>
      </c>
      <c r="D314" s="1">
        <f t="shared" ca="1" si="36"/>
        <v>4</v>
      </c>
      <c r="E314" s="1">
        <f t="shared" si="37"/>
        <v>0</v>
      </c>
      <c r="F314" s="1">
        <f t="shared" ca="1" si="38"/>
        <v>4</v>
      </c>
      <c r="G314" s="1">
        <f t="shared" ca="1" si="40"/>
        <v>400</v>
      </c>
      <c r="H314" s="1">
        <f t="shared" ca="1" si="41"/>
        <v>12606.985429846394</v>
      </c>
    </row>
    <row r="315" spans="1:8" x14ac:dyDescent="0.2">
      <c r="A315" s="1">
        <v>309</v>
      </c>
      <c r="B315" s="1">
        <f t="shared" ca="1" si="35"/>
        <v>0.60368924744487018</v>
      </c>
      <c r="C315" s="1">
        <f t="shared" ca="1" si="39"/>
        <v>1.5003715654173615</v>
      </c>
      <c r="D315" s="1">
        <f t="shared" ca="1" si="36"/>
        <v>3</v>
      </c>
      <c r="E315" s="1">
        <f t="shared" si="37"/>
        <v>0</v>
      </c>
      <c r="F315" s="1">
        <f t="shared" ca="1" si="38"/>
        <v>5</v>
      </c>
      <c r="G315" s="1">
        <f t="shared" ca="1" si="40"/>
        <v>500</v>
      </c>
      <c r="H315" s="1">
        <f t="shared" ca="1" si="41"/>
        <v>13357.171212555075</v>
      </c>
    </row>
    <row r="316" spans="1:8" x14ac:dyDescent="0.2">
      <c r="A316" s="1">
        <v>310</v>
      </c>
      <c r="B316" s="1">
        <f t="shared" ca="1" si="35"/>
        <v>0.36661688393973979</v>
      </c>
      <c r="C316" s="1">
        <f t="shared" ca="1" si="39"/>
        <v>-1</v>
      </c>
      <c r="D316" s="1">
        <f t="shared" ca="1" si="36"/>
        <v>4</v>
      </c>
      <c r="E316" s="1">
        <f t="shared" si="37"/>
        <v>0</v>
      </c>
      <c r="F316" s="1">
        <f t="shared" ca="1" si="38"/>
        <v>4</v>
      </c>
      <c r="G316" s="1">
        <f t="shared" ca="1" si="40"/>
        <v>400</v>
      </c>
      <c r="H316" s="1">
        <f t="shared" ca="1" si="41"/>
        <v>12957.171212555075</v>
      </c>
    </row>
    <row r="317" spans="1:8" x14ac:dyDescent="0.2">
      <c r="A317" s="1">
        <v>311</v>
      </c>
      <c r="B317" s="1">
        <f t="shared" ca="1" si="35"/>
        <v>0.4395333928757883</v>
      </c>
      <c r="C317" s="1">
        <f t="shared" ca="1" si="39"/>
        <v>-1</v>
      </c>
      <c r="D317" s="1">
        <f t="shared" ca="1" si="36"/>
        <v>5</v>
      </c>
      <c r="E317" s="1">
        <f t="shared" si="37"/>
        <v>0</v>
      </c>
      <c r="F317" s="1">
        <f t="shared" ca="1" si="38"/>
        <v>5</v>
      </c>
      <c r="G317" s="1">
        <f t="shared" ca="1" si="40"/>
        <v>500</v>
      </c>
      <c r="H317" s="1">
        <f t="shared" ca="1" si="41"/>
        <v>12457.171212555075</v>
      </c>
    </row>
    <row r="318" spans="1:8" x14ac:dyDescent="0.2">
      <c r="A318" s="1">
        <v>312</v>
      </c>
      <c r="B318" s="1">
        <f t="shared" ca="1" si="35"/>
        <v>0.14681378654291211</v>
      </c>
      <c r="C318" s="1">
        <f t="shared" ca="1" si="39"/>
        <v>-1</v>
      </c>
      <c r="D318" s="1">
        <f t="shared" ca="1" si="36"/>
        <v>1</v>
      </c>
      <c r="E318" s="1">
        <f t="shared" si="37"/>
        <v>0</v>
      </c>
      <c r="F318" s="1">
        <f t="shared" ca="1" si="38"/>
        <v>1</v>
      </c>
      <c r="G318" s="1">
        <f t="shared" ca="1" si="40"/>
        <v>100</v>
      </c>
      <c r="H318" s="1">
        <f t="shared" ca="1" si="41"/>
        <v>12357.171212555075</v>
      </c>
    </row>
    <row r="319" spans="1:8" x14ac:dyDescent="0.2">
      <c r="A319" s="1">
        <v>313</v>
      </c>
      <c r="B319" s="1">
        <f t="shared" ca="1" si="35"/>
        <v>0.18086642296895927</v>
      </c>
      <c r="C319" s="1">
        <f t="shared" ca="1" si="39"/>
        <v>-1</v>
      </c>
      <c r="D319" s="1">
        <f t="shared" ca="1" si="36"/>
        <v>2</v>
      </c>
      <c r="E319" s="1">
        <f t="shared" si="37"/>
        <v>0</v>
      </c>
      <c r="F319" s="1">
        <f t="shared" ca="1" si="38"/>
        <v>2</v>
      </c>
      <c r="G319" s="1">
        <f t="shared" ca="1" si="40"/>
        <v>200</v>
      </c>
      <c r="H319" s="1">
        <f t="shared" ca="1" si="41"/>
        <v>12157.171212555075</v>
      </c>
    </row>
    <row r="320" spans="1:8" x14ac:dyDescent="0.2">
      <c r="A320" s="1">
        <v>314</v>
      </c>
      <c r="B320" s="1">
        <f t="shared" ca="1" si="35"/>
        <v>0.39548782613649203</v>
      </c>
      <c r="C320" s="1">
        <f t="shared" ca="1" si="39"/>
        <v>-1</v>
      </c>
      <c r="D320" s="1">
        <f t="shared" ca="1" si="36"/>
        <v>3</v>
      </c>
      <c r="E320" s="1">
        <f t="shared" si="37"/>
        <v>0</v>
      </c>
      <c r="F320" s="1">
        <f t="shared" ca="1" si="38"/>
        <v>3</v>
      </c>
      <c r="G320" s="1">
        <f t="shared" ca="1" si="40"/>
        <v>300</v>
      </c>
      <c r="H320" s="1">
        <f t="shared" ca="1" si="41"/>
        <v>11857.171212555075</v>
      </c>
    </row>
    <row r="321" spans="1:8" x14ac:dyDescent="0.2">
      <c r="A321" s="1">
        <v>315</v>
      </c>
      <c r="B321" s="1">
        <f t="shared" ca="1" si="35"/>
        <v>0.34231167621102454</v>
      </c>
      <c r="C321" s="1">
        <f t="shared" ca="1" si="39"/>
        <v>-1</v>
      </c>
      <c r="D321" s="1">
        <f t="shared" ca="1" si="36"/>
        <v>4</v>
      </c>
      <c r="E321" s="1">
        <f t="shared" si="37"/>
        <v>0</v>
      </c>
      <c r="F321" s="1">
        <f t="shared" ca="1" si="38"/>
        <v>4</v>
      </c>
      <c r="G321" s="1">
        <f t="shared" ca="1" si="40"/>
        <v>400</v>
      </c>
      <c r="H321" s="1">
        <f t="shared" ca="1" si="41"/>
        <v>11457.171212555075</v>
      </c>
    </row>
    <row r="322" spans="1:8" x14ac:dyDescent="0.2">
      <c r="A322" s="1">
        <v>316</v>
      </c>
      <c r="B322" s="1">
        <f t="shared" ca="1" si="35"/>
        <v>0.42797065701318249</v>
      </c>
      <c r="C322" s="1">
        <f t="shared" ca="1" si="39"/>
        <v>-1</v>
      </c>
      <c r="D322" s="1">
        <f t="shared" ca="1" si="36"/>
        <v>5</v>
      </c>
      <c r="E322" s="1">
        <f t="shared" si="37"/>
        <v>0</v>
      </c>
      <c r="F322" s="1">
        <f t="shared" ca="1" si="38"/>
        <v>5</v>
      </c>
      <c r="G322" s="1">
        <f t="shared" ca="1" si="40"/>
        <v>500</v>
      </c>
      <c r="H322" s="1">
        <f t="shared" ca="1" si="41"/>
        <v>10957.171212555075</v>
      </c>
    </row>
    <row r="323" spans="1:8" x14ac:dyDescent="0.2">
      <c r="A323" s="1">
        <v>317</v>
      </c>
      <c r="B323" s="1">
        <f t="shared" ca="1" si="35"/>
        <v>0.94590651627258249</v>
      </c>
      <c r="C323" s="1">
        <f t="shared" ca="1" si="39"/>
        <v>1.5003715654173615</v>
      </c>
      <c r="D323" s="1">
        <f t="shared" ca="1" si="36"/>
        <v>4</v>
      </c>
      <c r="E323" s="1">
        <f t="shared" si="37"/>
        <v>0</v>
      </c>
      <c r="F323" s="1">
        <f t="shared" ca="1" si="38"/>
        <v>1</v>
      </c>
      <c r="G323" s="1">
        <f t="shared" ca="1" si="40"/>
        <v>100</v>
      </c>
      <c r="H323" s="1">
        <f t="shared" ca="1" si="41"/>
        <v>11107.20836909681</v>
      </c>
    </row>
    <row r="324" spans="1:8" x14ac:dyDescent="0.2">
      <c r="A324" s="1">
        <v>318</v>
      </c>
      <c r="B324" s="1">
        <f t="shared" ca="1" si="35"/>
        <v>0.80524821467683871</v>
      </c>
      <c r="C324" s="1">
        <f t="shared" ca="1" si="39"/>
        <v>1.5003715654173615</v>
      </c>
      <c r="D324" s="1">
        <f t="shared" ca="1" si="36"/>
        <v>3</v>
      </c>
      <c r="E324" s="1">
        <f t="shared" si="37"/>
        <v>0</v>
      </c>
      <c r="F324" s="1">
        <f t="shared" ca="1" si="38"/>
        <v>0</v>
      </c>
      <c r="G324" s="1">
        <f t="shared" ca="1" si="40"/>
        <v>0</v>
      </c>
      <c r="H324" s="1">
        <f t="shared" ca="1" si="41"/>
        <v>11107.20836909681</v>
      </c>
    </row>
    <row r="325" spans="1:8" x14ac:dyDescent="0.2">
      <c r="A325" s="1">
        <v>319</v>
      </c>
      <c r="B325" s="1">
        <f t="shared" ca="1" si="35"/>
        <v>0.86774779100492661</v>
      </c>
      <c r="C325" s="1">
        <f t="shared" ca="1" si="39"/>
        <v>1.5003715654173615</v>
      </c>
      <c r="D325" s="1">
        <f t="shared" ca="1" si="36"/>
        <v>2</v>
      </c>
      <c r="E325" s="1">
        <f t="shared" si="37"/>
        <v>0</v>
      </c>
      <c r="F325" s="1">
        <f t="shared" ca="1" si="38"/>
        <v>-1</v>
      </c>
      <c r="G325" s="1">
        <f t="shared" ca="1" si="40"/>
        <v>-100</v>
      </c>
      <c r="H325" s="1">
        <f t="shared" ca="1" si="41"/>
        <v>10957.171212555075</v>
      </c>
    </row>
    <row r="326" spans="1:8" x14ac:dyDescent="0.2">
      <c r="A326" s="1">
        <v>320</v>
      </c>
      <c r="B326" s="1">
        <f t="shared" ca="1" si="35"/>
        <v>0.50726735024828395</v>
      </c>
      <c r="C326" s="1">
        <f t="shared" ca="1" si="39"/>
        <v>-1</v>
      </c>
      <c r="D326" s="1">
        <f t="shared" ca="1" si="36"/>
        <v>3</v>
      </c>
      <c r="E326" s="1">
        <f t="shared" si="37"/>
        <v>0</v>
      </c>
      <c r="F326" s="1">
        <f t="shared" ca="1" si="38"/>
        <v>-2</v>
      </c>
      <c r="G326" s="1">
        <f t="shared" ca="1" si="40"/>
        <v>-200</v>
      </c>
      <c r="H326" s="1">
        <f t="shared" ca="1" si="41"/>
        <v>11157.171212555075</v>
      </c>
    </row>
    <row r="327" spans="1:8" x14ac:dyDescent="0.2">
      <c r="A327" s="1">
        <v>321</v>
      </c>
      <c r="B327" s="1">
        <f t="shared" ca="1" si="35"/>
        <v>0.66331152828737971</v>
      </c>
      <c r="C327" s="1">
        <f t="shared" ca="1" si="39"/>
        <v>1.5003715654173615</v>
      </c>
      <c r="D327" s="1">
        <f t="shared" ca="1" si="36"/>
        <v>2</v>
      </c>
      <c r="E327" s="1">
        <f t="shared" si="37"/>
        <v>0</v>
      </c>
      <c r="F327" s="1">
        <f t="shared" ca="1" si="38"/>
        <v>-1</v>
      </c>
      <c r="G327" s="1">
        <f t="shared" ca="1" si="40"/>
        <v>-100</v>
      </c>
      <c r="H327" s="1">
        <f t="shared" ca="1" si="41"/>
        <v>11007.134056013339</v>
      </c>
    </row>
    <row r="328" spans="1:8" x14ac:dyDescent="0.2">
      <c r="A328" s="1">
        <v>322</v>
      </c>
      <c r="B328" s="1">
        <f t="shared" ref="B328:B391" ca="1" si="42">RAND()</f>
        <v>0.91824596050361718</v>
      </c>
      <c r="C328" s="1">
        <f t="shared" ca="1" si="39"/>
        <v>1.5003715654173615</v>
      </c>
      <c r="D328" s="1">
        <f t="shared" ref="D328:D391" ca="1" si="43">IF($D$3=$S$2,IF(C328&lt;0,IF(E328&gt;E327,0-1,D327-1),IF(C328&gt;0,IF(AND(E327=1,D327=0),D327,IF(E328&lt;E327,0+1,D327+1)),D327)),
IF($D$3=$S$4,IF(C328&lt;0,IF(D327=$F$2,0+1,D327+1),IF(C328&gt;0,D327-1,D327)),
IF($D$3=$S$5,IF(C328&lt;0,IF(D327=$F$2,0+1,D327+1),IF(C328&gt;0,D327-1,D327)),
)))</f>
        <v>1</v>
      </c>
      <c r="E328" s="1">
        <f t="shared" ref="E328:E391" si="44">IF($D$3=$S$2,IF(AND(D327=-$B$2,C328&lt;0),IF(E327=$F$2,1,E327+1),IF(AND(D327=$D$2,C328&gt;0),IF(E327=1,1,E327-1),E327)),)</f>
        <v>0</v>
      </c>
      <c r="F328" s="1">
        <f t="shared" ref="F328:F391" ca="1" si="45">IF($D$3=$S$2,IF(IF(E328&gt;E327,ROUNDUP(F327*$F$3,0),IF(E328&lt;E327,IF(AND(E327=$F$2,E328=1),1,ROUNDDOWN(F327/$F$3,0)),F327))=0,1,IF(E328&gt;E327,ROUNDUP(F327*$F$3,0),IF(E328&lt;E327,IF(AND(E327=$F$2,E328=1),1,ROUNDDOWN(F327/$F$3,0)),F327))),
IF($D$3=$S$4,IF(C327&lt;0,IF(F327=$F$2,$H$3,F327+$F$3),IF(C327&gt;0,F327-$F$3,F327)),
IF($D$3=$S$5,IF(C327&lt;0,F327+F326,IF(C327&gt;0,F327-F326,F327)),
F327)))</f>
        <v>-2</v>
      </c>
      <c r="G328" s="1">
        <f t="shared" ca="1" si="40"/>
        <v>-200</v>
      </c>
      <c r="H328" s="1">
        <f t="shared" ca="1" si="41"/>
        <v>10707.059742929867</v>
      </c>
    </row>
    <row r="329" spans="1:8" x14ac:dyDescent="0.2">
      <c r="A329" s="1">
        <v>323</v>
      </c>
      <c r="B329" s="1">
        <f t="shared" ca="1" si="42"/>
        <v>0.53202609880582741</v>
      </c>
      <c r="C329" s="1">
        <f t="shared" ca="1" si="39"/>
        <v>-1</v>
      </c>
      <c r="D329" s="1">
        <f t="shared" ca="1" si="43"/>
        <v>2</v>
      </c>
      <c r="E329" s="1">
        <f t="shared" si="44"/>
        <v>0</v>
      </c>
      <c r="F329" s="1">
        <f t="shared" ca="1" si="45"/>
        <v>-3</v>
      </c>
      <c r="G329" s="1">
        <f t="shared" ca="1" si="40"/>
        <v>-300</v>
      </c>
      <c r="H329" s="1">
        <f t="shared" ca="1" si="41"/>
        <v>11007.059742929867</v>
      </c>
    </row>
    <row r="330" spans="1:8" x14ac:dyDescent="0.2">
      <c r="A330" s="1">
        <v>324</v>
      </c>
      <c r="B330" s="1">
        <f t="shared" ca="1" si="42"/>
        <v>0.82741181757563931</v>
      </c>
      <c r="C330" s="1">
        <f t="shared" ca="1" si="39"/>
        <v>1.5003715654173615</v>
      </c>
      <c r="D330" s="1">
        <f t="shared" ca="1" si="43"/>
        <v>1</v>
      </c>
      <c r="E330" s="1">
        <f t="shared" si="44"/>
        <v>0</v>
      </c>
      <c r="F330" s="1">
        <f t="shared" ca="1" si="45"/>
        <v>-2</v>
      </c>
      <c r="G330" s="1">
        <f t="shared" ca="1" si="40"/>
        <v>-200</v>
      </c>
      <c r="H330" s="1">
        <f t="shared" ca="1" si="41"/>
        <v>10706.985429846394</v>
      </c>
    </row>
    <row r="331" spans="1:8" x14ac:dyDescent="0.2">
      <c r="A331" s="1">
        <v>325</v>
      </c>
      <c r="B331" s="1">
        <f t="shared" ca="1" si="42"/>
        <v>0.78194341889999042</v>
      </c>
      <c r="C331" s="1">
        <f t="shared" ca="1" si="39"/>
        <v>1.5003715654173615</v>
      </c>
      <c r="D331" s="1">
        <f t="shared" ca="1" si="43"/>
        <v>0</v>
      </c>
      <c r="E331" s="1">
        <f t="shared" si="44"/>
        <v>0</v>
      </c>
      <c r="F331" s="1">
        <f t="shared" ca="1" si="45"/>
        <v>-3</v>
      </c>
      <c r="G331" s="1">
        <f t="shared" ca="1" si="40"/>
        <v>-300</v>
      </c>
      <c r="H331" s="1">
        <f t="shared" ca="1" si="41"/>
        <v>10256.873960221186</v>
      </c>
    </row>
    <row r="332" spans="1:8" x14ac:dyDescent="0.2">
      <c r="A332" s="1">
        <v>326</v>
      </c>
      <c r="B332" s="1">
        <f t="shared" ca="1" si="42"/>
        <v>0.51237648559340632</v>
      </c>
      <c r="C332" s="1">
        <f t="shared" ca="1" si="39"/>
        <v>-1</v>
      </c>
      <c r="D332" s="1">
        <f t="shared" ca="1" si="43"/>
        <v>1</v>
      </c>
      <c r="E332" s="1">
        <f t="shared" si="44"/>
        <v>0</v>
      </c>
      <c r="F332" s="1">
        <f t="shared" ca="1" si="45"/>
        <v>-4</v>
      </c>
      <c r="G332" s="1">
        <f t="shared" ca="1" si="40"/>
        <v>-400</v>
      </c>
      <c r="H332" s="1">
        <f t="shared" ca="1" si="41"/>
        <v>10656.873960221186</v>
      </c>
    </row>
    <row r="333" spans="1:8" x14ac:dyDescent="0.2">
      <c r="A333" s="1">
        <v>327</v>
      </c>
      <c r="B333" s="1">
        <f t="shared" ca="1" si="42"/>
        <v>0.73041240815975694</v>
      </c>
      <c r="C333" s="1">
        <f t="shared" ca="1" si="39"/>
        <v>1.5003715654173615</v>
      </c>
      <c r="D333" s="1">
        <f t="shared" ca="1" si="43"/>
        <v>0</v>
      </c>
      <c r="E333" s="1">
        <f t="shared" si="44"/>
        <v>0</v>
      </c>
      <c r="F333" s="1">
        <f t="shared" ca="1" si="45"/>
        <v>-3</v>
      </c>
      <c r="G333" s="1">
        <f t="shared" ca="1" si="40"/>
        <v>-300</v>
      </c>
      <c r="H333" s="1">
        <f t="shared" ca="1" si="41"/>
        <v>10206.762490595978</v>
      </c>
    </row>
    <row r="334" spans="1:8" x14ac:dyDescent="0.2">
      <c r="A334" s="1">
        <v>328</v>
      </c>
      <c r="B334" s="1">
        <f t="shared" ca="1" si="42"/>
        <v>0.37306317733443017</v>
      </c>
      <c r="C334" s="1">
        <f t="shared" ca="1" si="39"/>
        <v>-1</v>
      </c>
      <c r="D334" s="1">
        <f t="shared" ca="1" si="43"/>
        <v>1</v>
      </c>
      <c r="E334" s="1">
        <f t="shared" si="44"/>
        <v>0</v>
      </c>
      <c r="F334" s="1">
        <f t="shared" ca="1" si="45"/>
        <v>-4</v>
      </c>
      <c r="G334" s="1">
        <f t="shared" ca="1" si="40"/>
        <v>-400</v>
      </c>
      <c r="H334" s="1">
        <f t="shared" ca="1" si="41"/>
        <v>10606.762490595978</v>
      </c>
    </row>
    <row r="335" spans="1:8" x14ac:dyDescent="0.2">
      <c r="A335" s="1">
        <v>329</v>
      </c>
      <c r="B335" s="1">
        <f t="shared" ca="1" si="42"/>
        <v>0.88535183787906468</v>
      </c>
      <c r="C335" s="1">
        <f t="shared" ca="1" si="39"/>
        <v>1.5003715654173615</v>
      </c>
      <c r="D335" s="1">
        <f t="shared" ca="1" si="43"/>
        <v>0</v>
      </c>
      <c r="E335" s="1">
        <f t="shared" si="44"/>
        <v>0</v>
      </c>
      <c r="F335" s="1">
        <f t="shared" ca="1" si="45"/>
        <v>-3</v>
      </c>
      <c r="G335" s="1">
        <f t="shared" ca="1" si="40"/>
        <v>-300</v>
      </c>
      <c r="H335" s="1">
        <f t="shared" ca="1" si="41"/>
        <v>10156.65102097077</v>
      </c>
    </row>
    <row r="336" spans="1:8" x14ac:dyDescent="0.2">
      <c r="A336" s="1">
        <v>330</v>
      </c>
      <c r="B336" s="1">
        <f t="shared" ca="1" si="42"/>
        <v>0.47099610621398302</v>
      </c>
      <c r="C336" s="1">
        <f t="shared" ca="1" si="39"/>
        <v>-1</v>
      </c>
      <c r="D336" s="1">
        <f t="shared" ca="1" si="43"/>
        <v>1</v>
      </c>
      <c r="E336" s="1">
        <f t="shared" si="44"/>
        <v>0</v>
      </c>
      <c r="F336" s="1">
        <f t="shared" ca="1" si="45"/>
        <v>-4</v>
      </c>
      <c r="G336" s="1">
        <f t="shared" ca="1" si="40"/>
        <v>-400</v>
      </c>
      <c r="H336" s="1">
        <f t="shared" ca="1" si="41"/>
        <v>10556.65102097077</v>
      </c>
    </row>
    <row r="337" spans="1:8" x14ac:dyDescent="0.2">
      <c r="A337" s="1">
        <v>331</v>
      </c>
      <c r="B337" s="1">
        <f t="shared" ca="1" si="42"/>
        <v>0.42780599207760894</v>
      </c>
      <c r="C337" s="1">
        <f t="shared" ca="1" si="39"/>
        <v>-1</v>
      </c>
      <c r="D337" s="1">
        <f t="shared" ca="1" si="43"/>
        <v>2</v>
      </c>
      <c r="E337" s="1">
        <f t="shared" si="44"/>
        <v>0</v>
      </c>
      <c r="F337" s="1">
        <f t="shared" ca="1" si="45"/>
        <v>-3</v>
      </c>
      <c r="G337" s="1">
        <f t="shared" ca="1" si="40"/>
        <v>-300</v>
      </c>
      <c r="H337" s="1">
        <f t="shared" ca="1" si="41"/>
        <v>10856.65102097077</v>
      </c>
    </row>
    <row r="338" spans="1:8" x14ac:dyDescent="0.2">
      <c r="A338" s="1">
        <v>332</v>
      </c>
      <c r="B338" s="1">
        <f t="shared" ca="1" si="42"/>
        <v>0.62339961998690019</v>
      </c>
      <c r="C338" s="1">
        <f t="shared" ca="1" si="39"/>
        <v>1.5003715654173615</v>
      </c>
      <c r="D338" s="1">
        <f t="shared" ca="1" si="43"/>
        <v>1</v>
      </c>
      <c r="E338" s="1">
        <f t="shared" si="44"/>
        <v>0</v>
      </c>
      <c r="F338" s="1">
        <f t="shared" ca="1" si="45"/>
        <v>-2</v>
      </c>
      <c r="G338" s="1">
        <f t="shared" ca="1" si="40"/>
        <v>-200</v>
      </c>
      <c r="H338" s="1">
        <f t="shared" ca="1" si="41"/>
        <v>10556.576707887298</v>
      </c>
    </row>
    <row r="339" spans="1:8" x14ac:dyDescent="0.2">
      <c r="A339" s="1">
        <v>333</v>
      </c>
      <c r="B339" s="1">
        <f t="shared" ca="1" si="42"/>
        <v>0.68791221655978774</v>
      </c>
      <c r="C339" s="1">
        <f t="shared" ca="1" si="39"/>
        <v>1.5003715654173615</v>
      </c>
      <c r="D339" s="1">
        <f t="shared" ca="1" si="43"/>
        <v>0</v>
      </c>
      <c r="E339" s="1">
        <f t="shared" si="44"/>
        <v>0</v>
      </c>
      <c r="F339" s="1">
        <f t="shared" ca="1" si="45"/>
        <v>-3</v>
      </c>
      <c r="G339" s="1">
        <f t="shared" ca="1" si="40"/>
        <v>-300</v>
      </c>
      <c r="H339" s="1">
        <f t="shared" ca="1" si="41"/>
        <v>10106.46523826209</v>
      </c>
    </row>
    <row r="340" spans="1:8" x14ac:dyDescent="0.2">
      <c r="A340" s="1">
        <v>334</v>
      </c>
      <c r="B340" s="1">
        <f t="shared" ca="1" si="42"/>
        <v>0.12040611330635298</v>
      </c>
      <c r="C340" s="1">
        <f t="shared" ca="1" si="39"/>
        <v>-1</v>
      </c>
      <c r="D340" s="1">
        <f t="shared" ca="1" si="43"/>
        <v>1</v>
      </c>
      <c r="E340" s="1">
        <f t="shared" si="44"/>
        <v>0</v>
      </c>
      <c r="F340" s="1">
        <f t="shared" ca="1" si="45"/>
        <v>-4</v>
      </c>
      <c r="G340" s="1">
        <f t="shared" ca="1" si="40"/>
        <v>-400</v>
      </c>
      <c r="H340" s="1">
        <f t="shared" ca="1" si="41"/>
        <v>10506.46523826209</v>
      </c>
    </row>
    <row r="341" spans="1:8" x14ac:dyDescent="0.2">
      <c r="A341" s="1">
        <v>335</v>
      </c>
      <c r="B341" s="1">
        <f t="shared" ca="1" si="42"/>
        <v>9.6068052636151147E-2</v>
      </c>
      <c r="C341" s="1">
        <f t="shared" ca="1" si="39"/>
        <v>-1</v>
      </c>
      <c r="D341" s="1">
        <f t="shared" ca="1" si="43"/>
        <v>2</v>
      </c>
      <c r="E341" s="1">
        <f t="shared" si="44"/>
        <v>0</v>
      </c>
      <c r="F341" s="1">
        <f t="shared" ca="1" si="45"/>
        <v>-3</v>
      </c>
      <c r="G341" s="1">
        <f t="shared" ca="1" si="40"/>
        <v>-300</v>
      </c>
      <c r="H341" s="1">
        <f t="shared" ca="1" si="41"/>
        <v>10806.46523826209</v>
      </c>
    </row>
    <row r="342" spans="1:8" x14ac:dyDescent="0.2">
      <c r="A342" s="1">
        <v>336</v>
      </c>
      <c r="B342" s="1">
        <f t="shared" ca="1" si="42"/>
        <v>0.33986831717423993</v>
      </c>
      <c r="C342" s="1">
        <f t="shared" ca="1" si="39"/>
        <v>-1</v>
      </c>
      <c r="D342" s="1">
        <f t="shared" ca="1" si="43"/>
        <v>3</v>
      </c>
      <c r="E342" s="1">
        <f t="shared" si="44"/>
        <v>0</v>
      </c>
      <c r="F342" s="1">
        <f t="shared" ca="1" si="45"/>
        <v>-2</v>
      </c>
      <c r="G342" s="1">
        <f t="shared" ca="1" si="40"/>
        <v>-200</v>
      </c>
      <c r="H342" s="1">
        <f t="shared" ca="1" si="41"/>
        <v>11006.46523826209</v>
      </c>
    </row>
    <row r="343" spans="1:8" x14ac:dyDescent="0.2">
      <c r="A343" s="1">
        <v>337</v>
      </c>
      <c r="B343" s="1">
        <f t="shared" ca="1" si="42"/>
        <v>0.5270718166944246</v>
      </c>
      <c r="C343" s="1">
        <f t="shared" ca="1" si="39"/>
        <v>-1</v>
      </c>
      <c r="D343" s="1">
        <f t="shared" ca="1" si="43"/>
        <v>4</v>
      </c>
      <c r="E343" s="1">
        <f t="shared" si="44"/>
        <v>0</v>
      </c>
      <c r="F343" s="1">
        <f t="shared" ca="1" si="45"/>
        <v>-1</v>
      </c>
      <c r="G343" s="1">
        <f t="shared" ca="1" si="40"/>
        <v>-100</v>
      </c>
      <c r="H343" s="1">
        <f t="shared" ca="1" si="41"/>
        <v>11106.46523826209</v>
      </c>
    </row>
    <row r="344" spans="1:8" x14ac:dyDescent="0.2">
      <c r="A344" s="1">
        <v>338</v>
      </c>
      <c r="B344" s="1">
        <f t="shared" ca="1" si="42"/>
        <v>0.13733247015410344</v>
      </c>
      <c r="C344" s="1">
        <f t="shared" ca="1" si="39"/>
        <v>-1</v>
      </c>
      <c r="D344" s="1">
        <f t="shared" ca="1" si="43"/>
        <v>5</v>
      </c>
      <c r="E344" s="1">
        <f t="shared" si="44"/>
        <v>0</v>
      </c>
      <c r="F344" s="1">
        <f t="shared" ca="1" si="45"/>
        <v>0</v>
      </c>
      <c r="G344" s="1">
        <f t="shared" ca="1" si="40"/>
        <v>0</v>
      </c>
      <c r="H344" s="1">
        <f t="shared" ca="1" si="41"/>
        <v>11106.46523826209</v>
      </c>
    </row>
    <row r="345" spans="1:8" x14ac:dyDescent="0.2">
      <c r="A345" s="1">
        <v>339</v>
      </c>
      <c r="B345" s="1">
        <f t="shared" ca="1" si="42"/>
        <v>0.43712468938796756</v>
      </c>
      <c r="C345" s="1">
        <f t="shared" ca="1" si="39"/>
        <v>-1</v>
      </c>
      <c r="D345" s="1">
        <f t="shared" ca="1" si="43"/>
        <v>1</v>
      </c>
      <c r="E345" s="1">
        <f t="shared" si="44"/>
        <v>0</v>
      </c>
      <c r="F345" s="1">
        <f t="shared" ca="1" si="45"/>
        <v>1</v>
      </c>
      <c r="G345" s="1">
        <f t="shared" ca="1" si="40"/>
        <v>100</v>
      </c>
      <c r="H345" s="1">
        <f t="shared" ca="1" si="41"/>
        <v>11006.46523826209</v>
      </c>
    </row>
    <row r="346" spans="1:8" x14ac:dyDescent="0.2">
      <c r="A346" s="1">
        <v>340</v>
      </c>
      <c r="B346" s="1">
        <f t="shared" ca="1" si="42"/>
        <v>3.2926609258515649E-3</v>
      </c>
      <c r="C346" s="1">
        <f t="shared" ca="1" si="39"/>
        <v>-1</v>
      </c>
      <c r="D346" s="1">
        <f t="shared" ca="1" si="43"/>
        <v>2</v>
      </c>
      <c r="E346" s="1">
        <f t="shared" si="44"/>
        <v>0</v>
      </c>
      <c r="F346" s="1">
        <f t="shared" ca="1" si="45"/>
        <v>2</v>
      </c>
      <c r="G346" s="1">
        <f t="shared" ca="1" si="40"/>
        <v>200</v>
      </c>
      <c r="H346" s="1">
        <f t="shared" ca="1" si="41"/>
        <v>10806.46523826209</v>
      </c>
    </row>
    <row r="347" spans="1:8" x14ac:dyDescent="0.2">
      <c r="A347" s="1">
        <v>341</v>
      </c>
      <c r="B347" s="1">
        <f t="shared" ca="1" si="42"/>
        <v>0.63871980012532181</v>
      </c>
      <c r="C347" s="1">
        <f t="shared" ca="1" si="39"/>
        <v>1.5003715654173615</v>
      </c>
      <c r="D347" s="1">
        <f t="shared" ca="1" si="43"/>
        <v>1</v>
      </c>
      <c r="E347" s="1">
        <f t="shared" si="44"/>
        <v>0</v>
      </c>
      <c r="F347" s="1">
        <f t="shared" ca="1" si="45"/>
        <v>3</v>
      </c>
      <c r="G347" s="1">
        <f t="shared" ca="1" si="40"/>
        <v>300</v>
      </c>
      <c r="H347" s="1">
        <f t="shared" ca="1" si="41"/>
        <v>11256.576707887298</v>
      </c>
    </row>
    <row r="348" spans="1:8" x14ac:dyDescent="0.2">
      <c r="A348" s="1">
        <v>342</v>
      </c>
      <c r="B348" s="1">
        <f t="shared" ca="1" si="42"/>
        <v>0.37176591030208872</v>
      </c>
      <c r="C348" s="1">
        <f t="shared" ca="1" si="39"/>
        <v>-1</v>
      </c>
      <c r="D348" s="1">
        <f t="shared" ca="1" si="43"/>
        <v>2</v>
      </c>
      <c r="E348" s="1">
        <f t="shared" si="44"/>
        <v>0</v>
      </c>
      <c r="F348" s="1">
        <f t="shared" ca="1" si="45"/>
        <v>2</v>
      </c>
      <c r="G348" s="1">
        <f t="shared" ca="1" si="40"/>
        <v>200</v>
      </c>
      <c r="H348" s="1">
        <f t="shared" ca="1" si="41"/>
        <v>11056.576707887298</v>
      </c>
    </row>
    <row r="349" spans="1:8" x14ac:dyDescent="0.2">
      <c r="A349" s="1">
        <v>343</v>
      </c>
      <c r="B349" s="1">
        <f t="shared" ca="1" si="42"/>
        <v>0.22506332076598257</v>
      </c>
      <c r="C349" s="1">
        <f t="shared" ref="C349:C412" ca="1" si="46">IF(B349&lt;$D$1,$F$1,$H$1)</f>
        <v>-1</v>
      </c>
      <c r="D349" s="1">
        <f t="shared" ca="1" si="43"/>
        <v>3</v>
      </c>
      <c r="E349" s="1">
        <f t="shared" si="44"/>
        <v>0</v>
      </c>
      <c r="F349" s="1">
        <f t="shared" ca="1" si="45"/>
        <v>3</v>
      </c>
      <c r="G349" s="1">
        <f t="shared" ref="G349:G412" ca="1" si="47">F349*$H$2</f>
        <v>300</v>
      </c>
      <c r="H349" s="1">
        <f t="shared" ref="H349:H412" ca="1" si="48">H348+G349*C349</f>
        <v>10756.576707887298</v>
      </c>
    </row>
    <row r="350" spans="1:8" x14ac:dyDescent="0.2">
      <c r="A350" s="1">
        <v>344</v>
      </c>
      <c r="B350" s="1">
        <f t="shared" ca="1" si="42"/>
        <v>0.45007484204046799</v>
      </c>
      <c r="C350" s="1">
        <f t="shared" ca="1" si="46"/>
        <v>-1</v>
      </c>
      <c r="D350" s="1">
        <f t="shared" ca="1" si="43"/>
        <v>4</v>
      </c>
      <c r="E350" s="1">
        <f t="shared" si="44"/>
        <v>0</v>
      </c>
      <c r="F350" s="1">
        <f t="shared" ca="1" si="45"/>
        <v>4</v>
      </c>
      <c r="G350" s="1">
        <f t="shared" ca="1" si="47"/>
        <v>400</v>
      </c>
      <c r="H350" s="1">
        <f t="shared" ca="1" si="48"/>
        <v>10356.576707887298</v>
      </c>
    </row>
    <row r="351" spans="1:8" x14ac:dyDescent="0.2">
      <c r="A351" s="1">
        <v>345</v>
      </c>
      <c r="B351" s="1">
        <f t="shared" ca="1" si="42"/>
        <v>8.3636922751128884E-2</v>
      </c>
      <c r="C351" s="1">
        <f t="shared" ca="1" si="46"/>
        <v>-1</v>
      </c>
      <c r="D351" s="1">
        <f t="shared" ca="1" si="43"/>
        <v>5</v>
      </c>
      <c r="E351" s="1">
        <f t="shared" si="44"/>
        <v>0</v>
      </c>
      <c r="F351" s="1">
        <f t="shared" ca="1" si="45"/>
        <v>5</v>
      </c>
      <c r="G351" s="1">
        <f t="shared" ca="1" si="47"/>
        <v>500</v>
      </c>
      <c r="H351" s="1">
        <f t="shared" ca="1" si="48"/>
        <v>9856.5767078872977</v>
      </c>
    </row>
    <row r="352" spans="1:8" x14ac:dyDescent="0.2">
      <c r="A352" s="1">
        <v>346</v>
      </c>
      <c r="B352" s="1">
        <f t="shared" ca="1" si="42"/>
        <v>0.2954736600795963</v>
      </c>
      <c r="C352" s="1">
        <f t="shared" ca="1" si="46"/>
        <v>-1</v>
      </c>
      <c r="D352" s="1">
        <f t="shared" ca="1" si="43"/>
        <v>1</v>
      </c>
      <c r="E352" s="1">
        <f t="shared" si="44"/>
        <v>0</v>
      </c>
      <c r="F352" s="1">
        <f t="shared" ca="1" si="45"/>
        <v>1</v>
      </c>
      <c r="G352" s="1">
        <f t="shared" ca="1" si="47"/>
        <v>100</v>
      </c>
      <c r="H352" s="1">
        <f t="shared" ca="1" si="48"/>
        <v>9756.5767078872977</v>
      </c>
    </row>
    <row r="353" spans="1:8" x14ac:dyDescent="0.2">
      <c r="A353" s="1">
        <v>347</v>
      </c>
      <c r="B353" s="1">
        <f t="shared" ca="1" si="42"/>
        <v>2.4476450075184397E-2</v>
      </c>
      <c r="C353" s="1">
        <f t="shared" ca="1" si="46"/>
        <v>-1</v>
      </c>
      <c r="D353" s="1">
        <f t="shared" ca="1" si="43"/>
        <v>2</v>
      </c>
      <c r="E353" s="1">
        <f t="shared" si="44"/>
        <v>0</v>
      </c>
      <c r="F353" s="1">
        <f t="shared" ca="1" si="45"/>
        <v>2</v>
      </c>
      <c r="G353" s="1">
        <f t="shared" ca="1" si="47"/>
        <v>200</v>
      </c>
      <c r="H353" s="1">
        <f t="shared" ca="1" si="48"/>
        <v>9556.5767078872977</v>
      </c>
    </row>
    <row r="354" spans="1:8" x14ac:dyDescent="0.2">
      <c r="A354" s="1">
        <v>348</v>
      </c>
      <c r="B354" s="1">
        <f t="shared" ca="1" si="42"/>
        <v>0.6368642219608015</v>
      </c>
      <c r="C354" s="1">
        <f t="shared" ca="1" si="46"/>
        <v>1.5003715654173615</v>
      </c>
      <c r="D354" s="1">
        <f t="shared" ca="1" si="43"/>
        <v>1</v>
      </c>
      <c r="E354" s="1">
        <f t="shared" si="44"/>
        <v>0</v>
      </c>
      <c r="F354" s="1">
        <f t="shared" ca="1" si="45"/>
        <v>3</v>
      </c>
      <c r="G354" s="1">
        <f t="shared" ca="1" si="47"/>
        <v>300</v>
      </c>
      <c r="H354" s="1">
        <f t="shared" ca="1" si="48"/>
        <v>10006.688177512506</v>
      </c>
    </row>
    <row r="355" spans="1:8" x14ac:dyDescent="0.2">
      <c r="A355" s="1">
        <v>349</v>
      </c>
      <c r="B355" s="1">
        <f t="shared" ca="1" si="42"/>
        <v>0.71010712878404181</v>
      </c>
      <c r="C355" s="1">
        <f t="shared" ca="1" si="46"/>
        <v>1.5003715654173615</v>
      </c>
      <c r="D355" s="1">
        <f t="shared" ca="1" si="43"/>
        <v>0</v>
      </c>
      <c r="E355" s="1">
        <f t="shared" si="44"/>
        <v>0</v>
      </c>
      <c r="F355" s="1">
        <f t="shared" ca="1" si="45"/>
        <v>2</v>
      </c>
      <c r="G355" s="1">
        <f t="shared" ca="1" si="47"/>
        <v>200</v>
      </c>
      <c r="H355" s="1">
        <f t="shared" ca="1" si="48"/>
        <v>10306.762490595978</v>
      </c>
    </row>
    <row r="356" spans="1:8" x14ac:dyDescent="0.2">
      <c r="A356" s="1">
        <v>350</v>
      </c>
      <c r="B356" s="1">
        <f t="shared" ca="1" si="42"/>
        <v>0.51607088891698583</v>
      </c>
      <c r="C356" s="1">
        <f t="shared" ca="1" si="46"/>
        <v>-1</v>
      </c>
      <c r="D356" s="1">
        <f t="shared" ca="1" si="43"/>
        <v>1</v>
      </c>
      <c r="E356" s="1">
        <f t="shared" si="44"/>
        <v>0</v>
      </c>
      <c r="F356" s="1">
        <f t="shared" ca="1" si="45"/>
        <v>1</v>
      </c>
      <c r="G356" s="1">
        <f t="shared" ca="1" si="47"/>
        <v>100</v>
      </c>
      <c r="H356" s="1">
        <f t="shared" ca="1" si="48"/>
        <v>10206.762490595978</v>
      </c>
    </row>
    <row r="357" spans="1:8" x14ac:dyDescent="0.2">
      <c r="A357" s="1">
        <v>351</v>
      </c>
      <c r="B357" s="1">
        <f t="shared" ca="1" si="42"/>
        <v>0.81710836422555266</v>
      </c>
      <c r="C357" s="1">
        <f t="shared" ca="1" si="46"/>
        <v>1.5003715654173615</v>
      </c>
      <c r="D357" s="1">
        <f t="shared" ca="1" si="43"/>
        <v>0</v>
      </c>
      <c r="E357" s="1">
        <f t="shared" si="44"/>
        <v>0</v>
      </c>
      <c r="F357" s="1">
        <f t="shared" ca="1" si="45"/>
        <v>2</v>
      </c>
      <c r="G357" s="1">
        <f t="shared" ca="1" si="47"/>
        <v>200</v>
      </c>
      <c r="H357" s="1">
        <f t="shared" ca="1" si="48"/>
        <v>10506.836803679451</v>
      </c>
    </row>
    <row r="358" spans="1:8" x14ac:dyDescent="0.2">
      <c r="A358" s="1">
        <v>352</v>
      </c>
      <c r="B358" s="1">
        <f t="shared" ca="1" si="42"/>
        <v>0.41971479177353221</v>
      </c>
      <c r="C358" s="1">
        <f t="shared" ca="1" si="46"/>
        <v>-1</v>
      </c>
      <c r="D358" s="1">
        <f t="shared" ca="1" si="43"/>
        <v>1</v>
      </c>
      <c r="E358" s="1">
        <f t="shared" si="44"/>
        <v>0</v>
      </c>
      <c r="F358" s="1">
        <f t="shared" ca="1" si="45"/>
        <v>1</v>
      </c>
      <c r="G358" s="1">
        <f t="shared" ca="1" si="47"/>
        <v>100</v>
      </c>
      <c r="H358" s="1">
        <f t="shared" ca="1" si="48"/>
        <v>10406.836803679451</v>
      </c>
    </row>
    <row r="359" spans="1:8" x14ac:dyDescent="0.2">
      <c r="A359" s="1">
        <v>353</v>
      </c>
      <c r="B359" s="1">
        <f t="shared" ca="1" si="42"/>
        <v>0.90914768081038411</v>
      </c>
      <c r="C359" s="1">
        <f t="shared" ca="1" si="46"/>
        <v>1.5003715654173615</v>
      </c>
      <c r="D359" s="1">
        <f t="shared" ca="1" si="43"/>
        <v>0</v>
      </c>
      <c r="E359" s="1">
        <f t="shared" si="44"/>
        <v>0</v>
      </c>
      <c r="F359" s="1">
        <f t="shared" ca="1" si="45"/>
        <v>2</v>
      </c>
      <c r="G359" s="1">
        <f t="shared" ca="1" si="47"/>
        <v>200</v>
      </c>
      <c r="H359" s="1">
        <f t="shared" ca="1" si="48"/>
        <v>10706.911116762923</v>
      </c>
    </row>
    <row r="360" spans="1:8" x14ac:dyDescent="0.2">
      <c r="A360" s="1">
        <v>354</v>
      </c>
      <c r="B360" s="1">
        <f t="shared" ca="1" si="42"/>
        <v>0.1802715656007392</v>
      </c>
      <c r="C360" s="1">
        <f t="shared" ca="1" si="46"/>
        <v>-1</v>
      </c>
      <c r="D360" s="1">
        <f t="shared" ca="1" si="43"/>
        <v>1</v>
      </c>
      <c r="E360" s="1">
        <f t="shared" si="44"/>
        <v>0</v>
      </c>
      <c r="F360" s="1">
        <f t="shared" ca="1" si="45"/>
        <v>1</v>
      </c>
      <c r="G360" s="1">
        <f t="shared" ca="1" si="47"/>
        <v>100</v>
      </c>
      <c r="H360" s="1">
        <f t="shared" ca="1" si="48"/>
        <v>10606.911116762923</v>
      </c>
    </row>
    <row r="361" spans="1:8" x14ac:dyDescent="0.2">
      <c r="A361" s="1">
        <v>355</v>
      </c>
      <c r="B361" s="1">
        <f t="shared" ca="1" si="42"/>
        <v>0.63724260645907083</v>
      </c>
      <c r="C361" s="1">
        <f t="shared" ca="1" si="46"/>
        <v>1.5003715654173615</v>
      </c>
      <c r="D361" s="1">
        <f t="shared" ca="1" si="43"/>
        <v>0</v>
      </c>
      <c r="E361" s="1">
        <f t="shared" si="44"/>
        <v>0</v>
      </c>
      <c r="F361" s="1">
        <f t="shared" ca="1" si="45"/>
        <v>2</v>
      </c>
      <c r="G361" s="1">
        <f t="shared" ca="1" si="47"/>
        <v>200</v>
      </c>
      <c r="H361" s="1">
        <f t="shared" ca="1" si="48"/>
        <v>10906.985429846396</v>
      </c>
    </row>
    <row r="362" spans="1:8" x14ac:dyDescent="0.2">
      <c r="A362" s="1">
        <v>356</v>
      </c>
      <c r="B362" s="1">
        <f t="shared" ca="1" si="42"/>
        <v>0.20299624543854278</v>
      </c>
      <c r="C362" s="1">
        <f t="shared" ca="1" si="46"/>
        <v>-1</v>
      </c>
      <c r="D362" s="1">
        <f t="shared" ca="1" si="43"/>
        <v>1</v>
      </c>
      <c r="E362" s="1">
        <f t="shared" si="44"/>
        <v>0</v>
      </c>
      <c r="F362" s="1">
        <f t="shared" ca="1" si="45"/>
        <v>1</v>
      </c>
      <c r="G362" s="1">
        <f t="shared" ca="1" si="47"/>
        <v>100</v>
      </c>
      <c r="H362" s="1">
        <f t="shared" ca="1" si="48"/>
        <v>10806.985429846396</v>
      </c>
    </row>
    <row r="363" spans="1:8" x14ac:dyDescent="0.2">
      <c r="A363" s="1">
        <v>357</v>
      </c>
      <c r="B363" s="1">
        <f t="shared" ca="1" si="42"/>
        <v>0.71967988699386654</v>
      </c>
      <c r="C363" s="1">
        <f t="shared" ca="1" si="46"/>
        <v>1.5003715654173615</v>
      </c>
      <c r="D363" s="1">
        <f t="shared" ca="1" si="43"/>
        <v>0</v>
      </c>
      <c r="E363" s="1">
        <f t="shared" si="44"/>
        <v>0</v>
      </c>
      <c r="F363" s="1">
        <f t="shared" ca="1" si="45"/>
        <v>2</v>
      </c>
      <c r="G363" s="1">
        <f t="shared" ca="1" si="47"/>
        <v>200</v>
      </c>
      <c r="H363" s="1">
        <f t="shared" ca="1" si="48"/>
        <v>11107.059742929869</v>
      </c>
    </row>
    <row r="364" spans="1:8" x14ac:dyDescent="0.2">
      <c r="A364" s="1">
        <v>358</v>
      </c>
      <c r="B364" s="1">
        <f t="shared" ca="1" si="42"/>
        <v>0.65888076504120185</v>
      </c>
      <c r="C364" s="1">
        <f t="shared" ca="1" si="46"/>
        <v>1.5003715654173615</v>
      </c>
      <c r="D364" s="1">
        <f t="shared" ca="1" si="43"/>
        <v>-1</v>
      </c>
      <c r="E364" s="1">
        <f t="shared" si="44"/>
        <v>0</v>
      </c>
      <c r="F364" s="1">
        <f t="shared" ca="1" si="45"/>
        <v>1</v>
      </c>
      <c r="G364" s="1">
        <f t="shared" ca="1" si="47"/>
        <v>100</v>
      </c>
      <c r="H364" s="1">
        <f t="shared" ca="1" si="48"/>
        <v>11257.096899471604</v>
      </c>
    </row>
    <row r="365" spans="1:8" x14ac:dyDescent="0.2">
      <c r="A365" s="1">
        <v>359</v>
      </c>
      <c r="B365" s="1">
        <f t="shared" ca="1" si="42"/>
        <v>0.16619306467289618</v>
      </c>
      <c r="C365" s="1">
        <f t="shared" ca="1" si="46"/>
        <v>-1</v>
      </c>
      <c r="D365" s="1">
        <f t="shared" ca="1" si="43"/>
        <v>0</v>
      </c>
      <c r="E365" s="1">
        <f t="shared" si="44"/>
        <v>0</v>
      </c>
      <c r="F365" s="1">
        <f t="shared" ca="1" si="45"/>
        <v>0</v>
      </c>
      <c r="G365" s="1">
        <f t="shared" ca="1" si="47"/>
        <v>0</v>
      </c>
      <c r="H365" s="1">
        <f t="shared" ca="1" si="48"/>
        <v>11257.096899471604</v>
      </c>
    </row>
    <row r="366" spans="1:8" x14ac:dyDescent="0.2">
      <c r="A366" s="1">
        <v>360</v>
      </c>
      <c r="B366" s="1">
        <f t="shared" ca="1" si="42"/>
        <v>0.71603652194063239</v>
      </c>
      <c r="C366" s="1">
        <f t="shared" ca="1" si="46"/>
        <v>1.5003715654173615</v>
      </c>
      <c r="D366" s="1">
        <f t="shared" ca="1" si="43"/>
        <v>-1</v>
      </c>
      <c r="E366" s="1">
        <f t="shared" si="44"/>
        <v>0</v>
      </c>
      <c r="F366" s="1">
        <f t="shared" ca="1" si="45"/>
        <v>1</v>
      </c>
      <c r="G366" s="1">
        <f t="shared" ca="1" si="47"/>
        <v>100</v>
      </c>
      <c r="H366" s="1">
        <f t="shared" ca="1" si="48"/>
        <v>11407.134056013339</v>
      </c>
    </row>
    <row r="367" spans="1:8" x14ac:dyDescent="0.2">
      <c r="A367" s="1">
        <v>361</v>
      </c>
      <c r="B367" s="1">
        <f t="shared" ca="1" si="42"/>
        <v>9.0167848945588158E-4</v>
      </c>
      <c r="C367" s="1">
        <f t="shared" ca="1" si="46"/>
        <v>-1</v>
      </c>
      <c r="D367" s="1">
        <f t="shared" ca="1" si="43"/>
        <v>0</v>
      </c>
      <c r="E367" s="1">
        <f t="shared" si="44"/>
        <v>0</v>
      </c>
      <c r="F367" s="1">
        <f t="shared" ca="1" si="45"/>
        <v>0</v>
      </c>
      <c r="G367" s="1">
        <f t="shared" ca="1" si="47"/>
        <v>0</v>
      </c>
      <c r="H367" s="1">
        <f t="shared" ca="1" si="48"/>
        <v>11407.134056013339</v>
      </c>
    </row>
    <row r="368" spans="1:8" x14ac:dyDescent="0.2">
      <c r="A368" s="1">
        <v>362</v>
      </c>
      <c r="B368" s="1">
        <f t="shared" ca="1" si="42"/>
        <v>0.84188202489878017</v>
      </c>
      <c r="C368" s="1">
        <f t="shared" ca="1" si="46"/>
        <v>1.5003715654173615</v>
      </c>
      <c r="D368" s="1">
        <f t="shared" ca="1" si="43"/>
        <v>-1</v>
      </c>
      <c r="E368" s="1">
        <f t="shared" si="44"/>
        <v>0</v>
      </c>
      <c r="F368" s="1">
        <f t="shared" ca="1" si="45"/>
        <v>1</v>
      </c>
      <c r="G368" s="1">
        <f t="shared" ca="1" si="47"/>
        <v>100</v>
      </c>
      <c r="H368" s="1">
        <f t="shared" ca="1" si="48"/>
        <v>11557.171212555075</v>
      </c>
    </row>
    <row r="369" spans="1:8" x14ac:dyDescent="0.2">
      <c r="A369" s="1">
        <v>363</v>
      </c>
      <c r="B369" s="1">
        <f t="shared" ca="1" si="42"/>
        <v>0.27245695998802133</v>
      </c>
      <c r="C369" s="1">
        <f t="shared" ca="1" si="46"/>
        <v>-1</v>
      </c>
      <c r="D369" s="1">
        <f t="shared" ca="1" si="43"/>
        <v>0</v>
      </c>
      <c r="E369" s="1">
        <f t="shared" si="44"/>
        <v>0</v>
      </c>
      <c r="F369" s="1">
        <f t="shared" ca="1" si="45"/>
        <v>0</v>
      </c>
      <c r="G369" s="1">
        <f t="shared" ca="1" si="47"/>
        <v>0</v>
      </c>
      <c r="H369" s="1">
        <f t="shared" ca="1" si="48"/>
        <v>11557.171212555075</v>
      </c>
    </row>
    <row r="370" spans="1:8" x14ac:dyDescent="0.2">
      <c r="A370" s="1">
        <v>364</v>
      </c>
      <c r="B370" s="1">
        <f t="shared" ca="1" si="42"/>
        <v>0.41369757606518165</v>
      </c>
      <c r="C370" s="1">
        <f t="shared" ca="1" si="46"/>
        <v>-1</v>
      </c>
      <c r="D370" s="1">
        <f t="shared" ca="1" si="43"/>
        <v>1</v>
      </c>
      <c r="E370" s="1">
        <f t="shared" si="44"/>
        <v>0</v>
      </c>
      <c r="F370" s="1">
        <f t="shared" ca="1" si="45"/>
        <v>1</v>
      </c>
      <c r="G370" s="1">
        <f t="shared" ca="1" si="47"/>
        <v>100</v>
      </c>
      <c r="H370" s="1">
        <f t="shared" ca="1" si="48"/>
        <v>11457.171212555075</v>
      </c>
    </row>
    <row r="371" spans="1:8" x14ac:dyDescent="0.2">
      <c r="A371" s="1">
        <v>365</v>
      </c>
      <c r="B371" s="1">
        <f t="shared" ca="1" si="42"/>
        <v>0.11015468688833974</v>
      </c>
      <c r="C371" s="1">
        <f t="shared" ca="1" si="46"/>
        <v>-1</v>
      </c>
      <c r="D371" s="1">
        <f t="shared" ca="1" si="43"/>
        <v>2</v>
      </c>
      <c r="E371" s="1">
        <f t="shared" si="44"/>
        <v>0</v>
      </c>
      <c r="F371" s="1">
        <f t="shared" ca="1" si="45"/>
        <v>2</v>
      </c>
      <c r="G371" s="1">
        <f t="shared" ca="1" si="47"/>
        <v>200</v>
      </c>
      <c r="H371" s="1">
        <f t="shared" ca="1" si="48"/>
        <v>11257.171212555075</v>
      </c>
    </row>
    <row r="372" spans="1:8" x14ac:dyDescent="0.2">
      <c r="A372" s="1">
        <v>366</v>
      </c>
      <c r="B372" s="1">
        <f t="shared" ca="1" si="42"/>
        <v>0.66732764218485763</v>
      </c>
      <c r="C372" s="1">
        <f t="shared" ca="1" si="46"/>
        <v>1.5003715654173615</v>
      </c>
      <c r="D372" s="1">
        <f t="shared" ca="1" si="43"/>
        <v>1</v>
      </c>
      <c r="E372" s="1">
        <f t="shared" si="44"/>
        <v>0</v>
      </c>
      <c r="F372" s="1">
        <f t="shared" ca="1" si="45"/>
        <v>3</v>
      </c>
      <c r="G372" s="1">
        <f t="shared" ca="1" si="47"/>
        <v>300</v>
      </c>
      <c r="H372" s="1">
        <f t="shared" ca="1" si="48"/>
        <v>11707.282682180283</v>
      </c>
    </row>
    <row r="373" spans="1:8" x14ac:dyDescent="0.2">
      <c r="A373" s="1">
        <v>367</v>
      </c>
      <c r="B373" s="1">
        <f t="shared" ca="1" si="42"/>
        <v>0.69537414393532282</v>
      </c>
      <c r="C373" s="1">
        <f t="shared" ca="1" si="46"/>
        <v>1.5003715654173615</v>
      </c>
      <c r="D373" s="1">
        <f t="shared" ca="1" si="43"/>
        <v>0</v>
      </c>
      <c r="E373" s="1">
        <f t="shared" si="44"/>
        <v>0</v>
      </c>
      <c r="F373" s="1">
        <f t="shared" ca="1" si="45"/>
        <v>2</v>
      </c>
      <c r="G373" s="1">
        <f t="shared" ca="1" si="47"/>
        <v>200</v>
      </c>
      <c r="H373" s="1">
        <f t="shared" ca="1" si="48"/>
        <v>12007.356995263755</v>
      </c>
    </row>
    <row r="374" spans="1:8" x14ac:dyDescent="0.2">
      <c r="A374" s="1">
        <v>368</v>
      </c>
      <c r="B374" s="1">
        <f t="shared" ca="1" si="42"/>
        <v>0.21866007137386967</v>
      </c>
      <c r="C374" s="1">
        <f t="shared" ca="1" si="46"/>
        <v>-1</v>
      </c>
      <c r="D374" s="1">
        <f t="shared" ca="1" si="43"/>
        <v>1</v>
      </c>
      <c r="E374" s="1">
        <f t="shared" si="44"/>
        <v>0</v>
      </c>
      <c r="F374" s="1">
        <f t="shared" ca="1" si="45"/>
        <v>1</v>
      </c>
      <c r="G374" s="1">
        <f t="shared" ca="1" si="47"/>
        <v>100</v>
      </c>
      <c r="H374" s="1">
        <f t="shared" ca="1" si="48"/>
        <v>11907.356995263755</v>
      </c>
    </row>
    <row r="375" spans="1:8" x14ac:dyDescent="0.2">
      <c r="A375" s="1">
        <v>369</v>
      </c>
      <c r="B375" s="1">
        <f t="shared" ca="1" si="42"/>
        <v>3.6940293437420113E-2</v>
      </c>
      <c r="C375" s="1">
        <f t="shared" ca="1" si="46"/>
        <v>-1</v>
      </c>
      <c r="D375" s="1">
        <f t="shared" ca="1" si="43"/>
        <v>2</v>
      </c>
      <c r="E375" s="1">
        <f t="shared" si="44"/>
        <v>0</v>
      </c>
      <c r="F375" s="1">
        <f t="shared" ca="1" si="45"/>
        <v>2</v>
      </c>
      <c r="G375" s="1">
        <f t="shared" ca="1" si="47"/>
        <v>200</v>
      </c>
      <c r="H375" s="1">
        <f t="shared" ca="1" si="48"/>
        <v>11707.356995263755</v>
      </c>
    </row>
    <row r="376" spans="1:8" x14ac:dyDescent="0.2">
      <c r="A376" s="1">
        <v>370</v>
      </c>
      <c r="B376" s="1">
        <f t="shared" ca="1" si="42"/>
        <v>0.77779057482665737</v>
      </c>
      <c r="C376" s="1">
        <f t="shared" ca="1" si="46"/>
        <v>1.5003715654173615</v>
      </c>
      <c r="D376" s="1">
        <f t="shared" ca="1" si="43"/>
        <v>1</v>
      </c>
      <c r="E376" s="1">
        <f t="shared" si="44"/>
        <v>0</v>
      </c>
      <c r="F376" s="1">
        <f t="shared" ca="1" si="45"/>
        <v>3</v>
      </c>
      <c r="G376" s="1">
        <f t="shared" ca="1" si="47"/>
        <v>300</v>
      </c>
      <c r="H376" s="1">
        <f t="shared" ca="1" si="48"/>
        <v>12157.468464888963</v>
      </c>
    </row>
    <row r="377" spans="1:8" x14ac:dyDescent="0.2">
      <c r="A377" s="1">
        <v>371</v>
      </c>
      <c r="B377" s="1">
        <f t="shared" ca="1" si="42"/>
        <v>0.90357570580362712</v>
      </c>
      <c r="C377" s="1">
        <f t="shared" ca="1" si="46"/>
        <v>1.5003715654173615</v>
      </c>
      <c r="D377" s="1">
        <f t="shared" ca="1" si="43"/>
        <v>0</v>
      </c>
      <c r="E377" s="1">
        <f t="shared" si="44"/>
        <v>0</v>
      </c>
      <c r="F377" s="1">
        <f t="shared" ca="1" si="45"/>
        <v>2</v>
      </c>
      <c r="G377" s="1">
        <f t="shared" ca="1" si="47"/>
        <v>200</v>
      </c>
      <c r="H377" s="1">
        <f t="shared" ca="1" si="48"/>
        <v>12457.542777972436</v>
      </c>
    </row>
    <row r="378" spans="1:8" x14ac:dyDescent="0.2">
      <c r="A378" s="1">
        <v>372</v>
      </c>
      <c r="B378" s="1">
        <f t="shared" ca="1" si="42"/>
        <v>8.1155736128359579E-2</v>
      </c>
      <c r="C378" s="1">
        <f t="shared" ca="1" si="46"/>
        <v>-1</v>
      </c>
      <c r="D378" s="1">
        <f t="shared" ca="1" si="43"/>
        <v>1</v>
      </c>
      <c r="E378" s="1">
        <f t="shared" si="44"/>
        <v>0</v>
      </c>
      <c r="F378" s="1">
        <f t="shared" ca="1" si="45"/>
        <v>1</v>
      </c>
      <c r="G378" s="1">
        <f t="shared" ca="1" si="47"/>
        <v>100</v>
      </c>
      <c r="H378" s="1">
        <f t="shared" ca="1" si="48"/>
        <v>12357.542777972436</v>
      </c>
    </row>
    <row r="379" spans="1:8" x14ac:dyDescent="0.2">
      <c r="A379" s="1">
        <v>373</v>
      </c>
      <c r="B379" s="1">
        <f t="shared" ca="1" si="42"/>
        <v>0.39984998352546519</v>
      </c>
      <c r="C379" s="1">
        <f t="shared" ca="1" si="46"/>
        <v>-1</v>
      </c>
      <c r="D379" s="1">
        <f t="shared" ca="1" si="43"/>
        <v>2</v>
      </c>
      <c r="E379" s="1">
        <f t="shared" si="44"/>
        <v>0</v>
      </c>
      <c r="F379" s="1">
        <f t="shared" ca="1" si="45"/>
        <v>2</v>
      </c>
      <c r="G379" s="1">
        <f t="shared" ca="1" si="47"/>
        <v>200</v>
      </c>
      <c r="H379" s="1">
        <f t="shared" ca="1" si="48"/>
        <v>12157.542777972436</v>
      </c>
    </row>
    <row r="380" spans="1:8" x14ac:dyDescent="0.2">
      <c r="A380" s="1">
        <v>374</v>
      </c>
      <c r="B380" s="1">
        <f t="shared" ca="1" si="42"/>
        <v>1.7506091053647865E-2</v>
      </c>
      <c r="C380" s="1">
        <f t="shared" ca="1" si="46"/>
        <v>-1</v>
      </c>
      <c r="D380" s="1">
        <f t="shared" ca="1" si="43"/>
        <v>3</v>
      </c>
      <c r="E380" s="1">
        <f t="shared" si="44"/>
        <v>0</v>
      </c>
      <c r="F380" s="1">
        <f t="shared" ca="1" si="45"/>
        <v>3</v>
      </c>
      <c r="G380" s="1">
        <f t="shared" ca="1" si="47"/>
        <v>300</v>
      </c>
      <c r="H380" s="1">
        <f t="shared" ca="1" si="48"/>
        <v>11857.542777972436</v>
      </c>
    </row>
    <row r="381" spans="1:8" x14ac:dyDescent="0.2">
      <c r="A381" s="1">
        <v>375</v>
      </c>
      <c r="B381" s="1">
        <f t="shared" ca="1" si="42"/>
        <v>0.64453908491342415</v>
      </c>
      <c r="C381" s="1">
        <f t="shared" ca="1" si="46"/>
        <v>1.5003715654173615</v>
      </c>
      <c r="D381" s="1">
        <f t="shared" ca="1" si="43"/>
        <v>2</v>
      </c>
      <c r="E381" s="1">
        <f t="shared" si="44"/>
        <v>0</v>
      </c>
      <c r="F381" s="1">
        <f t="shared" ca="1" si="45"/>
        <v>4</v>
      </c>
      <c r="G381" s="1">
        <f t="shared" ca="1" si="47"/>
        <v>400</v>
      </c>
      <c r="H381" s="1">
        <f t="shared" ca="1" si="48"/>
        <v>12457.691404139381</v>
      </c>
    </row>
    <row r="382" spans="1:8" x14ac:dyDescent="0.2">
      <c r="A382" s="1">
        <v>376</v>
      </c>
      <c r="B382" s="1">
        <f t="shared" ca="1" si="42"/>
        <v>0.70974856459008528</v>
      </c>
      <c r="C382" s="1">
        <f t="shared" ca="1" si="46"/>
        <v>1.5003715654173615</v>
      </c>
      <c r="D382" s="1">
        <f t="shared" ca="1" si="43"/>
        <v>1</v>
      </c>
      <c r="E382" s="1">
        <f t="shared" si="44"/>
        <v>0</v>
      </c>
      <c r="F382" s="1">
        <f t="shared" ca="1" si="45"/>
        <v>3</v>
      </c>
      <c r="G382" s="1">
        <f t="shared" ca="1" si="47"/>
        <v>300</v>
      </c>
      <c r="H382" s="1">
        <f t="shared" ca="1" si="48"/>
        <v>12907.802873764589</v>
      </c>
    </row>
    <row r="383" spans="1:8" x14ac:dyDescent="0.2">
      <c r="A383" s="1">
        <v>377</v>
      </c>
      <c r="B383" s="1">
        <f t="shared" ca="1" si="42"/>
        <v>2.4854675444283547E-2</v>
      </c>
      <c r="C383" s="1">
        <f t="shared" ca="1" si="46"/>
        <v>-1</v>
      </c>
      <c r="D383" s="1">
        <f t="shared" ca="1" si="43"/>
        <v>2</v>
      </c>
      <c r="E383" s="1">
        <f t="shared" si="44"/>
        <v>0</v>
      </c>
      <c r="F383" s="1">
        <f t="shared" ca="1" si="45"/>
        <v>2</v>
      </c>
      <c r="G383" s="1">
        <f t="shared" ca="1" si="47"/>
        <v>200</v>
      </c>
      <c r="H383" s="1">
        <f t="shared" ca="1" si="48"/>
        <v>12707.802873764589</v>
      </c>
    </row>
    <row r="384" spans="1:8" x14ac:dyDescent="0.2">
      <c r="A384" s="1">
        <v>378</v>
      </c>
      <c r="B384" s="1">
        <f t="shared" ca="1" si="42"/>
        <v>0.53550688996604656</v>
      </c>
      <c r="C384" s="1">
        <f t="shared" ca="1" si="46"/>
        <v>-1</v>
      </c>
      <c r="D384" s="1">
        <f t="shared" ca="1" si="43"/>
        <v>3</v>
      </c>
      <c r="E384" s="1">
        <f t="shared" si="44"/>
        <v>0</v>
      </c>
      <c r="F384" s="1">
        <f t="shared" ca="1" si="45"/>
        <v>3</v>
      </c>
      <c r="G384" s="1">
        <f t="shared" ca="1" si="47"/>
        <v>300</v>
      </c>
      <c r="H384" s="1">
        <f t="shared" ca="1" si="48"/>
        <v>12407.802873764589</v>
      </c>
    </row>
    <row r="385" spans="1:8" x14ac:dyDescent="0.2">
      <c r="A385" s="1">
        <v>379</v>
      </c>
      <c r="B385" s="1">
        <f t="shared" ca="1" si="42"/>
        <v>0.18149996415970282</v>
      </c>
      <c r="C385" s="1">
        <f t="shared" ca="1" si="46"/>
        <v>-1</v>
      </c>
      <c r="D385" s="1">
        <f t="shared" ca="1" si="43"/>
        <v>4</v>
      </c>
      <c r="E385" s="1">
        <f t="shared" si="44"/>
        <v>0</v>
      </c>
      <c r="F385" s="1">
        <f t="shared" ca="1" si="45"/>
        <v>4</v>
      </c>
      <c r="G385" s="1">
        <f t="shared" ca="1" si="47"/>
        <v>400</v>
      </c>
      <c r="H385" s="1">
        <f t="shared" ca="1" si="48"/>
        <v>12007.802873764589</v>
      </c>
    </row>
    <row r="386" spans="1:8" x14ac:dyDescent="0.2">
      <c r="A386" s="1">
        <v>380</v>
      </c>
      <c r="B386" s="1">
        <f t="shared" ca="1" si="42"/>
        <v>6.6669141804891363E-2</v>
      </c>
      <c r="C386" s="1">
        <f t="shared" ca="1" si="46"/>
        <v>-1</v>
      </c>
      <c r="D386" s="1">
        <f t="shared" ca="1" si="43"/>
        <v>5</v>
      </c>
      <c r="E386" s="1">
        <f t="shared" si="44"/>
        <v>0</v>
      </c>
      <c r="F386" s="1">
        <f t="shared" ca="1" si="45"/>
        <v>5</v>
      </c>
      <c r="G386" s="1">
        <f t="shared" ca="1" si="47"/>
        <v>500</v>
      </c>
      <c r="H386" s="1">
        <f t="shared" ca="1" si="48"/>
        <v>11507.802873764589</v>
      </c>
    </row>
    <row r="387" spans="1:8" x14ac:dyDescent="0.2">
      <c r="A387" s="1">
        <v>381</v>
      </c>
      <c r="B387" s="1">
        <f t="shared" ca="1" si="42"/>
        <v>0.19618605728857541</v>
      </c>
      <c r="C387" s="1">
        <f t="shared" ca="1" si="46"/>
        <v>-1</v>
      </c>
      <c r="D387" s="1">
        <f t="shared" ca="1" si="43"/>
        <v>1</v>
      </c>
      <c r="E387" s="1">
        <f t="shared" si="44"/>
        <v>0</v>
      </c>
      <c r="F387" s="1">
        <f t="shared" ca="1" si="45"/>
        <v>1</v>
      </c>
      <c r="G387" s="1">
        <f t="shared" ca="1" si="47"/>
        <v>100</v>
      </c>
      <c r="H387" s="1">
        <f t="shared" ca="1" si="48"/>
        <v>11407.802873764589</v>
      </c>
    </row>
    <row r="388" spans="1:8" x14ac:dyDescent="0.2">
      <c r="A388" s="1">
        <v>382</v>
      </c>
      <c r="B388" s="1">
        <f t="shared" ca="1" si="42"/>
        <v>0.87432424509028783</v>
      </c>
      <c r="C388" s="1">
        <f t="shared" ca="1" si="46"/>
        <v>1.5003715654173615</v>
      </c>
      <c r="D388" s="1">
        <f t="shared" ca="1" si="43"/>
        <v>0</v>
      </c>
      <c r="E388" s="1">
        <f t="shared" si="44"/>
        <v>0</v>
      </c>
      <c r="F388" s="1">
        <f t="shared" ca="1" si="45"/>
        <v>2</v>
      </c>
      <c r="G388" s="1">
        <f t="shared" ca="1" si="47"/>
        <v>200</v>
      </c>
      <c r="H388" s="1">
        <f t="shared" ca="1" si="48"/>
        <v>11707.877186848062</v>
      </c>
    </row>
    <row r="389" spans="1:8" x14ac:dyDescent="0.2">
      <c r="A389" s="1">
        <v>383</v>
      </c>
      <c r="B389" s="1">
        <f t="shared" ca="1" si="42"/>
        <v>0.72839576570641662</v>
      </c>
      <c r="C389" s="1">
        <f t="shared" ca="1" si="46"/>
        <v>1.5003715654173615</v>
      </c>
      <c r="D389" s="1">
        <f t="shared" ca="1" si="43"/>
        <v>-1</v>
      </c>
      <c r="E389" s="1">
        <f t="shared" si="44"/>
        <v>0</v>
      </c>
      <c r="F389" s="1">
        <f t="shared" ca="1" si="45"/>
        <v>1</v>
      </c>
      <c r="G389" s="1">
        <f t="shared" ca="1" si="47"/>
        <v>100</v>
      </c>
      <c r="H389" s="1">
        <f t="shared" ca="1" si="48"/>
        <v>11857.914343389797</v>
      </c>
    </row>
    <row r="390" spans="1:8" x14ac:dyDescent="0.2">
      <c r="A390" s="1">
        <v>384</v>
      </c>
      <c r="B390" s="1">
        <f t="shared" ca="1" si="42"/>
        <v>0.11620995096012854</v>
      </c>
      <c r="C390" s="1">
        <f t="shared" ca="1" si="46"/>
        <v>-1</v>
      </c>
      <c r="D390" s="1">
        <f t="shared" ca="1" si="43"/>
        <v>0</v>
      </c>
      <c r="E390" s="1">
        <f t="shared" si="44"/>
        <v>0</v>
      </c>
      <c r="F390" s="1">
        <f t="shared" ca="1" si="45"/>
        <v>0</v>
      </c>
      <c r="G390" s="1">
        <f t="shared" ca="1" si="47"/>
        <v>0</v>
      </c>
      <c r="H390" s="1">
        <f t="shared" ca="1" si="48"/>
        <v>11857.914343389797</v>
      </c>
    </row>
    <row r="391" spans="1:8" x14ac:dyDescent="0.2">
      <c r="A391" s="1">
        <v>385</v>
      </c>
      <c r="B391" s="1">
        <f t="shared" ca="1" si="42"/>
        <v>0.94068747486264692</v>
      </c>
      <c r="C391" s="1">
        <f t="shared" ca="1" si="46"/>
        <v>1.5003715654173615</v>
      </c>
      <c r="D391" s="1">
        <f t="shared" ca="1" si="43"/>
        <v>-1</v>
      </c>
      <c r="E391" s="1">
        <f t="shared" si="44"/>
        <v>0</v>
      </c>
      <c r="F391" s="1">
        <f t="shared" ca="1" si="45"/>
        <v>1</v>
      </c>
      <c r="G391" s="1">
        <f t="shared" ca="1" si="47"/>
        <v>100</v>
      </c>
      <c r="H391" s="1">
        <f t="shared" ca="1" si="48"/>
        <v>12007.951499931532</v>
      </c>
    </row>
    <row r="392" spans="1:8" x14ac:dyDescent="0.2">
      <c r="A392" s="1">
        <v>386</v>
      </c>
      <c r="B392" s="1">
        <f t="shared" ref="B392:B455" ca="1" si="49">RAND()</f>
        <v>0.52664684944929641</v>
      </c>
      <c r="C392" s="1">
        <f t="shared" ca="1" si="46"/>
        <v>-1</v>
      </c>
      <c r="D392" s="1">
        <f t="shared" ref="D392:D455" ca="1" si="50">IF($D$3=$S$2,IF(C392&lt;0,IF(E392&gt;E391,0-1,D391-1),IF(C392&gt;0,IF(AND(E391=1,D391=0),D391,IF(E392&lt;E391,0+1,D391+1)),D391)),
IF($D$3=$S$4,IF(C392&lt;0,IF(D391=$F$2,0+1,D391+1),IF(C392&gt;0,D391-1,D391)),
IF($D$3=$S$5,IF(C392&lt;0,IF(D391=$F$2,0+1,D391+1),IF(C392&gt;0,D391-1,D391)),
)))</f>
        <v>0</v>
      </c>
      <c r="E392" s="1">
        <f t="shared" ref="E392:E455" si="51">IF($D$3=$S$2,IF(AND(D391=-$B$2,C392&lt;0),IF(E391=$F$2,1,E391+1),IF(AND(D391=$D$2,C392&gt;0),IF(E391=1,1,E391-1),E391)),)</f>
        <v>0</v>
      </c>
      <c r="F392" s="1">
        <f t="shared" ref="F392:F455" ca="1" si="52">IF($D$3=$S$2,IF(IF(E392&gt;E391,ROUNDUP(F391*$F$3,0),IF(E392&lt;E391,IF(AND(E391=$F$2,E392=1),1,ROUNDDOWN(F391/$F$3,0)),F391))=0,1,IF(E392&gt;E391,ROUNDUP(F391*$F$3,0),IF(E392&lt;E391,IF(AND(E391=$F$2,E392=1),1,ROUNDDOWN(F391/$F$3,0)),F391))),
IF($D$3=$S$4,IF(C391&lt;0,IF(F391=$F$2,$H$3,F391+$F$3),IF(C391&gt;0,F391-$F$3,F391)),
IF($D$3=$S$5,IF(C391&lt;0,F391+F390,IF(C391&gt;0,F391-F390,F391)),
F391)))</f>
        <v>0</v>
      </c>
      <c r="G392" s="1">
        <f t="shared" ca="1" si="47"/>
        <v>0</v>
      </c>
      <c r="H392" s="1">
        <f t="shared" ca="1" si="48"/>
        <v>12007.951499931532</v>
      </c>
    </row>
    <row r="393" spans="1:8" x14ac:dyDescent="0.2">
      <c r="A393" s="1">
        <v>387</v>
      </c>
      <c r="B393" s="1">
        <f t="shared" ca="1" si="49"/>
        <v>0.36319813791695887</v>
      </c>
      <c r="C393" s="1">
        <f t="shared" ca="1" si="46"/>
        <v>-1</v>
      </c>
      <c r="D393" s="1">
        <f t="shared" ca="1" si="50"/>
        <v>1</v>
      </c>
      <c r="E393" s="1">
        <f t="shared" si="51"/>
        <v>0</v>
      </c>
      <c r="F393" s="1">
        <f t="shared" ca="1" si="52"/>
        <v>1</v>
      </c>
      <c r="G393" s="1">
        <f t="shared" ca="1" si="47"/>
        <v>100</v>
      </c>
      <c r="H393" s="1">
        <f t="shared" ca="1" si="48"/>
        <v>11907.951499931532</v>
      </c>
    </row>
    <row r="394" spans="1:8" x14ac:dyDescent="0.2">
      <c r="A394" s="1">
        <v>388</v>
      </c>
      <c r="B394" s="1">
        <f t="shared" ca="1" si="49"/>
        <v>2.6710376157529359E-3</v>
      </c>
      <c r="C394" s="1">
        <f t="shared" ca="1" si="46"/>
        <v>-1</v>
      </c>
      <c r="D394" s="1">
        <f t="shared" ca="1" si="50"/>
        <v>2</v>
      </c>
      <c r="E394" s="1">
        <f t="shared" si="51"/>
        <v>0</v>
      </c>
      <c r="F394" s="1">
        <f t="shared" ca="1" si="52"/>
        <v>2</v>
      </c>
      <c r="G394" s="1">
        <f t="shared" ca="1" si="47"/>
        <v>200</v>
      </c>
      <c r="H394" s="1">
        <f t="shared" ca="1" si="48"/>
        <v>11707.951499931532</v>
      </c>
    </row>
    <row r="395" spans="1:8" x14ac:dyDescent="0.2">
      <c r="A395" s="1">
        <v>389</v>
      </c>
      <c r="B395" s="1">
        <f t="shared" ca="1" si="49"/>
        <v>0.5920168734817266</v>
      </c>
      <c r="C395" s="1">
        <f t="shared" ca="1" si="46"/>
        <v>-1</v>
      </c>
      <c r="D395" s="1">
        <f t="shared" ca="1" si="50"/>
        <v>3</v>
      </c>
      <c r="E395" s="1">
        <f t="shared" si="51"/>
        <v>0</v>
      </c>
      <c r="F395" s="1">
        <f t="shared" ca="1" si="52"/>
        <v>3</v>
      </c>
      <c r="G395" s="1">
        <f t="shared" ca="1" si="47"/>
        <v>300</v>
      </c>
      <c r="H395" s="1">
        <f t="shared" ca="1" si="48"/>
        <v>11407.951499931532</v>
      </c>
    </row>
    <row r="396" spans="1:8" x14ac:dyDescent="0.2">
      <c r="A396" s="1">
        <v>390</v>
      </c>
      <c r="B396" s="1">
        <f t="shared" ca="1" si="49"/>
        <v>0.79286480585651797</v>
      </c>
      <c r="C396" s="1">
        <f t="shared" ca="1" si="46"/>
        <v>1.5003715654173615</v>
      </c>
      <c r="D396" s="1">
        <f t="shared" ca="1" si="50"/>
        <v>2</v>
      </c>
      <c r="E396" s="1">
        <f t="shared" si="51"/>
        <v>0</v>
      </c>
      <c r="F396" s="1">
        <f t="shared" ca="1" si="52"/>
        <v>4</v>
      </c>
      <c r="G396" s="1">
        <f t="shared" ca="1" si="47"/>
        <v>400</v>
      </c>
      <c r="H396" s="1">
        <f t="shared" ca="1" si="48"/>
        <v>12008.100126098478</v>
      </c>
    </row>
    <row r="397" spans="1:8" x14ac:dyDescent="0.2">
      <c r="A397" s="1">
        <v>391</v>
      </c>
      <c r="B397" s="1">
        <f t="shared" ca="1" si="49"/>
        <v>0.50209897270449388</v>
      </c>
      <c r="C397" s="1">
        <f t="shared" ca="1" si="46"/>
        <v>-1</v>
      </c>
      <c r="D397" s="1">
        <f t="shared" ca="1" si="50"/>
        <v>3</v>
      </c>
      <c r="E397" s="1">
        <f t="shared" si="51"/>
        <v>0</v>
      </c>
      <c r="F397" s="1">
        <f t="shared" ca="1" si="52"/>
        <v>3</v>
      </c>
      <c r="G397" s="1">
        <f t="shared" ca="1" si="47"/>
        <v>300</v>
      </c>
      <c r="H397" s="1">
        <f t="shared" ca="1" si="48"/>
        <v>11708.100126098478</v>
      </c>
    </row>
    <row r="398" spans="1:8" x14ac:dyDescent="0.2">
      <c r="A398" s="1">
        <v>392</v>
      </c>
      <c r="B398" s="1">
        <f t="shared" ca="1" si="49"/>
        <v>0.23316317034153744</v>
      </c>
      <c r="C398" s="1">
        <f t="shared" ca="1" si="46"/>
        <v>-1</v>
      </c>
      <c r="D398" s="1">
        <f t="shared" ca="1" si="50"/>
        <v>4</v>
      </c>
      <c r="E398" s="1">
        <f t="shared" si="51"/>
        <v>0</v>
      </c>
      <c r="F398" s="1">
        <f t="shared" ca="1" si="52"/>
        <v>4</v>
      </c>
      <c r="G398" s="1">
        <f t="shared" ca="1" si="47"/>
        <v>400</v>
      </c>
      <c r="H398" s="1">
        <f t="shared" ca="1" si="48"/>
        <v>11308.100126098478</v>
      </c>
    </row>
    <row r="399" spans="1:8" x14ac:dyDescent="0.2">
      <c r="A399" s="1">
        <v>393</v>
      </c>
      <c r="B399" s="1">
        <f t="shared" ca="1" si="49"/>
        <v>0.5605671539785535</v>
      </c>
      <c r="C399" s="1">
        <f t="shared" ca="1" si="46"/>
        <v>-1</v>
      </c>
      <c r="D399" s="1">
        <f t="shared" ca="1" si="50"/>
        <v>5</v>
      </c>
      <c r="E399" s="1">
        <f t="shared" si="51"/>
        <v>0</v>
      </c>
      <c r="F399" s="1">
        <f t="shared" ca="1" si="52"/>
        <v>5</v>
      </c>
      <c r="G399" s="1">
        <f t="shared" ca="1" si="47"/>
        <v>500</v>
      </c>
      <c r="H399" s="1">
        <f t="shared" ca="1" si="48"/>
        <v>10808.100126098478</v>
      </c>
    </row>
    <row r="400" spans="1:8" x14ac:dyDescent="0.2">
      <c r="A400" s="1">
        <v>394</v>
      </c>
      <c r="B400" s="1">
        <f t="shared" ca="1" si="49"/>
        <v>0.49528516187657978</v>
      </c>
      <c r="C400" s="1">
        <f t="shared" ca="1" si="46"/>
        <v>-1</v>
      </c>
      <c r="D400" s="1">
        <f t="shared" ca="1" si="50"/>
        <v>1</v>
      </c>
      <c r="E400" s="1">
        <f t="shared" si="51"/>
        <v>0</v>
      </c>
      <c r="F400" s="1">
        <f t="shared" ca="1" si="52"/>
        <v>1</v>
      </c>
      <c r="G400" s="1">
        <f t="shared" ca="1" si="47"/>
        <v>100</v>
      </c>
      <c r="H400" s="1">
        <f t="shared" ca="1" si="48"/>
        <v>10708.100126098478</v>
      </c>
    </row>
    <row r="401" spans="1:8" x14ac:dyDescent="0.2">
      <c r="A401" s="1">
        <v>395</v>
      </c>
      <c r="B401" s="1">
        <f t="shared" ca="1" si="49"/>
        <v>0.91944770185947899</v>
      </c>
      <c r="C401" s="1">
        <f t="shared" ca="1" si="46"/>
        <v>1.5003715654173615</v>
      </c>
      <c r="D401" s="1">
        <f t="shared" ca="1" si="50"/>
        <v>0</v>
      </c>
      <c r="E401" s="1">
        <f t="shared" si="51"/>
        <v>0</v>
      </c>
      <c r="F401" s="1">
        <f t="shared" ca="1" si="52"/>
        <v>2</v>
      </c>
      <c r="G401" s="1">
        <f t="shared" ca="1" si="47"/>
        <v>200</v>
      </c>
      <c r="H401" s="1">
        <f t="shared" ca="1" si="48"/>
        <v>11008.17443918195</v>
      </c>
    </row>
    <row r="402" spans="1:8" x14ac:dyDescent="0.2">
      <c r="A402" s="1">
        <v>396</v>
      </c>
      <c r="B402" s="1">
        <f t="shared" ca="1" si="49"/>
        <v>0.83773000367906847</v>
      </c>
      <c r="C402" s="1">
        <f t="shared" ca="1" si="46"/>
        <v>1.5003715654173615</v>
      </c>
      <c r="D402" s="1">
        <f t="shared" ca="1" si="50"/>
        <v>-1</v>
      </c>
      <c r="E402" s="1">
        <f t="shared" si="51"/>
        <v>0</v>
      </c>
      <c r="F402" s="1">
        <f t="shared" ca="1" si="52"/>
        <v>1</v>
      </c>
      <c r="G402" s="1">
        <f t="shared" ca="1" si="47"/>
        <v>100</v>
      </c>
      <c r="H402" s="1">
        <f t="shared" ca="1" si="48"/>
        <v>11158.211595723686</v>
      </c>
    </row>
    <row r="403" spans="1:8" x14ac:dyDescent="0.2">
      <c r="A403" s="1">
        <v>397</v>
      </c>
      <c r="B403" s="1">
        <f t="shared" ca="1" si="49"/>
        <v>2.0877772294961239E-2</v>
      </c>
      <c r="C403" s="1">
        <f t="shared" ca="1" si="46"/>
        <v>-1</v>
      </c>
      <c r="D403" s="1">
        <f t="shared" ca="1" si="50"/>
        <v>0</v>
      </c>
      <c r="E403" s="1">
        <f t="shared" si="51"/>
        <v>0</v>
      </c>
      <c r="F403" s="1">
        <f t="shared" ca="1" si="52"/>
        <v>0</v>
      </c>
      <c r="G403" s="1">
        <f t="shared" ca="1" si="47"/>
        <v>0</v>
      </c>
      <c r="H403" s="1">
        <f t="shared" ca="1" si="48"/>
        <v>11158.211595723686</v>
      </c>
    </row>
    <row r="404" spans="1:8" x14ac:dyDescent="0.2">
      <c r="A404" s="1">
        <v>398</v>
      </c>
      <c r="B404" s="1">
        <f t="shared" ca="1" si="49"/>
        <v>3.7454217109178511E-2</v>
      </c>
      <c r="C404" s="1">
        <f t="shared" ca="1" si="46"/>
        <v>-1</v>
      </c>
      <c r="D404" s="1">
        <f t="shared" ca="1" si="50"/>
        <v>1</v>
      </c>
      <c r="E404" s="1">
        <f t="shared" si="51"/>
        <v>0</v>
      </c>
      <c r="F404" s="1">
        <f t="shared" ca="1" si="52"/>
        <v>1</v>
      </c>
      <c r="G404" s="1">
        <f t="shared" ca="1" si="47"/>
        <v>100</v>
      </c>
      <c r="H404" s="1">
        <f t="shared" ca="1" si="48"/>
        <v>11058.211595723686</v>
      </c>
    </row>
    <row r="405" spans="1:8" x14ac:dyDescent="0.2">
      <c r="A405" s="1">
        <v>399</v>
      </c>
      <c r="B405" s="1">
        <f t="shared" ca="1" si="49"/>
        <v>0.8549286765671682</v>
      </c>
      <c r="C405" s="1">
        <f t="shared" ca="1" si="46"/>
        <v>1.5003715654173615</v>
      </c>
      <c r="D405" s="1">
        <f t="shared" ca="1" si="50"/>
        <v>0</v>
      </c>
      <c r="E405" s="1">
        <f t="shared" si="51"/>
        <v>0</v>
      </c>
      <c r="F405" s="1">
        <f t="shared" ca="1" si="52"/>
        <v>2</v>
      </c>
      <c r="G405" s="1">
        <f t="shared" ca="1" si="47"/>
        <v>200</v>
      </c>
      <c r="H405" s="1">
        <f t="shared" ca="1" si="48"/>
        <v>11358.285908807158</v>
      </c>
    </row>
    <row r="406" spans="1:8" x14ac:dyDescent="0.2">
      <c r="A406" s="1">
        <v>400</v>
      </c>
      <c r="B406" s="1">
        <f t="shared" ca="1" si="49"/>
        <v>0.96630538956915513</v>
      </c>
      <c r="C406" s="1">
        <f t="shared" ca="1" si="46"/>
        <v>1.5003715654173615</v>
      </c>
      <c r="D406" s="1">
        <f t="shared" ca="1" si="50"/>
        <v>-1</v>
      </c>
      <c r="E406" s="1">
        <f t="shared" si="51"/>
        <v>0</v>
      </c>
      <c r="F406" s="1">
        <f t="shared" ca="1" si="52"/>
        <v>1</v>
      </c>
      <c r="G406" s="1">
        <f t="shared" ca="1" si="47"/>
        <v>100</v>
      </c>
      <c r="H406" s="1">
        <f t="shared" ca="1" si="48"/>
        <v>11508.323065348894</v>
      </c>
    </row>
    <row r="407" spans="1:8" x14ac:dyDescent="0.2">
      <c r="A407" s="1">
        <v>401</v>
      </c>
      <c r="B407" s="1">
        <f t="shared" ca="1" si="49"/>
        <v>0.90536904699494392</v>
      </c>
      <c r="C407" s="1">
        <f t="shared" ca="1" si="46"/>
        <v>1.5003715654173615</v>
      </c>
      <c r="D407" s="1">
        <f t="shared" ca="1" si="50"/>
        <v>-2</v>
      </c>
      <c r="E407" s="1">
        <f t="shared" si="51"/>
        <v>0</v>
      </c>
      <c r="F407" s="1">
        <f t="shared" ca="1" si="52"/>
        <v>0</v>
      </c>
      <c r="G407" s="1">
        <f t="shared" ca="1" si="47"/>
        <v>0</v>
      </c>
      <c r="H407" s="1">
        <f t="shared" ca="1" si="48"/>
        <v>11508.323065348894</v>
      </c>
    </row>
    <row r="408" spans="1:8" x14ac:dyDescent="0.2">
      <c r="A408" s="1">
        <v>402</v>
      </c>
      <c r="B408" s="1">
        <f t="shared" ca="1" si="49"/>
        <v>0.46567584491112102</v>
      </c>
      <c r="C408" s="1">
        <f t="shared" ca="1" si="46"/>
        <v>-1</v>
      </c>
      <c r="D408" s="1">
        <f t="shared" ca="1" si="50"/>
        <v>-1</v>
      </c>
      <c r="E408" s="1">
        <f t="shared" si="51"/>
        <v>0</v>
      </c>
      <c r="F408" s="1">
        <f t="shared" ca="1" si="52"/>
        <v>-1</v>
      </c>
      <c r="G408" s="1">
        <f t="shared" ca="1" si="47"/>
        <v>-100</v>
      </c>
      <c r="H408" s="1">
        <f t="shared" ca="1" si="48"/>
        <v>11608.323065348894</v>
      </c>
    </row>
    <row r="409" spans="1:8" x14ac:dyDescent="0.2">
      <c r="A409" s="1">
        <v>403</v>
      </c>
      <c r="B409" s="1">
        <f t="shared" ca="1" si="49"/>
        <v>0.7953782022808884</v>
      </c>
      <c r="C409" s="1">
        <f t="shared" ca="1" si="46"/>
        <v>1.5003715654173615</v>
      </c>
      <c r="D409" s="1">
        <f t="shared" ca="1" si="50"/>
        <v>-2</v>
      </c>
      <c r="E409" s="1">
        <f t="shared" si="51"/>
        <v>0</v>
      </c>
      <c r="F409" s="1">
        <f t="shared" ca="1" si="52"/>
        <v>0</v>
      </c>
      <c r="G409" s="1">
        <f t="shared" ca="1" si="47"/>
        <v>0</v>
      </c>
      <c r="H409" s="1">
        <f t="shared" ca="1" si="48"/>
        <v>11608.323065348894</v>
      </c>
    </row>
    <row r="410" spans="1:8" x14ac:dyDescent="0.2">
      <c r="A410" s="1">
        <v>404</v>
      </c>
      <c r="B410" s="1">
        <f t="shared" ca="1" si="49"/>
        <v>0.80235861911169259</v>
      </c>
      <c r="C410" s="1">
        <f t="shared" ca="1" si="46"/>
        <v>1.5003715654173615</v>
      </c>
      <c r="D410" s="1">
        <f t="shared" ca="1" si="50"/>
        <v>-3</v>
      </c>
      <c r="E410" s="1">
        <f t="shared" si="51"/>
        <v>0</v>
      </c>
      <c r="F410" s="1">
        <f t="shared" ca="1" si="52"/>
        <v>-1</v>
      </c>
      <c r="G410" s="1">
        <f t="shared" ca="1" si="47"/>
        <v>-100</v>
      </c>
      <c r="H410" s="1">
        <f t="shared" ca="1" si="48"/>
        <v>11458.285908807158</v>
      </c>
    </row>
    <row r="411" spans="1:8" x14ac:dyDescent="0.2">
      <c r="A411" s="1">
        <v>405</v>
      </c>
      <c r="B411" s="1">
        <f t="shared" ca="1" si="49"/>
        <v>0.74854174232196125</v>
      </c>
      <c r="C411" s="1">
        <f t="shared" ca="1" si="46"/>
        <v>1.5003715654173615</v>
      </c>
      <c r="D411" s="1">
        <f t="shared" ca="1" si="50"/>
        <v>-4</v>
      </c>
      <c r="E411" s="1">
        <f t="shared" si="51"/>
        <v>0</v>
      </c>
      <c r="F411" s="1">
        <f t="shared" ca="1" si="52"/>
        <v>-2</v>
      </c>
      <c r="G411" s="1">
        <f t="shared" ca="1" si="47"/>
        <v>-200</v>
      </c>
      <c r="H411" s="1">
        <f t="shared" ca="1" si="48"/>
        <v>11158.211595723686</v>
      </c>
    </row>
    <row r="412" spans="1:8" x14ac:dyDescent="0.2">
      <c r="A412" s="1">
        <v>406</v>
      </c>
      <c r="B412" s="1">
        <f t="shared" ca="1" si="49"/>
        <v>0.78197552364012102</v>
      </c>
      <c r="C412" s="1">
        <f t="shared" ca="1" si="46"/>
        <v>1.5003715654173615</v>
      </c>
      <c r="D412" s="1">
        <f t="shared" ca="1" si="50"/>
        <v>-5</v>
      </c>
      <c r="E412" s="1">
        <f t="shared" si="51"/>
        <v>0</v>
      </c>
      <c r="F412" s="1">
        <f t="shared" ca="1" si="52"/>
        <v>-3</v>
      </c>
      <c r="G412" s="1">
        <f t="shared" ca="1" si="47"/>
        <v>-300</v>
      </c>
      <c r="H412" s="1">
        <f t="shared" ca="1" si="48"/>
        <v>10708.100126098478</v>
      </c>
    </row>
    <row r="413" spans="1:8" x14ac:dyDescent="0.2">
      <c r="A413" s="1">
        <v>407</v>
      </c>
      <c r="B413" s="1">
        <f t="shared" ca="1" si="49"/>
        <v>0.32184546619380316</v>
      </c>
      <c r="C413" s="1">
        <f t="shared" ref="C413:C476" ca="1" si="53">IF(B413&lt;$D$1,$F$1,$H$1)</f>
        <v>-1</v>
      </c>
      <c r="D413" s="1">
        <f t="shared" ca="1" si="50"/>
        <v>-4</v>
      </c>
      <c r="E413" s="1">
        <f t="shared" si="51"/>
        <v>0</v>
      </c>
      <c r="F413" s="1">
        <f t="shared" ca="1" si="52"/>
        <v>-4</v>
      </c>
      <c r="G413" s="1">
        <f t="shared" ref="G413:G476" ca="1" si="54">F413*$H$2</f>
        <v>-400</v>
      </c>
      <c r="H413" s="1">
        <f t="shared" ref="H413:H476" ca="1" si="55">H412+G413*C413</f>
        <v>11108.100126098478</v>
      </c>
    </row>
    <row r="414" spans="1:8" x14ac:dyDescent="0.2">
      <c r="A414" s="1">
        <v>408</v>
      </c>
      <c r="B414" s="1">
        <f t="shared" ca="1" si="49"/>
        <v>0.50840155178888202</v>
      </c>
      <c r="C414" s="1">
        <f t="shared" ca="1" si="53"/>
        <v>-1</v>
      </c>
      <c r="D414" s="1">
        <f t="shared" ca="1" si="50"/>
        <v>-3</v>
      </c>
      <c r="E414" s="1">
        <f t="shared" si="51"/>
        <v>0</v>
      </c>
      <c r="F414" s="1">
        <f t="shared" ca="1" si="52"/>
        <v>-3</v>
      </c>
      <c r="G414" s="1">
        <f t="shared" ca="1" si="54"/>
        <v>-300</v>
      </c>
      <c r="H414" s="1">
        <f t="shared" ca="1" si="55"/>
        <v>11408.100126098478</v>
      </c>
    </row>
    <row r="415" spans="1:8" x14ac:dyDescent="0.2">
      <c r="A415" s="1">
        <v>409</v>
      </c>
      <c r="B415" s="1">
        <f t="shared" ca="1" si="49"/>
        <v>0.64380782457714791</v>
      </c>
      <c r="C415" s="1">
        <f t="shared" ca="1" si="53"/>
        <v>1.5003715654173615</v>
      </c>
      <c r="D415" s="1">
        <f t="shared" ca="1" si="50"/>
        <v>-4</v>
      </c>
      <c r="E415" s="1">
        <f t="shared" si="51"/>
        <v>0</v>
      </c>
      <c r="F415" s="1">
        <f t="shared" ca="1" si="52"/>
        <v>-2</v>
      </c>
      <c r="G415" s="1">
        <f t="shared" ca="1" si="54"/>
        <v>-200</v>
      </c>
      <c r="H415" s="1">
        <f t="shared" ca="1" si="55"/>
        <v>11108.025813015005</v>
      </c>
    </row>
    <row r="416" spans="1:8" x14ac:dyDescent="0.2">
      <c r="A416" s="1">
        <v>410</v>
      </c>
      <c r="B416" s="1">
        <f t="shared" ca="1" si="49"/>
        <v>0.18802349557085785</v>
      </c>
      <c r="C416" s="1">
        <f t="shared" ca="1" si="53"/>
        <v>-1</v>
      </c>
      <c r="D416" s="1">
        <f t="shared" ca="1" si="50"/>
        <v>-3</v>
      </c>
      <c r="E416" s="1">
        <f t="shared" si="51"/>
        <v>0</v>
      </c>
      <c r="F416" s="1">
        <f t="shared" ca="1" si="52"/>
        <v>-3</v>
      </c>
      <c r="G416" s="1">
        <f t="shared" ca="1" si="54"/>
        <v>-300</v>
      </c>
      <c r="H416" s="1">
        <f t="shared" ca="1" si="55"/>
        <v>11408.025813015005</v>
      </c>
    </row>
    <row r="417" spans="1:8" x14ac:dyDescent="0.2">
      <c r="A417" s="1">
        <v>411</v>
      </c>
      <c r="B417" s="1">
        <f t="shared" ca="1" si="49"/>
        <v>0.20560804048821835</v>
      </c>
      <c r="C417" s="1">
        <f t="shared" ca="1" si="53"/>
        <v>-1</v>
      </c>
      <c r="D417" s="1">
        <f t="shared" ca="1" si="50"/>
        <v>-2</v>
      </c>
      <c r="E417" s="1">
        <f t="shared" si="51"/>
        <v>0</v>
      </c>
      <c r="F417" s="1">
        <f t="shared" ca="1" si="52"/>
        <v>-2</v>
      </c>
      <c r="G417" s="1">
        <f t="shared" ca="1" si="54"/>
        <v>-200</v>
      </c>
      <c r="H417" s="1">
        <f t="shared" ca="1" si="55"/>
        <v>11608.025813015005</v>
      </c>
    </row>
    <row r="418" spans="1:8" x14ac:dyDescent="0.2">
      <c r="A418" s="1">
        <v>412</v>
      </c>
      <c r="B418" s="1">
        <f t="shared" ca="1" si="49"/>
        <v>0.44932556109450206</v>
      </c>
      <c r="C418" s="1">
        <f t="shared" ca="1" si="53"/>
        <v>-1</v>
      </c>
      <c r="D418" s="1">
        <f t="shared" ca="1" si="50"/>
        <v>-1</v>
      </c>
      <c r="E418" s="1">
        <f t="shared" si="51"/>
        <v>0</v>
      </c>
      <c r="F418" s="1">
        <f t="shared" ca="1" si="52"/>
        <v>-1</v>
      </c>
      <c r="G418" s="1">
        <f t="shared" ca="1" si="54"/>
        <v>-100</v>
      </c>
      <c r="H418" s="1">
        <f t="shared" ca="1" si="55"/>
        <v>11708.025813015005</v>
      </c>
    </row>
    <row r="419" spans="1:8" x14ac:dyDescent="0.2">
      <c r="A419" s="1">
        <v>413</v>
      </c>
      <c r="B419" s="1">
        <f t="shared" ca="1" si="49"/>
        <v>0.89102765388611205</v>
      </c>
      <c r="C419" s="1">
        <f t="shared" ca="1" si="53"/>
        <v>1.5003715654173615</v>
      </c>
      <c r="D419" s="1">
        <f t="shared" ca="1" si="50"/>
        <v>-2</v>
      </c>
      <c r="E419" s="1">
        <f t="shared" si="51"/>
        <v>0</v>
      </c>
      <c r="F419" s="1">
        <f t="shared" ca="1" si="52"/>
        <v>0</v>
      </c>
      <c r="G419" s="1">
        <f t="shared" ca="1" si="54"/>
        <v>0</v>
      </c>
      <c r="H419" s="1">
        <f t="shared" ca="1" si="55"/>
        <v>11708.025813015005</v>
      </c>
    </row>
    <row r="420" spans="1:8" x14ac:dyDescent="0.2">
      <c r="A420" s="1">
        <v>414</v>
      </c>
      <c r="B420" s="1">
        <f t="shared" ca="1" si="49"/>
        <v>0.43917588420970455</v>
      </c>
      <c r="C420" s="1">
        <f t="shared" ca="1" si="53"/>
        <v>-1</v>
      </c>
      <c r="D420" s="1">
        <f t="shared" ca="1" si="50"/>
        <v>-1</v>
      </c>
      <c r="E420" s="1">
        <f t="shared" si="51"/>
        <v>0</v>
      </c>
      <c r="F420" s="1">
        <f t="shared" ca="1" si="52"/>
        <v>-1</v>
      </c>
      <c r="G420" s="1">
        <f t="shared" ca="1" si="54"/>
        <v>-100</v>
      </c>
      <c r="H420" s="1">
        <f t="shared" ca="1" si="55"/>
        <v>11808.025813015005</v>
      </c>
    </row>
    <row r="421" spans="1:8" x14ac:dyDescent="0.2">
      <c r="A421" s="1">
        <v>415</v>
      </c>
      <c r="B421" s="1">
        <f t="shared" ca="1" si="49"/>
        <v>0.66366850498031615</v>
      </c>
      <c r="C421" s="1">
        <f t="shared" ca="1" si="53"/>
        <v>1.5003715654173615</v>
      </c>
      <c r="D421" s="1">
        <f t="shared" ca="1" si="50"/>
        <v>-2</v>
      </c>
      <c r="E421" s="1">
        <f t="shared" si="51"/>
        <v>0</v>
      </c>
      <c r="F421" s="1">
        <f t="shared" ca="1" si="52"/>
        <v>0</v>
      </c>
      <c r="G421" s="1">
        <f t="shared" ca="1" si="54"/>
        <v>0</v>
      </c>
      <c r="H421" s="1">
        <f t="shared" ca="1" si="55"/>
        <v>11808.025813015005</v>
      </c>
    </row>
    <row r="422" spans="1:8" x14ac:dyDescent="0.2">
      <c r="A422" s="1">
        <v>416</v>
      </c>
      <c r="B422" s="1">
        <f t="shared" ca="1" si="49"/>
        <v>0.10317566262699207</v>
      </c>
      <c r="C422" s="1">
        <f t="shared" ca="1" si="53"/>
        <v>-1</v>
      </c>
      <c r="D422" s="1">
        <f t="shared" ca="1" si="50"/>
        <v>-1</v>
      </c>
      <c r="E422" s="1">
        <f t="shared" si="51"/>
        <v>0</v>
      </c>
      <c r="F422" s="1">
        <f t="shared" ca="1" si="52"/>
        <v>-1</v>
      </c>
      <c r="G422" s="1">
        <f t="shared" ca="1" si="54"/>
        <v>-100</v>
      </c>
      <c r="H422" s="1">
        <f t="shared" ca="1" si="55"/>
        <v>11908.025813015005</v>
      </c>
    </row>
    <row r="423" spans="1:8" x14ac:dyDescent="0.2">
      <c r="A423" s="1">
        <v>417</v>
      </c>
      <c r="B423" s="1">
        <f t="shared" ca="1" si="49"/>
        <v>0.49029452677096863</v>
      </c>
      <c r="C423" s="1">
        <f t="shared" ca="1" si="53"/>
        <v>-1</v>
      </c>
      <c r="D423" s="1">
        <f t="shared" ca="1" si="50"/>
        <v>0</v>
      </c>
      <c r="E423" s="1">
        <f t="shared" si="51"/>
        <v>0</v>
      </c>
      <c r="F423" s="1">
        <f t="shared" ca="1" si="52"/>
        <v>0</v>
      </c>
      <c r="G423" s="1">
        <f t="shared" ca="1" si="54"/>
        <v>0</v>
      </c>
      <c r="H423" s="1">
        <f t="shared" ca="1" si="55"/>
        <v>11908.025813015005</v>
      </c>
    </row>
    <row r="424" spans="1:8" x14ac:dyDescent="0.2">
      <c r="A424" s="1">
        <v>418</v>
      </c>
      <c r="B424" s="1">
        <f t="shared" ca="1" si="49"/>
        <v>0.81537734855379462</v>
      </c>
      <c r="C424" s="1">
        <f t="shared" ca="1" si="53"/>
        <v>1.5003715654173615</v>
      </c>
      <c r="D424" s="1">
        <f t="shared" ca="1" si="50"/>
        <v>-1</v>
      </c>
      <c r="E424" s="1">
        <f t="shared" si="51"/>
        <v>0</v>
      </c>
      <c r="F424" s="1">
        <f t="shared" ca="1" si="52"/>
        <v>1</v>
      </c>
      <c r="G424" s="1">
        <f t="shared" ca="1" si="54"/>
        <v>100</v>
      </c>
      <c r="H424" s="1">
        <f t="shared" ca="1" si="55"/>
        <v>12058.06296955674</v>
      </c>
    </row>
    <row r="425" spans="1:8" x14ac:dyDescent="0.2">
      <c r="A425" s="1">
        <v>419</v>
      </c>
      <c r="B425" s="1">
        <f t="shared" ca="1" si="49"/>
        <v>0.78161969263406739</v>
      </c>
      <c r="C425" s="1">
        <f t="shared" ca="1" si="53"/>
        <v>1.5003715654173615</v>
      </c>
      <c r="D425" s="1">
        <f t="shared" ca="1" si="50"/>
        <v>-2</v>
      </c>
      <c r="E425" s="1">
        <f t="shared" si="51"/>
        <v>0</v>
      </c>
      <c r="F425" s="1">
        <f t="shared" ca="1" si="52"/>
        <v>0</v>
      </c>
      <c r="G425" s="1">
        <f t="shared" ca="1" si="54"/>
        <v>0</v>
      </c>
      <c r="H425" s="1">
        <f t="shared" ca="1" si="55"/>
        <v>12058.06296955674</v>
      </c>
    </row>
    <row r="426" spans="1:8" x14ac:dyDescent="0.2">
      <c r="A426" s="1">
        <v>420</v>
      </c>
      <c r="B426" s="1">
        <f t="shared" ca="1" si="49"/>
        <v>0.20537036760951588</v>
      </c>
      <c r="C426" s="1">
        <f t="shared" ca="1" si="53"/>
        <v>-1</v>
      </c>
      <c r="D426" s="1">
        <f t="shared" ca="1" si="50"/>
        <v>-1</v>
      </c>
      <c r="E426" s="1">
        <f t="shared" si="51"/>
        <v>0</v>
      </c>
      <c r="F426" s="1">
        <f t="shared" ca="1" si="52"/>
        <v>-1</v>
      </c>
      <c r="G426" s="1">
        <f t="shared" ca="1" si="54"/>
        <v>-100</v>
      </c>
      <c r="H426" s="1">
        <f t="shared" ca="1" si="55"/>
        <v>12158.06296955674</v>
      </c>
    </row>
    <row r="427" spans="1:8" x14ac:dyDescent="0.2">
      <c r="A427" s="1">
        <v>421</v>
      </c>
      <c r="B427" s="1">
        <f t="shared" ca="1" si="49"/>
        <v>0.46652470687289804</v>
      </c>
      <c r="C427" s="1">
        <f t="shared" ca="1" si="53"/>
        <v>-1</v>
      </c>
      <c r="D427" s="1">
        <f t="shared" ca="1" si="50"/>
        <v>0</v>
      </c>
      <c r="E427" s="1">
        <f t="shared" si="51"/>
        <v>0</v>
      </c>
      <c r="F427" s="1">
        <f t="shared" ca="1" si="52"/>
        <v>0</v>
      </c>
      <c r="G427" s="1">
        <f t="shared" ca="1" si="54"/>
        <v>0</v>
      </c>
      <c r="H427" s="1">
        <f t="shared" ca="1" si="55"/>
        <v>12158.06296955674</v>
      </c>
    </row>
    <row r="428" spans="1:8" x14ac:dyDescent="0.2">
      <c r="A428" s="1">
        <v>422</v>
      </c>
      <c r="B428" s="1">
        <f t="shared" ca="1" si="49"/>
        <v>0.43605156240334142</v>
      </c>
      <c r="C428" s="1">
        <f t="shared" ca="1" si="53"/>
        <v>-1</v>
      </c>
      <c r="D428" s="1">
        <f t="shared" ca="1" si="50"/>
        <v>1</v>
      </c>
      <c r="E428" s="1">
        <f t="shared" si="51"/>
        <v>0</v>
      </c>
      <c r="F428" s="1">
        <f t="shared" ca="1" si="52"/>
        <v>1</v>
      </c>
      <c r="G428" s="1">
        <f t="shared" ca="1" si="54"/>
        <v>100</v>
      </c>
      <c r="H428" s="1">
        <f t="shared" ca="1" si="55"/>
        <v>12058.06296955674</v>
      </c>
    </row>
    <row r="429" spans="1:8" x14ac:dyDescent="0.2">
      <c r="A429" s="1">
        <v>423</v>
      </c>
      <c r="B429" s="1">
        <f t="shared" ca="1" si="49"/>
        <v>0.27793791938373547</v>
      </c>
      <c r="C429" s="1">
        <f t="shared" ca="1" si="53"/>
        <v>-1</v>
      </c>
      <c r="D429" s="1">
        <f t="shared" ca="1" si="50"/>
        <v>2</v>
      </c>
      <c r="E429" s="1">
        <f t="shared" si="51"/>
        <v>0</v>
      </c>
      <c r="F429" s="1">
        <f t="shared" ca="1" si="52"/>
        <v>2</v>
      </c>
      <c r="G429" s="1">
        <f t="shared" ca="1" si="54"/>
        <v>200</v>
      </c>
      <c r="H429" s="1">
        <f t="shared" ca="1" si="55"/>
        <v>11858.06296955674</v>
      </c>
    </row>
    <row r="430" spans="1:8" x14ac:dyDescent="0.2">
      <c r="A430" s="1">
        <v>424</v>
      </c>
      <c r="B430" s="1">
        <f t="shared" ca="1" si="49"/>
        <v>0.22041270193199636</v>
      </c>
      <c r="C430" s="1">
        <f t="shared" ca="1" si="53"/>
        <v>-1</v>
      </c>
      <c r="D430" s="1">
        <f t="shared" ca="1" si="50"/>
        <v>3</v>
      </c>
      <c r="E430" s="1">
        <f t="shared" si="51"/>
        <v>0</v>
      </c>
      <c r="F430" s="1">
        <f t="shared" ca="1" si="52"/>
        <v>3</v>
      </c>
      <c r="G430" s="1">
        <f t="shared" ca="1" si="54"/>
        <v>300</v>
      </c>
      <c r="H430" s="1">
        <f t="shared" ca="1" si="55"/>
        <v>11558.06296955674</v>
      </c>
    </row>
    <row r="431" spans="1:8" x14ac:dyDescent="0.2">
      <c r="A431" s="1">
        <v>425</v>
      </c>
      <c r="B431" s="1">
        <f t="shared" ca="1" si="49"/>
        <v>0.48176797255398629</v>
      </c>
      <c r="C431" s="1">
        <f t="shared" ca="1" si="53"/>
        <v>-1</v>
      </c>
      <c r="D431" s="1">
        <f t="shared" ca="1" si="50"/>
        <v>4</v>
      </c>
      <c r="E431" s="1">
        <f t="shared" si="51"/>
        <v>0</v>
      </c>
      <c r="F431" s="1">
        <f t="shared" ca="1" si="52"/>
        <v>4</v>
      </c>
      <c r="G431" s="1">
        <f t="shared" ca="1" si="54"/>
        <v>400</v>
      </c>
      <c r="H431" s="1">
        <f t="shared" ca="1" si="55"/>
        <v>11158.06296955674</v>
      </c>
    </row>
    <row r="432" spans="1:8" x14ac:dyDescent="0.2">
      <c r="A432" s="1">
        <v>426</v>
      </c>
      <c r="B432" s="1">
        <f t="shared" ca="1" si="49"/>
        <v>0.30253134780079904</v>
      </c>
      <c r="C432" s="1">
        <f t="shared" ca="1" si="53"/>
        <v>-1</v>
      </c>
      <c r="D432" s="1">
        <f t="shared" ca="1" si="50"/>
        <v>5</v>
      </c>
      <c r="E432" s="1">
        <f t="shared" si="51"/>
        <v>0</v>
      </c>
      <c r="F432" s="1">
        <f t="shared" ca="1" si="52"/>
        <v>5</v>
      </c>
      <c r="G432" s="1">
        <f t="shared" ca="1" si="54"/>
        <v>500</v>
      </c>
      <c r="H432" s="1">
        <f t="shared" ca="1" si="55"/>
        <v>10658.06296955674</v>
      </c>
    </row>
    <row r="433" spans="1:8" x14ac:dyDescent="0.2">
      <c r="A433" s="1">
        <v>427</v>
      </c>
      <c r="B433" s="1">
        <f t="shared" ca="1" si="49"/>
        <v>3.7131051112917368E-2</v>
      </c>
      <c r="C433" s="1">
        <f t="shared" ca="1" si="53"/>
        <v>-1</v>
      </c>
      <c r="D433" s="1">
        <f t="shared" ca="1" si="50"/>
        <v>1</v>
      </c>
      <c r="E433" s="1">
        <f t="shared" si="51"/>
        <v>0</v>
      </c>
      <c r="F433" s="1">
        <f t="shared" ca="1" si="52"/>
        <v>1</v>
      </c>
      <c r="G433" s="1">
        <f t="shared" ca="1" si="54"/>
        <v>100</v>
      </c>
      <c r="H433" s="1">
        <f t="shared" ca="1" si="55"/>
        <v>10558.06296955674</v>
      </c>
    </row>
    <row r="434" spans="1:8" x14ac:dyDescent="0.2">
      <c r="A434" s="1">
        <v>428</v>
      </c>
      <c r="B434" s="1">
        <f t="shared" ca="1" si="49"/>
        <v>0.23383050982506559</v>
      </c>
      <c r="C434" s="1">
        <f t="shared" ca="1" si="53"/>
        <v>-1</v>
      </c>
      <c r="D434" s="1">
        <f t="shared" ca="1" si="50"/>
        <v>2</v>
      </c>
      <c r="E434" s="1">
        <f t="shared" si="51"/>
        <v>0</v>
      </c>
      <c r="F434" s="1">
        <f t="shared" ca="1" si="52"/>
        <v>2</v>
      </c>
      <c r="G434" s="1">
        <f t="shared" ca="1" si="54"/>
        <v>200</v>
      </c>
      <c r="H434" s="1">
        <f t="shared" ca="1" si="55"/>
        <v>10358.06296955674</v>
      </c>
    </row>
    <row r="435" spans="1:8" x14ac:dyDescent="0.2">
      <c r="A435" s="1">
        <v>429</v>
      </c>
      <c r="B435" s="1">
        <f t="shared" ca="1" si="49"/>
        <v>0.6608896803363653</v>
      </c>
      <c r="C435" s="1">
        <f t="shared" ca="1" si="53"/>
        <v>1.5003715654173615</v>
      </c>
      <c r="D435" s="1">
        <f t="shared" ca="1" si="50"/>
        <v>1</v>
      </c>
      <c r="E435" s="1">
        <f t="shared" si="51"/>
        <v>0</v>
      </c>
      <c r="F435" s="1">
        <f t="shared" ca="1" si="52"/>
        <v>3</v>
      </c>
      <c r="G435" s="1">
        <f t="shared" ca="1" si="54"/>
        <v>300</v>
      </c>
      <c r="H435" s="1">
        <f t="shared" ca="1" si="55"/>
        <v>10808.174439181948</v>
      </c>
    </row>
    <row r="436" spans="1:8" x14ac:dyDescent="0.2">
      <c r="A436" s="1">
        <v>430</v>
      </c>
      <c r="B436" s="1">
        <f t="shared" ca="1" si="49"/>
        <v>0.51275091557359076</v>
      </c>
      <c r="C436" s="1">
        <f t="shared" ca="1" si="53"/>
        <v>-1</v>
      </c>
      <c r="D436" s="1">
        <f t="shared" ca="1" si="50"/>
        <v>2</v>
      </c>
      <c r="E436" s="1">
        <f t="shared" si="51"/>
        <v>0</v>
      </c>
      <c r="F436" s="1">
        <f t="shared" ca="1" si="52"/>
        <v>2</v>
      </c>
      <c r="G436" s="1">
        <f t="shared" ca="1" si="54"/>
        <v>200</v>
      </c>
      <c r="H436" s="1">
        <f t="shared" ca="1" si="55"/>
        <v>10608.174439181948</v>
      </c>
    </row>
    <row r="437" spans="1:8" x14ac:dyDescent="0.2">
      <c r="A437" s="1">
        <v>431</v>
      </c>
      <c r="B437" s="1">
        <f t="shared" ca="1" si="49"/>
        <v>0.86127146243674457</v>
      </c>
      <c r="C437" s="1">
        <f t="shared" ca="1" si="53"/>
        <v>1.5003715654173615</v>
      </c>
      <c r="D437" s="1">
        <f t="shared" ca="1" si="50"/>
        <v>1</v>
      </c>
      <c r="E437" s="1">
        <f t="shared" si="51"/>
        <v>0</v>
      </c>
      <c r="F437" s="1">
        <f t="shared" ca="1" si="52"/>
        <v>3</v>
      </c>
      <c r="G437" s="1">
        <f t="shared" ca="1" si="54"/>
        <v>300</v>
      </c>
      <c r="H437" s="1">
        <f t="shared" ca="1" si="55"/>
        <v>11058.285908807156</v>
      </c>
    </row>
    <row r="438" spans="1:8" x14ac:dyDescent="0.2">
      <c r="A438" s="1">
        <v>432</v>
      </c>
      <c r="B438" s="1">
        <f t="shared" ca="1" si="49"/>
        <v>0.66889712355057573</v>
      </c>
      <c r="C438" s="1">
        <f t="shared" ca="1" si="53"/>
        <v>1.5003715654173615</v>
      </c>
      <c r="D438" s="1">
        <f t="shared" ca="1" si="50"/>
        <v>0</v>
      </c>
      <c r="E438" s="1">
        <f t="shared" si="51"/>
        <v>0</v>
      </c>
      <c r="F438" s="1">
        <f t="shared" ca="1" si="52"/>
        <v>2</v>
      </c>
      <c r="G438" s="1">
        <f t="shared" ca="1" si="54"/>
        <v>200</v>
      </c>
      <c r="H438" s="1">
        <f t="shared" ca="1" si="55"/>
        <v>11358.360221890629</v>
      </c>
    </row>
    <row r="439" spans="1:8" x14ac:dyDescent="0.2">
      <c r="A439" s="1">
        <v>433</v>
      </c>
      <c r="B439" s="1">
        <f t="shared" ca="1" si="49"/>
        <v>0.78368988304615028</v>
      </c>
      <c r="C439" s="1">
        <f t="shared" ca="1" si="53"/>
        <v>1.5003715654173615</v>
      </c>
      <c r="D439" s="1">
        <f t="shared" ca="1" si="50"/>
        <v>-1</v>
      </c>
      <c r="E439" s="1">
        <f t="shared" si="51"/>
        <v>0</v>
      </c>
      <c r="F439" s="1">
        <f t="shared" ca="1" si="52"/>
        <v>1</v>
      </c>
      <c r="G439" s="1">
        <f t="shared" ca="1" si="54"/>
        <v>100</v>
      </c>
      <c r="H439" s="1">
        <f t="shared" ca="1" si="55"/>
        <v>11508.397378432364</v>
      </c>
    </row>
    <row r="440" spans="1:8" x14ac:dyDescent="0.2">
      <c r="A440" s="1">
        <v>434</v>
      </c>
      <c r="B440" s="1">
        <f t="shared" ca="1" si="49"/>
        <v>0.20997775269205132</v>
      </c>
      <c r="C440" s="1">
        <f t="shared" ca="1" si="53"/>
        <v>-1</v>
      </c>
      <c r="D440" s="1">
        <f t="shared" ca="1" si="50"/>
        <v>0</v>
      </c>
      <c r="E440" s="1">
        <f t="shared" si="51"/>
        <v>0</v>
      </c>
      <c r="F440" s="1">
        <f t="shared" ca="1" si="52"/>
        <v>0</v>
      </c>
      <c r="G440" s="1">
        <f t="shared" ca="1" si="54"/>
        <v>0</v>
      </c>
      <c r="H440" s="1">
        <f t="shared" ca="1" si="55"/>
        <v>11508.397378432364</v>
      </c>
    </row>
    <row r="441" spans="1:8" x14ac:dyDescent="0.2">
      <c r="A441" s="1">
        <v>435</v>
      </c>
      <c r="B441" s="1">
        <f t="shared" ca="1" si="49"/>
        <v>0.69259569397485032</v>
      </c>
      <c r="C441" s="1">
        <f t="shared" ca="1" si="53"/>
        <v>1.5003715654173615</v>
      </c>
      <c r="D441" s="1">
        <f t="shared" ca="1" si="50"/>
        <v>-1</v>
      </c>
      <c r="E441" s="1">
        <f t="shared" si="51"/>
        <v>0</v>
      </c>
      <c r="F441" s="1">
        <f t="shared" ca="1" si="52"/>
        <v>1</v>
      </c>
      <c r="G441" s="1">
        <f t="shared" ca="1" si="54"/>
        <v>100</v>
      </c>
      <c r="H441" s="1">
        <f t="shared" ca="1" si="55"/>
        <v>11658.4345349741</v>
      </c>
    </row>
    <row r="442" spans="1:8" x14ac:dyDescent="0.2">
      <c r="A442" s="1">
        <v>436</v>
      </c>
      <c r="B442" s="1">
        <f t="shared" ca="1" si="49"/>
        <v>0.5274063375326169</v>
      </c>
      <c r="C442" s="1">
        <f t="shared" ca="1" si="53"/>
        <v>-1</v>
      </c>
      <c r="D442" s="1">
        <f t="shared" ca="1" si="50"/>
        <v>0</v>
      </c>
      <c r="E442" s="1">
        <f t="shared" si="51"/>
        <v>0</v>
      </c>
      <c r="F442" s="1">
        <f t="shared" ca="1" si="52"/>
        <v>0</v>
      </c>
      <c r="G442" s="1">
        <f t="shared" ca="1" si="54"/>
        <v>0</v>
      </c>
      <c r="H442" s="1">
        <f t="shared" ca="1" si="55"/>
        <v>11658.4345349741</v>
      </c>
    </row>
    <row r="443" spans="1:8" x14ac:dyDescent="0.2">
      <c r="A443" s="1">
        <v>437</v>
      </c>
      <c r="B443" s="1">
        <f t="shared" ca="1" si="49"/>
        <v>0.83258579916044495</v>
      </c>
      <c r="C443" s="1">
        <f t="shared" ca="1" si="53"/>
        <v>1.5003715654173615</v>
      </c>
      <c r="D443" s="1">
        <f t="shared" ca="1" si="50"/>
        <v>-1</v>
      </c>
      <c r="E443" s="1">
        <f t="shared" si="51"/>
        <v>0</v>
      </c>
      <c r="F443" s="1">
        <f t="shared" ca="1" si="52"/>
        <v>1</v>
      </c>
      <c r="G443" s="1">
        <f t="shared" ca="1" si="54"/>
        <v>100</v>
      </c>
      <c r="H443" s="1">
        <f t="shared" ca="1" si="55"/>
        <v>11808.471691515835</v>
      </c>
    </row>
    <row r="444" spans="1:8" x14ac:dyDescent="0.2">
      <c r="A444" s="1">
        <v>438</v>
      </c>
      <c r="B444" s="1">
        <f t="shared" ca="1" si="49"/>
        <v>0.46324091610943363</v>
      </c>
      <c r="C444" s="1">
        <f t="shared" ca="1" si="53"/>
        <v>-1</v>
      </c>
      <c r="D444" s="1">
        <f t="shared" ca="1" si="50"/>
        <v>0</v>
      </c>
      <c r="E444" s="1">
        <f t="shared" si="51"/>
        <v>0</v>
      </c>
      <c r="F444" s="1">
        <f t="shared" ca="1" si="52"/>
        <v>0</v>
      </c>
      <c r="G444" s="1">
        <f t="shared" ca="1" si="54"/>
        <v>0</v>
      </c>
      <c r="H444" s="1">
        <f t="shared" ca="1" si="55"/>
        <v>11808.471691515835</v>
      </c>
    </row>
    <row r="445" spans="1:8" x14ac:dyDescent="0.2">
      <c r="A445" s="1">
        <v>439</v>
      </c>
      <c r="B445" s="1">
        <f t="shared" ca="1" si="49"/>
        <v>0.55985109509827258</v>
      </c>
      <c r="C445" s="1">
        <f t="shared" ca="1" si="53"/>
        <v>-1</v>
      </c>
      <c r="D445" s="1">
        <f t="shared" ca="1" si="50"/>
        <v>1</v>
      </c>
      <c r="E445" s="1">
        <f t="shared" si="51"/>
        <v>0</v>
      </c>
      <c r="F445" s="1">
        <f t="shared" ca="1" si="52"/>
        <v>1</v>
      </c>
      <c r="G445" s="1">
        <f t="shared" ca="1" si="54"/>
        <v>100</v>
      </c>
      <c r="H445" s="1">
        <f t="shared" ca="1" si="55"/>
        <v>11708.471691515835</v>
      </c>
    </row>
    <row r="446" spans="1:8" x14ac:dyDescent="0.2">
      <c r="A446" s="1">
        <v>440</v>
      </c>
      <c r="B446" s="1">
        <f t="shared" ca="1" si="49"/>
        <v>0.39585334392145921</v>
      </c>
      <c r="C446" s="1">
        <f t="shared" ca="1" si="53"/>
        <v>-1</v>
      </c>
      <c r="D446" s="1">
        <f t="shared" ca="1" si="50"/>
        <v>2</v>
      </c>
      <c r="E446" s="1">
        <f t="shared" si="51"/>
        <v>0</v>
      </c>
      <c r="F446" s="1">
        <f t="shared" ca="1" si="52"/>
        <v>2</v>
      </c>
      <c r="G446" s="1">
        <f t="shared" ca="1" si="54"/>
        <v>200</v>
      </c>
      <c r="H446" s="1">
        <f t="shared" ca="1" si="55"/>
        <v>11508.471691515835</v>
      </c>
    </row>
    <row r="447" spans="1:8" x14ac:dyDescent="0.2">
      <c r="A447" s="1">
        <v>441</v>
      </c>
      <c r="B447" s="1">
        <f t="shared" ca="1" si="49"/>
        <v>0.41559472796293073</v>
      </c>
      <c r="C447" s="1">
        <f t="shared" ca="1" si="53"/>
        <v>-1</v>
      </c>
      <c r="D447" s="1">
        <f t="shared" ca="1" si="50"/>
        <v>3</v>
      </c>
      <c r="E447" s="1">
        <f t="shared" si="51"/>
        <v>0</v>
      </c>
      <c r="F447" s="1">
        <f t="shared" ca="1" si="52"/>
        <v>3</v>
      </c>
      <c r="G447" s="1">
        <f t="shared" ca="1" si="54"/>
        <v>300</v>
      </c>
      <c r="H447" s="1">
        <f t="shared" ca="1" si="55"/>
        <v>11208.471691515835</v>
      </c>
    </row>
    <row r="448" spans="1:8" x14ac:dyDescent="0.2">
      <c r="A448" s="1">
        <v>442</v>
      </c>
      <c r="B448" s="1">
        <f t="shared" ca="1" si="49"/>
        <v>0.85617218409294893</v>
      </c>
      <c r="C448" s="1">
        <f t="shared" ca="1" si="53"/>
        <v>1.5003715654173615</v>
      </c>
      <c r="D448" s="1">
        <f t="shared" ca="1" si="50"/>
        <v>2</v>
      </c>
      <c r="E448" s="1">
        <f t="shared" si="51"/>
        <v>0</v>
      </c>
      <c r="F448" s="1">
        <f t="shared" ca="1" si="52"/>
        <v>4</v>
      </c>
      <c r="G448" s="1">
        <f t="shared" ca="1" si="54"/>
        <v>400</v>
      </c>
      <c r="H448" s="1">
        <f t="shared" ca="1" si="55"/>
        <v>11808.62031768278</v>
      </c>
    </row>
    <row r="449" spans="1:8" x14ac:dyDescent="0.2">
      <c r="A449" s="1">
        <v>443</v>
      </c>
      <c r="B449" s="1">
        <f t="shared" ca="1" si="49"/>
        <v>6.5064630325323836E-2</v>
      </c>
      <c r="C449" s="1">
        <f t="shared" ca="1" si="53"/>
        <v>-1</v>
      </c>
      <c r="D449" s="1">
        <f t="shared" ca="1" si="50"/>
        <v>3</v>
      </c>
      <c r="E449" s="1">
        <f t="shared" si="51"/>
        <v>0</v>
      </c>
      <c r="F449" s="1">
        <f t="shared" ca="1" si="52"/>
        <v>3</v>
      </c>
      <c r="G449" s="1">
        <f t="shared" ca="1" si="54"/>
        <v>300</v>
      </c>
      <c r="H449" s="1">
        <f t="shared" ca="1" si="55"/>
        <v>11508.62031768278</v>
      </c>
    </row>
    <row r="450" spans="1:8" x14ac:dyDescent="0.2">
      <c r="A450" s="1">
        <v>444</v>
      </c>
      <c r="B450" s="1">
        <f t="shared" ca="1" si="49"/>
        <v>0.65762077848808953</v>
      </c>
      <c r="C450" s="1">
        <f t="shared" ca="1" si="53"/>
        <v>1.5003715654173615</v>
      </c>
      <c r="D450" s="1">
        <f t="shared" ca="1" si="50"/>
        <v>2</v>
      </c>
      <c r="E450" s="1">
        <f t="shared" si="51"/>
        <v>0</v>
      </c>
      <c r="F450" s="1">
        <f t="shared" ca="1" si="52"/>
        <v>4</v>
      </c>
      <c r="G450" s="1">
        <f t="shared" ca="1" si="54"/>
        <v>400</v>
      </c>
      <c r="H450" s="1">
        <f t="shared" ca="1" si="55"/>
        <v>12108.768943849725</v>
      </c>
    </row>
    <row r="451" spans="1:8" x14ac:dyDescent="0.2">
      <c r="A451" s="1">
        <v>445</v>
      </c>
      <c r="B451" s="1">
        <f t="shared" ca="1" si="49"/>
        <v>0.32628283301216388</v>
      </c>
      <c r="C451" s="1">
        <f t="shared" ca="1" si="53"/>
        <v>-1</v>
      </c>
      <c r="D451" s="1">
        <f t="shared" ca="1" si="50"/>
        <v>3</v>
      </c>
      <c r="E451" s="1">
        <f t="shared" si="51"/>
        <v>0</v>
      </c>
      <c r="F451" s="1">
        <f t="shared" ca="1" si="52"/>
        <v>3</v>
      </c>
      <c r="G451" s="1">
        <f t="shared" ca="1" si="54"/>
        <v>300</v>
      </c>
      <c r="H451" s="1">
        <f t="shared" ca="1" si="55"/>
        <v>11808.768943849725</v>
      </c>
    </row>
    <row r="452" spans="1:8" x14ac:dyDescent="0.2">
      <c r="A452" s="1">
        <v>446</v>
      </c>
      <c r="B452" s="1">
        <f t="shared" ca="1" si="49"/>
        <v>0.71778698782343353</v>
      </c>
      <c r="C452" s="1">
        <f t="shared" ca="1" si="53"/>
        <v>1.5003715654173615</v>
      </c>
      <c r="D452" s="1">
        <f t="shared" ca="1" si="50"/>
        <v>2</v>
      </c>
      <c r="E452" s="1">
        <f t="shared" si="51"/>
        <v>0</v>
      </c>
      <c r="F452" s="1">
        <f t="shared" ca="1" si="52"/>
        <v>4</v>
      </c>
      <c r="G452" s="1">
        <f t="shared" ca="1" si="54"/>
        <v>400</v>
      </c>
      <c r="H452" s="1">
        <f t="shared" ca="1" si="55"/>
        <v>12408.917570016671</v>
      </c>
    </row>
    <row r="453" spans="1:8" x14ac:dyDescent="0.2">
      <c r="A453" s="1">
        <v>447</v>
      </c>
      <c r="B453" s="1">
        <f t="shared" ca="1" si="49"/>
        <v>0.48444363327748408</v>
      </c>
      <c r="C453" s="1">
        <f t="shared" ca="1" si="53"/>
        <v>-1</v>
      </c>
      <c r="D453" s="1">
        <f t="shared" ca="1" si="50"/>
        <v>3</v>
      </c>
      <c r="E453" s="1">
        <f t="shared" si="51"/>
        <v>0</v>
      </c>
      <c r="F453" s="1">
        <f t="shared" ca="1" si="52"/>
        <v>3</v>
      </c>
      <c r="G453" s="1">
        <f t="shared" ca="1" si="54"/>
        <v>300</v>
      </c>
      <c r="H453" s="1">
        <f t="shared" ca="1" si="55"/>
        <v>12108.917570016671</v>
      </c>
    </row>
    <row r="454" spans="1:8" x14ac:dyDescent="0.2">
      <c r="A454" s="1">
        <v>448</v>
      </c>
      <c r="B454" s="1">
        <f t="shared" ca="1" si="49"/>
        <v>0.51024210291758398</v>
      </c>
      <c r="C454" s="1">
        <f t="shared" ca="1" si="53"/>
        <v>-1</v>
      </c>
      <c r="D454" s="1">
        <f t="shared" ca="1" si="50"/>
        <v>4</v>
      </c>
      <c r="E454" s="1">
        <f t="shared" si="51"/>
        <v>0</v>
      </c>
      <c r="F454" s="1">
        <f t="shared" ca="1" si="52"/>
        <v>4</v>
      </c>
      <c r="G454" s="1">
        <f t="shared" ca="1" si="54"/>
        <v>400</v>
      </c>
      <c r="H454" s="1">
        <f t="shared" ca="1" si="55"/>
        <v>11708.917570016671</v>
      </c>
    </row>
    <row r="455" spans="1:8" x14ac:dyDescent="0.2">
      <c r="A455" s="1">
        <v>449</v>
      </c>
      <c r="B455" s="1">
        <f t="shared" ca="1" si="49"/>
        <v>0.79112493162695263</v>
      </c>
      <c r="C455" s="1">
        <f t="shared" ca="1" si="53"/>
        <v>1.5003715654173615</v>
      </c>
      <c r="D455" s="1">
        <f t="shared" ca="1" si="50"/>
        <v>3</v>
      </c>
      <c r="E455" s="1">
        <f t="shared" si="51"/>
        <v>0</v>
      </c>
      <c r="F455" s="1">
        <f t="shared" ca="1" si="52"/>
        <v>5</v>
      </c>
      <c r="G455" s="1">
        <f t="shared" ca="1" si="54"/>
        <v>500</v>
      </c>
      <c r="H455" s="1">
        <f t="shared" ca="1" si="55"/>
        <v>12459.103352725351</v>
      </c>
    </row>
    <row r="456" spans="1:8" x14ac:dyDescent="0.2">
      <c r="A456" s="1">
        <v>450</v>
      </c>
      <c r="B456" s="1">
        <f t="shared" ref="B456:B519" ca="1" si="56">RAND()</f>
        <v>9.8575440113307988E-2</v>
      </c>
      <c r="C456" s="1">
        <f t="shared" ca="1" si="53"/>
        <v>-1</v>
      </c>
      <c r="D456" s="1">
        <f t="shared" ref="D456:D519" ca="1" si="57">IF($D$3=$S$2,IF(C456&lt;0,IF(E456&gt;E455,0-1,D455-1),IF(C456&gt;0,IF(AND(E455=1,D455=0),D455,IF(E456&lt;E455,0+1,D455+1)),D455)),
IF($D$3=$S$4,IF(C456&lt;0,IF(D455=$F$2,0+1,D455+1),IF(C456&gt;0,D455-1,D455)),
IF($D$3=$S$5,IF(C456&lt;0,IF(D455=$F$2,0+1,D455+1),IF(C456&gt;0,D455-1,D455)),
)))</f>
        <v>4</v>
      </c>
      <c r="E456" s="1">
        <f t="shared" ref="E456:E519" si="58">IF($D$3=$S$2,IF(AND(D455=-$B$2,C456&lt;0),IF(E455=$F$2,1,E455+1),IF(AND(D455=$D$2,C456&gt;0),IF(E455=1,1,E455-1),E455)),)</f>
        <v>0</v>
      </c>
      <c r="F456" s="1">
        <f t="shared" ref="F456:F519" ca="1" si="59">IF($D$3=$S$2,IF(IF(E456&gt;E455,ROUNDUP(F455*$F$3,0),IF(E456&lt;E455,IF(AND(E455=$F$2,E456=1),1,ROUNDDOWN(F455/$F$3,0)),F455))=0,1,IF(E456&gt;E455,ROUNDUP(F455*$F$3,0),IF(E456&lt;E455,IF(AND(E455=$F$2,E456=1),1,ROUNDDOWN(F455/$F$3,0)),F455))),
IF($D$3=$S$4,IF(C455&lt;0,IF(F455=$F$2,$H$3,F455+$F$3),IF(C455&gt;0,F455-$F$3,F455)),
IF($D$3=$S$5,IF(C455&lt;0,F455+F454,IF(C455&gt;0,F455-F454,F455)),
F455)))</f>
        <v>4</v>
      </c>
      <c r="G456" s="1">
        <f t="shared" ca="1" si="54"/>
        <v>400</v>
      </c>
      <c r="H456" s="1">
        <f t="shared" ca="1" si="55"/>
        <v>12059.103352725351</v>
      </c>
    </row>
    <row r="457" spans="1:8" x14ac:dyDescent="0.2">
      <c r="A457" s="1">
        <v>451</v>
      </c>
      <c r="B457" s="1">
        <f t="shared" ca="1" si="56"/>
        <v>0.24177497062086373</v>
      </c>
      <c r="C457" s="1">
        <f t="shared" ca="1" si="53"/>
        <v>-1</v>
      </c>
      <c r="D457" s="1">
        <f t="shared" ca="1" si="57"/>
        <v>5</v>
      </c>
      <c r="E457" s="1">
        <f t="shared" si="58"/>
        <v>0</v>
      </c>
      <c r="F457" s="1">
        <f t="shared" ca="1" si="59"/>
        <v>5</v>
      </c>
      <c r="G457" s="1">
        <f t="shared" ca="1" si="54"/>
        <v>500</v>
      </c>
      <c r="H457" s="1">
        <f t="shared" ca="1" si="55"/>
        <v>11559.103352725351</v>
      </c>
    </row>
    <row r="458" spans="1:8" x14ac:dyDescent="0.2">
      <c r="A458" s="1">
        <v>452</v>
      </c>
      <c r="B458" s="1">
        <f t="shared" ca="1" si="56"/>
        <v>0.21592181143383249</v>
      </c>
      <c r="C458" s="1">
        <f t="shared" ca="1" si="53"/>
        <v>-1</v>
      </c>
      <c r="D458" s="1">
        <f t="shared" ca="1" si="57"/>
        <v>1</v>
      </c>
      <c r="E458" s="1">
        <f t="shared" si="58"/>
        <v>0</v>
      </c>
      <c r="F458" s="1">
        <f t="shared" ca="1" si="59"/>
        <v>1</v>
      </c>
      <c r="G458" s="1">
        <f t="shared" ca="1" si="54"/>
        <v>100</v>
      </c>
      <c r="H458" s="1">
        <f t="shared" ca="1" si="55"/>
        <v>11459.103352725351</v>
      </c>
    </row>
    <row r="459" spans="1:8" x14ac:dyDescent="0.2">
      <c r="A459" s="1">
        <v>453</v>
      </c>
      <c r="B459" s="1">
        <f t="shared" ca="1" si="56"/>
        <v>0.43412584677589494</v>
      </c>
      <c r="C459" s="1">
        <f t="shared" ca="1" si="53"/>
        <v>-1</v>
      </c>
      <c r="D459" s="1">
        <f t="shared" ca="1" si="57"/>
        <v>2</v>
      </c>
      <c r="E459" s="1">
        <f t="shared" si="58"/>
        <v>0</v>
      </c>
      <c r="F459" s="1">
        <f t="shared" ca="1" si="59"/>
        <v>2</v>
      </c>
      <c r="G459" s="1">
        <f t="shared" ca="1" si="54"/>
        <v>200</v>
      </c>
      <c r="H459" s="1">
        <f t="shared" ca="1" si="55"/>
        <v>11259.103352725351</v>
      </c>
    </row>
    <row r="460" spans="1:8" x14ac:dyDescent="0.2">
      <c r="A460" s="1">
        <v>454</v>
      </c>
      <c r="B460" s="1">
        <f t="shared" ca="1" si="56"/>
        <v>0.87673861220134497</v>
      </c>
      <c r="C460" s="1">
        <f t="shared" ca="1" si="53"/>
        <v>1.5003715654173615</v>
      </c>
      <c r="D460" s="1">
        <f t="shared" ca="1" si="57"/>
        <v>1</v>
      </c>
      <c r="E460" s="1">
        <f t="shared" si="58"/>
        <v>0</v>
      </c>
      <c r="F460" s="1">
        <f t="shared" ca="1" si="59"/>
        <v>3</v>
      </c>
      <c r="G460" s="1">
        <f t="shared" ca="1" si="54"/>
        <v>300</v>
      </c>
      <c r="H460" s="1">
        <f t="shared" ca="1" si="55"/>
        <v>11709.214822350559</v>
      </c>
    </row>
    <row r="461" spans="1:8" x14ac:dyDescent="0.2">
      <c r="A461" s="1">
        <v>455</v>
      </c>
      <c r="B461" s="1">
        <f t="shared" ca="1" si="56"/>
        <v>9.5464075480683586E-2</v>
      </c>
      <c r="C461" s="1">
        <f t="shared" ca="1" si="53"/>
        <v>-1</v>
      </c>
      <c r="D461" s="1">
        <f t="shared" ca="1" si="57"/>
        <v>2</v>
      </c>
      <c r="E461" s="1">
        <f t="shared" si="58"/>
        <v>0</v>
      </c>
      <c r="F461" s="1">
        <f t="shared" ca="1" si="59"/>
        <v>2</v>
      </c>
      <c r="G461" s="1">
        <f t="shared" ca="1" si="54"/>
        <v>200</v>
      </c>
      <c r="H461" s="1">
        <f t="shared" ca="1" si="55"/>
        <v>11509.214822350559</v>
      </c>
    </row>
    <row r="462" spans="1:8" x14ac:dyDescent="0.2">
      <c r="A462" s="1">
        <v>456</v>
      </c>
      <c r="B462" s="1">
        <f t="shared" ca="1" si="56"/>
        <v>0.75342758826800749</v>
      </c>
      <c r="C462" s="1">
        <f t="shared" ca="1" si="53"/>
        <v>1.5003715654173615</v>
      </c>
      <c r="D462" s="1">
        <f t="shared" ca="1" si="57"/>
        <v>1</v>
      </c>
      <c r="E462" s="1">
        <f t="shared" si="58"/>
        <v>0</v>
      </c>
      <c r="F462" s="1">
        <f t="shared" ca="1" si="59"/>
        <v>3</v>
      </c>
      <c r="G462" s="1">
        <f t="shared" ca="1" si="54"/>
        <v>300</v>
      </c>
      <c r="H462" s="1">
        <f t="shared" ca="1" si="55"/>
        <v>11959.326291975767</v>
      </c>
    </row>
    <row r="463" spans="1:8" x14ac:dyDescent="0.2">
      <c r="A463" s="1">
        <v>457</v>
      </c>
      <c r="B463" s="1">
        <f t="shared" ca="1" si="56"/>
        <v>4.7982345234169221E-2</v>
      </c>
      <c r="C463" s="1">
        <f t="shared" ca="1" si="53"/>
        <v>-1</v>
      </c>
      <c r="D463" s="1">
        <f t="shared" ca="1" si="57"/>
        <v>2</v>
      </c>
      <c r="E463" s="1">
        <f t="shared" si="58"/>
        <v>0</v>
      </c>
      <c r="F463" s="1">
        <f t="shared" ca="1" si="59"/>
        <v>2</v>
      </c>
      <c r="G463" s="1">
        <f t="shared" ca="1" si="54"/>
        <v>200</v>
      </c>
      <c r="H463" s="1">
        <f t="shared" ca="1" si="55"/>
        <v>11759.326291975767</v>
      </c>
    </row>
    <row r="464" spans="1:8" x14ac:dyDescent="0.2">
      <c r="A464" s="1">
        <v>458</v>
      </c>
      <c r="B464" s="1">
        <f t="shared" ca="1" si="56"/>
        <v>0.94167531544950678</v>
      </c>
      <c r="C464" s="1">
        <f t="shared" ca="1" si="53"/>
        <v>1.5003715654173615</v>
      </c>
      <c r="D464" s="1">
        <f t="shared" ca="1" si="57"/>
        <v>1</v>
      </c>
      <c r="E464" s="1">
        <f t="shared" si="58"/>
        <v>0</v>
      </c>
      <c r="F464" s="1">
        <f t="shared" ca="1" si="59"/>
        <v>3</v>
      </c>
      <c r="G464" s="1">
        <f t="shared" ca="1" si="54"/>
        <v>300</v>
      </c>
      <c r="H464" s="1">
        <f t="shared" ca="1" si="55"/>
        <v>12209.437761600975</v>
      </c>
    </row>
    <row r="465" spans="1:8" x14ac:dyDescent="0.2">
      <c r="A465" s="1">
        <v>459</v>
      </c>
      <c r="B465" s="1">
        <f t="shared" ca="1" si="56"/>
        <v>0.9824991273094893</v>
      </c>
      <c r="C465" s="1">
        <f t="shared" ca="1" si="53"/>
        <v>1.5003715654173615</v>
      </c>
      <c r="D465" s="1">
        <f t="shared" ca="1" si="57"/>
        <v>0</v>
      </c>
      <c r="E465" s="1">
        <f t="shared" si="58"/>
        <v>0</v>
      </c>
      <c r="F465" s="1">
        <f t="shared" ca="1" si="59"/>
        <v>2</v>
      </c>
      <c r="G465" s="1">
        <f t="shared" ca="1" si="54"/>
        <v>200</v>
      </c>
      <c r="H465" s="1">
        <f t="shared" ca="1" si="55"/>
        <v>12509.512074684448</v>
      </c>
    </row>
    <row r="466" spans="1:8" x14ac:dyDescent="0.2">
      <c r="A466" s="1">
        <v>460</v>
      </c>
      <c r="B466" s="1">
        <f t="shared" ca="1" si="56"/>
        <v>0.77642690089729105</v>
      </c>
      <c r="C466" s="1">
        <f t="shared" ca="1" si="53"/>
        <v>1.5003715654173615</v>
      </c>
      <c r="D466" s="1">
        <f t="shared" ca="1" si="57"/>
        <v>-1</v>
      </c>
      <c r="E466" s="1">
        <f t="shared" si="58"/>
        <v>0</v>
      </c>
      <c r="F466" s="1">
        <f t="shared" ca="1" si="59"/>
        <v>1</v>
      </c>
      <c r="G466" s="1">
        <f t="shared" ca="1" si="54"/>
        <v>100</v>
      </c>
      <c r="H466" s="1">
        <f t="shared" ca="1" si="55"/>
        <v>12659.549231226183</v>
      </c>
    </row>
    <row r="467" spans="1:8" x14ac:dyDescent="0.2">
      <c r="A467" s="1">
        <v>461</v>
      </c>
      <c r="B467" s="1">
        <f t="shared" ca="1" si="56"/>
        <v>7.9121641410803356E-2</v>
      </c>
      <c r="C467" s="1">
        <f t="shared" ca="1" si="53"/>
        <v>-1</v>
      </c>
      <c r="D467" s="1">
        <f t="shared" ca="1" si="57"/>
        <v>0</v>
      </c>
      <c r="E467" s="1">
        <f t="shared" si="58"/>
        <v>0</v>
      </c>
      <c r="F467" s="1">
        <f t="shared" ca="1" si="59"/>
        <v>0</v>
      </c>
      <c r="G467" s="1">
        <f t="shared" ca="1" si="54"/>
        <v>0</v>
      </c>
      <c r="H467" s="1">
        <f t="shared" ca="1" si="55"/>
        <v>12659.549231226183</v>
      </c>
    </row>
    <row r="468" spans="1:8" x14ac:dyDescent="0.2">
      <c r="A468" s="1">
        <v>462</v>
      </c>
      <c r="B468" s="1">
        <f t="shared" ca="1" si="56"/>
        <v>0.68967490700416634</v>
      </c>
      <c r="C468" s="1">
        <f t="shared" ca="1" si="53"/>
        <v>1.5003715654173615</v>
      </c>
      <c r="D468" s="1">
        <f t="shared" ca="1" si="57"/>
        <v>-1</v>
      </c>
      <c r="E468" s="1">
        <f t="shared" si="58"/>
        <v>0</v>
      </c>
      <c r="F468" s="1">
        <f t="shared" ca="1" si="59"/>
        <v>1</v>
      </c>
      <c r="G468" s="1">
        <f t="shared" ca="1" si="54"/>
        <v>100</v>
      </c>
      <c r="H468" s="1">
        <f t="shared" ca="1" si="55"/>
        <v>12809.586387767918</v>
      </c>
    </row>
    <row r="469" spans="1:8" x14ac:dyDescent="0.2">
      <c r="A469" s="1">
        <v>463</v>
      </c>
      <c r="B469" s="1">
        <f t="shared" ca="1" si="56"/>
        <v>0.50795568417151982</v>
      </c>
      <c r="C469" s="1">
        <f t="shared" ca="1" si="53"/>
        <v>-1</v>
      </c>
      <c r="D469" s="1">
        <f t="shared" ca="1" si="57"/>
        <v>0</v>
      </c>
      <c r="E469" s="1">
        <f t="shared" si="58"/>
        <v>0</v>
      </c>
      <c r="F469" s="1">
        <f t="shared" ca="1" si="59"/>
        <v>0</v>
      </c>
      <c r="G469" s="1">
        <f t="shared" ca="1" si="54"/>
        <v>0</v>
      </c>
      <c r="H469" s="1">
        <f t="shared" ca="1" si="55"/>
        <v>12809.586387767918</v>
      </c>
    </row>
    <row r="470" spans="1:8" x14ac:dyDescent="0.2">
      <c r="A470" s="1">
        <v>464</v>
      </c>
      <c r="B470" s="1">
        <f t="shared" ca="1" si="56"/>
        <v>0.28850480180402827</v>
      </c>
      <c r="C470" s="1">
        <f t="shared" ca="1" si="53"/>
        <v>-1</v>
      </c>
      <c r="D470" s="1">
        <f t="shared" ca="1" si="57"/>
        <v>1</v>
      </c>
      <c r="E470" s="1">
        <f t="shared" si="58"/>
        <v>0</v>
      </c>
      <c r="F470" s="1">
        <f t="shared" ca="1" si="59"/>
        <v>1</v>
      </c>
      <c r="G470" s="1">
        <f t="shared" ca="1" si="54"/>
        <v>100</v>
      </c>
      <c r="H470" s="1">
        <f t="shared" ca="1" si="55"/>
        <v>12709.586387767918</v>
      </c>
    </row>
    <row r="471" spans="1:8" x14ac:dyDescent="0.2">
      <c r="A471" s="1">
        <v>465</v>
      </c>
      <c r="B471" s="1">
        <f t="shared" ca="1" si="56"/>
        <v>0.19734439982258289</v>
      </c>
      <c r="C471" s="1">
        <f t="shared" ca="1" si="53"/>
        <v>-1</v>
      </c>
      <c r="D471" s="1">
        <f t="shared" ca="1" si="57"/>
        <v>2</v>
      </c>
      <c r="E471" s="1">
        <f t="shared" si="58"/>
        <v>0</v>
      </c>
      <c r="F471" s="1">
        <f t="shared" ca="1" si="59"/>
        <v>2</v>
      </c>
      <c r="G471" s="1">
        <f t="shared" ca="1" si="54"/>
        <v>200</v>
      </c>
      <c r="H471" s="1">
        <f t="shared" ca="1" si="55"/>
        <v>12509.586387767918</v>
      </c>
    </row>
    <row r="472" spans="1:8" x14ac:dyDescent="0.2">
      <c r="A472" s="1">
        <v>466</v>
      </c>
      <c r="B472" s="1">
        <f t="shared" ca="1" si="56"/>
        <v>0.93668572072516643</v>
      </c>
      <c r="C472" s="1">
        <f t="shared" ca="1" si="53"/>
        <v>1.5003715654173615</v>
      </c>
      <c r="D472" s="1">
        <f t="shared" ca="1" si="57"/>
        <v>1</v>
      </c>
      <c r="E472" s="1">
        <f t="shared" si="58"/>
        <v>0</v>
      </c>
      <c r="F472" s="1">
        <f t="shared" ca="1" si="59"/>
        <v>3</v>
      </c>
      <c r="G472" s="1">
        <f t="shared" ca="1" si="54"/>
        <v>300</v>
      </c>
      <c r="H472" s="1">
        <f t="shared" ca="1" si="55"/>
        <v>12959.697857393126</v>
      </c>
    </row>
    <row r="473" spans="1:8" x14ac:dyDescent="0.2">
      <c r="A473" s="1">
        <v>467</v>
      </c>
      <c r="B473" s="1">
        <f t="shared" ca="1" si="56"/>
        <v>2.0820738012814699E-2</v>
      </c>
      <c r="C473" s="1">
        <f t="shared" ca="1" si="53"/>
        <v>-1</v>
      </c>
      <c r="D473" s="1">
        <f t="shared" ca="1" si="57"/>
        <v>2</v>
      </c>
      <c r="E473" s="1">
        <f t="shared" si="58"/>
        <v>0</v>
      </c>
      <c r="F473" s="1">
        <f t="shared" ca="1" si="59"/>
        <v>2</v>
      </c>
      <c r="G473" s="1">
        <f t="shared" ca="1" si="54"/>
        <v>200</v>
      </c>
      <c r="H473" s="1">
        <f t="shared" ca="1" si="55"/>
        <v>12759.697857393126</v>
      </c>
    </row>
    <row r="474" spans="1:8" x14ac:dyDescent="0.2">
      <c r="A474" s="1">
        <v>468</v>
      </c>
      <c r="B474" s="1">
        <f t="shared" ca="1" si="56"/>
        <v>0.64236830122282196</v>
      </c>
      <c r="C474" s="1">
        <f t="shared" ca="1" si="53"/>
        <v>1.5003715654173615</v>
      </c>
      <c r="D474" s="1">
        <f t="shared" ca="1" si="57"/>
        <v>1</v>
      </c>
      <c r="E474" s="1">
        <f t="shared" si="58"/>
        <v>0</v>
      </c>
      <c r="F474" s="1">
        <f t="shared" ca="1" si="59"/>
        <v>3</v>
      </c>
      <c r="G474" s="1">
        <f t="shared" ca="1" si="54"/>
        <v>300</v>
      </c>
      <c r="H474" s="1">
        <f t="shared" ca="1" si="55"/>
        <v>13209.809327018334</v>
      </c>
    </row>
    <row r="475" spans="1:8" x14ac:dyDescent="0.2">
      <c r="A475" s="1">
        <v>469</v>
      </c>
      <c r="B475" s="1">
        <f t="shared" ca="1" si="56"/>
        <v>0.62107060195131802</v>
      </c>
      <c r="C475" s="1">
        <f t="shared" ca="1" si="53"/>
        <v>1.5003715654173615</v>
      </c>
      <c r="D475" s="1">
        <f t="shared" ca="1" si="57"/>
        <v>0</v>
      </c>
      <c r="E475" s="1">
        <f t="shared" si="58"/>
        <v>0</v>
      </c>
      <c r="F475" s="1">
        <f t="shared" ca="1" si="59"/>
        <v>2</v>
      </c>
      <c r="G475" s="1">
        <f t="shared" ca="1" si="54"/>
        <v>200</v>
      </c>
      <c r="H475" s="1">
        <f t="shared" ca="1" si="55"/>
        <v>13509.883640101807</v>
      </c>
    </row>
    <row r="476" spans="1:8" x14ac:dyDescent="0.2">
      <c r="A476" s="1">
        <v>470</v>
      </c>
      <c r="B476" s="1">
        <f t="shared" ca="1" si="56"/>
        <v>0.79604517832137001</v>
      </c>
      <c r="C476" s="1">
        <f t="shared" ca="1" si="53"/>
        <v>1.5003715654173615</v>
      </c>
      <c r="D476" s="1">
        <f t="shared" ca="1" si="57"/>
        <v>-1</v>
      </c>
      <c r="E476" s="1">
        <f t="shared" si="58"/>
        <v>0</v>
      </c>
      <c r="F476" s="1">
        <f t="shared" ca="1" si="59"/>
        <v>1</v>
      </c>
      <c r="G476" s="1">
        <f t="shared" ca="1" si="54"/>
        <v>100</v>
      </c>
      <c r="H476" s="1">
        <f t="shared" ca="1" si="55"/>
        <v>13659.920796643542</v>
      </c>
    </row>
    <row r="477" spans="1:8" x14ac:dyDescent="0.2">
      <c r="A477" s="1">
        <v>471</v>
      </c>
      <c r="B477" s="1">
        <f t="shared" ca="1" si="56"/>
        <v>0.92825070823347022</v>
      </c>
      <c r="C477" s="1">
        <f t="shared" ref="C477:C540" ca="1" si="60">IF(B477&lt;$D$1,$F$1,$H$1)</f>
        <v>1.5003715654173615</v>
      </c>
      <c r="D477" s="1">
        <f t="shared" ca="1" si="57"/>
        <v>-2</v>
      </c>
      <c r="E477" s="1">
        <f t="shared" si="58"/>
        <v>0</v>
      </c>
      <c r="F477" s="1">
        <f t="shared" ca="1" si="59"/>
        <v>0</v>
      </c>
      <c r="G477" s="1">
        <f t="shared" ref="G477:G540" ca="1" si="61">F477*$H$2</f>
        <v>0</v>
      </c>
      <c r="H477" s="1">
        <f t="shared" ref="H477:H540" ca="1" si="62">H476+G477*C477</f>
        <v>13659.920796643542</v>
      </c>
    </row>
    <row r="478" spans="1:8" x14ac:dyDescent="0.2">
      <c r="A478" s="1">
        <v>472</v>
      </c>
      <c r="B478" s="1">
        <f t="shared" ca="1" si="56"/>
        <v>0.51798092392444628</v>
      </c>
      <c r="C478" s="1">
        <f t="shared" ca="1" si="60"/>
        <v>-1</v>
      </c>
      <c r="D478" s="1">
        <f t="shared" ca="1" si="57"/>
        <v>-1</v>
      </c>
      <c r="E478" s="1">
        <f t="shared" si="58"/>
        <v>0</v>
      </c>
      <c r="F478" s="1">
        <f t="shared" ca="1" si="59"/>
        <v>-1</v>
      </c>
      <c r="G478" s="1">
        <f t="shared" ca="1" si="61"/>
        <v>-100</v>
      </c>
      <c r="H478" s="1">
        <f t="shared" ca="1" si="62"/>
        <v>13759.920796643542</v>
      </c>
    </row>
    <row r="479" spans="1:8" x14ac:dyDescent="0.2">
      <c r="A479" s="1">
        <v>473</v>
      </c>
      <c r="B479" s="1">
        <f t="shared" ca="1" si="56"/>
        <v>0.49446097442485881</v>
      </c>
      <c r="C479" s="1">
        <f t="shared" ca="1" si="60"/>
        <v>-1</v>
      </c>
      <c r="D479" s="1">
        <f t="shared" ca="1" si="57"/>
        <v>0</v>
      </c>
      <c r="E479" s="1">
        <f t="shared" si="58"/>
        <v>0</v>
      </c>
      <c r="F479" s="1">
        <f t="shared" ca="1" si="59"/>
        <v>0</v>
      </c>
      <c r="G479" s="1">
        <f t="shared" ca="1" si="61"/>
        <v>0</v>
      </c>
      <c r="H479" s="1">
        <f t="shared" ca="1" si="62"/>
        <v>13759.920796643542</v>
      </c>
    </row>
    <row r="480" spans="1:8" x14ac:dyDescent="0.2">
      <c r="A480" s="1">
        <v>474</v>
      </c>
      <c r="B480" s="1">
        <f t="shared" ca="1" si="56"/>
        <v>0.71688851676250676</v>
      </c>
      <c r="C480" s="1">
        <f t="shared" ca="1" si="60"/>
        <v>1.5003715654173615</v>
      </c>
      <c r="D480" s="1">
        <f t="shared" ca="1" si="57"/>
        <v>-1</v>
      </c>
      <c r="E480" s="1">
        <f t="shared" si="58"/>
        <v>0</v>
      </c>
      <c r="F480" s="1">
        <f t="shared" ca="1" si="59"/>
        <v>1</v>
      </c>
      <c r="G480" s="1">
        <f t="shared" ca="1" si="61"/>
        <v>100</v>
      </c>
      <c r="H480" s="1">
        <f t="shared" ca="1" si="62"/>
        <v>13909.957953185278</v>
      </c>
    </row>
    <row r="481" spans="1:8" x14ac:dyDescent="0.2">
      <c r="A481" s="1">
        <v>475</v>
      </c>
      <c r="B481" s="1">
        <f t="shared" ca="1" si="56"/>
        <v>0.2013761097789124</v>
      </c>
      <c r="C481" s="1">
        <f t="shared" ca="1" si="60"/>
        <v>-1</v>
      </c>
      <c r="D481" s="1">
        <f t="shared" ca="1" si="57"/>
        <v>0</v>
      </c>
      <c r="E481" s="1">
        <f t="shared" si="58"/>
        <v>0</v>
      </c>
      <c r="F481" s="1">
        <f t="shared" ca="1" si="59"/>
        <v>0</v>
      </c>
      <c r="G481" s="1">
        <f t="shared" ca="1" si="61"/>
        <v>0</v>
      </c>
      <c r="H481" s="1">
        <f t="shared" ca="1" si="62"/>
        <v>13909.957953185278</v>
      </c>
    </row>
    <row r="482" spans="1:8" x14ac:dyDescent="0.2">
      <c r="A482" s="1">
        <v>476</v>
      </c>
      <c r="B482" s="1">
        <f t="shared" ca="1" si="56"/>
        <v>0.74570193844624044</v>
      </c>
      <c r="C482" s="1">
        <f t="shared" ca="1" si="60"/>
        <v>1.5003715654173615</v>
      </c>
      <c r="D482" s="1">
        <f t="shared" ca="1" si="57"/>
        <v>-1</v>
      </c>
      <c r="E482" s="1">
        <f t="shared" si="58"/>
        <v>0</v>
      </c>
      <c r="F482" s="1">
        <f t="shared" ca="1" si="59"/>
        <v>1</v>
      </c>
      <c r="G482" s="1">
        <f t="shared" ca="1" si="61"/>
        <v>100</v>
      </c>
      <c r="H482" s="1">
        <f t="shared" ca="1" si="62"/>
        <v>14059.995109727013</v>
      </c>
    </row>
    <row r="483" spans="1:8" x14ac:dyDescent="0.2">
      <c r="A483" s="1">
        <v>477</v>
      </c>
      <c r="B483" s="1">
        <f t="shared" ca="1" si="56"/>
        <v>0.50062266653165377</v>
      </c>
      <c r="C483" s="1">
        <f t="shared" ca="1" si="60"/>
        <v>-1</v>
      </c>
      <c r="D483" s="1">
        <f t="shared" ca="1" si="57"/>
        <v>0</v>
      </c>
      <c r="E483" s="1">
        <f t="shared" si="58"/>
        <v>0</v>
      </c>
      <c r="F483" s="1">
        <f t="shared" ca="1" si="59"/>
        <v>0</v>
      </c>
      <c r="G483" s="1">
        <f t="shared" ca="1" si="61"/>
        <v>0</v>
      </c>
      <c r="H483" s="1">
        <f t="shared" ca="1" si="62"/>
        <v>14059.995109727013</v>
      </c>
    </row>
    <row r="484" spans="1:8" x14ac:dyDescent="0.2">
      <c r="A484" s="1">
        <v>478</v>
      </c>
      <c r="B484" s="1">
        <f t="shared" ca="1" si="56"/>
        <v>0.64279445678697467</v>
      </c>
      <c r="C484" s="1">
        <f t="shared" ca="1" si="60"/>
        <v>1.5003715654173615</v>
      </c>
      <c r="D484" s="1">
        <f t="shared" ca="1" si="57"/>
        <v>-1</v>
      </c>
      <c r="E484" s="1">
        <f t="shared" si="58"/>
        <v>0</v>
      </c>
      <c r="F484" s="1">
        <f t="shared" ca="1" si="59"/>
        <v>1</v>
      </c>
      <c r="G484" s="1">
        <f t="shared" ca="1" si="61"/>
        <v>100</v>
      </c>
      <c r="H484" s="1">
        <f t="shared" ca="1" si="62"/>
        <v>14210.032266268749</v>
      </c>
    </row>
    <row r="485" spans="1:8" x14ac:dyDescent="0.2">
      <c r="A485" s="1">
        <v>479</v>
      </c>
      <c r="B485" s="1">
        <f t="shared" ca="1" si="56"/>
        <v>0.57763753596171297</v>
      </c>
      <c r="C485" s="1">
        <f t="shared" ca="1" si="60"/>
        <v>-1</v>
      </c>
      <c r="D485" s="1">
        <f t="shared" ca="1" si="57"/>
        <v>0</v>
      </c>
      <c r="E485" s="1">
        <f t="shared" si="58"/>
        <v>0</v>
      </c>
      <c r="F485" s="1">
        <f t="shared" ca="1" si="59"/>
        <v>0</v>
      </c>
      <c r="G485" s="1">
        <f t="shared" ca="1" si="61"/>
        <v>0</v>
      </c>
      <c r="H485" s="1">
        <f t="shared" ca="1" si="62"/>
        <v>14210.032266268749</v>
      </c>
    </row>
    <row r="486" spans="1:8" x14ac:dyDescent="0.2">
      <c r="A486" s="1">
        <v>480</v>
      </c>
      <c r="B486" s="1">
        <f t="shared" ca="1" si="56"/>
        <v>0.99181027324429349</v>
      </c>
      <c r="C486" s="1">
        <f t="shared" ca="1" si="60"/>
        <v>1.5003715654173615</v>
      </c>
      <c r="D486" s="1">
        <f t="shared" ca="1" si="57"/>
        <v>-1</v>
      </c>
      <c r="E486" s="1">
        <f t="shared" si="58"/>
        <v>0</v>
      </c>
      <c r="F486" s="1">
        <f t="shared" ca="1" si="59"/>
        <v>1</v>
      </c>
      <c r="G486" s="1">
        <f t="shared" ca="1" si="61"/>
        <v>100</v>
      </c>
      <c r="H486" s="1">
        <f t="shared" ca="1" si="62"/>
        <v>14360.069422810484</v>
      </c>
    </row>
    <row r="487" spans="1:8" x14ac:dyDescent="0.2">
      <c r="A487" s="1">
        <v>481</v>
      </c>
      <c r="B487" s="1">
        <f t="shared" ca="1" si="56"/>
        <v>0.69497641034447777</v>
      </c>
      <c r="C487" s="1">
        <f t="shared" ca="1" si="60"/>
        <v>1.5003715654173615</v>
      </c>
      <c r="D487" s="1">
        <f t="shared" ca="1" si="57"/>
        <v>-2</v>
      </c>
      <c r="E487" s="1">
        <f t="shared" si="58"/>
        <v>0</v>
      </c>
      <c r="F487" s="1">
        <f t="shared" ca="1" si="59"/>
        <v>0</v>
      </c>
      <c r="G487" s="1">
        <f t="shared" ca="1" si="61"/>
        <v>0</v>
      </c>
      <c r="H487" s="1">
        <f t="shared" ca="1" si="62"/>
        <v>14360.069422810484</v>
      </c>
    </row>
    <row r="488" spans="1:8" x14ac:dyDescent="0.2">
      <c r="A488" s="1">
        <v>482</v>
      </c>
      <c r="B488" s="1">
        <f t="shared" ca="1" si="56"/>
        <v>0.81829726674900438</v>
      </c>
      <c r="C488" s="1">
        <f t="shared" ca="1" si="60"/>
        <v>1.5003715654173615</v>
      </c>
      <c r="D488" s="1">
        <f t="shared" ca="1" si="57"/>
        <v>-3</v>
      </c>
      <c r="E488" s="1">
        <f t="shared" si="58"/>
        <v>0</v>
      </c>
      <c r="F488" s="1">
        <f t="shared" ca="1" si="59"/>
        <v>-1</v>
      </c>
      <c r="G488" s="1">
        <f t="shared" ca="1" si="61"/>
        <v>-100</v>
      </c>
      <c r="H488" s="1">
        <f t="shared" ca="1" si="62"/>
        <v>14210.032266268749</v>
      </c>
    </row>
    <row r="489" spans="1:8" x14ac:dyDescent="0.2">
      <c r="A489" s="1">
        <v>483</v>
      </c>
      <c r="B489" s="1">
        <f t="shared" ca="1" si="56"/>
        <v>0.12364046801269646</v>
      </c>
      <c r="C489" s="1">
        <f t="shared" ca="1" si="60"/>
        <v>-1</v>
      </c>
      <c r="D489" s="1">
        <f t="shared" ca="1" si="57"/>
        <v>-2</v>
      </c>
      <c r="E489" s="1">
        <f t="shared" si="58"/>
        <v>0</v>
      </c>
      <c r="F489" s="1">
        <f t="shared" ca="1" si="59"/>
        <v>-2</v>
      </c>
      <c r="G489" s="1">
        <f t="shared" ca="1" si="61"/>
        <v>-200</v>
      </c>
      <c r="H489" s="1">
        <f t="shared" ca="1" si="62"/>
        <v>14410.032266268749</v>
      </c>
    </row>
    <row r="490" spans="1:8" x14ac:dyDescent="0.2">
      <c r="A490" s="1">
        <v>484</v>
      </c>
      <c r="B490" s="1">
        <f t="shared" ca="1" si="56"/>
        <v>0.13255474880458806</v>
      </c>
      <c r="C490" s="1">
        <f t="shared" ca="1" si="60"/>
        <v>-1</v>
      </c>
      <c r="D490" s="1">
        <f t="shared" ca="1" si="57"/>
        <v>-1</v>
      </c>
      <c r="E490" s="1">
        <f t="shared" si="58"/>
        <v>0</v>
      </c>
      <c r="F490" s="1">
        <f t="shared" ca="1" si="59"/>
        <v>-1</v>
      </c>
      <c r="G490" s="1">
        <f t="shared" ca="1" si="61"/>
        <v>-100</v>
      </c>
      <c r="H490" s="1">
        <f t="shared" ca="1" si="62"/>
        <v>14510.032266268749</v>
      </c>
    </row>
    <row r="491" spans="1:8" x14ac:dyDescent="0.2">
      <c r="A491" s="1">
        <v>485</v>
      </c>
      <c r="B491" s="1">
        <f t="shared" ca="1" si="56"/>
        <v>0.86523146684203922</v>
      </c>
      <c r="C491" s="1">
        <f t="shared" ca="1" si="60"/>
        <v>1.5003715654173615</v>
      </c>
      <c r="D491" s="1">
        <f t="shared" ca="1" si="57"/>
        <v>-2</v>
      </c>
      <c r="E491" s="1">
        <f t="shared" si="58"/>
        <v>0</v>
      </c>
      <c r="F491" s="1">
        <f t="shared" ca="1" si="59"/>
        <v>0</v>
      </c>
      <c r="G491" s="1">
        <f t="shared" ca="1" si="61"/>
        <v>0</v>
      </c>
      <c r="H491" s="1">
        <f t="shared" ca="1" si="62"/>
        <v>14510.032266268749</v>
      </c>
    </row>
    <row r="492" spans="1:8" x14ac:dyDescent="0.2">
      <c r="A492" s="1">
        <v>486</v>
      </c>
      <c r="B492" s="1">
        <f t="shared" ca="1" si="56"/>
        <v>0.31427486508406022</v>
      </c>
      <c r="C492" s="1">
        <f t="shared" ca="1" si="60"/>
        <v>-1</v>
      </c>
      <c r="D492" s="1">
        <f t="shared" ca="1" si="57"/>
        <v>-1</v>
      </c>
      <c r="E492" s="1">
        <f t="shared" si="58"/>
        <v>0</v>
      </c>
      <c r="F492" s="1">
        <f t="shared" ca="1" si="59"/>
        <v>-1</v>
      </c>
      <c r="G492" s="1">
        <f t="shared" ca="1" si="61"/>
        <v>-100</v>
      </c>
      <c r="H492" s="1">
        <f t="shared" ca="1" si="62"/>
        <v>14610.032266268749</v>
      </c>
    </row>
    <row r="493" spans="1:8" x14ac:dyDescent="0.2">
      <c r="A493" s="1">
        <v>487</v>
      </c>
      <c r="B493" s="1">
        <f t="shared" ca="1" si="56"/>
        <v>0.8093019212043765</v>
      </c>
      <c r="C493" s="1">
        <f t="shared" ca="1" si="60"/>
        <v>1.5003715654173615</v>
      </c>
      <c r="D493" s="1">
        <f t="shared" ca="1" si="57"/>
        <v>-2</v>
      </c>
      <c r="E493" s="1">
        <f t="shared" si="58"/>
        <v>0</v>
      </c>
      <c r="F493" s="1">
        <f t="shared" ca="1" si="59"/>
        <v>0</v>
      </c>
      <c r="G493" s="1">
        <f t="shared" ca="1" si="61"/>
        <v>0</v>
      </c>
      <c r="H493" s="1">
        <f t="shared" ca="1" si="62"/>
        <v>14610.032266268749</v>
      </c>
    </row>
    <row r="494" spans="1:8" x14ac:dyDescent="0.2">
      <c r="A494" s="1">
        <v>488</v>
      </c>
      <c r="B494" s="1">
        <f t="shared" ca="1" si="56"/>
        <v>0.48960053188123243</v>
      </c>
      <c r="C494" s="1">
        <f t="shared" ca="1" si="60"/>
        <v>-1</v>
      </c>
      <c r="D494" s="1">
        <f t="shared" ca="1" si="57"/>
        <v>-1</v>
      </c>
      <c r="E494" s="1">
        <f t="shared" si="58"/>
        <v>0</v>
      </c>
      <c r="F494" s="1">
        <f t="shared" ca="1" si="59"/>
        <v>-1</v>
      </c>
      <c r="G494" s="1">
        <f t="shared" ca="1" si="61"/>
        <v>-100</v>
      </c>
      <c r="H494" s="1">
        <f t="shared" ca="1" si="62"/>
        <v>14710.032266268749</v>
      </c>
    </row>
    <row r="495" spans="1:8" x14ac:dyDescent="0.2">
      <c r="A495" s="1">
        <v>489</v>
      </c>
      <c r="B495" s="1">
        <f t="shared" ca="1" si="56"/>
        <v>0.7164163489026556</v>
      </c>
      <c r="C495" s="1">
        <f t="shared" ca="1" si="60"/>
        <v>1.5003715654173615</v>
      </c>
      <c r="D495" s="1">
        <f t="shared" ca="1" si="57"/>
        <v>-2</v>
      </c>
      <c r="E495" s="1">
        <f t="shared" si="58"/>
        <v>0</v>
      </c>
      <c r="F495" s="1">
        <f t="shared" ca="1" si="59"/>
        <v>0</v>
      </c>
      <c r="G495" s="1">
        <f t="shared" ca="1" si="61"/>
        <v>0</v>
      </c>
      <c r="H495" s="1">
        <f t="shared" ca="1" si="62"/>
        <v>14710.032266268749</v>
      </c>
    </row>
    <row r="496" spans="1:8" x14ac:dyDescent="0.2">
      <c r="A496" s="1">
        <v>490</v>
      </c>
      <c r="B496" s="1">
        <f t="shared" ca="1" si="56"/>
        <v>7.7751565442884418E-2</v>
      </c>
      <c r="C496" s="1">
        <f t="shared" ca="1" si="60"/>
        <v>-1</v>
      </c>
      <c r="D496" s="1">
        <f t="shared" ca="1" si="57"/>
        <v>-1</v>
      </c>
      <c r="E496" s="1">
        <f t="shared" si="58"/>
        <v>0</v>
      </c>
      <c r="F496" s="1">
        <f t="shared" ca="1" si="59"/>
        <v>-1</v>
      </c>
      <c r="G496" s="1">
        <f t="shared" ca="1" si="61"/>
        <v>-100</v>
      </c>
      <c r="H496" s="1">
        <f t="shared" ca="1" si="62"/>
        <v>14810.032266268749</v>
      </c>
    </row>
    <row r="497" spans="1:8" x14ac:dyDescent="0.2">
      <c r="A497" s="1">
        <v>491</v>
      </c>
      <c r="B497" s="1">
        <f t="shared" ca="1" si="56"/>
        <v>0.64713976562086739</v>
      </c>
      <c r="C497" s="1">
        <f t="shared" ca="1" si="60"/>
        <v>1.5003715654173615</v>
      </c>
      <c r="D497" s="1">
        <f t="shared" ca="1" si="57"/>
        <v>-2</v>
      </c>
      <c r="E497" s="1">
        <f t="shared" si="58"/>
        <v>0</v>
      </c>
      <c r="F497" s="1">
        <f t="shared" ca="1" si="59"/>
        <v>0</v>
      </c>
      <c r="G497" s="1">
        <f t="shared" ca="1" si="61"/>
        <v>0</v>
      </c>
      <c r="H497" s="1">
        <f t="shared" ca="1" si="62"/>
        <v>14810.032266268749</v>
      </c>
    </row>
    <row r="498" spans="1:8" x14ac:dyDescent="0.2">
      <c r="A498" s="1">
        <v>492</v>
      </c>
      <c r="B498" s="1">
        <f t="shared" ca="1" si="56"/>
        <v>0.86619298530625499</v>
      </c>
      <c r="C498" s="1">
        <f t="shared" ca="1" si="60"/>
        <v>1.5003715654173615</v>
      </c>
      <c r="D498" s="1">
        <f t="shared" ca="1" si="57"/>
        <v>-3</v>
      </c>
      <c r="E498" s="1">
        <f t="shared" si="58"/>
        <v>0</v>
      </c>
      <c r="F498" s="1">
        <f t="shared" ca="1" si="59"/>
        <v>-1</v>
      </c>
      <c r="G498" s="1">
        <f t="shared" ca="1" si="61"/>
        <v>-100</v>
      </c>
      <c r="H498" s="1">
        <f t="shared" ca="1" si="62"/>
        <v>14659.995109727013</v>
      </c>
    </row>
    <row r="499" spans="1:8" x14ac:dyDescent="0.2">
      <c r="A499" s="1">
        <v>493</v>
      </c>
      <c r="B499" s="1">
        <f t="shared" ca="1" si="56"/>
        <v>0.88466179480568319</v>
      </c>
      <c r="C499" s="1">
        <f t="shared" ca="1" si="60"/>
        <v>1.5003715654173615</v>
      </c>
      <c r="D499" s="1">
        <f t="shared" ca="1" si="57"/>
        <v>-4</v>
      </c>
      <c r="E499" s="1">
        <f t="shared" si="58"/>
        <v>0</v>
      </c>
      <c r="F499" s="1">
        <f t="shared" ca="1" si="59"/>
        <v>-2</v>
      </c>
      <c r="G499" s="1">
        <f t="shared" ca="1" si="61"/>
        <v>-200</v>
      </c>
      <c r="H499" s="1">
        <f t="shared" ca="1" si="62"/>
        <v>14359.920796643541</v>
      </c>
    </row>
    <row r="500" spans="1:8" x14ac:dyDescent="0.2">
      <c r="A500" s="1">
        <v>494</v>
      </c>
      <c r="B500" s="1">
        <f t="shared" ca="1" si="56"/>
        <v>0.48513195139961329</v>
      </c>
      <c r="C500" s="1">
        <f t="shared" ca="1" si="60"/>
        <v>-1</v>
      </c>
      <c r="D500" s="1">
        <f t="shared" ca="1" si="57"/>
        <v>-3</v>
      </c>
      <c r="E500" s="1">
        <f t="shared" si="58"/>
        <v>0</v>
      </c>
      <c r="F500" s="1">
        <f t="shared" ca="1" si="59"/>
        <v>-3</v>
      </c>
      <c r="G500" s="1">
        <f t="shared" ca="1" si="61"/>
        <v>-300</v>
      </c>
      <c r="H500" s="1">
        <f t="shared" ca="1" si="62"/>
        <v>14659.920796643541</v>
      </c>
    </row>
    <row r="501" spans="1:8" x14ac:dyDescent="0.2">
      <c r="A501" s="1">
        <v>495</v>
      </c>
      <c r="B501" s="1">
        <f t="shared" ca="1" si="56"/>
        <v>0.52108288716869511</v>
      </c>
      <c r="C501" s="1">
        <f t="shared" ca="1" si="60"/>
        <v>-1</v>
      </c>
      <c r="D501" s="1">
        <f t="shared" ca="1" si="57"/>
        <v>-2</v>
      </c>
      <c r="E501" s="1">
        <f t="shared" si="58"/>
        <v>0</v>
      </c>
      <c r="F501" s="1">
        <f t="shared" ca="1" si="59"/>
        <v>-2</v>
      </c>
      <c r="G501" s="1">
        <f t="shared" ca="1" si="61"/>
        <v>-200</v>
      </c>
      <c r="H501" s="1">
        <f t="shared" ca="1" si="62"/>
        <v>14859.920796643541</v>
      </c>
    </row>
    <row r="502" spans="1:8" x14ac:dyDescent="0.2">
      <c r="A502" s="1">
        <v>496</v>
      </c>
      <c r="B502" s="1">
        <f t="shared" ca="1" si="56"/>
        <v>0.14012989804466924</v>
      </c>
      <c r="C502" s="1">
        <f t="shared" ca="1" si="60"/>
        <v>-1</v>
      </c>
      <c r="D502" s="1">
        <f t="shared" ca="1" si="57"/>
        <v>-1</v>
      </c>
      <c r="E502" s="1">
        <f t="shared" si="58"/>
        <v>0</v>
      </c>
      <c r="F502" s="1">
        <f t="shared" ca="1" si="59"/>
        <v>-1</v>
      </c>
      <c r="G502" s="1">
        <f t="shared" ca="1" si="61"/>
        <v>-100</v>
      </c>
      <c r="H502" s="1">
        <f t="shared" ca="1" si="62"/>
        <v>14959.920796643541</v>
      </c>
    </row>
    <row r="503" spans="1:8" x14ac:dyDescent="0.2">
      <c r="A503" s="1">
        <v>497</v>
      </c>
      <c r="B503" s="1">
        <f t="shared" ca="1" si="56"/>
        <v>0.6755281905507079</v>
      </c>
      <c r="C503" s="1">
        <f t="shared" ca="1" si="60"/>
        <v>1.5003715654173615</v>
      </c>
      <c r="D503" s="1">
        <f t="shared" ca="1" si="57"/>
        <v>-2</v>
      </c>
      <c r="E503" s="1">
        <f t="shared" si="58"/>
        <v>0</v>
      </c>
      <c r="F503" s="1">
        <f t="shared" ca="1" si="59"/>
        <v>0</v>
      </c>
      <c r="G503" s="1">
        <f t="shared" ca="1" si="61"/>
        <v>0</v>
      </c>
      <c r="H503" s="1">
        <f t="shared" ca="1" si="62"/>
        <v>14959.920796643541</v>
      </c>
    </row>
    <row r="504" spans="1:8" x14ac:dyDescent="0.2">
      <c r="A504" s="1">
        <v>498</v>
      </c>
      <c r="B504" s="1">
        <f t="shared" ca="1" si="56"/>
        <v>0.14718797497700176</v>
      </c>
      <c r="C504" s="1">
        <f t="shared" ca="1" si="60"/>
        <v>-1</v>
      </c>
      <c r="D504" s="1">
        <f t="shared" ca="1" si="57"/>
        <v>-1</v>
      </c>
      <c r="E504" s="1">
        <f t="shared" si="58"/>
        <v>0</v>
      </c>
      <c r="F504" s="1">
        <f t="shared" ca="1" si="59"/>
        <v>-1</v>
      </c>
      <c r="G504" s="1">
        <f t="shared" ca="1" si="61"/>
        <v>-100</v>
      </c>
      <c r="H504" s="1">
        <f t="shared" ca="1" si="62"/>
        <v>15059.920796643541</v>
      </c>
    </row>
    <row r="505" spans="1:8" x14ac:dyDescent="0.2">
      <c r="A505" s="1">
        <v>499</v>
      </c>
      <c r="B505" s="1">
        <f t="shared" ca="1" si="56"/>
        <v>0.9387321758090148</v>
      </c>
      <c r="C505" s="1">
        <f t="shared" ca="1" si="60"/>
        <v>1.5003715654173615</v>
      </c>
      <c r="D505" s="1">
        <f t="shared" ca="1" si="57"/>
        <v>-2</v>
      </c>
      <c r="E505" s="1">
        <f t="shared" si="58"/>
        <v>0</v>
      </c>
      <c r="F505" s="1">
        <f t="shared" ca="1" si="59"/>
        <v>0</v>
      </c>
      <c r="G505" s="1">
        <f t="shared" ca="1" si="61"/>
        <v>0</v>
      </c>
      <c r="H505" s="1">
        <f t="shared" ca="1" si="62"/>
        <v>15059.920796643541</v>
      </c>
    </row>
    <row r="506" spans="1:8" x14ac:dyDescent="0.2">
      <c r="A506" s="1">
        <v>500</v>
      </c>
      <c r="B506" s="1">
        <f t="shared" ca="1" si="56"/>
        <v>0.954017359983375</v>
      </c>
      <c r="C506" s="1">
        <f t="shared" ca="1" si="60"/>
        <v>1.5003715654173615</v>
      </c>
      <c r="D506" s="1">
        <f t="shared" ca="1" si="57"/>
        <v>-3</v>
      </c>
      <c r="E506" s="1">
        <f t="shared" si="58"/>
        <v>0</v>
      </c>
      <c r="F506" s="1">
        <f t="shared" ca="1" si="59"/>
        <v>-1</v>
      </c>
      <c r="G506" s="1">
        <f t="shared" ca="1" si="61"/>
        <v>-100</v>
      </c>
      <c r="H506" s="1">
        <f t="shared" ca="1" si="62"/>
        <v>14909.883640101805</v>
      </c>
    </row>
    <row r="507" spans="1:8" x14ac:dyDescent="0.2">
      <c r="A507" s="1">
        <v>501</v>
      </c>
      <c r="B507" s="1">
        <f t="shared" ca="1" si="56"/>
        <v>0.63640898339276553</v>
      </c>
      <c r="C507" s="1">
        <f t="shared" ca="1" si="60"/>
        <v>1.5003715654173615</v>
      </c>
      <c r="D507" s="1">
        <f t="shared" ca="1" si="57"/>
        <v>-4</v>
      </c>
      <c r="E507" s="1">
        <f t="shared" si="58"/>
        <v>0</v>
      </c>
      <c r="F507" s="1">
        <f t="shared" ca="1" si="59"/>
        <v>-2</v>
      </c>
      <c r="G507" s="1">
        <f t="shared" ca="1" si="61"/>
        <v>-200</v>
      </c>
      <c r="H507" s="1">
        <f t="shared" ca="1" si="62"/>
        <v>14609.809327018333</v>
      </c>
    </row>
    <row r="508" spans="1:8" x14ac:dyDescent="0.2">
      <c r="A508" s="1">
        <v>502</v>
      </c>
      <c r="B508" s="1">
        <f t="shared" ca="1" si="56"/>
        <v>0.91322120592480471</v>
      </c>
      <c r="C508" s="1">
        <f t="shared" ca="1" si="60"/>
        <v>1.5003715654173615</v>
      </c>
      <c r="D508" s="1">
        <f t="shared" ca="1" si="57"/>
        <v>-5</v>
      </c>
      <c r="E508" s="1">
        <f t="shared" si="58"/>
        <v>0</v>
      </c>
      <c r="F508" s="1">
        <f t="shared" ca="1" si="59"/>
        <v>-3</v>
      </c>
      <c r="G508" s="1">
        <f t="shared" ca="1" si="61"/>
        <v>-300</v>
      </c>
      <c r="H508" s="1">
        <f t="shared" ca="1" si="62"/>
        <v>14159.697857393125</v>
      </c>
    </row>
    <row r="509" spans="1:8" x14ac:dyDescent="0.2">
      <c r="A509" s="1">
        <v>503</v>
      </c>
      <c r="B509" s="1">
        <f t="shared" ca="1" si="56"/>
        <v>0.7896554474473696</v>
      </c>
      <c r="C509" s="1">
        <f t="shared" ca="1" si="60"/>
        <v>1.5003715654173615</v>
      </c>
      <c r="D509" s="1">
        <f t="shared" ca="1" si="57"/>
        <v>-6</v>
      </c>
      <c r="E509" s="1">
        <f t="shared" si="58"/>
        <v>0</v>
      </c>
      <c r="F509" s="1">
        <f t="shared" ca="1" si="59"/>
        <v>-4</v>
      </c>
      <c r="G509" s="1">
        <f t="shared" ca="1" si="61"/>
        <v>-400</v>
      </c>
      <c r="H509" s="1">
        <f t="shared" ca="1" si="62"/>
        <v>13559.549231226179</v>
      </c>
    </row>
    <row r="510" spans="1:8" x14ac:dyDescent="0.2">
      <c r="A510" s="1">
        <v>504</v>
      </c>
      <c r="B510" s="1">
        <f t="shared" ca="1" si="56"/>
        <v>0.15368334150564478</v>
      </c>
      <c r="C510" s="1">
        <f t="shared" ca="1" si="60"/>
        <v>-1</v>
      </c>
      <c r="D510" s="1">
        <f t="shared" ca="1" si="57"/>
        <v>-5</v>
      </c>
      <c r="E510" s="1">
        <f t="shared" si="58"/>
        <v>0</v>
      </c>
      <c r="F510" s="1">
        <f t="shared" ca="1" si="59"/>
        <v>-5</v>
      </c>
      <c r="G510" s="1">
        <f t="shared" ca="1" si="61"/>
        <v>-500</v>
      </c>
      <c r="H510" s="1">
        <f t="shared" ca="1" si="62"/>
        <v>14059.549231226179</v>
      </c>
    </row>
    <row r="511" spans="1:8" x14ac:dyDescent="0.2">
      <c r="A511" s="1">
        <v>505</v>
      </c>
      <c r="B511" s="1">
        <f t="shared" ca="1" si="56"/>
        <v>9.4997668038998673E-2</v>
      </c>
      <c r="C511" s="1">
        <f t="shared" ca="1" si="60"/>
        <v>-1</v>
      </c>
      <c r="D511" s="1">
        <f t="shared" ca="1" si="57"/>
        <v>-4</v>
      </c>
      <c r="E511" s="1">
        <f t="shared" si="58"/>
        <v>0</v>
      </c>
      <c r="F511" s="1">
        <f t="shared" ca="1" si="59"/>
        <v>-4</v>
      </c>
      <c r="G511" s="1">
        <f t="shared" ca="1" si="61"/>
        <v>-400</v>
      </c>
      <c r="H511" s="1">
        <f t="shared" ca="1" si="62"/>
        <v>14459.549231226179</v>
      </c>
    </row>
    <row r="512" spans="1:8" x14ac:dyDescent="0.2">
      <c r="A512" s="1">
        <v>506</v>
      </c>
      <c r="B512" s="1">
        <f t="shared" ca="1" si="56"/>
        <v>0.3012834835642495</v>
      </c>
      <c r="C512" s="1">
        <f t="shared" ca="1" si="60"/>
        <v>-1</v>
      </c>
      <c r="D512" s="1">
        <f t="shared" ca="1" si="57"/>
        <v>-3</v>
      </c>
      <c r="E512" s="1">
        <f t="shared" si="58"/>
        <v>0</v>
      </c>
      <c r="F512" s="1">
        <f t="shared" ca="1" si="59"/>
        <v>-3</v>
      </c>
      <c r="G512" s="1">
        <f t="shared" ca="1" si="61"/>
        <v>-300</v>
      </c>
      <c r="H512" s="1">
        <f t="shared" ca="1" si="62"/>
        <v>14759.549231226179</v>
      </c>
    </row>
    <row r="513" spans="1:8" x14ac:dyDescent="0.2">
      <c r="A513" s="1">
        <v>507</v>
      </c>
      <c r="B513" s="1">
        <f t="shared" ca="1" si="56"/>
        <v>1.3206666957106816E-2</v>
      </c>
      <c r="C513" s="1">
        <f t="shared" ca="1" si="60"/>
        <v>-1</v>
      </c>
      <c r="D513" s="1">
        <f t="shared" ca="1" si="57"/>
        <v>-2</v>
      </c>
      <c r="E513" s="1">
        <f t="shared" si="58"/>
        <v>0</v>
      </c>
      <c r="F513" s="1">
        <f t="shared" ca="1" si="59"/>
        <v>-2</v>
      </c>
      <c r="G513" s="1">
        <f t="shared" ca="1" si="61"/>
        <v>-200</v>
      </c>
      <c r="H513" s="1">
        <f t="shared" ca="1" si="62"/>
        <v>14959.549231226179</v>
      </c>
    </row>
    <row r="514" spans="1:8" x14ac:dyDescent="0.2">
      <c r="A514" s="1">
        <v>508</v>
      </c>
      <c r="B514" s="1">
        <f t="shared" ca="1" si="56"/>
        <v>0.84914611082732339</v>
      </c>
      <c r="C514" s="1">
        <f t="shared" ca="1" si="60"/>
        <v>1.5003715654173615</v>
      </c>
      <c r="D514" s="1">
        <f t="shared" ca="1" si="57"/>
        <v>-3</v>
      </c>
      <c r="E514" s="1">
        <f t="shared" si="58"/>
        <v>0</v>
      </c>
      <c r="F514" s="1">
        <f t="shared" ca="1" si="59"/>
        <v>-1</v>
      </c>
      <c r="G514" s="1">
        <f t="shared" ca="1" si="61"/>
        <v>-100</v>
      </c>
      <c r="H514" s="1">
        <f t="shared" ca="1" si="62"/>
        <v>14809.512074684444</v>
      </c>
    </row>
    <row r="515" spans="1:8" x14ac:dyDescent="0.2">
      <c r="A515" s="1">
        <v>509</v>
      </c>
      <c r="B515" s="1">
        <f t="shared" ca="1" si="56"/>
        <v>0.83860570375089583</v>
      </c>
      <c r="C515" s="1">
        <f t="shared" ca="1" si="60"/>
        <v>1.5003715654173615</v>
      </c>
      <c r="D515" s="1">
        <f t="shared" ca="1" si="57"/>
        <v>-4</v>
      </c>
      <c r="E515" s="1">
        <f t="shared" si="58"/>
        <v>0</v>
      </c>
      <c r="F515" s="1">
        <f t="shared" ca="1" si="59"/>
        <v>-2</v>
      </c>
      <c r="G515" s="1">
        <f t="shared" ca="1" si="61"/>
        <v>-200</v>
      </c>
      <c r="H515" s="1">
        <f t="shared" ca="1" si="62"/>
        <v>14509.437761600971</v>
      </c>
    </row>
    <row r="516" spans="1:8" x14ac:dyDescent="0.2">
      <c r="A516" s="1">
        <v>510</v>
      </c>
      <c r="B516" s="1">
        <f t="shared" ca="1" si="56"/>
        <v>1.2772801873713546E-2</v>
      </c>
      <c r="C516" s="1">
        <f t="shared" ca="1" si="60"/>
        <v>-1</v>
      </c>
      <c r="D516" s="1">
        <f t="shared" ca="1" si="57"/>
        <v>-3</v>
      </c>
      <c r="E516" s="1">
        <f t="shared" si="58"/>
        <v>0</v>
      </c>
      <c r="F516" s="1">
        <f t="shared" ca="1" si="59"/>
        <v>-3</v>
      </c>
      <c r="G516" s="1">
        <f t="shared" ca="1" si="61"/>
        <v>-300</v>
      </c>
      <c r="H516" s="1">
        <f t="shared" ca="1" si="62"/>
        <v>14809.437761600971</v>
      </c>
    </row>
    <row r="517" spans="1:8" x14ac:dyDescent="0.2">
      <c r="A517" s="1">
        <v>511</v>
      </c>
      <c r="B517" s="1">
        <f t="shared" ca="1" si="56"/>
        <v>0.51818288663858436</v>
      </c>
      <c r="C517" s="1">
        <f t="shared" ca="1" si="60"/>
        <v>-1</v>
      </c>
      <c r="D517" s="1">
        <f t="shared" ca="1" si="57"/>
        <v>-2</v>
      </c>
      <c r="E517" s="1">
        <f t="shared" si="58"/>
        <v>0</v>
      </c>
      <c r="F517" s="1">
        <f t="shared" ca="1" si="59"/>
        <v>-2</v>
      </c>
      <c r="G517" s="1">
        <f t="shared" ca="1" si="61"/>
        <v>-200</v>
      </c>
      <c r="H517" s="1">
        <f t="shared" ca="1" si="62"/>
        <v>15009.437761600971</v>
      </c>
    </row>
    <row r="518" spans="1:8" x14ac:dyDescent="0.2">
      <c r="A518" s="1">
        <v>512</v>
      </c>
      <c r="B518" s="1">
        <f t="shared" ca="1" si="56"/>
        <v>0.17951945825117388</v>
      </c>
      <c r="C518" s="1">
        <f t="shared" ca="1" si="60"/>
        <v>-1</v>
      </c>
      <c r="D518" s="1">
        <f t="shared" ca="1" si="57"/>
        <v>-1</v>
      </c>
      <c r="E518" s="1">
        <f t="shared" si="58"/>
        <v>0</v>
      </c>
      <c r="F518" s="1">
        <f t="shared" ca="1" si="59"/>
        <v>-1</v>
      </c>
      <c r="G518" s="1">
        <f t="shared" ca="1" si="61"/>
        <v>-100</v>
      </c>
      <c r="H518" s="1">
        <f t="shared" ca="1" si="62"/>
        <v>15109.437761600971</v>
      </c>
    </row>
    <row r="519" spans="1:8" x14ac:dyDescent="0.2">
      <c r="A519" s="1">
        <v>513</v>
      </c>
      <c r="B519" s="1">
        <f t="shared" ca="1" si="56"/>
        <v>5.7257273227392713E-2</v>
      </c>
      <c r="C519" s="1">
        <f t="shared" ca="1" si="60"/>
        <v>-1</v>
      </c>
      <c r="D519" s="1">
        <f t="shared" ca="1" si="57"/>
        <v>0</v>
      </c>
      <c r="E519" s="1">
        <f t="shared" si="58"/>
        <v>0</v>
      </c>
      <c r="F519" s="1">
        <f t="shared" ca="1" si="59"/>
        <v>0</v>
      </c>
      <c r="G519" s="1">
        <f t="shared" ca="1" si="61"/>
        <v>0</v>
      </c>
      <c r="H519" s="1">
        <f t="shared" ca="1" si="62"/>
        <v>15109.437761600971</v>
      </c>
    </row>
    <row r="520" spans="1:8" x14ac:dyDescent="0.2">
      <c r="A520" s="1">
        <v>514</v>
      </c>
      <c r="B520" s="1">
        <f t="shared" ref="B520:B583" ca="1" si="63">RAND()</f>
        <v>0.34698828483497091</v>
      </c>
      <c r="C520" s="1">
        <f t="shared" ca="1" si="60"/>
        <v>-1</v>
      </c>
      <c r="D520" s="1">
        <f t="shared" ref="D520:D583" ca="1" si="64">IF($D$3=$S$2,IF(C520&lt;0,IF(E520&gt;E519,0-1,D519-1),IF(C520&gt;0,IF(AND(E519=1,D519=0),D519,IF(E520&lt;E519,0+1,D519+1)),D519)),
IF($D$3=$S$4,IF(C520&lt;0,IF(D519=$F$2,0+1,D519+1),IF(C520&gt;0,D519-1,D519)),
IF($D$3=$S$5,IF(C520&lt;0,IF(D519=$F$2,0+1,D519+1),IF(C520&gt;0,D519-1,D519)),
)))</f>
        <v>1</v>
      </c>
      <c r="E520" s="1">
        <f t="shared" ref="E520:E583" si="65">IF($D$3=$S$2,IF(AND(D519=-$B$2,C520&lt;0),IF(E519=$F$2,1,E519+1),IF(AND(D519=$D$2,C520&gt;0),IF(E519=1,1,E519-1),E519)),)</f>
        <v>0</v>
      </c>
      <c r="F520" s="1">
        <f t="shared" ref="F520:F583" ca="1" si="66">IF($D$3=$S$2,IF(IF(E520&gt;E519,ROUNDUP(F519*$F$3,0),IF(E520&lt;E519,IF(AND(E519=$F$2,E520=1),1,ROUNDDOWN(F519/$F$3,0)),F519))=0,1,IF(E520&gt;E519,ROUNDUP(F519*$F$3,0),IF(E520&lt;E519,IF(AND(E519=$F$2,E520=1),1,ROUNDDOWN(F519/$F$3,0)),F519))),
IF($D$3=$S$4,IF(C519&lt;0,IF(F519=$F$2,$H$3,F519+$F$3),IF(C519&gt;0,F519-$F$3,F519)),
IF($D$3=$S$5,IF(C519&lt;0,F519+F518,IF(C519&gt;0,F519-F518,F519)),
F519)))</f>
        <v>1</v>
      </c>
      <c r="G520" s="1">
        <f t="shared" ca="1" si="61"/>
        <v>100</v>
      </c>
      <c r="H520" s="1">
        <f t="shared" ca="1" si="62"/>
        <v>15009.437761600971</v>
      </c>
    </row>
    <row r="521" spans="1:8" x14ac:dyDescent="0.2">
      <c r="A521" s="1">
        <v>515</v>
      </c>
      <c r="B521" s="1">
        <f t="shared" ca="1" si="63"/>
        <v>0.81998814736866088</v>
      </c>
      <c r="C521" s="1">
        <f t="shared" ca="1" si="60"/>
        <v>1.5003715654173615</v>
      </c>
      <c r="D521" s="1">
        <f t="shared" ca="1" si="64"/>
        <v>0</v>
      </c>
      <c r="E521" s="1">
        <f t="shared" si="65"/>
        <v>0</v>
      </c>
      <c r="F521" s="1">
        <f t="shared" ca="1" si="66"/>
        <v>2</v>
      </c>
      <c r="G521" s="1">
        <f t="shared" ca="1" si="61"/>
        <v>200</v>
      </c>
      <c r="H521" s="1">
        <f t="shared" ca="1" si="62"/>
        <v>15309.512074684444</v>
      </c>
    </row>
    <row r="522" spans="1:8" x14ac:dyDescent="0.2">
      <c r="A522" s="1">
        <v>516</v>
      </c>
      <c r="B522" s="1">
        <f t="shared" ca="1" si="63"/>
        <v>0.41221979516998641</v>
      </c>
      <c r="C522" s="1">
        <f t="shared" ca="1" si="60"/>
        <v>-1</v>
      </c>
      <c r="D522" s="1">
        <f t="shared" ca="1" si="64"/>
        <v>1</v>
      </c>
      <c r="E522" s="1">
        <f t="shared" si="65"/>
        <v>0</v>
      </c>
      <c r="F522" s="1">
        <f t="shared" ca="1" si="66"/>
        <v>1</v>
      </c>
      <c r="G522" s="1">
        <f t="shared" ca="1" si="61"/>
        <v>100</v>
      </c>
      <c r="H522" s="1">
        <f t="shared" ca="1" si="62"/>
        <v>15209.512074684444</v>
      </c>
    </row>
    <row r="523" spans="1:8" x14ac:dyDescent="0.2">
      <c r="A523" s="1">
        <v>517</v>
      </c>
      <c r="B523" s="1">
        <f t="shared" ca="1" si="63"/>
        <v>0.32251467846532844</v>
      </c>
      <c r="C523" s="1">
        <f t="shared" ca="1" si="60"/>
        <v>-1</v>
      </c>
      <c r="D523" s="1">
        <f t="shared" ca="1" si="64"/>
        <v>2</v>
      </c>
      <c r="E523" s="1">
        <f t="shared" si="65"/>
        <v>0</v>
      </c>
      <c r="F523" s="1">
        <f t="shared" ca="1" si="66"/>
        <v>2</v>
      </c>
      <c r="G523" s="1">
        <f t="shared" ca="1" si="61"/>
        <v>200</v>
      </c>
      <c r="H523" s="1">
        <f t="shared" ca="1" si="62"/>
        <v>15009.512074684444</v>
      </c>
    </row>
    <row r="524" spans="1:8" x14ac:dyDescent="0.2">
      <c r="A524" s="1">
        <v>518</v>
      </c>
      <c r="B524" s="1">
        <f t="shared" ca="1" si="63"/>
        <v>0.39702105022428147</v>
      </c>
      <c r="C524" s="1">
        <f t="shared" ca="1" si="60"/>
        <v>-1</v>
      </c>
      <c r="D524" s="1">
        <f t="shared" ca="1" si="64"/>
        <v>3</v>
      </c>
      <c r="E524" s="1">
        <f t="shared" si="65"/>
        <v>0</v>
      </c>
      <c r="F524" s="1">
        <f t="shared" ca="1" si="66"/>
        <v>3</v>
      </c>
      <c r="G524" s="1">
        <f t="shared" ca="1" si="61"/>
        <v>300</v>
      </c>
      <c r="H524" s="1">
        <f t="shared" ca="1" si="62"/>
        <v>14709.512074684444</v>
      </c>
    </row>
    <row r="525" spans="1:8" x14ac:dyDescent="0.2">
      <c r="A525" s="1">
        <v>519</v>
      </c>
      <c r="B525" s="1">
        <f t="shared" ca="1" si="63"/>
        <v>0.48985473228698706</v>
      </c>
      <c r="C525" s="1">
        <f t="shared" ca="1" si="60"/>
        <v>-1</v>
      </c>
      <c r="D525" s="1">
        <f t="shared" ca="1" si="64"/>
        <v>4</v>
      </c>
      <c r="E525" s="1">
        <f t="shared" si="65"/>
        <v>0</v>
      </c>
      <c r="F525" s="1">
        <f t="shared" ca="1" si="66"/>
        <v>4</v>
      </c>
      <c r="G525" s="1">
        <f t="shared" ca="1" si="61"/>
        <v>400</v>
      </c>
      <c r="H525" s="1">
        <f t="shared" ca="1" si="62"/>
        <v>14309.512074684444</v>
      </c>
    </row>
    <row r="526" spans="1:8" x14ac:dyDescent="0.2">
      <c r="A526" s="1">
        <v>520</v>
      </c>
      <c r="B526" s="1">
        <f t="shared" ca="1" si="63"/>
        <v>4.510610039477625E-2</v>
      </c>
      <c r="C526" s="1">
        <f t="shared" ca="1" si="60"/>
        <v>-1</v>
      </c>
      <c r="D526" s="1">
        <f t="shared" ca="1" si="64"/>
        <v>5</v>
      </c>
      <c r="E526" s="1">
        <f t="shared" si="65"/>
        <v>0</v>
      </c>
      <c r="F526" s="1">
        <f t="shared" ca="1" si="66"/>
        <v>5</v>
      </c>
      <c r="G526" s="1">
        <f t="shared" ca="1" si="61"/>
        <v>500</v>
      </c>
      <c r="H526" s="1">
        <f t="shared" ca="1" si="62"/>
        <v>13809.512074684444</v>
      </c>
    </row>
    <row r="527" spans="1:8" x14ac:dyDescent="0.2">
      <c r="A527" s="1">
        <v>521</v>
      </c>
      <c r="B527" s="1">
        <f t="shared" ca="1" si="63"/>
        <v>0.21634004498872417</v>
      </c>
      <c r="C527" s="1">
        <f t="shared" ca="1" si="60"/>
        <v>-1</v>
      </c>
      <c r="D527" s="1">
        <f t="shared" ca="1" si="64"/>
        <v>1</v>
      </c>
      <c r="E527" s="1">
        <f t="shared" si="65"/>
        <v>0</v>
      </c>
      <c r="F527" s="1">
        <f t="shared" ca="1" si="66"/>
        <v>1</v>
      </c>
      <c r="G527" s="1">
        <f t="shared" ca="1" si="61"/>
        <v>100</v>
      </c>
      <c r="H527" s="1">
        <f t="shared" ca="1" si="62"/>
        <v>13709.512074684444</v>
      </c>
    </row>
    <row r="528" spans="1:8" x14ac:dyDescent="0.2">
      <c r="A528" s="1">
        <v>522</v>
      </c>
      <c r="B528" s="1">
        <f t="shared" ca="1" si="63"/>
        <v>0.83756349603995717</v>
      </c>
      <c r="C528" s="1">
        <f t="shared" ca="1" si="60"/>
        <v>1.5003715654173615</v>
      </c>
      <c r="D528" s="1">
        <f t="shared" ca="1" si="64"/>
        <v>0</v>
      </c>
      <c r="E528" s="1">
        <f t="shared" si="65"/>
        <v>0</v>
      </c>
      <c r="F528" s="1">
        <f t="shared" ca="1" si="66"/>
        <v>2</v>
      </c>
      <c r="G528" s="1">
        <f t="shared" ca="1" si="61"/>
        <v>200</v>
      </c>
      <c r="H528" s="1">
        <f t="shared" ca="1" si="62"/>
        <v>14009.586387767917</v>
      </c>
    </row>
    <row r="529" spans="1:8" x14ac:dyDescent="0.2">
      <c r="A529" s="1">
        <v>523</v>
      </c>
      <c r="B529" s="1">
        <f t="shared" ca="1" si="63"/>
        <v>0.86584992544972139</v>
      </c>
      <c r="C529" s="1">
        <f t="shared" ca="1" si="60"/>
        <v>1.5003715654173615</v>
      </c>
      <c r="D529" s="1">
        <f t="shared" ca="1" si="64"/>
        <v>-1</v>
      </c>
      <c r="E529" s="1">
        <f t="shared" si="65"/>
        <v>0</v>
      </c>
      <c r="F529" s="1">
        <f t="shared" ca="1" si="66"/>
        <v>1</v>
      </c>
      <c r="G529" s="1">
        <f t="shared" ca="1" si="61"/>
        <v>100</v>
      </c>
      <c r="H529" s="1">
        <f t="shared" ca="1" si="62"/>
        <v>14159.623544309652</v>
      </c>
    </row>
    <row r="530" spans="1:8" x14ac:dyDescent="0.2">
      <c r="A530" s="1">
        <v>524</v>
      </c>
      <c r="B530" s="1">
        <f t="shared" ca="1" si="63"/>
        <v>0.84026986831845762</v>
      </c>
      <c r="C530" s="1">
        <f t="shared" ca="1" si="60"/>
        <v>1.5003715654173615</v>
      </c>
      <c r="D530" s="1">
        <f t="shared" ca="1" si="64"/>
        <v>-2</v>
      </c>
      <c r="E530" s="1">
        <f t="shared" si="65"/>
        <v>0</v>
      </c>
      <c r="F530" s="1">
        <f t="shared" ca="1" si="66"/>
        <v>0</v>
      </c>
      <c r="G530" s="1">
        <f t="shared" ca="1" si="61"/>
        <v>0</v>
      </c>
      <c r="H530" s="1">
        <f t="shared" ca="1" si="62"/>
        <v>14159.623544309652</v>
      </c>
    </row>
    <row r="531" spans="1:8" x14ac:dyDescent="0.2">
      <c r="A531" s="1">
        <v>525</v>
      </c>
      <c r="B531" s="1">
        <f t="shared" ca="1" si="63"/>
        <v>0.25708301575117798</v>
      </c>
      <c r="C531" s="1">
        <f t="shared" ca="1" si="60"/>
        <v>-1</v>
      </c>
      <c r="D531" s="1">
        <f t="shared" ca="1" si="64"/>
        <v>-1</v>
      </c>
      <c r="E531" s="1">
        <f t="shared" si="65"/>
        <v>0</v>
      </c>
      <c r="F531" s="1">
        <f t="shared" ca="1" si="66"/>
        <v>-1</v>
      </c>
      <c r="G531" s="1">
        <f t="shared" ca="1" si="61"/>
        <v>-100</v>
      </c>
      <c r="H531" s="1">
        <f t="shared" ca="1" si="62"/>
        <v>14259.623544309652</v>
      </c>
    </row>
    <row r="532" spans="1:8" x14ac:dyDescent="0.2">
      <c r="A532" s="1">
        <v>526</v>
      </c>
      <c r="B532" s="1">
        <f t="shared" ca="1" si="63"/>
        <v>9.1935878807389848E-3</v>
      </c>
      <c r="C532" s="1">
        <f t="shared" ca="1" si="60"/>
        <v>-1</v>
      </c>
      <c r="D532" s="1">
        <f t="shared" ca="1" si="64"/>
        <v>0</v>
      </c>
      <c r="E532" s="1">
        <f t="shared" si="65"/>
        <v>0</v>
      </c>
      <c r="F532" s="1">
        <f t="shared" ca="1" si="66"/>
        <v>0</v>
      </c>
      <c r="G532" s="1">
        <f t="shared" ca="1" si="61"/>
        <v>0</v>
      </c>
      <c r="H532" s="1">
        <f t="shared" ca="1" si="62"/>
        <v>14259.623544309652</v>
      </c>
    </row>
    <row r="533" spans="1:8" x14ac:dyDescent="0.2">
      <c r="A533" s="1">
        <v>527</v>
      </c>
      <c r="B533" s="1">
        <f t="shared" ca="1" si="63"/>
        <v>0.27967850970162622</v>
      </c>
      <c r="C533" s="1">
        <f t="shared" ca="1" si="60"/>
        <v>-1</v>
      </c>
      <c r="D533" s="1">
        <f t="shared" ca="1" si="64"/>
        <v>1</v>
      </c>
      <c r="E533" s="1">
        <f t="shared" si="65"/>
        <v>0</v>
      </c>
      <c r="F533" s="1">
        <f t="shared" ca="1" si="66"/>
        <v>1</v>
      </c>
      <c r="G533" s="1">
        <f t="shared" ca="1" si="61"/>
        <v>100</v>
      </c>
      <c r="H533" s="1">
        <f t="shared" ca="1" si="62"/>
        <v>14159.623544309652</v>
      </c>
    </row>
    <row r="534" spans="1:8" x14ac:dyDescent="0.2">
      <c r="A534" s="1">
        <v>528</v>
      </c>
      <c r="B534" s="1">
        <f t="shared" ca="1" si="63"/>
        <v>0.35607944551850002</v>
      </c>
      <c r="C534" s="1">
        <f t="shared" ca="1" si="60"/>
        <v>-1</v>
      </c>
      <c r="D534" s="1">
        <f t="shared" ca="1" si="64"/>
        <v>2</v>
      </c>
      <c r="E534" s="1">
        <f t="shared" si="65"/>
        <v>0</v>
      </c>
      <c r="F534" s="1">
        <f t="shared" ca="1" si="66"/>
        <v>2</v>
      </c>
      <c r="G534" s="1">
        <f t="shared" ca="1" si="61"/>
        <v>200</v>
      </c>
      <c r="H534" s="1">
        <f t="shared" ca="1" si="62"/>
        <v>13959.623544309652</v>
      </c>
    </row>
    <row r="535" spans="1:8" x14ac:dyDescent="0.2">
      <c r="A535" s="1">
        <v>529</v>
      </c>
      <c r="B535" s="1">
        <f t="shared" ca="1" si="63"/>
        <v>0.81921056476875709</v>
      </c>
      <c r="C535" s="1">
        <f t="shared" ca="1" si="60"/>
        <v>1.5003715654173615</v>
      </c>
      <c r="D535" s="1">
        <f t="shared" ca="1" si="64"/>
        <v>1</v>
      </c>
      <c r="E535" s="1">
        <f t="shared" si="65"/>
        <v>0</v>
      </c>
      <c r="F535" s="1">
        <f t="shared" ca="1" si="66"/>
        <v>3</v>
      </c>
      <c r="G535" s="1">
        <f t="shared" ca="1" si="61"/>
        <v>300</v>
      </c>
      <c r="H535" s="1">
        <f t="shared" ca="1" si="62"/>
        <v>14409.73501393486</v>
      </c>
    </row>
    <row r="536" spans="1:8" x14ac:dyDescent="0.2">
      <c r="A536" s="1">
        <v>530</v>
      </c>
      <c r="B536" s="1">
        <f t="shared" ca="1" si="63"/>
        <v>0.36939139812928956</v>
      </c>
      <c r="C536" s="1">
        <f t="shared" ca="1" si="60"/>
        <v>-1</v>
      </c>
      <c r="D536" s="1">
        <f t="shared" ca="1" si="64"/>
        <v>2</v>
      </c>
      <c r="E536" s="1">
        <f t="shared" si="65"/>
        <v>0</v>
      </c>
      <c r="F536" s="1">
        <f t="shared" ca="1" si="66"/>
        <v>2</v>
      </c>
      <c r="G536" s="1">
        <f t="shared" ca="1" si="61"/>
        <v>200</v>
      </c>
      <c r="H536" s="1">
        <f t="shared" ca="1" si="62"/>
        <v>14209.73501393486</v>
      </c>
    </row>
    <row r="537" spans="1:8" x14ac:dyDescent="0.2">
      <c r="A537" s="1">
        <v>531</v>
      </c>
      <c r="B537" s="1">
        <f t="shared" ca="1" si="63"/>
        <v>7.1461164311410807E-2</v>
      </c>
      <c r="C537" s="1">
        <f t="shared" ca="1" si="60"/>
        <v>-1</v>
      </c>
      <c r="D537" s="1">
        <f t="shared" ca="1" si="64"/>
        <v>3</v>
      </c>
      <c r="E537" s="1">
        <f t="shared" si="65"/>
        <v>0</v>
      </c>
      <c r="F537" s="1">
        <f t="shared" ca="1" si="66"/>
        <v>3</v>
      </c>
      <c r="G537" s="1">
        <f t="shared" ca="1" si="61"/>
        <v>300</v>
      </c>
      <c r="H537" s="1">
        <f t="shared" ca="1" si="62"/>
        <v>13909.73501393486</v>
      </c>
    </row>
    <row r="538" spans="1:8" x14ac:dyDescent="0.2">
      <c r="A538" s="1">
        <v>532</v>
      </c>
      <c r="B538" s="1">
        <f t="shared" ca="1" si="63"/>
        <v>0.45449139444481557</v>
      </c>
      <c r="C538" s="1">
        <f t="shared" ca="1" si="60"/>
        <v>-1</v>
      </c>
      <c r="D538" s="1">
        <f t="shared" ca="1" si="64"/>
        <v>4</v>
      </c>
      <c r="E538" s="1">
        <f t="shared" si="65"/>
        <v>0</v>
      </c>
      <c r="F538" s="1">
        <f t="shared" ca="1" si="66"/>
        <v>4</v>
      </c>
      <c r="G538" s="1">
        <f t="shared" ca="1" si="61"/>
        <v>400</v>
      </c>
      <c r="H538" s="1">
        <f t="shared" ca="1" si="62"/>
        <v>13509.73501393486</v>
      </c>
    </row>
    <row r="539" spans="1:8" x14ac:dyDescent="0.2">
      <c r="A539" s="1">
        <v>533</v>
      </c>
      <c r="B539" s="1">
        <f t="shared" ca="1" si="63"/>
        <v>2.0212762409317353E-3</v>
      </c>
      <c r="C539" s="1">
        <f t="shared" ca="1" si="60"/>
        <v>-1</v>
      </c>
      <c r="D539" s="1">
        <f t="shared" ca="1" si="64"/>
        <v>5</v>
      </c>
      <c r="E539" s="1">
        <f t="shared" si="65"/>
        <v>0</v>
      </c>
      <c r="F539" s="1">
        <f t="shared" ca="1" si="66"/>
        <v>5</v>
      </c>
      <c r="G539" s="1">
        <f t="shared" ca="1" si="61"/>
        <v>500</v>
      </c>
      <c r="H539" s="1">
        <f t="shared" ca="1" si="62"/>
        <v>13009.73501393486</v>
      </c>
    </row>
    <row r="540" spans="1:8" x14ac:dyDescent="0.2">
      <c r="A540" s="1">
        <v>534</v>
      </c>
      <c r="B540" s="1">
        <f t="shared" ca="1" si="63"/>
        <v>0.81753135575548563</v>
      </c>
      <c r="C540" s="1">
        <f t="shared" ca="1" si="60"/>
        <v>1.5003715654173615</v>
      </c>
      <c r="D540" s="1">
        <f t="shared" ca="1" si="64"/>
        <v>4</v>
      </c>
      <c r="E540" s="1">
        <f t="shared" si="65"/>
        <v>0</v>
      </c>
      <c r="F540" s="1">
        <f t="shared" ca="1" si="66"/>
        <v>1</v>
      </c>
      <c r="G540" s="1">
        <f t="shared" ca="1" si="61"/>
        <v>100</v>
      </c>
      <c r="H540" s="1">
        <f t="shared" ca="1" si="62"/>
        <v>13159.772170476595</v>
      </c>
    </row>
    <row r="541" spans="1:8" x14ac:dyDescent="0.2">
      <c r="A541" s="1">
        <v>535</v>
      </c>
      <c r="B541" s="1">
        <f t="shared" ca="1" si="63"/>
        <v>0.46964450689263493</v>
      </c>
      <c r="C541" s="1">
        <f t="shared" ref="C541:C604" ca="1" si="67">IF(B541&lt;$D$1,$F$1,$H$1)</f>
        <v>-1</v>
      </c>
      <c r="D541" s="1">
        <f t="shared" ca="1" si="64"/>
        <v>5</v>
      </c>
      <c r="E541" s="1">
        <f t="shared" si="65"/>
        <v>0</v>
      </c>
      <c r="F541" s="1">
        <f t="shared" ca="1" si="66"/>
        <v>0</v>
      </c>
      <c r="G541" s="1">
        <f t="shared" ref="G541:G604" ca="1" si="68">F541*$H$2</f>
        <v>0</v>
      </c>
      <c r="H541" s="1">
        <f t="shared" ref="H541:H604" ca="1" si="69">H540+G541*C541</f>
        <v>13159.772170476595</v>
      </c>
    </row>
    <row r="542" spans="1:8" x14ac:dyDescent="0.2">
      <c r="A542" s="1">
        <v>536</v>
      </c>
      <c r="B542" s="1">
        <f t="shared" ca="1" si="63"/>
        <v>0.20936366631409065</v>
      </c>
      <c r="C542" s="1">
        <f t="shared" ca="1" si="67"/>
        <v>-1</v>
      </c>
      <c r="D542" s="1">
        <f t="shared" ca="1" si="64"/>
        <v>1</v>
      </c>
      <c r="E542" s="1">
        <f t="shared" si="65"/>
        <v>0</v>
      </c>
      <c r="F542" s="1">
        <f t="shared" ca="1" si="66"/>
        <v>1</v>
      </c>
      <c r="G542" s="1">
        <f t="shared" ca="1" si="68"/>
        <v>100</v>
      </c>
      <c r="H542" s="1">
        <f t="shared" ca="1" si="69"/>
        <v>13059.772170476595</v>
      </c>
    </row>
    <row r="543" spans="1:8" x14ac:dyDescent="0.2">
      <c r="A543" s="1">
        <v>537</v>
      </c>
      <c r="B543" s="1">
        <f t="shared" ca="1" si="63"/>
        <v>0.28017204689404063</v>
      </c>
      <c r="C543" s="1">
        <f t="shared" ca="1" si="67"/>
        <v>-1</v>
      </c>
      <c r="D543" s="1">
        <f t="shared" ca="1" si="64"/>
        <v>2</v>
      </c>
      <c r="E543" s="1">
        <f t="shared" si="65"/>
        <v>0</v>
      </c>
      <c r="F543" s="1">
        <f t="shared" ca="1" si="66"/>
        <v>2</v>
      </c>
      <c r="G543" s="1">
        <f t="shared" ca="1" si="68"/>
        <v>200</v>
      </c>
      <c r="H543" s="1">
        <f t="shared" ca="1" si="69"/>
        <v>12859.772170476595</v>
      </c>
    </row>
    <row r="544" spans="1:8" x14ac:dyDescent="0.2">
      <c r="A544" s="1">
        <v>538</v>
      </c>
      <c r="B544" s="1">
        <f t="shared" ca="1" si="63"/>
        <v>0.58937788127398627</v>
      </c>
      <c r="C544" s="1">
        <f t="shared" ca="1" si="67"/>
        <v>-1</v>
      </c>
      <c r="D544" s="1">
        <f t="shared" ca="1" si="64"/>
        <v>3</v>
      </c>
      <c r="E544" s="1">
        <f t="shared" si="65"/>
        <v>0</v>
      </c>
      <c r="F544" s="1">
        <f t="shared" ca="1" si="66"/>
        <v>3</v>
      </c>
      <c r="G544" s="1">
        <f t="shared" ca="1" si="68"/>
        <v>300</v>
      </c>
      <c r="H544" s="1">
        <f t="shared" ca="1" si="69"/>
        <v>12559.772170476595</v>
      </c>
    </row>
    <row r="545" spans="1:8" x14ac:dyDescent="0.2">
      <c r="A545" s="1">
        <v>539</v>
      </c>
      <c r="B545" s="1">
        <f t="shared" ca="1" si="63"/>
        <v>0.51176706769902058</v>
      </c>
      <c r="C545" s="1">
        <f t="shared" ca="1" si="67"/>
        <v>-1</v>
      </c>
      <c r="D545" s="1">
        <f t="shared" ca="1" si="64"/>
        <v>4</v>
      </c>
      <c r="E545" s="1">
        <f t="shared" si="65"/>
        <v>0</v>
      </c>
      <c r="F545" s="1">
        <f t="shared" ca="1" si="66"/>
        <v>4</v>
      </c>
      <c r="G545" s="1">
        <f t="shared" ca="1" si="68"/>
        <v>400</v>
      </c>
      <c r="H545" s="1">
        <f t="shared" ca="1" si="69"/>
        <v>12159.772170476595</v>
      </c>
    </row>
    <row r="546" spans="1:8" x14ac:dyDescent="0.2">
      <c r="A546" s="1">
        <v>540</v>
      </c>
      <c r="B546" s="1">
        <f t="shared" ca="1" si="63"/>
        <v>0.36499956620847795</v>
      </c>
      <c r="C546" s="1">
        <f t="shared" ca="1" si="67"/>
        <v>-1</v>
      </c>
      <c r="D546" s="1">
        <f t="shared" ca="1" si="64"/>
        <v>5</v>
      </c>
      <c r="E546" s="1">
        <f t="shared" si="65"/>
        <v>0</v>
      </c>
      <c r="F546" s="1">
        <f t="shared" ca="1" si="66"/>
        <v>5</v>
      </c>
      <c r="G546" s="1">
        <f t="shared" ca="1" si="68"/>
        <v>500</v>
      </c>
      <c r="H546" s="1">
        <f t="shared" ca="1" si="69"/>
        <v>11659.772170476595</v>
      </c>
    </row>
    <row r="547" spans="1:8" x14ac:dyDescent="0.2">
      <c r="A547" s="1">
        <v>541</v>
      </c>
      <c r="B547" s="1">
        <f t="shared" ca="1" si="63"/>
        <v>0.79361155964378505</v>
      </c>
      <c r="C547" s="1">
        <f t="shared" ca="1" si="67"/>
        <v>1.5003715654173615</v>
      </c>
      <c r="D547" s="1">
        <f t="shared" ca="1" si="64"/>
        <v>4</v>
      </c>
      <c r="E547" s="1">
        <f t="shared" si="65"/>
        <v>0</v>
      </c>
      <c r="F547" s="1">
        <f t="shared" ca="1" si="66"/>
        <v>1</v>
      </c>
      <c r="G547" s="1">
        <f t="shared" ca="1" si="68"/>
        <v>100</v>
      </c>
      <c r="H547" s="1">
        <f t="shared" ca="1" si="69"/>
        <v>11809.809327018331</v>
      </c>
    </row>
    <row r="548" spans="1:8" x14ac:dyDescent="0.2">
      <c r="A548" s="1">
        <v>542</v>
      </c>
      <c r="B548" s="1">
        <f t="shared" ca="1" si="63"/>
        <v>0.46305442827259335</v>
      </c>
      <c r="C548" s="1">
        <f t="shared" ca="1" si="67"/>
        <v>-1</v>
      </c>
      <c r="D548" s="1">
        <f t="shared" ca="1" si="64"/>
        <v>5</v>
      </c>
      <c r="E548" s="1">
        <f t="shared" si="65"/>
        <v>0</v>
      </c>
      <c r="F548" s="1">
        <f t="shared" ca="1" si="66"/>
        <v>0</v>
      </c>
      <c r="G548" s="1">
        <f t="shared" ca="1" si="68"/>
        <v>0</v>
      </c>
      <c r="H548" s="1">
        <f t="shared" ca="1" si="69"/>
        <v>11809.809327018331</v>
      </c>
    </row>
    <row r="549" spans="1:8" x14ac:dyDescent="0.2">
      <c r="A549" s="1">
        <v>543</v>
      </c>
      <c r="B549" s="1">
        <f t="shared" ca="1" si="63"/>
        <v>0.32932537234552506</v>
      </c>
      <c r="C549" s="1">
        <f t="shared" ca="1" si="67"/>
        <v>-1</v>
      </c>
      <c r="D549" s="1">
        <f t="shared" ca="1" si="64"/>
        <v>1</v>
      </c>
      <c r="E549" s="1">
        <f t="shared" si="65"/>
        <v>0</v>
      </c>
      <c r="F549" s="1">
        <f t="shared" ca="1" si="66"/>
        <v>1</v>
      </c>
      <c r="G549" s="1">
        <f t="shared" ca="1" si="68"/>
        <v>100</v>
      </c>
      <c r="H549" s="1">
        <f t="shared" ca="1" si="69"/>
        <v>11709.809327018331</v>
      </c>
    </row>
    <row r="550" spans="1:8" x14ac:dyDescent="0.2">
      <c r="A550" s="1">
        <v>544</v>
      </c>
      <c r="B550" s="1">
        <f t="shared" ca="1" si="63"/>
        <v>0.74761720065215831</v>
      </c>
      <c r="C550" s="1">
        <f t="shared" ca="1" si="67"/>
        <v>1.5003715654173615</v>
      </c>
      <c r="D550" s="1">
        <f t="shared" ca="1" si="64"/>
        <v>0</v>
      </c>
      <c r="E550" s="1">
        <f t="shared" si="65"/>
        <v>0</v>
      </c>
      <c r="F550" s="1">
        <f t="shared" ca="1" si="66"/>
        <v>2</v>
      </c>
      <c r="G550" s="1">
        <f t="shared" ca="1" si="68"/>
        <v>200</v>
      </c>
      <c r="H550" s="1">
        <f t="shared" ca="1" si="69"/>
        <v>12009.883640101803</v>
      </c>
    </row>
    <row r="551" spans="1:8" x14ac:dyDescent="0.2">
      <c r="A551" s="1">
        <v>545</v>
      </c>
      <c r="B551" s="1">
        <f t="shared" ca="1" si="63"/>
        <v>0.53293286622182801</v>
      </c>
      <c r="C551" s="1">
        <f t="shared" ca="1" si="67"/>
        <v>-1</v>
      </c>
      <c r="D551" s="1">
        <f t="shared" ca="1" si="64"/>
        <v>1</v>
      </c>
      <c r="E551" s="1">
        <f t="shared" si="65"/>
        <v>0</v>
      </c>
      <c r="F551" s="1">
        <f t="shared" ca="1" si="66"/>
        <v>1</v>
      </c>
      <c r="G551" s="1">
        <f t="shared" ca="1" si="68"/>
        <v>100</v>
      </c>
      <c r="H551" s="1">
        <f t="shared" ca="1" si="69"/>
        <v>11909.883640101803</v>
      </c>
    </row>
    <row r="552" spans="1:8" x14ac:dyDescent="0.2">
      <c r="A552" s="1">
        <v>546</v>
      </c>
      <c r="B552" s="1">
        <f t="shared" ca="1" si="63"/>
        <v>0.89265763913173701</v>
      </c>
      <c r="C552" s="1">
        <f t="shared" ca="1" si="67"/>
        <v>1.5003715654173615</v>
      </c>
      <c r="D552" s="1">
        <f t="shared" ca="1" si="64"/>
        <v>0</v>
      </c>
      <c r="E552" s="1">
        <f t="shared" si="65"/>
        <v>0</v>
      </c>
      <c r="F552" s="1">
        <f t="shared" ca="1" si="66"/>
        <v>2</v>
      </c>
      <c r="G552" s="1">
        <f t="shared" ca="1" si="68"/>
        <v>200</v>
      </c>
      <c r="H552" s="1">
        <f t="shared" ca="1" si="69"/>
        <v>12209.957953185276</v>
      </c>
    </row>
    <row r="553" spans="1:8" x14ac:dyDescent="0.2">
      <c r="A553" s="1">
        <v>547</v>
      </c>
      <c r="B553" s="1">
        <f t="shared" ca="1" si="63"/>
        <v>0.66413332965891148</v>
      </c>
      <c r="C553" s="1">
        <f t="shared" ca="1" si="67"/>
        <v>1.5003715654173615</v>
      </c>
      <c r="D553" s="1">
        <f t="shared" ca="1" si="64"/>
        <v>-1</v>
      </c>
      <c r="E553" s="1">
        <f t="shared" si="65"/>
        <v>0</v>
      </c>
      <c r="F553" s="1">
        <f t="shared" ca="1" si="66"/>
        <v>1</v>
      </c>
      <c r="G553" s="1">
        <f t="shared" ca="1" si="68"/>
        <v>100</v>
      </c>
      <c r="H553" s="1">
        <f t="shared" ca="1" si="69"/>
        <v>12359.995109727011</v>
      </c>
    </row>
    <row r="554" spans="1:8" x14ac:dyDescent="0.2">
      <c r="A554" s="1">
        <v>548</v>
      </c>
      <c r="B554" s="1">
        <f t="shared" ca="1" si="63"/>
        <v>0.94143578600141353</v>
      </c>
      <c r="C554" s="1">
        <f t="shared" ca="1" si="67"/>
        <v>1.5003715654173615</v>
      </c>
      <c r="D554" s="1">
        <f t="shared" ca="1" si="64"/>
        <v>-2</v>
      </c>
      <c r="E554" s="1">
        <f t="shared" si="65"/>
        <v>0</v>
      </c>
      <c r="F554" s="1">
        <f t="shared" ca="1" si="66"/>
        <v>0</v>
      </c>
      <c r="G554" s="1">
        <f t="shared" ca="1" si="68"/>
        <v>0</v>
      </c>
      <c r="H554" s="1">
        <f t="shared" ca="1" si="69"/>
        <v>12359.995109727011</v>
      </c>
    </row>
    <row r="555" spans="1:8" x14ac:dyDescent="0.2">
      <c r="A555" s="1">
        <v>549</v>
      </c>
      <c r="B555" s="1">
        <f t="shared" ca="1" si="63"/>
        <v>0.57117765450844038</v>
      </c>
      <c r="C555" s="1">
        <f t="shared" ca="1" si="67"/>
        <v>-1</v>
      </c>
      <c r="D555" s="1">
        <f t="shared" ca="1" si="64"/>
        <v>-1</v>
      </c>
      <c r="E555" s="1">
        <f t="shared" si="65"/>
        <v>0</v>
      </c>
      <c r="F555" s="1">
        <f t="shared" ca="1" si="66"/>
        <v>-1</v>
      </c>
      <c r="G555" s="1">
        <f t="shared" ca="1" si="68"/>
        <v>-100</v>
      </c>
      <c r="H555" s="1">
        <f t="shared" ca="1" si="69"/>
        <v>12459.995109727011</v>
      </c>
    </row>
    <row r="556" spans="1:8" x14ac:dyDescent="0.2">
      <c r="A556" s="1">
        <v>550</v>
      </c>
      <c r="B556" s="1">
        <f t="shared" ca="1" si="63"/>
        <v>0.71284621677465487</v>
      </c>
      <c r="C556" s="1">
        <f t="shared" ca="1" si="67"/>
        <v>1.5003715654173615</v>
      </c>
      <c r="D556" s="1">
        <f t="shared" ca="1" si="64"/>
        <v>-2</v>
      </c>
      <c r="E556" s="1">
        <f t="shared" si="65"/>
        <v>0</v>
      </c>
      <c r="F556" s="1">
        <f t="shared" ca="1" si="66"/>
        <v>0</v>
      </c>
      <c r="G556" s="1">
        <f t="shared" ca="1" si="68"/>
        <v>0</v>
      </c>
      <c r="H556" s="1">
        <f t="shared" ca="1" si="69"/>
        <v>12459.995109727011</v>
      </c>
    </row>
    <row r="557" spans="1:8" x14ac:dyDescent="0.2">
      <c r="A557" s="1">
        <v>551</v>
      </c>
      <c r="B557" s="1">
        <f t="shared" ca="1" si="63"/>
        <v>0.61700893051653238</v>
      </c>
      <c r="C557" s="1">
        <f t="shared" ca="1" si="67"/>
        <v>1.5003715654173615</v>
      </c>
      <c r="D557" s="1">
        <f t="shared" ca="1" si="64"/>
        <v>-3</v>
      </c>
      <c r="E557" s="1">
        <f t="shared" si="65"/>
        <v>0</v>
      </c>
      <c r="F557" s="1">
        <f t="shared" ca="1" si="66"/>
        <v>-1</v>
      </c>
      <c r="G557" s="1">
        <f t="shared" ca="1" si="68"/>
        <v>-100</v>
      </c>
      <c r="H557" s="1">
        <f t="shared" ca="1" si="69"/>
        <v>12309.957953185276</v>
      </c>
    </row>
    <row r="558" spans="1:8" x14ac:dyDescent="0.2">
      <c r="A558" s="1">
        <v>552</v>
      </c>
      <c r="B558" s="1">
        <f t="shared" ca="1" si="63"/>
        <v>0.61387447520699379</v>
      </c>
      <c r="C558" s="1">
        <f t="shared" ca="1" si="67"/>
        <v>1.5003715654173615</v>
      </c>
      <c r="D558" s="1">
        <f t="shared" ca="1" si="64"/>
        <v>-4</v>
      </c>
      <c r="E558" s="1">
        <f t="shared" si="65"/>
        <v>0</v>
      </c>
      <c r="F558" s="1">
        <f t="shared" ca="1" si="66"/>
        <v>-2</v>
      </c>
      <c r="G558" s="1">
        <f t="shared" ca="1" si="68"/>
        <v>-200</v>
      </c>
      <c r="H558" s="1">
        <f t="shared" ca="1" si="69"/>
        <v>12009.883640101803</v>
      </c>
    </row>
    <row r="559" spans="1:8" x14ac:dyDescent="0.2">
      <c r="A559" s="1">
        <v>553</v>
      </c>
      <c r="B559" s="1">
        <f t="shared" ca="1" si="63"/>
        <v>0.49402384562820667</v>
      </c>
      <c r="C559" s="1">
        <f t="shared" ca="1" si="67"/>
        <v>-1</v>
      </c>
      <c r="D559" s="1">
        <f t="shared" ca="1" si="64"/>
        <v>-3</v>
      </c>
      <c r="E559" s="1">
        <f t="shared" si="65"/>
        <v>0</v>
      </c>
      <c r="F559" s="1">
        <f t="shared" ca="1" si="66"/>
        <v>-3</v>
      </c>
      <c r="G559" s="1">
        <f t="shared" ca="1" si="68"/>
        <v>-300</v>
      </c>
      <c r="H559" s="1">
        <f t="shared" ca="1" si="69"/>
        <v>12309.883640101803</v>
      </c>
    </row>
    <row r="560" spans="1:8" x14ac:dyDescent="0.2">
      <c r="A560" s="1">
        <v>554</v>
      </c>
      <c r="B560" s="1">
        <f t="shared" ca="1" si="63"/>
        <v>0.30132569541025667</v>
      </c>
      <c r="C560" s="1">
        <f t="shared" ca="1" si="67"/>
        <v>-1</v>
      </c>
      <c r="D560" s="1">
        <f t="shared" ca="1" si="64"/>
        <v>-2</v>
      </c>
      <c r="E560" s="1">
        <f t="shared" si="65"/>
        <v>0</v>
      </c>
      <c r="F560" s="1">
        <f t="shared" ca="1" si="66"/>
        <v>-2</v>
      </c>
      <c r="G560" s="1">
        <f t="shared" ca="1" si="68"/>
        <v>-200</v>
      </c>
      <c r="H560" s="1">
        <f t="shared" ca="1" si="69"/>
        <v>12509.883640101803</v>
      </c>
    </row>
    <row r="561" spans="1:8" x14ac:dyDescent="0.2">
      <c r="A561" s="1">
        <v>555</v>
      </c>
      <c r="B561" s="1">
        <f t="shared" ca="1" si="63"/>
        <v>9.0396316184090053E-2</v>
      </c>
      <c r="C561" s="1">
        <f t="shared" ca="1" si="67"/>
        <v>-1</v>
      </c>
      <c r="D561" s="1">
        <f t="shared" ca="1" si="64"/>
        <v>-1</v>
      </c>
      <c r="E561" s="1">
        <f t="shared" si="65"/>
        <v>0</v>
      </c>
      <c r="F561" s="1">
        <f t="shared" ca="1" si="66"/>
        <v>-1</v>
      </c>
      <c r="G561" s="1">
        <f t="shared" ca="1" si="68"/>
        <v>-100</v>
      </c>
      <c r="H561" s="1">
        <f t="shared" ca="1" si="69"/>
        <v>12609.883640101803</v>
      </c>
    </row>
    <row r="562" spans="1:8" x14ac:dyDescent="0.2">
      <c r="A562" s="1">
        <v>556</v>
      </c>
      <c r="B562" s="1">
        <f t="shared" ca="1" si="63"/>
        <v>0.89594134322263785</v>
      </c>
      <c r="C562" s="1">
        <f t="shared" ca="1" si="67"/>
        <v>1.5003715654173615</v>
      </c>
      <c r="D562" s="1">
        <f t="shared" ca="1" si="64"/>
        <v>-2</v>
      </c>
      <c r="E562" s="1">
        <f t="shared" si="65"/>
        <v>0</v>
      </c>
      <c r="F562" s="1">
        <f t="shared" ca="1" si="66"/>
        <v>0</v>
      </c>
      <c r="G562" s="1">
        <f t="shared" ca="1" si="68"/>
        <v>0</v>
      </c>
      <c r="H562" s="1">
        <f t="shared" ca="1" si="69"/>
        <v>12609.883640101803</v>
      </c>
    </row>
    <row r="563" spans="1:8" x14ac:dyDescent="0.2">
      <c r="A563" s="1">
        <v>557</v>
      </c>
      <c r="B563" s="1">
        <f t="shared" ca="1" si="63"/>
        <v>6.348894242318659E-2</v>
      </c>
      <c r="C563" s="1">
        <f t="shared" ca="1" si="67"/>
        <v>-1</v>
      </c>
      <c r="D563" s="1">
        <f t="shared" ca="1" si="64"/>
        <v>-1</v>
      </c>
      <c r="E563" s="1">
        <f t="shared" si="65"/>
        <v>0</v>
      </c>
      <c r="F563" s="1">
        <f t="shared" ca="1" si="66"/>
        <v>-1</v>
      </c>
      <c r="G563" s="1">
        <f t="shared" ca="1" si="68"/>
        <v>-100</v>
      </c>
      <c r="H563" s="1">
        <f t="shared" ca="1" si="69"/>
        <v>12709.883640101803</v>
      </c>
    </row>
    <row r="564" spans="1:8" x14ac:dyDescent="0.2">
      <c r="A564" s="1">
        <v>558</v>
      </c>
      <c r="B564" s="1">
        <f t="shared" ca="1" si="63"/>
        <v>0.65800333520207399</v>
      </c>
      <c r="C564" s="1">
        <f t="shared" ca="1" si="67"/>
        <v>1.5003715654173615</v>
      </c>
      <c r="D564" s="1">
        <f t="shared" ca="1" si="64"/>
        <v>-2</v>
      </c>
      <c r="E564" s="1">
        <f t="shared" si="65"/>
        <v>0</v>
      </c>
      <c r="F564" s="1">
        <f t="shared" ca="1" si="66"/>
        <v>0</v>
      </c>
      <c r="G564" s="1">
        <f t="shared" ca="1" si="68"/>
        <v>0</v>
      </c>
      <c r="H564" s="1">
        <f t="shared" ca="1" si="69"/>
        <v>12709.883640101803</v>
      </c>
    </row>
    <row r="565" spans="1:8" x14ac:dyDescent="0.2">
      <c r="A565" s="1">
        <v>559</v>
      </c>
      <c r="B565" s="1">
        <f t="shared" ca="1" si="63"/>
        <v>9.4129558353966192E-2</v>
      </c>
      <c r="C565" s="1">
        <f t="shared" ca="1" si="67"/>
        <v>-1</v>
      </c>
      <c r="D565" s="1">
        <f t="shared" ca="1" si="64"/>
        <v>-1</v>
      </c>
      <c r="E565" s="1">
        <f t="shared" si="65"/>
        <v>0</v>
      </c>
      <c r="F565" s="1">
        <f t="shared" ca="1" si="66"/>
        <v>-1</v>
      </c>
      <c r="G565" s="1">
        <f t="shared" ca="1" si="68"/>
        <v>-100</v>
      </c>
      <c r="H565" s="1">
        <f t="shared" ca="1" si="69"/>
        <v>12809.883640101803</v>
      </c>
    </row>
    <row r="566" spans="1:8" x14ac:dyDescent="0.2">
      <c r="A566" s="1">
        <v>560</v>
      </c>
      <c r="B566" s="1">
        <f t="shared" ca="1" si="63"/>
        <v>0.47686415669006799</v>
      </c>
      <c r="C566" s="1">
        <f t="shared" ca="1" si="67"/>
        <v>-1</v>
      </c>
      <c r="D566" s="1">
        <f t="shared" ca="1" si="64"/>
        <v>0</v>
      </c>
      <c r="E566" s="1">
        <f t="shared" si="65"/>
        <v>0</v>
      </c>
      <c r="F566" s="1">
        <f t="shared" ca="1" si="66"/>
        <v>0</v>
      </c>
      <c r="G566" s="1">
        <f t="shared" ca="1" si="68"/>
        <v>0</v>
      </c>
      <c r="H566" s="1">
        <f t="shared" ca="1" si="69"/>
        <v>12809.883640101803</v>
      </c>
    </row>
    <row r="567" spans="1:8" x14ac:dyDescent="0.2">
      <c r="A567" s="1">
        <v>561</v>
      </c>
      <c r="B567" s="1">
        <f t="shared" ca="1" si="63"/>
        <v>0.63828223575195864</v>
      </c>
      <c r="C567" s="1">
        <f t="shared" ca="1" si="67"/>
        <v>1.5003715654173615</v>
      </c>
      <c r="D567" s="1">
        <f t="shared" ca="1" si="64"/>
        <v>-1</v>
      </c>
      <c r="E567" s="1">
        <f t="shared" si="65"/>
        <v>0</v>
      </c>
      <c r="F567" s="1">
        <f t="shared" ca="1" si="66"/>
        <v>1</v>
      </c>
      <c r="G567" s="1">
        <f t="shared" ca="1" si="68"/>
        <v>100</v>
      </c>
      <c r="H567" s="1">
        <f t="shared" ca="1" si="69"/>
        <v>12959.920796643539</v>
      </c>
    </row>
    <row r="568" spans="1:8" x14ac:dyDescent="0.2">
      <c r="A568" s="1">
        <v>562</v>
      </c>
      <c r="B568" s="1">
        <f t="shared" ca="1" si="63"/>
        <v>0.44831434863507547</v>
      </c>
      <c r="C568" s="1">
        <f t="shared" ca="1" si="67"/>
        <v>-1</v>
      </c>
      <c r="D568" s="1">
        <f t="shared" ca="1" si="64"/>
        <v>0</v>
      </c>
      <c r="E568" s="1">
        <f t="shared" si="65"/>
        <v>0</v>
      </c>
      <c r="F568" s="1">
        <f t="shared" ca="1" si="66"/>
        <v>0</v>
      </c>
      <c r="G568" s="1">
        <f t="shared" ca="1" si="68"/>
        <v>0</v>
      </c>
      <c r="H568" s="1">
        <f t="shared" ca="1" si="69"/>
        <v>12959.920796643539</v>
      </c>
    </row>
    <row r="569" spans="1:8" x14ac:dyDescent="0.2">
      <c r="A569" s="1">
        <v>563</v>
      </c>
      <c r="B569" s="1">
        <f t="shared" ca="1" si="63"/>
        <v>0.4089585948836828</v>
      </c>
      <c r="C569" s="1">
        <f t="shared" ca="1" si="67"/>
        <v>-1</v>
      </c>
      <c r="D569" s="1">
        <f t="shared" ca="1" si="64"/>
        <v>1</v>
      </c>
      <c r="E569" s="1">
        <f t="shared" si="65"/>
        <v>0</v>
      </c>
      <c r="F569" s="1">
        <f t="shared" ca="1" si="66"/>
        <v>1</v>
      </c>
      <c r="G569" s="1">
        <f t="shared" ca="1" si="68"/>
        <v>100</v>
      </c>
      <c r="H569" s="1">
        <f t="shared" ca="1" si="69"/>
        <v>12859.920796643539</v>
      </c>
    </row>
    <row r="570" spans="1:8" x14ac:dyDescent="0.2">
      <c r="A570" s="1">
        <v>564</v>
      </c>
      <c r="B570" s="1">
        <f t="shared" ca="1" si="63"/>
        <v>8.8335716180583668E-2</v>
      </c>
      <c r="C570" s="1">
        <f t="shared" ca="1" si="67"/>
        <v>-1</v>
      </c>
      <c r="D570" s="1">
        <f t="shared" ca="1" si="64"/>
        <v>2</v>
      </c>
      <c r="E570" s="1">
        <f t="shared" si="65"/>
        <v>0</v>
      </c>
      <c r="F570" s="1">
        <f t="shared" ca="1" si="66"/>
        <v>2</v>
      </c>
      <c r="G570" s="1">
        <f t="shared" ca="1" si="68"/>
        <v>200</v>
      </c>
      <c r="H570" s="1">
        <f t="shared" ca="1" si="69"/>
        <v>12659.920796643539</v>
      </c>
    </row>
    <row r="571" spans="1:8" x14ac:dyDescent="0.2">
      <c r="A571" s="1">
        <v>565</v>
      </c>
      <c r="B571" s="1">
        <f t="shared" ca="1" si="63"/>
        <v>0.98524947471871493</v>
      </c>
      <c r="C571" s="1">
        <f t="shared" ca="1" si="67"/>
        <v>1.5003715654173615</v>
      </c>
      <c r="D571" s="1">
        <f t="shared" ca="1" si="64"/>
        <v>1</v>
      </c>
      <c r="E571" s="1">
        <f t="shared" si="65"/>
        <v>0</v>
      </c>
      <c r="F571" s="1">
        <f t="shared" ca="1" si="66"/>
        <v>3</v>
      </c>
      <c r="G571" s="1">
        <f t="shared" ca="1" si="68"/>
        <v>300</v>
      </c>
      <c r="H571" s="1">
        <f t="shared" ca="1" si="69"/>
        <v>13110.032266268747</v>
      </c>
    </row>
    <row r="572" spans="1:8" x14ac:dyDescent="0.2">
      <c r="A572" s="1">
        <v>566</v>
      </c>
      <c r="B572" s="1">
        <f t="shared" ca="1" si="63"/>
        <v>0.59525290351405247</v>
      </c>
      <c r="C572" s="1">
        <f t="shared" ca="1" si="67"/>
        <v>-1</v>
      </c>
      <c r="D572" s="1">
        <f t="shared" ca="1" si="64"/>
        <v>2</v>
      </c>
      <c r="E572" s="1">
        <f t="shared" si="65"/>
        <v>0</v>
      </c>
      <c r="F572" s="1">
        <f t="shared" ca="1" si="66"/>
        <v>2</v>
      </c>
      <c r="G572" s="1">
        <f t="shared" ca="1" si="68"/>
        <v>200</v>
      </c>
      <c r="H572" s="1">
        <f t="shared" ca="1" si="69"/>
        <v>12910.032266268747</v>
      </c>
    </row>
    <row r="573" spans="1:8" x14ac:dyDescent="0.2">
      <c r="A573" s="1">
        <v>567</v>
      </c>
      <c r="B573" s="1">
        <f t="shared" ca="1" si="63"/>
        <v>8.2132878606210213E-2</v>
      </c>
      <c r="C573" s="1">
        <f t="shared" ca="1" si="67"/>
        <v>-1</v>
      </c>
      <c r="D573" s="1">
        <f t="shared" ca="1" si="64"/>
        <v>3</v>
      </c>
      <c r="E573" s="1">
        <f t="shared" si="65"/>
        <v>0</v>
      </c>
      <c r="F573" s="1">
        <f t="shared" ca="1" si="66"/>
        <v>3</v>
      </c>
      <c r="G573" s="1">
        <f t="shared" ca="1" si="68"/>
        <v>300</v>
      </c>
      <c r="H573" s="1">
        <f t="shared" ca="1" si="69"/>
        <v>12610.032266268747</v>
      </c>
    </row>
    <row r="574" spans="1:8" x14ac:dyDescent="0.2">
      <c r="A574" s="1">
        <v>568</v>
      </c>
      <c r="B574" s="1">
        <f t="shared" ca="1" si="63"/>
        <v>0.90819397702678861</v>
      </c>
      <c r="C574" s="1">
        <f t="shared" ca="1" si="67"/>
        <v>1.5003715654173615</v>
      </c>
      <c r="D574" s="1">
        <f t="shared" ca="1" si="64"/>
        <v>2</v>
      </c>
      <c r="E574" s="1">
        <f t="shared" si="65"/>
        <v>0</v>
      </c>
      <c r="F574" s="1">
        <f t="shared" ca="1" si="66"/>
        <v>4</v>
      </c>
      <c r="G574" s="1">
        <f t="shared" ca="1" si="68"/>
        <v>400</v>
      </c>
      <c r="H574" s="1">
        <f t="shared" ca="1" si="69"/>
        <v>13210.180892435692</v>
      </c>
    </row>
    <row r="575" spans="1:8" x14ac:dyDescent="0.2">
      <c r="A575" s="1">
        <v>569</v>
      </c>
      <c r="B575" s="1">
        <f t="shared" ca="1" si="63"/>
        <v>0.94034544790716723</v>
      </c>
      <c r="C575" s="1">
        <f t="shared" ca="1" si="67"/>
        <v>1.5003715654173615</v>
      </c>
      <c r="D575" s="1">
        <f t="shared" ca="1" si="64"/>
        <v>1</v>
      </c>
      <c r="E575" s="1">
        <f t="shared" si="65"/>
        <v>0</v>
      </c>
      <c r="F575" s="1">
        <f t="shared" ca="1" si="66"/>
        <v>3</v>
      </c>
      <c r="G575" s="1">
        <f t="shared" ca="1" si="68"/>
        <v>300</v>
      </c>
      <c r="H575" s="1">
        <f t="shared" ca="1" si="69"/>
        <v>13660.2923620609</v>
      </c>
    </row>
    <row r="576" spans="1:8" x14ac:dyDescent="0.2">
      <c r="A576" s="1">
        <v>570</v>
      </c>
      <c r="B576" s="1">
        <f t="shared" ca="1" si="63"/>
        <v>0.75082549129855403</v>
      </c>
      <c r="C576" s="1">
        <f t="shared" ca="1" si="67"/>
        <v>1.5003715654173615</v>
      </c>
      <c r="D576" s="1">
        <f t="shared" ca="1" si="64"/>
        <v>0</v>
      </c>
      <c r="E576" s="1">
        <f t="shared" si="65"/>
        <v>0</v>
      </c>
      <c r="F576" s="1">
        <f t="shared" ca="1" si="66"/>
        <v>2</v>
      </c>
      <c r="G576" s="1">
        <f t="shared" ca="1" si="68"/>
        <v>200</v>
      </c>
      <c r="H576" s="1">
        <f t="shared" ca="1" si="69"/>
        <v>13960.366675144372</v>
      </c>
    </row>
    <row r="577" spans="1:8" x14ac:dyDescent="0.2">
      <c r="A577" s="1">
        <v>571</v>
      </c>
      <c r="B577" s="1">
        <f t="shared" ca="1" si="63"/>
        <v>9.0346568104460734E-2</v>
      </c>
      <c r="C577" s="1">
        <f t="shared" ca="1" si="67"/>
        <v>-1</v>
      </c>
      <c r="D577" s="1">
        <f t="shared" ca="1" si="64"/>
        <v>1</v>
      </c>
      <c r="E577" s="1">
        <f t="shared" si="65"/>
        <v>0</v>
      </c>
      <c r="F577" s="1">
        <f t="shared" ca="1" si="66"/>
        <v>1</v>
      </c>
      <c r="G577" s="1">
        <f t="shared" ca="1" si="68"/>
        <v>100</v>
      </c>
      <c r="H577" s="1">
        <f t="shared" ca="1" si="69"/>
        <v>13860.366675144372</v>
      </c>
    </row>
    <row r="578" spans="1:8" x14ac:dyDescent="0.2">
      <c r="A578" s="1">
        <v>572</v>
      </c>
      <c r="B578" s="1">
        <f t="shared" ca="1" si="63"/>
        <v>0.35810972519359985</v>
      </c>
      <c r="C578" s="1">
        <f t="shared" ca="1" si="67"/>
        <v>-1</v>
      </c>
      <c r="D578" s="1">
        <f t="shared" ca="1" si="64"/>
        <v>2</v>
      </c>
      <c r="E578" s="1">
        <f t="shared" si="65"/>
        <v>0</v>
      </c>
      <c r="F578" s="1">
        <f t="shared" ca="1" si="66"/>
        <v>2</v>
      </c>
      <c r="G578" s="1">
        <f t="shared" ca="1" si="68"/>
        <v>200</v>
      </c>
      <c r="H578" s="1">
        <f t="shared" ca="1" si="69"/>
        <v>13660.366675144372</v>
      </c>
    </row>
    <row r="579" spans="1:8" x14ac:dyDescent="0.2">
      <c r="A579" s="1">
        <v>573</v>
      </c>
      <c r="B579" s="1">
        <f t="shared" ca="1" si="63"/>
        <v>0.19046176613363897</v>
      </c>
      <c r="C579" s="1">
        <f t="shared" ca="1" si="67"/>
        <v>-1</v>
      </c>
      <c r="D579" s="1">
        <f t="shared" ca="1" si="64"/>
        <v>3</v>
      </c>
      <c r="E579" s="1">
        <f t="shared" si="65"/>
        <v>0</v>
      </c>
      <c r="F579" s="1">
        <f t="shared" ca="1" si="66"/>
        <v>3</v>
      </c>
      <c r="G579" s="1">
        <f t="shared" ca="1" si="68"/>
        <v>300</v>
      </c>
      <c r="H579" s="1">
        <f t="shared" ca="1" si="69"/>
        <v>13360.366675144372</v>
      </c>
    </row>
    <row r="580" spans="1:8" x14ac:dyDescent="0.2">
      <c r="A580" s="1">
        <v>574</v>
      </c>
      <c r="B580" s="1">
        <f t="shared" ca="1" si="63"/>
        <v>0.28325698271655608</v>
      </c>
      <c r="C580" s="1">
        <f t="shared" ca="1" si="67"/>
        <v>-1</v>
      </c>
      <c r="D580" s="1">
        <f t="shared" ca="1" si="64"/>
        <v>4</v>
      </c>
      <c r="E580" s="1">
        <f t="shared" si="65"/>
        <v>0</v>
      </c>
      <c r="F580" s="1">
        <f t="shared" ca="1" si="66"/>
        <v>4</v>
      </c>
      <c r="G580" s="1">
        <f t="shared" ca="1" si="68"/>
        <v>400</v>
      </c>
      <c r="H580" s="1">
        <f t="shared" ca="1" si="69"/>
        <v>12960.366675144372</v>
      </c>
    </row>
    <row r="581" spans="1:8" x14ac:dyDescent="0.2">
      <c r="A581" s="1">
        <v>575</v>
      </c>
      <c r="B581" s="1">
        <f t="shared" ca="1" si="63"/>
        <v>0.68444214014044835</v>
      </c>
      <c r="C581" s="1">
        <f t="shared" ca="1" si="67"/>
        <v>1.5003715654173615</v>
      </c>
      <c r="D581" s="1">
        <f t="shared" ca="1" si="64"/>
        <v>3</v>
      </c>
      <c r="E581" s="1">
        <f t="shared" si="65"/>
        <v>0</v>
      </c>
      <c r="F581" s="1">
        <f t="shared" ca="1" si="66"/>
        <v>5</v>
      </c>
      <c r="G581" s="1">
        <f t="shared" ca="1" si="68"/>
        <v>500</v>
      </c>
      <c r="H581" s="1">
        <f t="shared" ca="1" si="69"/>
        <v>13710.552457853053</v>
      </c>
    </row>
    <row r="582" spans="1:8" x14ac:dyDescent="0.2">
      <c r="A582" s="1">
        <v>576</v>
      </c>
      <c r="B582" s="1">
        <f t="shared" ca="1" si="63"/>
        <v>0.79484934174614008</v>
      </c>
      <c r="C582" s="1">
        <f t="shared" ca="1" si="67"/>
        <v>1.5003715654173615</v>
      </c>
      <c r="D582" s="1">
        <f t="shared" ca="1" si="64"/>
        <v>2</v>
      </c>
      <c r="E582" s="1">
        <f t="shared" si="65"/>
        <v>0</v>
      </c>
      <c r="F582" s="1">
        <f t="shared" ca="1" si="66"/>
        <v>4</v>
      </c>
      <c r="G582" s="1">
        <f t="shared" ca="1" si="68"/>
        <v>400</v>
      </c>
      <c r="H582" s="1">
        <f t="shared" ca="1" si="69"/>
        <v>14310.701084019998</v>
      </c>
    </row>
    <row r="583" spans="1:8" x14ac:dyDescent="0.2">
      <c r="A583" s="1">
        <v>577</v>
      </c>
      <c r="B583" s="1">
        <f t="shared" ca="1" si="63"/>
        <v>0.22560950112867229</v>
      </c>
      <c r="C583" s="1">
        <f t="shared" ca="1" si="67"/>
        <v>-1</v>
      </c>
      <c r="D583" s="1">
        <f t="shared" ca="1" si="64"/>
        <v>3</v>
      </c>
      <c r="E583" s="1">
        <f t="shared" si="65"/>
        <v>0</v>
      </c>
      <c r="F583" s="1">
        <f t="shared" ca="1" si="66"/>
        <v>3</v>
      </c>
      <c r="G583" s="1">
        <f t="shared" ca="1" si="68"/>
        <v>300</v>
      </c>
      <c r="H583" s="1">
        <f t="shared" ca="1" si="69"/>
        <v>14010.701084019998</v>
      </c>
    </row>
    <row r="584" spans="1:8" x14ac:dyDescent="0.2">
      <c r="A584" s="1">
        <v>578</v>
      </c>
      <c r="B584" s="1">
        <f t="shared" ref="B584:B647" ca="1" si="70">RAND()</f>
        <v>0.50293299584505002</v>
      </c>
      <c r="C584" s="1">
        <f t="shared" ca="1" si="67"/>
        <v>-1</v>
      </c>
      <c r="D584" s="1">
        <f t="shared" ref="D584:D647" ca="1" si="71">IF($D$3=$S$2,IF(C584&lt;0,IF(E584&gt;E583,0-1,D583-1),IF(C584&gt;0,IF(AND(E583=1,D583=0),D583,IF(E584&lt;E583,0+1,D583+1)),D583)),
IF($D$3=$S$4,IF(C584&lt;0,IF(D583=$F$2,0+1,D583+1),IF(C584&gt;0,D583-1,D583)),
IF($D$3=$S$5,IF(C584&lt;0,IF(D583=$F$2,0+1,D583+1),IF(C584&gt;0,D583-1,D583)),
)))</f>
        <v>4</v>
      </c>
      <c r="E584" s="1">
        <f t="shared" ref="E584:E647" si="72">IF($D$3=$S$2,IF(AND(D583=-$B$2,C584&lt;0),IF(E583=$F$2,1,E583+1),IF(AND(D583=$D$2,C584&gt;0),IF(E583=1,1,E583-1),E583)),)</f>
        <v>0</v>
      </c>
      <c r="F584" s="1">
        <f t="shared" ref="F584:F647" ca="1" si="73">IF($D$3=$S$2,IF(IF(E584&gt;E583,ROUNDUP(F583*$F$3,0),IF(E584&lt;E583,IF(AND(E583=$F$2,E584=1),1,ROUNDDOWN(F583/$F$3,0)),F583))=0,1,IF(E584&gt;E583,ROUNDUP(F583*$F$3,0),IF(E584&lt;E583,IF(AND(E583=$F$2,E584=1),1,ROUNDDOWN(F583/$F$3,0)),F583))),
IF($D$3=$S$4,IF(C583&lt;0,IF(F583=$F$2,$H$3,F583+$F$3),IF(C583&gt;0,F583-$F$3,F583)),
IF($D$3=$S$5,IF(C583&lt;0,F583+F582,IF(C583&gt;0,F583-F582,F583)),
F583)))</f>
        <v>4</v>
      </c>
      <c r="G584" s="1">
        <f t="shared" ca="1" si="68"/>
        <v>400</v>
      </c>
      <c r="H584" s="1">
        <f t="shared" ca="1" si="69"/>
        <v>13610.701084019998</v>
      </c>
    </row>
    <row r="585" spans="1:8" x14ac:dyDescent="0.2">
      <c r="A585" s="1">
        <v>579</v>
      </c>
      <c r="B585" s="1">
        <f t="shared" ca="1" si="70"/>
        <v>0.99461245408977417</v>
      </c>
      <c r="C585" s="1">
        <f t="shared" ca="1" si="67"/>
        <v>1.5003715654173615</v>
      </c>
      <c r="D585" s="1">
        <f t="shared" ca="1" si="71"/>
        <v>3</v>
      </c>
      <c r="E585" s="1">
        <f t="shared" si="72"/>
        <v>0</v>
      </c>
      <c r="F585" s="1">
        <f t="shared" ca="1" si="73"/>
        <v>5</v>
      </c>
      <c r="G585" s="1">
        <f t="shared" ca="1" si="68"/>
        <v>500</v>
      </c>
      <c r="H585" s="1">
        <f t="shared" ca="1" si="69"/>
        <v>14360.886866728679</v>
      </c>
    </row>
    <row r="586" spans="1:8" x14ac:dyDescent="0.2">
      <c r="A586" s="1">
        <v>580</v>
      </c>
      <c r="B586" s="1">
        <f t="shared" ca="1" si="70"/>
        <v>0.99717869626085942</v>
      </c>
      <c r="C586" s="1">
        <f t="shared" ca="1" si="67"/>
        <v>1.5003715654173615</v>
      </c>
      <c r="D586" s="1">
        <f t="shared" ca="1" si="71"/>
        <v>2</v>
      </c>
      <c r="E586" s="1">
        <f t="shared" si="72"/>
        <v>0</v>
      </c>
      <c r="F586" s="1">
        <f t="shared" ca="1" si="73"/>
        <v>4</v>
      </c>
      <c r="G586" s="1">
        <f t="shared" ca="1" si="68"/>
        <v>400</v>
      </c>
      <c r="H586" s="1">
        <f t="shared" ca="1" si="69"/>
        <v>14961.035492895624</v>
      </c>
    </row>
    <row r="587" spans="1:8" x14ac:dyDescent="0.2">
      <c r="A587" s="1">
        <v>581</v>
      </c>
      <c r="B587" s="1">
        <f t="shared" ca="1" si="70"/>
        <v>0.42797939768206861</v>
      </c>
      <c r="C587" s="1">
        <f t="shared" ca="1" si="67"/>
        <v>-1</v>
      </c>
      <c r="D587" s="1">
        <f t="shared" ca="1" si="71"/>
        <v>3</v>
      </c>
      <c r="E587" s="1">
        <f t="shared" si="72"/>
        <v>0</v>
      </c>
      <c r="F587" s="1">
        <f t="shared" ca="1" si="73"/>
        <v>3</v>
      </c>
      <c r="G587" s="1">
        <f t="shared" ca="1" si="68"/>
        <v>300</v>
      </c>
      <c r="H587" s="1">
        <f t="shared" ca="1" si="69"/>
        <v>14661.035492895624</v>
      </c>
    </row>
    <row r="588" spans="1:8" x14ac:dyDescent="0.2">
      <c r="A588" s="1">
        <v>582</v>
      </c>
      <c r="B588" s="1">
        <f t="shared" ca="1" si="70"/>
        <v>0.10107303439219484</v>
      </c>
      <c r="C588" s="1">
        <f t="shared" ca="1" si="67"/>
        <v>-1</v>
      </c>
      <c r="D588" s="1">
        <f t="shared" ca="1" si="71"/>
        <v>4</v>
      </c>
      <c r="E588" s="1">
        <f t="shared" si="72"/>
        <v>0</v>
      </c>
      <c r="F588" s="1">
        <f t="shared" ca="1" si="73"/>
        <v>4</v>
      </c>
      <c r="G588" s="1">
        <f t="shared" ca="1" si="68"/>
        <v>400</v>
      </c>
      <c r="H588" s="1">
        <f t="shared" ca="1" si="69"/>
        <v>14261.035492895624</v>
      </c>
    </row>
    <row r="589" spans="1:8" x14ac:dyDescent="0.2">
      <c r="A589" s="1">
        <v>583</v>
      </c>
      <c r="B589" s="1">
        <f t="shared" ca="1" si="70"/>
        <v>0.9412942299019772</v>
      </c>
      <c r="C589" s="1">
        <f t="shared" ca="1" si="67"/>
        <v>1.5003715654173615</v>
      </c>
      <c r="D589" s="1">
        <f t="shared" ca="1" si="71"/>
        <v>3</v>
      </c>
      <c r="E589" s="1">
        <f t="shared" si="72"/>
        <v>0</v>
      </c>
      <c r="F589" s="1">
        <f t="shared" ca="1" si="73"/>
        <v>5</v>
      </c>
      <c r="G589" s="1">
        <f t="shared" ca="1" si="68"/>
        <v>500</v>
      </c>
      <c r="H589" s="1">
        <f t="shared" ca="1" si="69"/>
        <v>15011.221275604305</v>
      </c>
    </row>
    <row r="590" spans="1:8" x14ac:dyDescent="0.2">
      <c r="A590" s="1">
        <v>584</v>
      </c>
      <c r="B590" s="1">
        <f t="shared" ca="1" si="70"/>
        <v>0.801586035218251</v>
      </c>
      <c r="C590" s="1">
        <f t="shared" ca="1" si="67"/>
        <v>1.5003715654173615</v>
      </c>
      <c r="D590" s="1">
        <f t="shared" ca="1" si="71"/>
        <v>2</v>
      </c>
      <c r="E590" s="1">
        <f t="shared" si="72"/>
        <v>0</v>
      </c>
      <c r="F590" s="1">
        <f t="shared" ca="1" si="73"/>
        <v>4</v>
      </c>
      <c r="G590" s="1">
        <f t="shared" ca="1" si="68"/>
        <v>400</v>
      </c>
      <c r="H590" s="1">
        <f t="shared" ca="1" si="69"/>
        <v>15611.36990177125</v>
      </c>
    </row>
    <row r="591" spans="1:8" x14ac:dyDescent="0.2">
      <c r="A591" s="1">
        <v>585</v>
      </c>
      <c r="B591" s="1">
        <f t="shared" ca="1" si="70"/>
        <v>0.77803003268828619</v>
      </c>
      <c r="C591" s="1">
        <f t="shared" ca="1" si="67"/>
        <v>1.5003715654173615</v>
      </c>
      <c r="D591" s="1">
        <f t="shared" ca="1" si="71"/>
        <v>1</v>
      </c>
      <c r="E591" s="1">
        <f t="shared" si="72"/>
        <v>0</v>
      </c>
      <c r="F591" s="1">
        <f t="shared" ca="1" si="73"/>
        <v>3</v>
      </c>
      <c r="G591" s="1">
        <f t="shared" ca="1" si="68"/>
        <v>300</v>
      </c>
      <c r="H591" s="1">
        <f t="shared" ca="1" si="69"/>
        <v>16061.481371396458</v>
      </c>
    </row>
    <row r="592" spans="1:8" x14ac:dyDescent="0.2">
      <c r="A592" s="1">
        <v>586</v>
      </c>
      <c r="B592" s="1">
        <f t="shared" ca="1" si="70"/>
        <v>0.86939975290390725</v>
      </c>
      <c r="C592" s="1">
        <f t="shared" ca="1" si="67"/>
        <v>1.5003715654173615</v>
      </c>
      <c r="D592" s="1">
        <f t="shared" ca="1" si="71"/>
        <v>0</v>
      </c>
      <c r="E592" s="1">
        <f t="shared" si="72"/>
        <v>0</v>
      </c>
      <c r="F592" s="1">
        <f t="shared" ca="1" si="73"/>
        <v>2</v>
      </c>
      <c r="G592" s="1">
        <f t="shared" ca="1" si="68"/>
        <v>200</v>
      </c>
      <c r="H592" s="1">
        <f t="shared" ca="1" si="69"/>
        <v>16361.55568447993</v>
      </c>
    </row>
    <row r="593" spans="1:8" x14ac:dyDescent="0.2">
      <c r="A593" s="1">
        <v>587</v>
      </c>
      <c r="B593" s="1">
        <f t="shared" ca="1" si="70"/>
        <v>6.0827363374296728E-2</v>
      </c>
      <c r="C593" s="1">
        <f t="shared" ca="1" si="67"/>
        <v>-1</v>
      </c>
      <c r="D593" s="1">
        <f t="shared" ca="1" si="71"/>
        <v>1</v>
      </c>
      <c r="E593" s="1">
        <f t="shared" si="72"/>
        <v>0</v>
      </c>
      <c r="F593" s="1">
        <f t="shared" ca="1" si="73"/>
        <v>1</v>
      </c>
      <c r="G593" s="1">
        <f t="shared" ca="1" si="68"/>
        <v>100</v>
      </c>
      <c r="H593" s="1">
        <f t="shared" ca="1" si="69"/>
        <v>16261.55568447993</v>
      </c>
    </row>
    <row r="594" spans="1:8" x14ac:dyDescent="0.2">
      <c r="A594" s="1">
        <v>588</v>
      </c>
      <c r="B594" s="1">
        <f t="shared" ca="1" si="70"/>
        <v>0.70728018687847216</v>
      </c>
      <c r="C594" s="1">
        <f t="shared" ca="1" si="67"/>
        <v>1.5003715654173615</v>
      </c>
      <c r="D594" s="1">
        <f t="shared" ca="1" si="71"/>
        <v>0</v>
      </c>
      <c r="E594" s="1">
        <f t="shared" si="72"/>
        <v>0</v>
      </c>
      <c r="F594" s="1">
        <f t="shared" ca="1" si="73"/>
        <v>2</v>
      </c>
      <c r="G594" s="1">
        <f t="shared" ca="1" si="68"/>
        <v>200</v>
      </c>
      <c r="H594" s="1">
        <f t="shared" ca="1" si="69"/>
        <v>16561.629997563403</v>
      </c>
    </row>
    <row r="595" spans="1:8" x14ac:dyDescent="0.2">
      <c r="A595" s="1">
        <v>589</v>
      </c>
      <c r="B595" s="1">
        <f t="shared" ca="1" si="70"/>
        <v>0.3905049665856436</v>
      </c>
      <c r="C595" s="1">
        <f t="shared" ca="1" si="67"/>
        <v>-1</v>
      </c>
      <c r="D595" s="1">
        <f t="shared" ca="1" si="71"/>
        <v>1</v>
      </c>
      <c r="E595" s="1">
        <f t="shared" si="72"/>
        <v>0</v>
      </c>
      <c r="F595" s="1">
        <f t="shared" ca="1" si="73"/>
        <v>1</v>
      </c>
      <c r="G595" s="1">
        <f t="shared" ca="1" si="68"/>
        <v>100</v>
      </c>
      <c r="H595" s="1">
        <f t="shared" ca="1" si="69"/>
        <v>16461.629997563403</v>
      </c>
    </row>
    <row r="596" spans="1:8" x14ac:dyDescent="0.2">
      <c r="A596" s="1">
        <v>590</v>
      </c>
      <c r="B596" s="1">
        <f t="shared" ca="1" si="70"/>
        <v>0.53004018646688889</v>
      </c>
      <c r="C596" s="1">
        <f t="shared" ca="1" si="67"/>
        <v>-1</v>
      </c>
      <c r="D596" s="1">
        <f t="shared" ca="1" si="71"/>
        <v>2</v>
      </c>
      <c r="E596" s="1">
        <f t="shared" si="72"/>
        <v>0</v>
      </c>
      <c r="F596" s="1">
        <f t="shared" ca="1" si="73"/>
        <v>2</v>
      </c>
      <c r="G596" s="1">
        <f t="shared" ca="1" si="68"/>
        <v>200</v>
      </c>
      <c r="H596" s="1">
        <f t="shared" ca="1" si="69"/>
        <v>16261.629997563403</v>
      </c>
    </row>
    <row r="597" spans="1:8" x14ac:dyDescent="0.2">
      <c r="A597" s="1">
        <v>591</v>
      </c>
      <c r="B597" s="1">
        <f t="shared" ca="1" si="70"/>
        <v>0.58607124533993515</v>
      </c>
      <c r="C597" s="1">
        <f t="shared" ca="1" si="67"/>
        <v>-1</v>
      </c>
      <c r="D597" s="1">
        <f t="shared" ca="1" si="71"/>
        <v>3</v>
      </c>
      <c r="E597" s="1">
        <f t="shared" si="72"/>
        <v>0</v>
      </c>
      <c r="F597" s="1">
        <f t="shared" ca="1" si="73"/>
        <v>3</v>
      </c>
      <c r="G597" s="1">
        <f t="shared" ca="1" si="68"/>
        <v>300</v>
      </c>
      <c r="H597" s="1">
        <f t="shared" ca="1" si="69"/>
        <v>15961.629997563403</v>
      </c>
    </row>
    <row r="598" spans="1:8" x14ac:dyDescent="0.2">
      <c r="A598" s="1">
        <v>592</v>
      </c>
      <c r="B598" s="1">
        <f t="shared" ca="1" si="70"/>
        <v>0.22296025323118529</v>
      </c>
      <c r="C598" s="1">
        <f t="shared" ca="1" si="67"/>
        <v>-1</v>
      </c>
      <c r="D598" s="1">
        <f t="shared" ca="1" si="71"/>
        <v>4</v>
      </c>
      <c r="E598" s="1">
        <f t="shared" si="72"/>
        <v>0</v>
      </c>
      <c r="F598" s="1">
        <f t="shared" ca="1" si="73"/>
        <v>4</v>
      </c>
      <c r="G598" s="1">
        <f t="shared" ca="1" si="68"/>
        <v>400</v>
      </c>
      <c r="H598" s="1">
        <f t="shared" ca="1" si="69"/>
        <v>15561.629997563403</v>
      </c>
    </row>
    <row r="599" spans="1:8" x14ac:dyDescent="0.2">
      <c r="A599" s="1">
        <v>593</v>
      </c>
      <c r="B599" s="1">
        <f t="shared" ca="1" si="70"/>
        <v>0.29251602078123495</v>
      </c>
      <c r="C599" s="1">
        <f t="shared" ca="1" si="67"/>
        <v>-1</v>
      </c>
      <c r="D599" s="1">
        <f t="shared" ca="1" si="71"/>
        <v>5</v>
      </c>
      <c r="E599" s="1">
        <f t="shared" si="72"/>
        <v>0</v>
      </c>
      <c r="F599" s="1">
        <f t="shared" ca="1" si="73"/>
        <v>5</v>
      </c>
      <c r="G599" s="1">
        <f t="shared" ca="1" si="68"/>
        <v>500</v>
      </c>
      <c r="H599" s="1">
        <f t="shared" ca="1" si="69"/>
        <v>15061.629997563403</v>
      </c>
    </row>
    <row r="600" spans="1:8" x14ac:dyDescent="0.2">
      <c r="A600" s="1">
        <v>594</v>
      </c>
      <c r="B600" s="1">
        <f t="shared" ca="1" si="70"/>
        <v>0.24453474809174536</v>
      </c>
      <c r="C600" s="1">
        <f t="shared" ca="1" si="67"/>
        <v>-1</v>
      </c>
      <c r="D600" s="1">
        <f t="shared" ca="1" si="71"/>
        <v>1</v>
      </c>
      <c r="E600" s="1">
        <f t="shared" si="72"/>
        <v>0</v>
      </c>
      <c r="F600" s="1">
        <f t="shared" ca="1" si="73"/>
        <v>1</v>
      </c>
      <c r="G600" s="1">
        <f t="shared" ca="1" si="68"/>
        <v>100</v>
      </c>
      <c r="H600" s="1">
        <f t="shared" ca="1" si="69"/>
        <v>14961.629997563403</v>
      </c>
    </row>
    <row r="601" spans="1:8" x14ac:dyDescent="0.2">
      <c r="A601" s="1">
        <v>595</v>
      </c>
      <c r="B601" s="1">
        <f t="shared" ca="1" si="70"/>
        <v>0.57975505648338443</v>
      </c>
      <c r="C601" s="1">
        <f t="shared" ca="1" si="67"/>
        <v>-1</v>
      </c>
      <c r="D601" s="1">
        <f t="shared" ca="1" si="71"/>
        <v>2</v>
      </c>
      <c r="E601" s="1">
        <f t="shared" si="72"/>
        <v>0</v>
      </c>
      <c r="F601" s="1">
        <f t="shared" ca="1" si="73"/>
        <v>2</v>
      </c>
      <c r="G601" s="1">
        <f t="shared" ca="1" si="68"/>
        <v>200</v>
      </c>
      <c r="H601" s="1">
        <f t="shared" ca="1" si="69"/>
        <v>14761.629997563403</v>
      </c>
    </row>
    <row r="602" spans="1:8" x14ac:dyDescent="0.2">
      <c r="A602" s="1">
        <v>596</v>
      </c>
      <c r="B602" s="1">
        <f t="shared" ca="1" si="70"/>
        <v>0.61534341004644866</v>
      </c>
      <c r="C602" s="1">
        <f t="shared" ca="1" si="67"/>
        <v>1.5003715654173615</v>
      </c>
      <c r="D602" s="1">
        <f t="shared" ca="1" si="71"/>
        <v>1</v>
      </c>
      <c r="E602" s="1">
        <f t="shared" si="72"/>
        <v>0</v>
      </c>
      <c r="F602" s="1">
        <f t="shared" ca="1" si="73"/>
        <v>3</v>
      </c>
      <c r="G602" s="1">
        <f t="shared" ca="1" si="68"/>
        <v>300</v>
      </c>
      <c r="H602" s="1">
        <f t="shared" ca="1" si="69"/>
        <v>15211.741467188611</v>
      </c>
    </row>
    <row r="603" spans="1:8" x14ac:dyDescent="0.2">
      <c r="A603" s="1">
        <v>597</v>
      </c>
      <c r="B603" s="1">
        <f t="shared" ca="1" si="70"/>
        <v>0.33069936615881113</v>
      </c>
      <c r="C603" s="1">
        <f t="shared" ca="1" si="67"/>
        <v>-1</v>
      </c>
      <c r="D603" s="1">
        <f t="shared" ca="1" si="71"/>
        <v>2</v>
      </c>
      <c r="E603" s="1">
        <f t="shared" si="72"/>
        <v>0</v>
      </c>
      <c r="F603" s="1">
        <f t="shared" ca="1" si="73"/>
        <v>2</v>
      </c>
      <c r="G603" s="1">
        <f t="shared" ca="1" si="68"/>
        <v>200</v>
      </c>
      <c r="H603" s="1">
        <f t="shared" ca="1" si="69"/>
        <v>15011.741467188611</v>
      </c>
    </row>
    <row r="604" spans="1:8" x14ac:dyDescent="0.2">
      <c r="A604" s="1">
        <v>598</v>
      </c>
      <c r="B604" s="1">
        <f t="shared" ca="1" si="70"/>
        <v>0.2712074501567957</v>
      </c>
      <c r="C604" s="1">
        <f t="shared" ca="1" si="67"/>
        <v>-1</v>
      </c>
      <c r="D604" s="1">
        <f t="shared" ca="1" si="71"/>
        <v>3</v>
      </c>
      <c r="E604" s="1">
        <f t="shared" si="72"/>
        <v>0</v>
      </c>
      <c r="F604" s="1">
        <f t="shared" ca="1" si="73"/>
        <v>3</v>
      </c>
      <c r="G604" s="1">
        <f t="shared" ca="1" si="68"/>
        <v>300</v>
      </c>
      <c r="H604" s="1">
        <f t="shared" ca="1" si="69"/>
        <v>14711.741467188611</v>
      </c>
    </row>
    <row r="605" spans="1:8" x14ac:dyDescent="0.2">
      <c r="A605" s="1">
        <v>599</v>
      </c>
      <c r="B605" s="1">
        <f t="shared" ca="1" si="70"/>
        <v>0.85949144200294092</v>
      </c>
      <c r="C605" s="1">
        <f t="shared" ref="C605:C668" ca="1" si="74">IF(B605&lt;$D$1,$F$1,$H$1)</f>
        <v>1.5003715654173615</v>
      </c>
      <c r="D605" s="1">
        <f t="shared" ca="1" si="71"/>
        <v>2</v>
      </c>
      <c r="E605" s="1">
        <f t="shared" si="72"/>
        <v>0</v>
      </c>
      <c r="F605" s="1">
        <f t="shared" ca="1" si="73"/>
        <v>4</v>
      </c>
      <c r="G605" s="1">
        <f t="shared" ref="G605:G668" ca="1" si="75">F605*$H$2</f>
        <v>400</v>
      </c>
      <c r="H605" s="1">
        <f t="shared" ref="H605:H668" ca="1" si="76">H604+G605*C605</f>
        <v>15311.890093355556</v>
      </c>
    </row>
    <row r="606" spans="1:8" x14ac:dyDescent="0.2">
      <c r="A606" s="1">
        <v>600</v>
      </c>
      <c r="B606" s="1">
        <f t="shared" ca="1" si="70"/>
        <v>0.28100784283580116</v>
      </c>
      <c r="C606" s="1">
        <f t="shared" ca="1" si="74"/>
        <v>-1</v>
      </c>
      <c r="D606" s="1">
        <f t="shared" ca="1" si="71"/>
        <v>3</v>
      </c>
      <c r="E606" s="1">
        <f t="shared" si="72"/>
        <v>0</v>
      </c>
      <c r="F606" s="1">
        <f t="shared" ca="1" si="73"/>
        <v>3</v>
      </c>
      <c r="G606" s="1">
        <f t="shared" ca="1" si="75"/>
        <v>300</v>
      </c>
      <c r="H606" s="1">
        <f t="shared" ca="1" si="76"/>
        <v>15011.890093355556</v>
      </c>
    </row>
    <row r="607" spans="1:8" x14ac:dyDescent="0.2">
      <c r="A607" s="1">
        <v>601</v>
      </c>
      <c r="B607" s="1">
        <f t="shared" ca="1" si="70"/>
        <v>7.000307800107608E-2</v>
      </c>
      <c r="C607" s="1">
        <f t="shared" ca="1" si="74"/>
        <v>-1</v>
      </c>
      <c r="D607" s="1">
        <f t="shared" ca="1" si="71"/>
        <v>4</v>
      </c>
      <c r="E607" s="1">
        <f t="shared" si="72"/>
        <v>0</v>
      </c>
      <c r="F607" s="1">
        <f t="shared" ca="1" si="73"/>
        <v>4</v>
      </c>
      <c r="G607" s="1">
        <f t="shared" ca="1" si="75"/>
        <v>400</v>
      </c>
      <c r="H607" s="1">
        <f t="shared" ca="1" si="76"/>
        <v>14611.890093355556</v>
      </c>
    </row>
    <row r="608" spans="1:8" x14ac:dyDescent="0.2">
      <c r="A608" s="1">
        <v>602</v>
      </c>
      <c r="B608" s="1">
        <f t="shared" ca="1" si="70"/>
        <v>0.30439675429727553</v>
      </c>
      <c r="C608" s="1">
        <f t="shared" ca="1" si="74"/>
        <v>-1</v>
      </c>
      <c r="D608" s="1">
        <f t="shared" ca="1" si="71"/>
        <v>5</v>
      </c>
      <c r="E608" s="1">
        <f t="shared" si="72"/>
        <v>0</v>
      </c>
      <c r="F608" s="1">
        <f t="shared" ca="1" si="73"/>
        <v>5</v>
      </c>
      <c r="G608" s="1">
        <f t="shared" ca="1" si="75"/>
        <v>500</v>
      </c>
      <c r="H608" s="1">
        <f t="shared" ca="1" si="76"/>
        <v>14111.890093355556</v>
      </c>
    </row>
    <row r="609" spans="1:8" x14ac:dyDescent="0.2">
      <c r="A609" s="1">
        <v>603</v>
      </c>
      <c r="B609" s="1">
        <f t="shared" ca="1" si="70"/>
        <v>0.23142123895335831</v>
      </c>
      <c r="C609" s="1">
        <f t="shared" ca="1" si="74"/>
        <v>-1</v>
      </c>
      <c r="D609" s="1">
        <f t="shared" ca="1" si="71"/>
        <v>1</v>
      </c>
      <c r="E609" s="1">
        <f t="shared" si="72"/>
        <v>0</v>
      </c>
      <c r="F609" s="1">
        <f t="shared" ca="1" si="73"/>
        <v>1</v>
      </c>
      <c r="G609" s="1">
        <f t="shared" ca="1" si="75"/>
        <v>100</v>
      </c>
      <c r="H609" s="1">
        <f t="shared" ca="1" si="76"/>
        <v>14011.890093355556</v>
      </c>
    </row>
    <row r="610" spans="1:8" x14ac:dyDescent="0.2">
      <c r="A610" s="1">
        <v>604</v>
      </c>
      <c r="B610" s="1">
        <f t="shared" ca="1" si="70"/>
        <v>4.4018244903157866E-3</v>
      </c>
      <c r="C610" s="1">
        <f t="shared" ca="1" si="74"/>
        <v>-1</v>
      </c>
      <c r="D610" s="1">
        <f t="shared" ca="1" si="71"/>
        <v>2</v>
      </c>
      <c r="E610" s="1">
        <f t="shared" si="72"/>
        <v>0</v>
      </c>
      <c r="F610" s="1">
        <f t="shared" ca="1" si="73"/>
        <v>2</v>
      </c>
      <c r="G610" s="1">
        <f t="shared" ca="1" si="75"/>
        <v>200</v>
      </c>
      <c r="H610" s="1">
        <f t="shared" ca="1" si="76"/>
        <v>13811.890093355556</v>
      </c>
    </row>
    <row r="611" spans="1:8" x14ac:dyDescent="0.2">
      <c r="A611" s="1">
        <v>605</v>
      </c>
      <c r="B611" s="1">
        <f t="shared" ca="1" si="70"/>
        <v>0.7371810063075398</v>
      </c>
      <c r="C611" s="1">
        <f t="shared" ca="1" si="74"/>
        <v>1.5003715654173615</v>
      </c>
      <c r="D611" s="1">
        <f t="shared" ca="1" si="71"/>
        <v>1</v>
      </c>
      <c r="E611" s="1">
        <f t="shared" si="72"/>
        <v>0</v>
      </c>
      <c r="F611" s="1">
        <f t="shared" ca="1" si="73"/>
        <v>3</v>
      </c>
      <c r="G611" s="1">
        <f t="shared" ca="1" si="75"/>
        <v>300</v>
      </c>
      <c r="H611" s="1">
        <f t="shared" ca="1" si="76"/>
        <v>14262.001562980764</v>
      </c>
    </row>
    <row r="612" spans="1:8" x14ac:dyDescent="0.2">
      <c r="A612" s="1">
        <v>606</v>
      </c>
      <c r="B612" s="1">
        <f t="shared" ca="1" si="70"/>
        <v>0.59550766589758219</v>
      </c>
      <c r="C612" s="1">
        <f t="shared" ca="1" si="74"/>
        <v>-1</v>
      </c>
      <c r="D612" s="1">
        <f t="shared" ca="1" si="71"/>
        <v>2</v>
      </c>
      <c r="E612" s="1">
        <f t="shared" si="72"/>
        <v>0</v>
      </c>
      <c r="F612" s="1">
        <f t="shared" ca="1" si="73"/>
        <v>2</v>
      </c>
      <c r="G612" s="1">
        <f t="shared" ca="1" si="75"/>
        <v>200</v>
      </c>
      <c r="H612" s="1">
        <f t="shared" ca="1" si="76"/>
        <v>14062.001562980764</v>
      </c>
    </row>
    <row r="613" spans="1:8" x14ac:dyDescent="0.2">
      <c r="A613" s="1">
        <v>607</v>
      </c>
      <c r="B613" s="1">
        <f t="shared" ca="1" si="70"/>
        <v>0.16820103239263595</v>
      </c>
      <c r="C613" s="1">
        <f t="shared" ca="1" si="74"/>
        <v>-1</v>
      </c>
      <c r="D613" s="1">
        <f t="shared" ca="1" si="71"/>
        <v>3</v>
      </c>
      <c r="E613" s="1">
        <f t="shared" si="72"/>
        <v>0</v>
      </c>
      <c r="F613" s="1">
        <f t="shared" ca="1" si="73"/>
        <v>3</v>
      </c>
      <c r="G613" s="1">
        <f t="shared" ca="1" si="75"/>
        <v>300</v>
      </c>
      <c r="H613" s="1">
        <f t="shared" ca="1" si="76"/>
        <v>13762.001562980764</v>
      </c>
    </row>
    <row r="614" spans="1:8" x14ac:dyDescent="0.2">
      <c r="A614" s="1">
        <v>608</v>
      </c>
      <c r="B614" s="1">
        <f t="shared" ca="1" si="70"/>
        <v>0.60795773650340401</v>
      </c>
      <c r="C614" s="1">
        <f t="shared" ca="1" si="74"/>
        <v>1.5003715654173615</v>
      </c>
      <c r="D614" s="1">
        <f t="shared" ca="1" si="71"/>
        <v>2</v>
      </c>
      <c r="E614" s="1">
        <f t="shared" si="72"/>
        <v>0</v>
      </c>
      <c r="F614" s="1">
        <f t="shared" ca="1" si="73"/>
        <v>4</v>
      </c>
      <c r="G614" s="1">
        <f t="shared" ca="1" si="75"/>
        <v>400</v>
      </c>
      <c r="H614" s="1">
        <f t="shared" ca="1" si="76"/>
        <v>14362.150189147709</v>
      </c>
    </row>
    <row r="615" spans="1:8" x14ac:dyDescent="0.2">
      <c r="A615" s="1">
        <v>609</v>
      </c>
      <c r="B615" s="1">
        <f t="shared" ca="1" si="70"/>
        <v>0.23905761744890863</v>
      </c>
      <c r="C615" s="1">
        <f t="shared" ca="1" si="74"/>
        <v>-1</v>
      </c>
      <c r="D615" s="1">
        <f t="shared" ca="1" si="71"/>
        <v>3</v>
      </c>
      <c r="E615" s="1">
        <f t="shared" si="72"/>
        <v>0</v>
      </c>
      <c r="F615" s="1">
        <f t="shared" ca="1" si="73"/>
        <v>3</v>
      </c>
      <c r="G615" s="1">
        <f t="shared" ca="1" si="75"/>
        <v>300</v>
      </c>
      <c r="H615" s="1">
        <f t="shared" ca="1" si="76"/>
        <v>14062.150189147709</v>
      </c>
    </row>
    <row r="616" spans="1:8" x14ac:dyDescent="0.2">
      <c r="A616" s="1">
        <v>610</v>
      </c>
      <c r="B616" s="1">
        <f t="shared" ca="1" si="70"/>
        <v>0.16106206062221262</v>
      </c>
      <c r="C616" s="1">
        <f t="shared" ca="1" si="74"/>
        <v>-1</v>
      </c>
      <c r="D616" s="1">
        <f t="shared" ca="1" si="71"/>
        <v>4</v>
      </c>
      <c r="E616" s="1">
        <f t="shared" si="72"/>
        <v>0</v>
      </c>
      <c r="F616" s="1">
        <f t="shared" ca="1" si="73"/>
        <v>4</v>
      </c>
      <c r="G616" s="1">
        <f t="shared" ca="1" si="75"/>
        <v>400</v>
      </c>
      <c r="H616" s="1">
        <f t="shared" ca="1" si="76"/>
        <v>13662.150189147709</v>
      </c>
    </row>
    <row r="617" spans="1:8" x14ac:dyDescent="0.2">
      <c r="A617" s="1">
        <v>611</v>
      </c>
      <c r="B617" s="1">
        <f t="shared" ca="1" si="70"/>
        <v>0.47607926568571268</v>
      </c>
      <c r="C617" s="1">
        <f t="shared" ca="1" si="74"/>
        <v>-1</v>
      </c>
      <c r="D617" s="1">
        <f t="shared" ca="1" si="71"/>
        <v>5</v>
      </c>
      <c r="E617" s="1">
        <f t="shared" si="72"/>
        <v>0</v>
      </c>
      <c r="F617" s="1">
        <f t="shared" ca="1" si="73"/>
        <v>5</v>
      </c>
      <c r="G617" s="1">
        <f t="shared" ca="1" si="75"/>
        <v>500</v>
      </c>
      <c r="H617" s="1">
        <f t="shared" ca="1" si="76"/>
        <v>13162.150189147709</v>
      </c>
    </row>
    <row r="618" spans="1:8" x14ac:dyDescent="0.2">
      <c r="A618" s="1">
        <v>612</v>
      </c>
      <c r="B618" s="1">
        <f t="shared" ca="1" si="70"/>
        <v>7.8585240220169661E-2</v>
      </c>
      <c r="C618" s="1">
        <f t="shared" ca="1" si="74"/>
        <v>-1</v>
      </c>
      <c r="D618" s="1">
        <f t="shared" ca="1" si="71"/>
        <v>1</v>
      </c>
      <c r="E618" s="1">
        <f t="shared" si="72"/>
        <v>0</v>
      </c>
      <c r="F618" s="1">
        <f t="shared" ca="1" si="73"/>
        <v>1</v>
      </c>
      <c r="G618" s="1">
        <f t="shared" ca="1" si="75"/>
        <v>100</v>
      </c>
      <c r="H618" s="1">
        <f t="shared" ca="1" si="76"/>
        <v>13062.150189147709</v>
      </c>
    </row>
    <row r="619" spans="1:8" x14ac:dyDescent="0.2">
      <c r="A619" s="1">
        <v>613</v>
      </c>
      <c r="B619" s="1">
        <f t="shared" ca="1" si="70"/>
        <v>0.64950837744000711</v>
      </c>
      <c r="C619" s="1">
        <f t="shared" ca="1" si="74"/>
        <v>1.5003715654173615</v>
      </c>
      <c r="D619" s="1">
        <f t="shared" ca="1" si="71"/>
        <v>0</v>
      </c>
      <c r="E619" s="1">
        <f t="shared" si="72"/>
        <v>0</v>
      </c>
      <c r="F619" s="1">
        <f t="shared" ca="1" si="73"/>
        <v>2</v>
      </c>
      <c r="G619" s="1">
        <f t="shared" ca="1" si="75"/>
        <v>200</v>
      </c>
      <c r="H619" s="1">
        <f t="shared" ca="1" si="76"/>
        <v>13362.224502231182</v>
      </c>
    </row>
    <row r="620" spans="1:8" x14ac:dyDescent="0.2">
      <c r="A620" s="1">
        <v>614</v>
      </c>
      <c r="B620" s="1">
        <f t="shared" ca="1" si="70"/>
        <v>0.36217280052087908</v>
      </c>
      <c r="C620" s="1">
        <f t="shared" ca="1" si="74"/>
        <v>-1</v>
      </c>
      <c r="D620" s="1">
        <f t="shared" ca="1" si="71"/>
        <v>1</v>
      </c>
      <c r="E620" s="1">
        <f t="shared" si="72"/>
        <v>0</v>
      </c>
      <c r="F620" s="1">
        <f t="shared" ca="1" si="73"/>
        <v>1</v>
      </c>
      <c r="G620" s="1">
        <f t="shared" ca="1" si="75"/>
        <v>100</v>
      </c>
      <c r="H620" s="1">
        <f t="shared" ca="1" si="76"/>
        <v>13262.224502231182</v>
      </c>
    </row>
    <row r="621" spans="1:8" x14ac:dyDescent="0.2">
      <c r="A621" s="1">
        <v>615</v>
      </c>
      <c r="B621" s="1">
        <f t="shared" ca="1" si="70"/>
        <v>0.18878393986172803</v>
      </c>
      <c r="C621" s="1">
        <f t="shared" ca="1" si="74"/>
        <v>-1</v>
      </c>
      <c r="D621" s="1">
        <f t="shared" ca="1" si="71"/>
        <v>2</v>
      </c>
      <c r="E621" s="1">
        <f t="shared" si="72"/>
        <v>0</v>
      </c>
      <c r="F621" s="1">
        <f t="shared" ca="1" si="73"/>
        <v>2</v>
      </c>
      <c r="G621" s="1">
        <f t="shared" ca="1" si="75"/>
        <v>200</v>
      </c>
      <c r="H621" s="1">
        <f t="shared" ca="1" si="76"/>
        <v>13062.224502231182</v>
      </c>
    </row>
    <row r="622" spans="1:8" x14ac:dyDescent="0.2">
      <c r="A622" s="1">
        <v>616</v>
      </c>
      <c r="B622" s="1">
        <f t="shared" ca="1" si="70"/>
        <v>0.37813642450806784</v>
      </c>
      <c r="C622" s="1">
        <f t="shared" ca="1" si="74"/>
        <v>-1</v>
      </c>
      <c r="D622" s="1">
        <f t="shared" ca="1" si="71"/>
        <v>3</v>
      </c>
      <c r="E622" s="1">
        <f t="shared" si="72"/>
        <v>0</v>
      </c>
      <c r="F622" s="1">
        <f t="shared" ca="1" si="73"/>
        <v>3</v>
      </c>
      <c r="G622" s="1">
        <f t="shared" ca="1" si="75"/>
        <v>300</v>
      </c>
      <c r="H622" s="1">
        <f t="shared" ca="1" si="76"/>
        <v>12762.224502231182</v>
      </c>
    </row>
    <row r="623" spans="1:8" x14ac:dyDescent="0.2">
      <c r="A623" s="1">
        <v>617</v>
      </c>
      <c r="B623" s="1">
        <f t="shared" ca="1" si="70"/>
        <v>0.41777974810532603</v>
      </c>
      <c r="C623" s="1">
        <f t="shared" ca="1" si="74"/>
        <v>-1</v>
      </c>
      <c r="D623" s="1">
        <f t="shared" ca="1" si="71"/>
        <v>4</v>
      </c>
      <c r="E623" s="1">
        <f t="shared" si="72"/>
        <v>0</v>
      </c>
      <c r="F623" s="1">
        <f t="shared" ca="1" si="73"/>
        <v>4</v>
      </c>
      <c r="G623" s="1">
        <f t="shared" ca="1" si="75"/>
        <v>400</v>
      </c>
      <c r="H623" s="1">
        <f t="shared" ca="1" si="76"/>
        <v>12362.224502231182</v>
      </c>
    </row>
    <row r="624" spans="1:8" x14ac:dyDescent="0.2">
      <c r="A624" s="1">
        <v>618</v>
      </c>
      <c r="B624" s="1">
        <f t="shared" ca="1" si="70"/>
        <v>0.76336614817707615</v>
      </c>
      <c r="C624" s="1">
        <f t="shared" ca="1" si="74"/>
        <v>1.5003715654173615</v>
      </c>
      <c r="D624" s="1">
        <f t="shared" ca="1" si="71"/>
        <v>3</v>
      </c>
      <c r="E624" s="1">
        <f t="shared" si="72"/>
        <v>0</v>
      </c>
      <c r="F624" s="1">
        <f t="shared" ca="1" si="73"/>
        <v>5</v>
      </c>
      <c r="G624" s="1">
        <f t="shared" ca="1" si="75"/>
        <v>500</v>
      </c>
      <c r="H624" s="1">
        <f t="shared" ca="1" si="76"/>
        <v>13112.410284939862</v>
      </c>
    </row>
    <row r="625" spans="1:8" x14ac:dyDescent="0.2">
      <c r="A625" s="1">
        <v>619</v>
      </c>
      <c r="B625" s="1">
        <f t="shared" ca="1" si="70"/>
        <v>0.37562364182485242</v>
      </c>
      <c r="C625" s="1">
        <f t="shared" ca="1" si="74"/>
        <v>-1</v>
      </c>
      <c r="D625" s="1">
        <f t="shared" ca="1" si="71"/>
        <v>4</v>
      </c>
      <c r="E625" s="1">
        <f t="shared" si="72"/>
        <v>0</v>
      </c>
      <c r="F625" s="1">
        <f t="shared" ca="1" si="73"/>
        <v>4</v>
      </c>
      <c r="G625" s="1">
        <f t="shared" ca="1" si="75"/>
        <v>400</v>
      </c>
      <c r="H625" s="1">
        <f t="shared" ca="1" si="76"/>
        <v>12712.410284939862</v>
      </c>
    </row>
    <row r="626" spans="1:8" x14ac:dyDescent="0.2">
      <c r="A626" s="1">
        <v>620</v>
      </c>
      <c r="B626" s="1">
        <f t="shared" ca="1" si="70"/>
        <v>1.9730957247183878E-2</v>
      </c>
      <c r="C626" s="1">
        <f t="shared" ca="1" si="74"/>
        <v>-1</v>
      </c>
      <c r="D626" s="1">
        <f t="shared" ca="1" si="71"/>
        <v>5</v>
      </c>
      <c r="E626" s="1">
        <f t="shared" si="72"/>
        <v>0</v>
      </c>
      <c r="F626" s="1">
        <f t="shared" ca="1" si="73"/>
        <v>5</v>
      </c>
      <c r="G626" s="1">
        <f t="shared" ca="1" si="75"/>
        <v>500</v>
      </c>
      <c r="H626" s="1">
        <f t="shared" ca="1" si="76"/>
        <v>12212.410284939862</v>
      </c>
    </row>
    <row r="627" spans="1:8" x14ac:dyDescent="0.2">
      <c r="A627" s="1">
        <v>621</v>
      </c>
      <c r="B627" s="1">
        <f t="shared" ca="1" si="70"/>
        <v>0.8115425469413351</v>
      </c>
      <c r="C627" s="1">
        <f t="shared" ca="1" si="74"/>
        <v>1.5003715654173615</v>
      </c>
      <c r="D627" s="1">
        <f t="shared" ca="1" si="71"/>
        <v>4</v>
      </c>
      <c r="E627" s="1">
        <f t="shared" si="72"/>
        <v>0</v>
      </c>
      <c r="F627" s="1">
        <f t="shared" ca="1" si="73"/>
        <v>1</v>
      </c>
      <c r="G627" s="1">
        <f t="shared" ca="1" si="75"/>
        <v>100</v>
      </c>
      <c r="H627" s="1">
        <f t="shared" ca="1" si="76"/>
        <v>12362.447441481598</v>
      </c>
    </row>
    <row r="628" spans="1:8" x14ac:dyDescent="0.2">
      <c r="A628" s="1">
        <v>622</v>
      </c>
      <c r="B628" s="1">
        <f t="shared" ca="1" si="70"/>
        <v>0.83951238230297343</v>
      </c>
      <c r="C628" s="1">
        <f t="shared" ca="1" si="74"/>
        <v>1.5003715654173615</v>
      </c>
      <c r="D628" s="1">
        <f t="shared" ca="1" si="71"/>
        <v>3</v>
      </c>
      <c r="E628" s="1">
        <f t="shared" si="72"/>
        <v>0</v>
      </c>
      <c r="F628" s="1">
        <f t="shared" ca="1" si="73"/>
        <v>0</v>
      </c>
      <c r="G628" s="1">
        <f t="shared" ca="1" si="75"/>
        <v>0</v>
      </c>
      <c r="H628" s="1">
        <f t="shared" ca="1" si="76"/>
        <v>12362.447441481598</v>
      </c>
    </row>
    <row r="629" spans="1:8" x14ac:dyDescent="0.2">
      <c r="A629" s="1">
        <v>623</v>
      </c>
      <c r="B629" s="1">
        <f t="shared" ca="1" si="70"/>
        <v>4.473104409232076E-2</v>
      </c>
      <c r="C629" s="1">
        <f t="shared" ca="1" si="74"/>
        <v>-1</v>
      </c>
      <c r="D629" s="1">
        <f t="shared" ca="1" si="71"/>
        <v>4</v>
      </c>
      <c r="E629" s="1">
        <f t="shared" si="72"/>
        <v>0</v>
      </c>
      <c r="F629" s="1">
        <f t="shared" ca="1" si="73"/>
        <v>-1</v>
      </c>
      <c r="G629" s="1">
        <f t="shared" ca="1" si="75"/>
        <v>-100</v>
      </c>
      <c r="H629" s="1">
        <f t="shared" ca="1" si="76"/>
        <v>12462.447441481598</v>
      </c>
    </row>
    <row r="630" spans="1:8" x14ac:dyDescent="0.2">
      <c r="A630" s="1">
        <v>624</v>
      </c>
      <c r="B630" s="1">
        <f t="shared" ca="1" si="70"/>
        <v>0.50899137203540423</v>
      </c>
      <c r="C630" s="1">
        <f t="shared" ca="1" si="74"/>
        <v>-1</v>
      </c>
      <c r="D630" s="1">
        <f t="shared" ca="1" si="71"/>
        <v>5</v>
      </c>
      <c r="E630" s="1">
        <f t="shared" si="72"/>
        <v>0</v>
      </c>
      <c r="F630" s="1">
        <f t="shared" ca="1" si="73"/>
        <v>0</v>
      </c>
      <c r="G630" s="1">
        <f t="shared" ca="1" si="75"/>
        <v>0</v>
      </c>
      <c r="H630" s="1">
        <f t="shared" ca="1" si="76"/>
        <v>12462.447441481598</v>
      </c>
    </row>
    <row r="631" spans="1:8" x14ac:dyDescent="0.2">
      <c r="A631" s="1">
        <v>625</v>
      </c>
      <c r="B631" s="1">
        <f t="shared" ca="1" si="70"/>
        <v>0.51058190949324878</v>
      </c>
      <c r="C631" s="1">
        <f t="shared" ca="1" si="74"/>
        <v>-1</v>
      </c>
      <c r="D631" s="1">
        <f t="shared" ca="1" si="71"/>
        <v>1</v>
      </c>
      <c r="E631" s="1">
        <f t="shared" si="72"/>
        <v>0</v>
      </c>
      <c r="F631" s="1">
        <f t="shared" ca="1" si="73"/>
        <v>1</v>
      </c>
      <c r="G631" s="1">
        <f t="shared" ca="1" si="75"/>
        <v>100</v>
      </c>
      <c r="H631" s="1">
        <f t="shared" ca="1" si="76"/>
        <v>12362.447441481598</v>
      </c>
    </row>
    <row r="632" spans="1:8" x14ac:dyDescent="0.2">
      <c r="A632" s="1">
        <v>626</v>
      </c>
      <c r="B632" s="1">
        <f t="shared" ca="1" si="70"/>
        <v>0.99457612488659142</v>
      </c>
      <c r="C632" s="1">
        <f t="shared" ca="1" si="74"/>
        <v>1.5003715654173615</v>
      </c>
      <c r="D632" s="1">
        <f t="shared" ca="1" si="71"/>
        <v>0</v>
      </c>
      <c r="E632" s="1">
        <f t="shared" si="72"/>
        <v>0</v>
      </c>
      <c r="F632" s="1">
        <f t="shared" ca="1" si="73"/>
        <v>2</v>
      </c>
      <c r="G632" s="1">
        <f t="shared" ca="1" si="75"/>
        <v>200</v>
      </c>
      <c r="H632" s="1">
        <f t="shared" ca="1" si="76"/>
        <v>12662.52175456507</v>
      </c>
    </row>
    <row r="633" spans="1:8" x14ac:dyDescent="0.2">
      <c r="A633" s="1">
        <v>627</v>
      </c>
      <c r="B633" s="1">
        <f t="shared" ca="1" si="70"/>
        <v>0.30926843152952799</v>
      </c>
      <c r="C633" s="1">
        <f t="shared" ca="1" si="74"/>
        <v>-1</v>
      </c>
      <c r="D633" s="1">
        <f t="shared" ca="1" si="71"/>
        <v>1</v>
      </c>
      <c r="E633" s="1">
        <f t="shared" si="72"/>
        <v>0</v>
      </c>
      <c r="F633" s="1">
        <f t="shared" ca="1" si="73"/>
        <v>1</v>
      </c>
      <c r="G633" s="1">
        <f t="shared" ca="1" si="75"/>
        <v>100</v>
      </c>
      <c r="H633" s="1">
        <f t="shared" ca="1" si="76"/>
        <v>12562.52175456507</v>
      </c>
    </row>
    <row r="634" spans="1:8" x14ac:dyDescent="0.2">
      <c r="A634" s="1">
        <v>628</v>
      </c>
      <c r="B634" s="1">
        <f t="shared" ca="1" si="70"/>
        <v>0.57478456927718236</v>
      </c>
      <c r="C634" s="1">
        <f t="shared" ca="1" si="74"/>
        <v>-1</v>
      </c>
      <c r="D634" s="1">
        <f t="shared" ca="1" si="71"/>
        <v>2</v>
      </c>
      <c r="E634" s="1">
        <f t="shared" si="72"/>
        <v>0</v>
      </c>
      <c r="F634" s="1">
        <f t="shared" ca="1" si="73"/>
        <v>2</v>
      </c>
      <c r="G634" s="1">
        <f t="shared" ca="1" si="75"/>
        <v>200</v>
      </c>
      <c r="H634" s="1">
        <f t="shared" ca="1" si="76"/>
        <v>12362.52175456507</v>
      </c>
    </row>
    <row r="635" spans="1:8" x14ac:dyDescent="0.2">
      <c r="A635" s="1">
        <v>629</v>
      </c>
      <c r="B635" s="1">
        <f t="shared" ca="1" si="70"/>
        <v>0.89861754902037061</v>
      </c>
      <c r="C635" s="1">
        <f t="shared" ca="1" si="74"/>
        <v>1.5003715654173615</v>
      </c>
      <c r="D635" s="1">
        <f t="shared" ca="1" si="71"/>
        <v>1</v>
      </c>
      <c r="E635" s="1">
        <f t="shared" si="72"/>
        <v>0</v>
      </c>
      <c r="F635" s="1">
        <f t="shared" ca="1" si="73"/>
        <v>3</v>
      </c>
      <c r="G635" s="1">
        <f t="shared" ca="1" si="75"/>
        <v>300</v>
      </c>
      <c r="H635" s="1">
        <f t="shared" ca="1" si="76"/>
        <v>12812.633224190278</v>
      </c>
    </row>
    <row r="636" spans="1:8" x14ac:dyDescent="0.2">
      <c r="A636" s="1">
        <v>630</v>
      </c>
      <c r="B636" s="1">
        <f t="shared" ca="1" si="70"/>
        <v>0.63075865945239129</v>
      </c>
      <c r="C636" s="1">
        <f t="shared" ca="1" si="74"/>
        <v>1.5003715654173615</v>
      </c>
      <c r="D636" s="1">
        <f t="shared" ca="1" si="71"/>
        <v>0</v>
      </c>
      <c r="E636" s="1">
        <f t="shared" si="72"/>
        <v>0</v>
      </c>
      <c r="F636" s="1">
        <f t="shared" ca="1" si="73"/>
        <v>2</v>
      </c>
      <c r="G636" s="1">
        <f t="shared" ca="1" si="75"/>
        <v>200</v>
      </c>
      <c r="H636" s="1">
        <f t="shared" ca="1" si="76"/>
        <v>13112.707537273751</v>
      </c>
    </row>
    <row r="637" spans="1:8" x14ac:dyDescent="0.2">
      <c r="A637" s="1">
        <v>631</v>
      </c>
      <c r="B637" s="1">
        <f t="shared" ca="1" si="70"/>
        <v>0.771298439378023</v>
      </c>
      <c r="C637" s="1">
        <f t="shared" ca="1" si="74"/>
        <v>1.5003715654173615</v>
      </c>
      <c r="D637" s="1">
        <f t="shared" ca="1" si="71"/>
        <v>-1</v>
      </c>
      <c r="E637" s="1">
        <f t="shared" si="72"/>
        <v>0</v>
      </c>
      <c r="F637" s="1">
        <f t="shared" ca="1" si="73"/>
        <v>1</v>
      </c>
      <c r="G637" s="1">
        <f t="shared" ca="1" si="75"/>
        <v>100</v>
      </c>
      <c r="H637" s="1">
        <f t="shared" ca="1" si="76"/>
        <v>13262.744693815486</v>
      </c>
    </row>
    <row r="638" spans="1:8" x14ac:dyDescent="0.2">
      <c r="A638" s="1">
        <v>632</v>
      </c>
      <c r="B638" s="1">
        <f t="shared" ca="1" si="70"/>
        <v>0.73433052581844283</v>
      </c>
      <c r="C638" s="1">
        <f t="shared" ca="1" si="74"/>
        <v>1.5003715654173615</v>
      </c>
      <c r="D638" s="1">
        <f t="shared" ca="1" si="71"/>
        <v>-2</v>
      </c>
      <c r="E638" s="1">
        <f t="shared" si="72"/>
        <v>0</v>
      </c>
      <c r="F638" s="1">
        <f t="shared" ca="1" si="73"/>
        <v>0</v>
      </c>
      <c r="G638" s="1">
        <f t="shared" ca="1" si="75"/>
        <v>0</v>
      </c>
      <c r="H638" s="1">
        <f t="shared" ca="1" si="76"/>
        <v>13262.744693815486</v>
      </c>
    </row>
    <row r="639" spans="1:8" x14ac:dyDescent="0.2">
      <c r="A639" s="1">
        <v>633</v>
      </c>
      <c r="B639" s="1">
        <f t="shared" ca="1" si="70"/>
        <v>0.68426670985951299</v>
      </c>
      <c r="C639" s="1">
        <f t="shared" ca="1" si="74"/>
        <v>1.5003715654173615</v>
      </c>
      <c r="D639" s="1">
        <f t="shared" ca="1" si="71"/>
        <v>-3</v>
      </c>
      <c r="E639" s="1">
        <f t="shared" si="72"/>
        <v>0</v>
      </c>
      <c r="F639" s="1">
        <f t="shared" ca="1" si="73"/>
        <v>-1</v>
      </c>
      <c r="G639" s="1">
        <f t="shared" ca="1" si="75"/>
        <v>-100</v>
      </c>
      <c r="H639" s="1">
        <f t="shared" ca="1" si="76"/>
        <v>13112.707537273751</v>
      </c>
    </row>
    <row r="640" spans="1:8" x14ac:dyDescent="0.2">
      <c r="A640" s="1">
        <v>634</v>
      </c>
      <c r="B640" s="1">
        <f t="shared" ca="1" si="70"/>
        <v>0.35047075711218445</v>
      </c>
      <c r="C640" s="1">
        <f t="shared" ca="1" si="74"/>
        <v>-1</v>
      </c>
      <c r="D640" s="1">
        <f t="shared" ca="1" si="71"/>
        <v>-2</v>
      </c>
      <c r="E640" s="1">
        <f t="shared" si="72"/>
        <v>0</v>
      </c>
      <c r="F640" s="1">
        <f t="shared" ca="1" si="73"/>
        <v>-2</v>
      </c>
      <c r="G640" s="1">
        <f t="shared" ca="1" si="75"/>
        <v>-200</v>
      </c>
      <c r="H640" s="1">
        <f t="shared" ca="1" si="76"/>
        <v>13312.707537273751</v>
      </c>
    </row>
    <row r="641" spans="1:8" x14ac:dyDescent="0.2">
      <c r="A641" s="1">
        <v>635</v>
      </c>
      <c r="B641" s="1">
        <f t="shared" ca="1" si="70"/>
        <v>0.94582741726306296</v>
      </c>
      <c r="C641" s="1">
        <f t="shared" ca="1" si="74"/>
        <v>1.5003715654173615</v>
      </c>
      <c r="D641" s="1">
        <f t="shared" ca="1" si="71"/>
        <v>-3</v>
      </c>
      <c r="E641" s="1">
        <f t="shared" si="72"/>
        <v>0</v>
      </c>
      <c r="F641" s="1">
        <f t="shared" ca="1" si="73"/>
        <v>-1</v>
      </c>
      <c r="G641" s="1">
        <f t="shared" ca="1" si="75"/>
        <v>-100</v>
      </c>
      <c r="H641" s="1">
        <f t="shared" ca="1" si="76"/>
        <v>13162.670380732015</v>
      </c>
    </row>
    <row r="642" spans="1:8" x14ac:dyDescent="0.2">
      <c r="A642" s="1">
        <v>636</v>
      </c>
      <c r="B642" s="1">
        <f t="shared" ca="1" si="70"/>
        <v>0.41975468669485982</v>
      </c>
      <c r="C642" s="1">
        <f t="shared" ca="1" si="74"/>
        <v>-1</v>
      </c>
      <c r="D642" s="1">
        <f t="shared" ca="1" si="71"/>
        <v>-2</v>
      </c>
      <c r="E642" s="1">
        <f t="shared" si="72"/>
        <v>0</v>
      </c>
      <c r="F642" s="1">
        <f t="shared" ca="1" si="73"/>
        <v>-2</v>
      </c>
      <c r="G642" s="1">
        <f t="shared" ca="1" si="75"/>
        <v>-200</v>
      </c>
      <c r="H642" s="1">
        <f t="shared" ca="1" si="76"/>
        <v>13362.670380732015</v>
      </c>
    </row>
    <row r="643" spans="1:8" x14ac:dyDescent="0.2">
      <c r="A643" s="1">
        <v>637</v>
      </c>
      <c r="B643" s="1">
        <f t="shared" ca="1" si="70"/>
        <v>0.82654261179512312</v>
      </c>
      <c r="C643" s="1">
        <f t="shared" ca="1" si="74"/>
        <v>1.5003715654173615</v>
      </c>
      <c r="D643" s="1">
        <f t="shared" ca="1" si="71"/>
        <v>-3</v>
      </c>
      <c r="E643" s="1">
        <f t="shared" si="72"/>
        <v>0</v>
      </c>
      <c r="F643" s="1">
        <f t="shared" ca="1" si="73"/>
        <v>-1</v>
      </c>
      <c r="G643" s="1">
        <f t="shared" ca="1" si="75"/>
        <v>-100</v>
      </c>
      <c r="H643" s="1">
        <f t="shared" ca="1" si="76"/>
        <v>13212.63322419028</v>
      </c>
    </row>
    <row r="644" spans="1:8" x14ac:dyDescent="0.2">
      <c r="A644" s="1">
        <v>638</v>
      </c>
      <c r="B644" s="1">
        <f t="shared" ca="1" si="70"/>
        <v>0.86813003693656143</v>
      </c>
      <c r="C644" s="1">
        <f t="shared" ca="1" si="74"/>
        <v>1.5003715654173615</v>
      </c>
      <c r="D644" s="1">
        <f t="shared" ca="1" si="71"/>
        <v>-4</v>
      </c>
      <c r="E644" s="1">
        <f t="shared" si="72"/>
        <v>0</v>
      </c>
      <c r="F644" s="1">
        <f t="shared" ca="1" si="73"/>
        <v>-2</v>
      </c>
      <c r="G644" s="1">
        <f t="shared" ca="1" si="75"/>
        <v>-200</v>
      </c>
      <c r="H644" s="1">
        <f t="shared" ca="1" si="76"/>
        <v>12912.558911106807</v>
      </c>
    </row>
    <row r="645" spans="1:8" x14ac:dyDescent="0.2">
      <c r="A645" s="1">
        <v>639</v>
      </c>
      <c r="B645" s="1">
        <f t="shared" ca="1" si="70"/>
        <v>0.10659131260439925</v>
      </c>
      <c r="C645" s="1">
        <f t="shared" ca="1" si="74"/>
        <v>-1</v>
      </c>
      <c r="D645" s="1">
        <f t="shared" ca="1" si="71"/>
        <v>-3</v>
      </c>
      <c r="E645" s="1">
        <f t="shared" si="72"/>
        <v>0</v>
      </c>
      <c r="F645" s="1">
        <f t="shared" ca="1" si="73"/>
        <v>-3</v>
      </c>
      <c r="G645" s="1">
        <f t="shared" ca="1" si="75"/>
        <v>-300</v>
      </c>
      <c r="H645" s="1">
        <f t="shared" ca="1" si="76"/>
        <v>13212.558911106807</v>
      </c>
    </row>
    <row r="646" spans="1:8" x14ac:dyDescent="0.2">
      <c r="A646" s="1">
        <v>640</v>
      </c>
      <c r="B646" s="1">
        <f t="shared" ca="1" si="70"/>
        <v>0.2998266909115378</v>
      </c>
      <c r="C646" s="1">
        <f t="shared" ca="1" si="74"/>
        <v>-1</v>
      </c>
      <c r="D646" s="1">
        <f t="shared" ca="1" si="71"/>
        <v>-2</v>
      </c>
      <c r="E646" s="1">
        <f t="shared" si="72"/>
        <v>0</v>
      </c>
      <c r="F646" s="1">
        <f t="shared" ca="1" si="73"/>
        <v>-2</v>
      </c>
      <c r="G646" s="1">
        <f t="shared" ca="1" si="75"/>
        <v>-200</v>
      </c>
      <c r="H646" s="1">
        <f t="shared" ca="1" si="76"/>
        <v>13412.558911106807</v>
      </c>
    </row>
    <row r="647" spans="1:8" x14ac:dyDescent="0.2">
      <c r="A647" s="1">
        <v>641</v>
      </c>
      <c r="B647" s="1">
        <f t="shared" ca="1" si="70"/>
        <v>5.899508224575023E-2</v>
      </c>
      <c r="C647" s="1">
        <f t="shared" ca="1" si="74"/>
        <v>-1</v>
      </c>
      <c r="D647" s="1">
        <f t="shared" ca="1" si="71"/>
        <v>-1</v>
      </c>
      <c r="E647" s="1">
        <f t="shared" si="72"/>
        <v>0</v>
      </c>
      <c r="F647" s="1">
        <f t="shared" ca="1" si="73"/>
        <v>-1</v>
      </c>
      <c r="G647" s="1">
        <f t="shared" ca="1" si="75"/>
        <v>-100</v>
      </c>
      <c r="H647" s="1">
        <f t="shared" ca="1" si="76"/>
        <v>13512.558911106807</v>
      </c>
    </row>
    <row r="648" spans="1:8" x14ac:dyDescent="0.2">
      <c r="A648" s="1">
        <v>642</v>
      </c>
      <c r="B648" s="1">
        <f t="shared" ref="B648:B711" ca="1" si="77">RAND()</f>
        <v>0.51282691669499969</v>
      </c>
      <c r="C648" s="1">
        <f t="shared" ca="1" si="74"/>
        <v>-1</v>
      </c>
      <c r="D648" s="1">
        <f t="shared" ref="D648:D711" ca="1" si="78">IF($D$3=$S$2,IF(C648&lt;0,IF(E648&gt;E647,0-1,D647-1),IF(C648&gt;0,IF(AND(E647=1,D647=0),D647,IF(E648&lt;E647,0+1,D647+1)),D647)),
IF($D$3=$S$4,IF(C648&lt;0,IF(D647=$F$2,0+1,D647+1),IF(C648&gt;0,D647-1,D647)),
IF($D$3=$S$5,IF(C648&lt;0,IF(D647=$F$2,0+1,D647+1),IF(C648&gt;0,D647-1,D647)),
)))</f>
        <v>0</v>
      </c>
      <c r="E648" s="1">
        <f t="shared" ref="E648:E711" si="79">IF($D$3=$S$2,IF(AND(D647=-$B$2,C648&lt;0),IF(E647=$F$2,1,E647+1),IF(AND(D647=$D$2,C648&gt;0),IF(E647=1,1,E647-1),E647)),)</f>
        <v>0</v>
      </c>
      <c r="F648" s="1">
        <f t="shared" ref="F648:F711" ca="1" si="80">IF($D$3=$S$2,IF(IF(E648&gt;E647,ROUNDUP(F647*$F$3,0),IF(E648&lt;E647,IF(AND(E647=$F$2,E648=1),1,ROUNDDOWN(F647/$F$3,0)),F647))=0,1,IF(E648&gt;E647,ROUNDUP(F647*$F$3,0),IF(E648&lt;E647,IF(AND(E647=$F$2,E648=1),1,ROUNDDOWN(F647/$F$3,0)),F647))),
IF($D$3=$S$4,IF(C647&lt;0,IF(F647=$F$2,$H$3,F647+$F$3),IF(C647&gt;0,F647-$F$3,F647)),
IF($D$3=$S$5,IF(C647&lt;0,F647+F646,IF(C647&gt;0,F647-F646,F647)),
F647)))</f>
        <v>0</v>
      </c>
      <c r="G648" s="1">
        <f t="shared" ca="1" si="75"/>
        <v>0</v>
      </c>
      <c r="H648" s="1">
        <f t="shared" ca="1" si="76"/>
        <v>13512.558911106807</v>
      </c>
    </row>
    <row r="649" spans="1:8" x14ac:dyDescent="0.2">
      <c r="A649" s="1">
        <v>643</v>
      </c>
      <c r="B649" s="1">
        <f t="shared" ca="1" si="77"/>
        <v>0.72387933261458759</v>
      </c>
      <c r="C649" s="1">
        <f t="shared" ca="1" si="74"/>
        <v>1.5003715654173615</v>
      </c>
      <c r="D649" s="1">
        <f t="shared" ca="1" si="78"/>
        <v>-1</v>
      </c>
      <c r="E649" s="1">
        <f t="shared" si="79"/>
        <v>0</v>
      </c>
      <c r="F649" s="1">
        <f t="shared" ca="1" si="80"/>
        <v>1</v>
      </c>
      <c r="G649" s="1">
        <f t="shared" ca="1" si="75"/>
        <v>100</v>
      </c>
      <c r="H649" s="1">
        <f t="shared" ca="1" si="76"/>
        <v>13662.596067648543</v>
      </c>
    </row>
    <row r="650" spans="1:8" x14ac:dyDescent="0.2">
      <c r="A650" s="1">
        <v>644</v>
      </c>
      <c r="B650" s="1">
        <f t="shared" ca="1" si="77"/>
        <v>3.3322813516005967E-2</v>
      </c>
      <c r="C650" s="1">
        <f t="shared" ca="1" si="74"/>
        <v>-1</v>
      </c>
      <c r="D650" s="1">
        <f t="shared" ca="1" si="78"/>
        <v>0</v>
      </c>
      <c r="E650" s="1">
        <f t="shared" si="79"/>
        <v>0</v>
      </c>
      <c r="F650" s="1">
        <f t="shared" ca="1" si="80"/>
        <v>0</v>
      </c>
      <c r="G650" s="1">
        <f t="shared" ca="1" si="75"/>
        <v>0</v>
      </c>
      <c r="H650" s="1">
        <f t="shared" ca="1" si="76"/>
        <v>13662.596067648543</v>
      </c>
    </row>
    <row r="651" spans="1:8" x14ac:dyDescent="0.2">
      <c r="A651" s="1">
        <v>645</v>
      </c>
      <c r="B651" s="1">
        <f t="shared" ca="1" si="77"/>
        <v>0.46029091352511819</v>
      </c>
      <c r="C651" s="1">
        <f t="shared" ca="1" si="74"/>
        <v>-1</v>
      </c>
      <c r="D651" s="1">
        <f t="shared" ca="1" si="78"/>
        <v>1</v>
      </c>
      <c r="E651" s="1">
        <f t="shared" si="79"/>
        <v>0</v>
      </c>
      <c r="F651" s="1">
        <f t="shared" ca="1" si="80"/>
        <v>1</v>
      </c>
      <c r="G651" s="1">
        <f t="shared" ca="1" si="75"/>
        <v>100</v>
      </c>
      <c r="H651" s="1">
        <f t="shared" ca="1" si="76"/>
        <v>13562.596067648543</v>
      </c>
    </row>
    <row r="652" spans="1:8" x14ac:dyDescent="0.2">
      <c r="A652" s="1">
        <v>646</v>
      </c>
      <c r="B652" s="1">
        <f t="shared" ca="1" si="77"/>
        <v>0.40017861094844731</v>
      </c>
      <c r="C652" s="1">
        <f t="shared" ca="1" si="74"/>
        <v>-1</v>
      </c>
      <c r="D652" s="1">
        <f t="shared" ca="1" si="78"/>
        <v>2</v>
      </c>
      <c r="E652" s="1">
        <f t="shared" si="79"/>
        <v>0</v>
      </c>
      <c r="F652" s="1">
        <f t="shared" ca="1" si="80"/>
        <v>2</v>
      </c>
      <c r="G652" s="1">
        <f t="shared" ca="1" si="75"/>
        <v>200</v>
      </c>
      <c r="H652" s="1">
        <f t="shared" ca="1" si="76"/>
        <v>13362.596067648543</v>
      </c>
    </row>
    <row r="653" spans="1:8" x14ac:dyDescent="0.2">
      <c r="A653" s="1">
        <v>647</v>
      </c>
      <c r="B653" s="1">
        <f t="shared" ca="1" si="77"/>
        <v>0.32740650806356908</v>
      </c>
      <c r="C653" s="1">
        <f t="shared" ca="1" si="74"/>
        <v>-1</v>
      </c>
      <c r="D653" s="1">
        <f t="shared" ca="1" si="78"/>
        <v>3</v>
      </c>
      <c r="E653" s="1">
        <f t="shared" si="79"/>
        <v>0</v>
      </c>
      <c r="F653" s="1">
        <f t="shared" ca="1" si="80"/>
        <v>3</v>
      </c>
      <c r="G653" s="1">
        <f t="shared" ca="1" si="75"/>
        <v>300</v>
      </c>
      <c r="H653" s="1">
        <f t="shared" ca="1" si="76"/>
        <v>13062.596067648543</v>
      </c>
    </row>
    <row r="654" spans="1:8" x14ac:dyDescent="0.2">
      <c r="A654" s="1">
        <v>648</v>
      </c>
      <c r="B654" s="1">
        <f t="shared" ca="1" si="77"/>
        <v>0.42369827564122053</v>
      </c>
      <c r="C654" s="1">
        <f t="shared" ca="1" si="74"/>
        <v>-1</v>
      </c>
      <c r="D654" s="1">
        <f t="shared" ca="1" si="78"/>
        <v>4</v>
      </c>
      <c r="E654" s="1">
        <f t="shared" si="79"/>
        <v>0</v>
      </c>
      <c r="F654" s="1">
        <f t="shared" ca="1" si="80"/>
        <v>4</v>
      </c>
      <c r="G654" s="1">
        <f t="shared" ca="1" si="75"/>
        <v>400</v>
      </c>
      <c r="H654" s="1">
        <f t="shared" ca="1" si="76"/>
        <v>12662.596067648543</v>
      </c>
    </row>
    <row r="655" spans="1:8" x14ac:dyDescent="0.2">
      <c r="A655" s="1">
        <v>649</v>
      </c>
      <c r="B655" s="1">
        <f t="shared" ca="1" si="77"/>
        <v>0.48004884875542142</v>
      </c>
      <c r="C655" s="1">
        <f t="shared" ca="1" si="74"/>
        <v>-1</v>
      </c>
      <c r="D655" s="1">
        <f t="shared" ca="1" si="78"/>
        <v>5</v>
      </c>
      <c r="E655" s="1">
        <f t="shared" si="79"/>
        <v>0</v>
      </c>
      <c r="F655" s="1">
        <f t="shared" ca="1" si="80"/>
        <v>5</v>
      </c>
      <c r="G655" s="1">
        <f t="shared" ca="1" si="75"/>
        <v>500</v>
      </c>
      <c r="H655" s="1">
        <f t="shared" ca="1" si="76"/>
        <v>12162.596067648543</v>
      </c>
    </row>
    <row r="656" spans="1:8" x14ac:dyDescent="0.2">
      <c r="A656" s="1">
        <v>650</v>
      </c>
      <c r="B656" s="1">
        <f t="shared" ca="1" si="77"/>
        <v>0.38839498641286663</v>
      </c>
      <c r="C656" s="1">
        <f t="shared" ca="1" si="74"/>
        <v>-1</v>
      </c>
      <c r="D656" s="1">
        <f t="shared" ca="1" si="78"/>
        <v>1</v>
      </c>
      <c r="E656" s="1">
        <f t="shared" si="79"/>
        <v>0</v>
      </c>
      <c r="F656" s="1">
        <f t="shared" ca="1" si="80"/>
        <v>1</v>
      </c>
      <c r="G656" s="1">
        <f t="shared" ca="1" si="75"/>
        <v>100</v>
      </c>
      <c r="H656" s="1">
        <f t="shared" ca="1" si="76"/>
        <v>12062.596067648543</v>
      </c>
    </row>
    <row r="657" spans="1:8" x14ac:dyDescent="0.2">
      <c r="A657" s="1">
        <v>651</v>
      </c>
      <c r="B657" s="1">
        <f t="shared" ca="1" si="77"/>
        <v>3.4076333856696284E-3</v>
      </c>
      <c r="C657" s="1">
        <f t="shared" ca="1" si="74"/>
        <v>-1</v>
      </c>
      <c r="D657" s="1">
        <f t="shared" ca="1" si="78"/>
        <v>2</v>
      </c>
      <c r="E657" s="1">
        <f t="shared" si="79"/>
        <v>0</v>
      </c>
      <c r="F657" s="1">
        <f t="shared" ca="1" si="80"/>
        <v>2</v>
      </c>
      <c r="G657" s="1">
        <f t="shared" ca="1" si="75"/>
        <v>200</v>
      </c>
      <c r="H657" s="1">
        <f t="shared" ca="1" si="76"/>
        <v>11862.596067648543</v>
      </c>
    </row>
    <row r="658" spans="1:8" x14ac:dyDescent="0.2">
      <c r="A658" s="1">
        <v>652</v>
      </c>
      <c r="B658" s="1">
        <f t="shared" ca="1" si="77"/>
        <v>0.7976480406534574</v>
      </c>
      <c r="C658" s="1">
        <f t="shared" ca="1" si="74"/>
        <v>1.5003715654173615</v>
      </c>
      <c r="D658" s="1">
        <f t="shared" ca="1" si="78"/>
        <v>1</v>
      </c>
      <c r="E658" s="1">
        <f t="shared" si="79"/>
        <v>0</v>
      </c>
      <c r="F658" s="1">
        <f t="shared" ca="1" si="80"/>
        <v>3</v>
      </c>
      <c r="G658" s="1">
        <f t="shared" ca="1" si="75"/>
        <v>300</v>
      </c>
      <c r="H658" s="1">
        <f t="shared" ca="1" si="76"/>
        <v>12312.707537273751</v>
      </c>
    </row>
    <row r="659" spans="1:8" x14ac:dyDescent="0.2">
      <c r="A659" s="1">
        <v>653</v>
      </c>
      <c r="B659" s="1">
        <f t="shared" ca="1" si="77"/>
        <v>0.66629032290774881</v>
      </c>
      <c r="C659" s="1">
        <f t="shared" ca="1" si="74"/>
        <v>1.5003715654173615</v>
      </c>
      <c r="D659" s="1">
        <f t="shared" ca="1" si="78"/>
        <v>0</v>
      </c>
      <c r="E659" s="1">
        <f t="shared" si="79"/>
        <v>0</v>
      </c>
      <c r="F659" s="1">
        <f t="shared" ca="1" si="80"/>
        <v>2</v>
      </c>
      <c r="G659" s="1">
        <f t="shared" ca="1" si="75"/>
        <v>200</v>
      </c>
      <c r="H659" s="1">
        <f t="shared" ca="1" si="76"/>
        <v>12612.781850357223</v>
      </c>
    </row>
    <row r="660" spans="1:8" x14ac:dyDescent="0.2">
      <c r="A660" s="1">
        <v>654</v>
      </c>
      <c r="B660" s="1">
        <f t="shared" ca="1" si="77"/>
        <v>0.66761061760435725</v>
      </c>
      <c r="C660" s="1">
        <f t="shared" ca="1" si="74"/>
        <v>1.5003715654173615</v>
      </c>
      <c r="D660" s="1">
        <f t="shared" ca="1" si="78"/>
        <v>-1</v>
      </c>
      <c r="E660" s="1">
        <f t="shared" si="79"/>
        <v>0</v>
      </c>
      <c r="F660" s="1">
        <f t="shared" ca="1" si="80"/>
        <v>1</v>
      </c>
      <c r="G660" s="1">
        <f t="shared" ca="1" si="75"/>
        <v>100</v>
      </c>
      <c r="H660" s="1">
        <f t="shared" ca="1" si="76"/>
        <v>12762.819006898959</v>
      </c>
    </row>
    <row r="661" spans="1:8" x14ac:dyDescent="0.2">
      <c r="A661" s="1">
        <v>655</v>
      </c>
      <c r="B661" s="1">
        <f t="shared" ca="1" si="77"/>
        <v>0.91296956858223788</v>
      </c>
      <c r="C661" s="1">
        <f t="shared" ca="1" si="74"/>
        <v>1.5003715654173615</v>
      </c>
      <c r="D661" s="1">
        <f t="shared" ca="1" si="78"/>
        <v>-2</v>
      </c>
      <c r="E661" s="1">
        <f t="shared" si="79"/>
        <v>0</v>
      </c>
      <c r="F661" s="1">
        <f t="shared" ca="1" si="80"/>
        <v>0</v>
      </c>
      <c r="G661" s="1">
        <f t="shared" ca="1" si="75"/>
        <v>0</v>
      </c>
      <c r="H661" s="1">
        <f t="shared" ca="1" si="76"/>
        <v>12762.819006898959</v>
      </c>
    </row>
    <row r="662" spans="1:8" x14ac:dyDescent="0.2">
      <c r="A662" s="1">
        <v>656</v>
      </c>
      <c r="B662" s="1">
        <f t="shared" ca="1" si="77"/>
        <v>0.43966398969351228</v>
      </c>
      <c r="C662" s="1">
        <f t="shared" ca="1" si="74"/>
        <v>-1</v>
      </c>
      <c r="D662" s="1">
        <f t="shared" ca="1" si="78"/>
        <v>-1</v>
      </c>
      <c r="E662" s="1">
        <f t="shared" si="79"/>
        <v>0</v>
      </c>
      <c r="F662" s="1">
        <f t="shared" ca="1" si="80"/>
        <v>-1</v>
      </c>
      <c r="G662" s="1">
        <f t="shared" ca="1" si="75"/>
        <v>-100</v>
      </c>
      <c r="H662" s="1">
        <f t="shared" ca="1" si="76"/>
        <v>12862.819006898959</v>
      </c>
    </row>
    <row r="663" spans="1:8" x14ac:dyDescent="0.2">
      <c r="A663" s="1">
        <v>657</v>
      </c>
      <c r="B663" s="1">
        <f t="shared" ca="1" si="77"/>
        <v>0.7993968593864853</v>
      </c>
      <c r="C663" s="1">
        <f t="shared" ca="1" si="74"/>
        <v>1.5003715654173615</v>
      </c>
      <c r="D663" s="1">
        <f t="shared" ca="1" si="78"/>
        <v>-2</v>
      </c>
      <c r="E663" s="1">
        <f t="shared" si="79"/>
        <v>0</v>
      </c>
      <c r="F663" s="1">
        <f t="shared" ca="1" si="80"/>
        <v>0</v>
      </c>
      <c r="G663" s="1">
        <f t="shared" ca="1" si="75"/>
        <v>0</v>
      </c>
      <c r="H663" s="1">
        <f t="shared" ca="1" si="76"/>
        <v>12862.819006898959</v>
      </c>
    </row>
    <row r="664" spans="1:8" x14ac:dyDescent="0.2">
      <c r="A664" s="1">
        <v>658</v>
      </c>
      <c r="B664" s="1">
        <f t="shared" ca="1" si="77"/>
        <v>0.27376092417648024</v>
      </c>
      <c r="C664" s="1">
        <f t="shared" ca="1" si="74"/>
        <v>-1</v>
      </c>
      <c r="D664" s="1">
        <f t="shared" ca="1" si="78"/>
        <v>-1</v>
      </c>
      <c r="E664" s="1">
        <f t="shared" si="79"/>
        <v>0</v>
      </c>
      <c r="F664" s="1">
        <f t="shared" ca="1" si="80"/>
        <v>-1</v>
      </c>
      <c r="G664" s="1">
        <f t="shared" ca="1" si="75"/>
        <v>-100</v>
      </c>
      <c r="H664" s="1">
        <f t="shared" ca="1" si="76"/>
        <v>12962.819006898959</v>
      </c>
    </row>
    <row r="665" spans="1:8" x14ac:dyDescent="0.2">
      <c r="A665" s="1">
        <v>659</v>
      </c>
      <c r="B665" s="1">
        <f t="shared" ca="1" si="77"/>
        <v>0.67345343545450154</v>
      </c>
      <c r="C665" s="1">
        <f t="shared" ca="1" si="74"/>
        <v>1.5003715654173615</v>
      </c>
      <c r="D665" s="1">
        <f t="shared" ca="1" si="78"/>
        <v>-2</v>
      </c>
      <c r="E665" s="1">
        <f t="shared" si="79"/>
        <v>0</v>
      </c>
      <c r="F665" s="1">
        <f t="shared" ca="1" si="80"/>
        <v>0</v>
      </c>
      <c r="G665" s="1">
        <f t="shared" ca="1" si="75"/>
        <v>0</v>
      </c>
      <c r="H665" s="1">
        <f t="shared" ca="1" si="76"/>
        <v>12962.819006898959</v>
      </c>
    </row>
    <row r="666" spans="1:8" x14ac:dyDescent="0.2">
      <c r="A666" s="1">
        <v>660</v>
      </c>
      <c r="B666" s="1">
        <f t="shared" ca="1" si="77"/>
        <v>0.60527073857078684</v>
      </c>
      <c r="C666" s="1">
        <f t="shared" ca="1" si="74"/>
        <v>1.5003715654173615</v>
      </c>
      <c r="D666" s="1">
        <f t="shared" ca="1" si="78"/>
        <v>-3</v>
      </c>
      <c r="E666" s="1">
        <f t="shared" si="79"/>
        <v>0</v>
      </c>
      <c r="F666" s="1">
        <f t="shared" ca="1" si="80"/>
        <v>-1</v>
      </c>
      <c r="G666" s="1">
        <f t="shared" ca="1" si="75"/>
        <v>-100</v>
      </c>
      <c r="H666" s="1">
        <f t="shared" ca="1" si="76"/>
        <v>12812.781850357223</v>
      </c>
    </row>
    <row r="667" spans="1:8" x14ac:dyDescent="0.2">
      <c r="A667" s="1">
        <v>661</v>
      </c>
      <c r="B667" s="1">
        <f t="shared" ca="1" si="77"/>
        <v>2.0424014343410901E-3</v>
      </c>
      <c r="C667" s="1">
        <f t="shared" ca="1" si="74"/>
        <v>-1</v>
      </c>
      <c r="D667" s="1">
        <f t="shared" ca="1" si="78"/>
        <v>-2</v>
      </c>
      <c r="E667" s="1">
        <f t="shared" si="79"/>
        <v>0</v>
      </c>
      <c r="F667" s="1">
        <f t="shared" ca="1" si="80"/>
        <v>-2</v>
      </c>
      <c r="G667" s="1">
        <f t="shared" ca="1" si="75"/>
        <v>-200</v>
      </c>
      <c r="H667" s="1">
        <f t="shared" ca="1" si="76"/>
        <v>13012.781850357223</v>
      </c>
    </row>
    <row r="668" spans="1:8" x14ac:dyDescent="0.2">
      <c r="A668" s="1">
        <v>662</v>
      </c>
      <c r="B668" s="1">
        <f t="shared" ca="1" si="77"/>
        <v>0.66823002033737411</v>
      </c>
      <c r="C668" s="1">
        <f t="shared" ca="1" si="74"/>
        <v>1.5003715654173615</v>
      </c>
      <c r="D668" s="1">
        <f t="shared" ca="1" si="78"/>
        <v>-3</v>
      </c>
      <c r="E668" s="1">
        <f t="shared" si="79"/>
        <v>0</v>
      </c>
      <c r="F668" s="1">
        <f t="shared" ca="1" si="80"/>
        <v>-1</v>
      </c>
      <c r="G668" s="1">
        <f t="shared" ca="1" si="75"/>
        <v>-100</v>
      </c>
      <c r="H668" s="1">
        <f t="shared" ca="1" si="76"/>
        <v>12862.744693815488</v>
      </c>
    </row>
    <row r="669" spans="1:8" x14ac:dyDescent="0.2">
      <c r="A669" s="1">
        <v>663</v>
      </c>
      <c r="B669" s="1">
        <f t="shared" ca="1" si="77"/>
        <v>0.55756851160305476</v>
      </c>
      <c r="C669" s="1">
        <f t="shared" ref="C669:C732" ca="1" si="81">IF(B669&lt;$D$1,$F$1,$H$1)</f>
        <v>-1</v>
      </c>
      <c r="D669" s="1">
        <f t="shared" ca="1" si="78"/>
        <v>-2</v>
      </c>
      <c r="E669" s="1">
        <f t="shared" si="79"/>
        <v>0</v>
      </c>
      <c r="F669" s="1">
        <f t="shared" ca="1" si="80"/>
        <v>-2</v>
      </c>
      <c r="G669" s="1">
        <f t="shared" ref="G669:G732" ca="1" si="82">F669*$H$2</f>
        <v>-200</v>
      </c>
      <c r="H669" s="1">
        <f t="shared" ref="H669:H732" ca="1" si="83">H668+G669*C669</f>
        <v>13062.744693815488</v>
      </c>
    </row>
    <row r="670" spans="1:8" x14ac:dyDescent="0.2">
      <c r="A670" s="1">
        <v>664</v>
      </c>
      <c r="B670" s="1">
        <f t="shared" ca="1" si="77"/>
        <v>0.78601360009660848</v>
      </c>
      <c r="C670" s="1">
        <f t="shared" ca="1" si="81"/>
        <v>1.5003715654173615</v>
      </c>
      <c r="D670" s="1">
        <f t="shared" ca="1" si="78"/>
        <v>-3</v>
      </c>
      <c r="E670" s="1">
        <f t="shared" si="79"/>
        <v>0</v>
      </c>
      <c r="F670" s="1">
        <f t="shared" ca="1" si="80"/>
        <v>-1</v>
      </c>
      <c r="G670" s="1">
        <f t="shared" ca="1" si="82"/>
        <v>-100</v>
      </c>
      <c r="H670" s="1">
        <f t="shared" ca="1" si="83"/>
        <v>12912.707537273753</v>
      </c>
    </row>
    <row r="671" spans="1:8" x14ac:dyDescent="0.2">
      <c r="A671" s="1">
        <v>665</v>
      </c>
      <c r="B671" s="1">
        <f t="shared" ca="1" si="77"/>
        <v>0.54162301867265017</v>
      </c>
      <c r="C671" s="1">
        <f t="shared" ca="1" si="81"/>
        <v>-1</v>
      </c>
      <c r="D671" s="1">
        <f t="shared" ca="1" si="78"/>
        <v>-2</v>
      </c>
      <c r="E671" s="1">
        <f t="shared" si="79"/>
        <v>0</v>
      </c>
      <c r="F671" s="1">
        <f t="shared" ca="1" si="80"/>
        <v>-2</v>
      </c>
      <c r="G671" s="1">
        <f t="shared" ca="1" si="82"/>
        <v>-200</v>
      </c>
      <c r="H671" s="1">
        <f t="shared" ca="1" si="83"/>
        <v>13112.707537273753</v>
      </c>
    </row>
    <row r="672" spans="1:8" x14ac:dyDescent="0.2">
      <c r="A672" s="1">
        <v>666</v>
      </c>
      <c r="B672" s="1">
        <f t="shared" ca="1" si="77"/>
        <v>0.84174677899218531</v>
      </c>
      <c r="C672" s="1">
        <f t="shared" ca="1" si="81"/>
        <v>1.5003715654173615</v>
      </c>
      <c r="D672" s="1">
        <f t="shared" ca="1" si="78"/>
        <v>-3</v>
      </c>
      <c r="E672" s="1">
        <f t="shared" si="79"/>
        <v>0</v>
      </c>
      <c r="F672" s="1">
        <f t="shared" ca="1" si="80"/>
        <v>-1</v>
      </c>
      <c r="G672" s="1">
        <f t="shared" ca="1" si="82"/>
        <v>-100</v>
      </c>
      <c r="H672" s="1">
        <f t="shared" ca="1" si="83"/>
        <v>12962.670380732017</v>
      </c>
    </row>
    <row r="673" spans="1:8" x14ac:dyDescent="0.2">
      <c r="A673" s="1">
        <v>667</v>
      </c>
      <c r="B673" s="1">
        <f t="shared" ca="1" si="77"/>
        <v>0.56642408378384446</v>
      </c>
      <c r="C673" s="1">
        <f t="shared" ca="1" si="81"/>
        <v>-1</v>
      </c>
      <c r="D673" s="1">
        <f t="shared" ca="1" si="78"/>
        <v>-2</v>
      </c>
      <c r="E673" s="1">
        <f t="shared" si="79"/>
        <v>0</v>
      </c>
      <c r="F673" s="1">
        <f t="shared" ca="1" si="80"/>
        <v>-2</v>
      </c>
      <c r="G673" s="1">
        <f t="shared" ca="1" si="82"/>
        <v>-200</v>
      </c>
      <c r="H673" s="1">
        <f t="shared" ca="1" si="83"/>
        <v>13162.670380732017</v>
      </c>
    </row>
    <row r="674" spans="1:8" x14ac:dyDescent="0.2">
      <c r="A674" s="1">
        <v>668</v>
      </c>
      <c r="B674" s="1">
        <f t="shared" ca="1" si="77"/>
        <v>0.48136357191773638</v>
      </c>
      <c r="C674" s="1">
        <f t="shared" ca="1" si="81"/>
        <v>-1</v>
      </c>
      <c r="D674" s="1">
        <f t="shared" ca="1" si="78"/>
        <v>-1</v>
      </c>
      <c r="E674" s="1">
        <f t="shared" si="79"/>
        <v>0</v>
      </c>
      <c r="F674" s="1">
        <f t="shared" ca="1" si="80"/>
        <v>-1</v>
      </c>
      <c r="G674" s="1">
        <f t="shared" ca="1" si="82"/>
        <v>-100</v>
      </c>
      <c r="H674" s="1">
        <f t="shared" ca="1" si="83"/>
        <v>13262.670380732017</v>
      </c>
    </row>
    <row r="675" spans="1:8" x14ac:dyDescent="0.2">
      <c r="A675" s="1">
        <v>669</v>
      </c>
      <c r="B675" s="1">
        <f t="shared" ca="1" si="77"/>
        <v>0.681599913803419</v>
      </c>
      <c r="C675" s="1">
        <f t="shared" ca="1" si="81"/>
        <v>1.5003715654173615</v>
      </c>
      <c r="D675" s="1">
        <f t="shared" ca="1" si="78"/>
        <v>-2</v>
      </c>
      <c r="E675" s="1">
        <f t="shared" si="79"/>
        <v>0</v>
      </c>
      <c r="F675" s="1">
        <f t="shared" ca="1" si="80"/>
        <v>0</v>
      </c>
      <c r="G675" s="1">
        <f t="shared" ca="1" si="82"/>
        <v>0</v>
      </c>
      <c r="H675" s="1">
        <f t="shared" ca="1" si="83"/>
        <v>13262.670380732017</v>
      </c>
    </row>
    <row r="676" spans="1:8" x14ac:dyDescent="0.2">
      <c r="A676" s="1">
        <v>670</v>
      </c>
      <c r="B676" s="1">
        <f t="shared" ca="1" si="77"/>
        <v>0.15848917059849466</v>
      </c>
      <c r="C676" s="1">
        <f t="shared" ca="1" si="81"/>
        <v>-1</v>
      </c>
      <c r="D676" s="1">
        <f t="shared" ca="1" si="78"/>
        <v>-1</v>
      </c>
      <c r="E676" s="1">
        <f t="shared" si="79"/>
        <v>0</v>
      </c>
      <c r="F676" s="1">
        <f t="shared" ca="1" si="80"/>
        <v>-1</v>
      </c>
      <c r="G676" s="1">
        <f t="shared" ca="1" si="82"/>
        <v>-100</v>
      </c>
      <c r="H676" s="1">
        <f t="shared" ca="1" si="83"/>
        <v>13362.670380732017</v>
      </c>
    </row>
    <row r="677" spans="1:8" x14ac:dyDescent="0.2">
      <c r="A677" s="1">
        <v>671</v>
      </c>
      <c r="B677" s="1">
        <f t="shared" ca="1" si="77"/>
        <v>0.51415985759552907</v>
      </c>
      <c r="C677" s="1">
        <f t="shared" ca="1" si="81"/>
        <v>-1</v>
      </c>
      <c r="D677" s="1">
        <f t="shared" ca="1" si="78"/>
        <v>0</v>
      </c>
      <c r="E677" s="1">
        <f t="shared" si="79"/>
        <v>0</v>
      </c>
      <c r="F677" s="1">
        <f t="shared" ca="1" si="80"/>
        <v>0</v>
      </c>
      <c r="G677" s="1">
        <f t="shared" ca="1" si="82"/>
        <v>0</v>
      </c>
      <c r="H677" s="1">
        <f t="shared" ca="1" si="83"/>
        <v>13362.670380732017</v>
      </c>
    </row>
    <row r="678" spans="1:8" x14ac:dyDescent="0.2">
      <c r="A678" s="1">
        <v>672</v>
      </c>
      <c r="B678" s="1">
        <f t="shared" ca="1" si="77"/>
        <v>0.25879982685313796</v>
      </c>
      <c r="C678" s="1">
        <f t="shared" ca="1" si="81"/>
        <v>-1</v>
      </c>
      <c r="D678" s="1">
        <f t="shared" ca="1" si="78"/>
        <v>1</v>
      </c>
      <c r="E678" s="1">
        <f t="shared" si="79"/>
        <v>0</v>
      </c>
      <c r="F678" s="1">
        <f t="shared" ca="1" si="80"/>
        <v>1</v>
      </c>
      <c r="G678" s="1">
        <f t="shared" ca="1" si="82"/>
        <v>100</v>
      </c>
      <c r="H678" s="1">
        <f t="shared" ca="1" si="83"/>
        <v>13262.670380732017</v>
      </c>
    </row>
    <row r="679" spans="1:8" x14ac:dyDescent="0.2">
      <c r="A679" s="1">
        <v>673</v>
      </c>
      <c r="B679" s="1">
        <f t="shared" ca="1" si="77"/>
        <v>0.95822521948701866</v>
      </c>
      <c r="C679" s="1">
        <f t="shared" ca="1" si="81"/>
        <v>1.5003715654173615</v>
      </c>
      <c r="D679" s="1">
        <f t="shared" ca="1" si="78"/>
        <v>0</v>
      </c>
      <c r="E679" s="1">
        <f t="shared" si="79"/>
        <v>0</v>
      </c>
      <c r="F679" s="1">
        <f t="shared" ca="1" si="80"/>
        <v>2</v>
      </c>
      <c r="G679" s="1">
        <f t="shared" ca="1" si="82"/>
        <v>200</v>
      </c>
      <c r="H679" s="1">
        <f t="shared" ca="1" si="83"/>
        <v>13562.74469381549</v>
      </c>
    </row>
    <row r="680" spans="1:8" x14ac:dyDescent="0.2">
      <c r="A680" s="1">
        <v>674</v>
      </c>
      <c r="B680" s="1">
        <f t="shared" ca="1" si="77"/>
        <v>0.64985181742059572</v>
      </c>
      <c r="C680" s="1">
        <f t="shared" ca="1" si="81"/>
        <v>1.5003715654173615</v>
      </c>
      <c r="D680" s="1">
        <f t="shared" ca="1" si="78"/>
        <v>-1</v>
      </c>
      <c r="E680" s="1">
        <f t="shared" si="79"/>
        <v>0</v>
      </c>
      <c r="F680" s="1">
        <f t="shared" ca="1" si="80"/>
        <v>1</v>
      </c>
      <c r="G680" s="1">
        <f t="shared" ca="1" si="82"/>
        <v>100</v>
      </c>
      <c r="H680" s="1">
        <f t="shared" ca="1" si="83"/>
        <v>13712.781850357225</v>
      </c>
    </row>
    <row r="681" spans="1:8" x14ac:dyDescent="0.2">
      <c r="A681" s="1">
        <v>675</v>
      </c>
      <c r="B681" s="1">
        <f t="shared" ca="1" si="77"/>
        <v>0.41119690267938169</v>
      </c>
      <c r="C681" s="1">
        <f t="shared" ca="1" si="81"/>
        <v>-1</v>
      </c>
      <c r="D681" s="1">
        <f t="shared" ca="1" si="78"/>
        <v>0</v>
      </c>
      <c r="E681" s="1">
        <f t="shared" si="79"/>
        <v>0</v>
      </c>
      <c r="F681" s="1">
        <f t="shared" ca="1" si="80"/>
        <v>0</v>
      </c>
      <c r="G681" s="1">
        <f t="shared" ca="1" si="82"/>
        <v>0</v>
      </c>
      <c r="H681" s="1">
        <f t="shared" ca="1" si="83"/>
        <v>13712.781850357225</v>
      </c>
    </row>
    <row r="682" spans="1:8" x14ac:dyDescent="0.2">
      <c r="A682" s="1">
        <v>676</v>
      </c>
      <c r="B682" s="1">
        <f t="shared" ca="1" si="77"/>
        <v>0.29379944105710387</v>
      </c>
      <c r="C682" s="1">
        <f t="shared" ca="1" si="81"/>
        <v>-1</v>
      </c>
      <c r="D682" s="1">
        <f t="shared" ca="1" si="78"/>
        <v>1</v>
      </c>
      <c r="E682" s="1">
        <f t="shared" si="79"/>
        <v>0</v>
      </c>
      <c r="F682" s="1">
        <f t="shared" ca="1" si="80"/>
        <v>1</v>
      </c>
      <c r="G682" s="1">
        <f t="shared" ca="1" si="82"/>
        <v>100</v>
      </c>
      <c r="H682" s="1">
        <f t="shared" ca="1" si="83"/>
        <v>13612.781850357225</v>
      </c>
    </row>
    <row r="683" spans="1:8" x14ac:dyDescent="0.2">
      <c r="A683" s="1">
        <v>677</v>
      </c>
      <c r="B683" s="1">
        <f t="shared" ca="1" si="77"/>
        <v>0.71643436667900151</v>
      </c>
      <c r="C683" s="1">
        <f t="shared" ca="1" si="81"/>
        <v>1.5003715654173615</v>
      </c>
      <c r="D683" s="1">
        <f t="shared" ca="1" si="78"/>
        <v>0</v>
      </c>
      <c r="E683" s="1">
        <f t="shared" si="79"/>
        <v>0</v>
      </c>
      <c r="F683" s="1">
        <f t="shared" ca="1" si="80"/>
        <v>2</v>
      </c>
      <c r="G683" s="1">
        <f t="shared" ca="1" si="82"/>
        <v>200</v>
      </c>
      <c r="H683" s="1">
        <f t="shared" ca="1" si="83"/>
        <v>13912.856163440698</v>
      </c>
    </row>
    <row r="684" spans="1:8" x14ac:dyDescent="0.2">
      <c r="A684" s="1">
        <v>678</v>
      </c>
      <c r="B684" s="1">
        <f t="shared" ca="1" si="77"/>
        <v>0.10944338305304202</v>
      </c>
      <c r="C684" s="1">
        <f t="shared" ca="1" si="81"/>
        <v>-1</v>
      </c>
      <c r="D684" s="1">
        <f t="shared" ca="1" si="78"/>
        <v>1</v>
      </c>
      <c r="E684" s="1">
        <f t="shared" si="79"/>
        <v>0</v>
      </c>
      <c r="F684" s="1">
        <f t="shared" ca="1" si="80"/>
        <v>1</v>
      </c>
      <c r="G684" s="1">
        <f t="shared" ca="1" si="82"/>
        <v>100</v>
      </c>
      <c r="H684" s="1">
        <f t="shared" ca="1" si="83"/>
        <v>13812.856163440698</v>
      </c>
    </row>
    <row r="685" spans="1:8" x14ac:dyDescent="0.2">
      <c r="A685" s="1">
        <v>679</v>
      </c>
      <c r="B685" s="1">
        <f t="shared" ca="1" si="77"/>
        <v>0.7053321388710273</v>
      </c>
      <c r="C685" s="1">
        <f t="shared" ca="1" si="81"/>
        <v>1.5003715654173615</v>
      </c>
      <c r="D685" s="1">
        <f t="shared" ca="1" si="78"/>
        <v>0</v>
      </c>
      <c r="E685" s="1">
        <f t="shared" si="79"/>
        <v>0</v>
      </c>
      <c r="F685" s="1">
        <f t="shared" ca="1" si="80"/>
        <v>2</v>
      </c>
      <c r="G685" s="1">
        <f t="shared" ca="1" si="82"/>
        <v>200</v>
      </c>
      <c r="H685" s="1">
        <f t="shared" ca="1" si="83"/>
        <v>14112.93047652417</v>
      </c>
    </row>
    <row r="686" spans="1:8" x14ac:dyDescent="0.2">
      <c r="A686" s="1">
        <v>680</v>
      </c>
      <c r="B686" s="1">
        <f t="shared" ca="1" si="77"/>
        <v>0.21383327099634397</v>
      </c>
      <c r="C686" s="1">
        <f t="shared" ca="1" si="81"/>
        <v>-1</v>
      </c>
      <c r="D686" s="1">
        <f t="shared" ca="1" si="78"/>
        <v>1</v>
      </c>
      <c r="E686" s="1">
        <f t="shared" si="79"/>
        <v>0</v>
      </c>
      <c r="F686" s="1">
        <f t="shared" ca="1" si="80"/>
        <v>1</v>
      </c>
      <c r="G686" s="1">
        <f t="shared" ca="1" si="82"/>
        <v>100</v>
      </c>
      <c r="H686" s="1">
        <f t="shared" ca="1" si="83"/>
        <v>14012.93047652417</v>
      </c>
    </row>
    <row r="687" spans="1:8" x14ac:dyDescent="0.2">
      <c r="A687" s="1">
        <v>681</v>
      </c>
      <c r="B687" s="1">
        <f t="shared" ca="1" si="77"/>
        <v>0.47114988591910389</v>
      </c>
      <c r="C687" s="1">
        <f t="shared" ca="1" si="81"/>
        <v>-1</v>
      </c>
      <c r="D687" s="1">
        <f t="shared" ca="1" si="78"/>
        <v>2</v>
      </c>
      <c r="E687" s="1">
        <f t="shared" si="79"/>
        <v>0</v>
      </c>
      <c r="F687" s="1">
        <f t="shared" ca="1" si="80"/>
        <v>2</v>
      </c>
      <c r="G687" s="1">
        <f t="shared" ca="1" si="82"/>
        <v>200</v>
      </c>
      <c r="H687" s="1">
        <f t="shared" ca="1" si="83"/>
        <v>13812.93047652417</v>
      </c>
    </row>
    <row r="688" spans="1:8" x14ac:dyDescent="0.2">
      <c r="A688" s="1">
        <v>682</v>
      </c>
      <c r="B688" s="1">
        <f t="shared" ca="1" si="77"/>
        <v>0.19307958019516258</v>
      </c>
      <c r="C688" s="1">
        <f t="shared" ca="1" si="81"/>
        <v>-1</v>
      </c>
      <c r="D688" s="1">
        <f t="shared" ca="1" si="78"/>
        <v>3</v>
      </c>
      <c r="E688" s="1">
        <f t="shared" si="79"/>
        <v>0</v>
      </c>
      <c r="F688" s="1">
        <f t="shared" ca="1" si="80"/>
        <v>3</v>
      </c>
      <c r="G688" s="1">
        <f t="shared" ca="1" si="82"/>
        <v>300</v>
      </c>
      <c r="H688" s="1">
        <f t="shared" ca="1" si="83"/>
        <v>13512.93047652417</v>
      </c>
    </row>
    <row r="689" spans="1:8" x14ac:dyDescent="0.2">
      <c r="A689" s="1">
        <v>683</v>
      </c>
      <c r="B689" s="1">
        <f t="shared" ca="1" si="77"/>
        <v>0.49226032704410594</v>
      </c>
      <c r="C689" s="1">
        <f t="shared" ca="1" si="81"/>
        <v>-1</v>
      </c>
      <c r="D689" s="1">
        <f t="shared" ca="1" si="78"/>
        <v>4</v>
      </c>
      <c r="E689" s="1">
        <f t="shared" si="79"/>
        <v>0</v>
      </c>
      <c r="F689" s="1">
        <f t="shared" ca="1" si="80"/>
        <v>4</v>
      </c>
      <c r="G689" s="1">
        <f t="shared" ca="1" si="82"/>
        <v>400</v>
      </c>
      <c r="H689" s="1">
        <f t="shared" ca="1" si="83"/>
        <v>13112.93047652417</v>
      </c>
    </row>
    <row r="690" spans="1:8" x14ac:dyDescent="0.2">
      <c r="A690" s="1">
        <v>684</v>
      </c>
      <c r="B690" s="1">
        <f t="shared" ca="1" si="77"/>
        <v>0.87427567625420699</v>
      </c>
      <c r="C690" s="1">
        <f t="shared" ca="1" si="81"/>
        <v>1.5003715654173615</v>
      </c>
      <c r="D690" s="1">
        <f t="shared" ca="1" si="78"/>
        <v>3</v>
      </c>
      <c r="E690" s="1">
        <f t="shared" si="79"/>
        <v>0</v>
      </c>
      <c r="F690" s="1">
        <f t="shared" ca="1" si="80"/>
        <v>5</v>
      </c>
      <c r="G690" s="1">
        <f t="shared" ca="1" si="82"/>
        <v>500</v>
      </c>
      <c r="H690" s="1">
        <f t="shared" ca="1" si="83"/>
        <v>13863.116259232851</v>
      </c>
    </row>
    <row r="691" spans="1:8" x14ac:dyDescent="0.2">
      <c r="A691" s="1">
        <v>685</v>
      </c>
      <c r="B691" s="1">
        <f t="shared" ca="1" si="77"/>
        <v>0.52387152893465216</v>
      </c>
      <c r="C691" s="1">
        <f t="shared" ca="1" si="81"/>
        <v>-1</v>
      </c>
      <c r="D691" s="1">
        <f t="shared" ca="1" si="78"/>
        <v>4</v>
      </c>
      <c r="E691" s="1">
        <f t="shared" si="79"/>
        <v>0</v>
      </c>
      <c r="F691" s="1">
        <f t="shared" ca="1" si="80"/>
        <v>4</v>
      </c>
      <c r="G691" s="1">
        <f t="shared" ca="1" si="82"/>
        <v>400</v>
      </c>
      <c r="H691" s="1">
        <f t="shared" ca="1" si="83"/>
        <v>13463.116259232851</v>
      </c>
    </row>
    <row r="692" spans="1:8" x14ac:dyDescent="0.2">
      <c r="A692" s="1">
        <v>686</v>
      </c>
      <c r="B692" s="1">
        <f t="shared" ca="1" si="77"/>
        <v>0.41035034830386474</v>
      </c>
      <c r="C692" s="1">
        <f t="shared" ca="1" si="81"/>
        <v>-1</v>
      </c>
      <c r="D692" s="1">
        <f t="shared" ca="1" si="78"/>
        <v>5</v>
      </c>
      <c r="E692" s="1">
        <f t="shared" si="79"/>
        <v>0</v>
      </c>
      <c r="F692" s="1">
        <f t="shared" ca="1" si="80"/>
        <v>5</v>
      </c>
      <c r="G692" s="1">
        <f t="shared" ca="1" si="82"/>
        <v>500</v>
      </c>
      <c r="H692" s="1">
        <f t="shared" ca="1" si="83"/>
        <v>12963.116259232851</v>
      </c>
    </row>
    <row r="693" spans="1:8" x14ac:dyDescent="0.2">
      <c r="A693" s="1">
        <v>687</v>
      </c>
      <c r="B693" s="1">
        <f t="shared" ca="1" si="77"/>
        <v>0.22257073402548566</v>
      </c>
      <c r="C693" s="1">
        <f t="shared" ca="1" si="81"/>
        <v>-1</v>
      </c>
      <c r="D693" s="1">
        <f t="shared" ca="1" si="78"/>
        <v>1</v>
      </c>
      <c r="E693" s="1">
        <f t="shared" si="79"/>
        <v>0</v>
      </c>
      <c r="F693" s="1">
        <f t="shared" ca="1" si="80"/>
        <v>1</v>
      </c>
      <c r="G693" s="1">
        <f t="shared" ca="1" si="82"/>
        <v>100</v>
      </c>
      <c r="H693" s="1">
        <f t="shared" ca="1" si="83"/>
        <v>12863.116259232851</v>
      </c>
    </row>
    <row r="694" spans="1:8" x14ac:dyDescent="0.2">
      <c r="A694" s="1">
        <v>688</v>
      </c>
      <c r="B694" s="1">
        <f t="shared" ca="1" si="77"/>
        <v>0.82875334226513875</v>
      </c>
      <c r="C694" s="1">
        <f t="shared" ca="1" si="81"/>
        <v>1.5003715654173615</v>
      </c>
      <c r="D694" s="1">
        <f t="shared" ca="1" si="78"/>
        <v>0</v>
      </c>
      <c r="E694" s="1">
        <f t="shared" si="79"/>
        <v>0</v>
      </c>
      <c r="F694" s="1">
        <f t="shared" ca="1" si="80"/>
        <v>2</v>
      </c>
      <c r="G694" s="1">
        <f t="shared" ca="1" si="82"/>
        <v>200</v>
      </c>
      <c r="H694" s="1">
        <f t="shared" ca="1" si="83"/>
        <v>13163.190572316324</v>
      </c>
    </row>
    <row r="695" spans="1:8" x14ac:dyDescent="0.2">
      <c r="A695" s="1">
        <v>689</v>
      </c>
      <c r="B695" s="1">
        <f t="shared" ca="1" si="77"/>
        <v>0.7355850480906424</v>
      </c>
      <c r="C695" s="1">
        <f t="shared" ca="1" si="81"/>
        <v>1.5003715654173615</v>
      </c>
      <c r="D695" s="1">
        <f t="shared" ca="1" si="78"/>
        <v>-1</v>
      </c>
      <c r="E695" s="1">
        <f t="shared" si="79"/>
        <v>0</v>
      </c>
      <c r="F695" s="1">
        <f t="shared" ca="1" si="80"/>
        <v>1</v>
      </c>
      <c r="G695" s="1">
        <f t="shared" ca="1" si="82"/>
        <v>100</v>
      </c>
      <c r="H695" s="1">
        <f t="shared" ca="1" si="83"/>
        <v>13313.227728858059</v>
      </c>
    </row>
    <row r="696" spans="1:8" x14ac:dyDescent="0.2">
      <c r="A696" s="1">
        <v>690</v>
      </c>
      <c r="B696" s="1">
        <f t="shared" ca="1" si="77"/>
        <v>0.31420169562247136</v>
      </c>
      <c r="C696" s="1">
        <f t="shared" ca="1" si="81"/>
        <v>-1</v>
      </c>
      <c r="D696" s="1">
        <f t="shared" ca="1" si="78"/>
        <v>0</v>
      </c>
      <c r="E696" s="1">
        <f t="shared" si="79"/>
        <v>0</v>
      </c>
      <c r="F696" s="1">
        <f t="shared" ca="1" si="80"/>
        <v>0</v>
      </c>
      <c r="G696" s="1">
        <f t="shared" ca="1" si="82"/>
        <v>0</v>
      </c>
      <c r="H696" s="1">
        <f t="shared" ca="1" si="83"/>
        <v>13313.227728858059</v>
      </c>
    </row>
    <row r="697" spans="1:8" x14ac:dyDescent="0.2">
      <c r="A697" s="1">
        <v>691</v>
      </c>
      <c r="B697" s="1">
        <f t="shared" ca="1" si="77"/>
        <v>0.23959974744693247</v>
      </c>
      <c r="C697" s="1">
        <f t="shared" ca="1" si="81"/>
        <v>-1</v>
      </c>
      <c r="D697" s="1">
        <f t="shared" ca="1" si="78"/>
        <v>1</v>
      </c>
      <c r="E697" s="1">
        <f t="shared" si="79"/>
        <v>0</v>
      </c>
      <c r="F697" s="1">
        <f t="shared" ca="1" si="80"/>
        <v>1</v>
      </c>
      <c r="G697" s="1">
        <f t="shared" ca="1" si="82"/>
        <v>100</v>
      </c>
      <c r="H697" s="1">
        <f t="shared" ca="1" si="83"/>
        <v>13213.227728858059</v>
      </c>
    </row>
    <row r="698" spans="1:8" x14ac:dyDescent="0.2">
      <c r="A698" s="1">
        <v>692</v>
      </c>
      <c r="B698" s="1">
        <f t="shared" ca="1" si="77"/>
        <v>0.82780616349018987</v>
      </c>
      <c r="C698" s="1">
        <f t="shared" ca="1" si="81"/>
        <v>1.5003715654173615</v>
      </c>
      <c r="D698" s="1">
        <f t="shared" ca="1" si="78"/>
        <v>0</v>
      </c>
      <c r="E698" s="1">
        <f t="shared" si="79"/>
        <v>0</v>
      </c>
      <c r="F698" s="1">
        <f t="shared" ca="1" si="80"/>
        <v>2</v>
      </c>
      <c r="G698" s="1">
        <f t="shared" ca="1" si="82"/>
        <v>200</v>
      </c>
      <c r="H698" s="1">
        <f t="shared" ca="1" si="83"/>
        <v>13513.302041941532</v>
      </c>
    </row>
    <row r="699" spans="1:8" x14ac:dyDescent="0.2">
      <c r="A699" s="1">
        <v>693</v>
      </c>
      <c r="B699" s="1">
        <f t="shared" ca="1" si="77"/>
        <v>0.83601762889197595</v>
      </c>
      <c r="C699" s="1">
        <f t="shared" ca="1" si="81"/>
        <v>1.5003715654173615</v>
      </c>
      <c r="D699" s="1">
        <f t="shared" ca="1" si="78"/>
        <v>-1</v>
      </c>
      <c r="E699" s="1">
        <f t="shared" si="79"/>
        <v>0</v>
      </c>
      <c r="F699" s="1">
        <f t="shared" ca="1" si="80"/>
        <v>1</v>
      </c>
      <c r="G699" s="1">
        <f t="shared" ca="1" si="82"/>
        <v>100</v>
      </c>
      <c r="H699" s="1">
        <f t="shared" ca="1" si="83"/>
        <v>13663.339198483267</v>
      </c>
    </row>
    <row r="700" spans="1:8" x14ac:dyDescent="0.2">
      <c r="A700" s="1">
        <v>694</v>
      </c>
      <c r="B700" s="1">
        <f t="shared" ca="1" si="77"/>
        <v>0.13650054717969462</v>
      </c>
      <c r="C700" s="1">
        <f t="shared" ca="1" si="81"/>
        <v>-1</v>
      </c>
      <c r="D700" s="1">
        <f t="shared" ca="1" si="78"/>
        <v>0</v>
      </c>
      <c r="E700" s="1">
        <f t="shared" si="79"/>
        <v>0</v>
      </c>
      <c r="F700" s="1">
        <f t="shared" ca="1" si="80"/>
        <v>0</v>
      </c>
      <c r="G700" s="1">
        <f t="shared" ca="1" si="82"/>
        <v>0</v>
      </c>
      <c r="H700" s="1">
        <f t="shared" ca="1" si="83"/>
        <v>13663.339198483267</v>
      </c>
    </row>
    <row r="701" spans="1:8" x14ac:dyDescent="0.2">
      <c r="A701" s="1">
        <v>695</v>
      </c>
      <c r="B701" s="1">
        <f t="shared" ca="1" si="77"/>
        <v>0.50062721663997056</v>
      </c>
      <c r="C701" s="1">
        <f t="shared" ca="1" si="81"/>
        <v>-1</v>
      </c>
      <c r="D701" s="1">
        <f t="shared" ca="1" si="78"/>
        <v>1</v>
      </c>
      <c r="E701" s="1">
        <f t="shared" si="79"/>
        <v>0</v>
      </c>
      <c r="F701" s="1">
        <f t="shared" ca="1" si="80"/>
        <v>1</v>
      </c>
      <c r="G701" s="1">
        <f t="shared" ca="1" si="82"/>
        <v>100</v>
      </c>
      <c r="H701" s="1">
        <f t="shared" ca="1" si="83"/>
        <v>13563.339198483267</v>
      </c>
    </row>
    <row r="702" spans="1:8" x14ac:dyDescent="0.2">
      <c r="A702" s="1">
        <v>696</v>
      </c>
      <c r="B702" s="1">
        <f t="shared" ca="1" si="77"/>
        <v>0.91594016328697292</v>
      </c>
      <c r="C702" s="1">
        <f t="shared" ca="1" si="81"/>
        <v>1.5003715654173615</v>
      </c>
      <c r="D702" s="1">
        <f t="shared" ca="1" si="78"/>
        <v>0</v>
      </c>
      <c r="E702" s="1">
        <f t="shared" si="79"/>
        <v>0</v>
      </c>
      <c r="F702" s="1">
        <f t="shared" ca="1" si="80"/>
        <v>2</v>
      </c>
      <c r="G702" s="1">
        <f t="shared" ca="1" si="82"/>
        <v>200</v>
      </c>
      <c r="H702" s="1">
        <f t="shared" ca="1" si="83"/>
        <v>13863.41351156674</v>
      </c>
    </row>
    <row r="703" spans="1:8" x14ac:dyDescent="0.2">
      <c r="A703" s="1">
        <v>697</v>
      </c>
      <c r="B703" s="1">
        <f t="shared" ca="1" si="77"/>
        <v>1.918909645096778E-2</v>
      </c>
      <c r="C703" s="1">
        <f t="shared" ca="1" si="81"/>
        <v>-1</v>
      </c>
      <c r="D703" s="1">
        <f t="shared" ca="1" si="78"/>
        <v>1</v>
      </c>
      <c r="E703" s="1">
        <f t="shared" si="79"/>
        <v>0</v>
      </c>
      <c r="F703" s="1">
        <f t="shared" ca="1" si="80"/>
        <v>1</v>
      </c>
      <c r="G703" s="1">
        <f t="shared" ca="1" si="82"/>
        <v>100</v>
      </c>
      <c r="H703" s="1">
        <f t="shared" ca="1" si="83"/>
        <v>13763.41351156674</v>
      </c>
    </row>
    <row r="704" spans="1:8" x14ac:dyDescent="0.2">
      <c r="A704" s="1">
        <v>698</v>
      </c>
      <c r="B704" s="1">
        <f t="shared" ca="1" si="77"/>
        <v>0.13969540600161534</v>
      </c>
      <c r="C704" s="1">
        <f t="shared" ca="1" si="81"/>
        <v>-1</v>
      </c>
      <c r="D704" s="1">
        <f t="shared" ca="1" si="78"/>
        <v>2</v>
      </c>
      <c r="E704" s="1">
        <f t="shared" si="79"/>
        <v>0</v>
      </c>
      <c r="F704" s="1">
        <f t="shared" ca="1" si="80"/>
        <v>2</v>
      </c>
      <c r="G704" s="1">
        <f t="shared" ca="1" si="82"/>
        <v>200</v>
      </c>
      <c r="H704" s="1">
        <f t="shared" ca="1" si="83"/>
        <v>13563.41351156674</v>
      </c>
    </row>
    <row r="705" spans="1:8" x14ac:dyDescent="0.2">
      <c r="A705" s="1">
        <v>699</v>
      </c>
      <c r="B705" s="1">
        <f t="shared" ca="1" si="77"/>
        <v>0.67110812322582958</v>
      </c>
      <c r="C705" s="1">
        <f t="shared" ca="1" si="81"/>
        <v>1.5003715654173615</v>
      </c>
      <c r="D705" s="1">
        <f t="shared" ca="1" si="78"/>
        <v>1</v>
      </c>
      <c r="E705" s="1">
        <f t="shared" si="79"/>
        <v>0</v>
      </c>
      <c r="F705" s="1">
        <f t="shared" ca="1" si="80"/>
        <v>3</v>
      </c>
      <c r="G705" s="1">
        <f t="shared" ca="1" si="82"/>
        <v>300</v>
      </c>
      <c r="H705" s="1">
        <f t="shared" ca="1" si="83"/>
        <v>14013.524981191948</v>
      </c>
    </row>
    <row r="706" spans="1:8" x14ac:dyDescent="0.2">
      <c r="A706" s="1">
        <v>700</v>
      </c>
      <c r="B706" s="1">
        <f t="shared" ca="1" si="77"/>
        <v>0.77447837928272956</v>
      </c>
      <c r="C706" s="1">
        <f t="shared" ca="1" si="81"/>
        <v>1.5003715654173615</v>
      </c>
      <c r="D706" s="1">
        <f t="shared" ca="1" si="78"/>
        <v>0</v>
      </c>
      <c r="E706" s="1">
        <f t="shared" si="79"/>
        <v>0</v>
      </c>
      <c r="F706" s="1">
        <f t="shared" ca="1" si="80"/>
        <v>2</v>
      </c>
      <c r="G706" s="1">
        <f t="shared" ca="1" si="82"/>
        <v>200</v>
      </c>
      <c r="H706" s="1">
        <f t="shared" ca="1" si="83"/>
        <v>14313.59929427542</v>
      </c>
    </row>
    <row r="707" spans="1:8" x14ac:dyDescent="0.2">
      <c r="A707" s="1">
        <v>701</v>
      </c>
      <c r="B707" s="1">
        <f t="shared" ca="1" si="77"/>
        <v>0.68099832213118405</v>
      </c>
      <c r="C707" s="1">
        <f t="shared" ca="1" si="81"/>
        <v>1.5003715654173615</v>
      </c>
      <c r="D707" s="1">
        <f t="shared" ca="1" si="78"/>
        <v>-1</v>
      </c>
      <c r="E707" s="1">
        <f t="shared" si="79"/>
        <v>0</v>
      </c>
      <c r="F707" s="1">
        <f t="shared" ca="1" si="80"/>
        <v>1</v>
      </c>
      <c r="G707" s="1">
        <f t="shared" ca="1" si="82"/>
        <v>100</v>
      </c>
      <c r="H707" s="1">
        <f t="shared" ca="1" si="83"/>
        <v>14463.636450817155</v>
      </c>
    </row>
    <row r="708" spans="1:8" x14ac:dyDescent="0.2">
      <c r="A708" s="1">
        <v>702</v>
      </c>
      <c r="B708" s="1">
        <f t="shared" ca="1" si="77"/>
        <v>0.12218636919264947</v>
      </c>
      <c r="C708" s="1">
        <f t="shared" ca="1" si="81"/>
        <v>-1</v>
      </c>
      <c r="D708" s="1">
        <f t="shared" ca="1" si="78"/>
        <v>0</v>
      </c>
      <c r="E708" s="1">
        <f t="shared" si="79"/>
        <v>0</v>
      </c>
      <c r="F708" s="1">
        <f t="shared" ca="1" si="80"/>
        <v>0</v>
      </c>
      <c r="G708" s="1">
        <f t="shared" ca="1" si="82"/>
        <v>0</v>
      </c>
      <c r="H708" s="1">
        <f t="shared" ca="1" si="83"/>
        <v>14463.636450817155</v>
      </c>
    </row>
    <row r="709" spans="1:8" x14ac:dyDescent="0.2">
      <c r="A709" s="1">
        <v>703</v>
      </c>
      <c r="B709" s="1">
        <f t="shared" ca="1" si="77"/>
        <v>0.18487538379445789</v>
      </c>
      <c r="C709" s="1">
        <f t="shared" ca="1" si="81"/>
        <v>-1</v>
      </c>
      <c r="D709" s="1">
        <f t="shared" ca="1" si="78"/>
        <v>1</v>
      </c>
      <c r="E709" s="1">
        <f t="shared" si="79"/>
        <v>0</v>
      </c>
      <c r="F709" s="1">
        <f t="shared" ca="1" si="80"/>
        <v>1</v>
      </c>
      <c r="G709" s="1">
        <f t="shared" ca="1" si="82"/>
        <v>100</v>
      </c>
      <c r="H709" s="1">
        <f t="shared" ca="1" si="83"/>
        <v>14363.636450817155</v>
      </c>
    </row>
    <row r="710" spans="1:8" x14ac:dyDescent="0.2">
      <c r="A710" s="1">
        <v>704</v>
      </c>
      <c r="B710" s="1">
        <f t="shared" ca="1" si="77"/>
        <v>0.14822575358071177</v>
      </c>
      <c r="C710" s="1">
        <f t="shared" ca="1" si="81"/>
        <v>-1</v>
      </c>
      <c r="D710" s="1">
        <f t="shared" ca="1" si="78"/>
        <v>2</v>
      </c>
      <c r="E710" s="1">
        <f t="shared" si="79"/>
        <v>0</v>
      </c>
      <c r="F710" s="1">
        <f t="shared" ca="1" si="80"/>
        <v>2</v>
      </c>
      <c r="G710" s="1">
        <f t="shared" ca="1" si="82"/>
        <v>200</v>
      </c>
      <c r="H710" s="1">
        <f t="shared" ca="1" si="83"/>
        <v>14163.636450817155</v>
      </c>
    </row>
    <row r="711" spans="1:8" x14ac:dyDescent="0.2">
      <c r="A711" s="1">
        <v>705</v>
      </c>
      <c r="B711" s="1">
        <f t="shared" ca="1" si="77"/>
        <v>0.5810912722405247</v>
      </c>
      <c r="C711" s="1">
        <f t="shared" ca="1" si="81"/>
        <v>-1</v>
      </c>
      <c r="D711" s="1">
        <f t="shared" ca="1" si="78"/>
        <v>3</v>
      </c>
      <c r="E711" s="1">
        <f t="shared" si="79"/>
        <v>0</v>
      </c>
      <c r="F711" s="1">
        <f t="shared" ca="1" si="80"/>
        <v>3</v>
      </c>
      <c r="G711" s="1">
        <f t="shared" ca="1" si="82"/>
        <v>300</v>
      </c>
      <c r="H711" s="1">
        <f t="shared" ca="1" si="83"/>
        <v>13863.636450817155</v>
      </c>
    </row>
    <row r="712" spans="1:8" x14ac:dyDescent="0.2">
      <c r="A712" s="1">
        <v>706</v>
      </c>
      <c r="B712" s="1">
        <f t="shared" ref="B712:B775" ca="1" si="84">RAND()</f>
        <v>0.10534908529182752</v>
      </c>
      <c r="C712" s="1">
        <f t="shared" ca="1" si="81"/>
        <v>-1</v>
      </c>
      <c r="D712" s="1">
        <f t="shared" ref="D712:D775" ca="1" si="85">IF($D$3=$S$2,IF(C712&lt;0,IF(E712&gt;E711,0-1,D711-1),IF(C712&gt;0,IF(AND(E711=1,D711=0),D711,IF(E712&lt;E711,0+1,D711+1)),D711)),
IF($D$3=$S$4,IF(C712&lt;0,IF(D711=$F$2,0+1,D711+1),IF(C712&gt;0,D711-1,D711)),
IF($D$3=$S$5,IF(C712&lt;0,IF(D711=$F$2,0+1,D711+1),IF(C712&gt;0,D711-1,D711)),
)))</f>
        <v>4</v>
      </c>
      <c r="E712" s="1">
        <f t="shared" ref="E712:E775" si="86">IF($D$3=$S$2,IF(AND(D711=-$B$2,C712&lt;0),IF(E711=$F$2,1,E711+1),IF(AND(D711=$D$2,C712&gt;0),IF(E711=1,1,E711-1),E711)),)</f>
        <v>0</v>
      </c>
      <c r="F712" s="1">
        <f t="shared" ref="F712:F775" ca="1" si="87">IF($D$3=$S$2,IF(IF(E712&gt;E711,ROUNDUP(F711*$F$3,0),IF(E712&lt;E711,IF(AND(E711=$F$2,E712=1),1,ROUNDDOWN(F711/$F$3,0)),F711))=0,1,IF(E712&gt;E711,ROUNDUP(F711*$F$3,0),IF(E712&lt;E711,IF(AND(E711=$F$2,E712=1),1,ROUNDDOWN(F711/$F$3,0)),F711))),
IF($D$3=$S$4,IF(C711&lt;0,IF(F711=$F$2,$H$3,F711+$F$3),IF(C711&gt;0,F711-$F$3,F711)),
IF($D$3=$S$5,IF(C711&lt;0,F711+F710,IF(C711&gt;0,F711-F710,F711)),
F711)))</f>
        <v>4</v>
      </c>
      <c r="G712" s="1">
        <f t="shared" ca="1" si="82"/>
        <v>400</v>
      </c>
      <c r="H712" s="1">
        <f t="shared" ca="1" si="83"/>
        <v>13463.636450817155</v>
      </c>
    </row>
    <row r="713" spans="1:8" x14ac:dyDescent="0.2">
      <c r="A713" s="1">
        <v>707</v>
      </c>
      <c r="B713" s="1">
        <f t="shared" ca="1" si="84"/>
        <v>0.83576352391199915</v>
      </c>
      <c r="C713" s="1">
        <f t="shared" ca="1" si="81"/>
        <v>1.5003715654173615</v>
      </c>
      <c r="D713" s="1">
        <f t="shared" ca="1" si="85"/>
        <v>3</v>
      </c>
      <c r="E713" s="1">
        <f t="shared" si="86"/>
        <v>0</v>
      </c>
      <c r="F713" s="1">
        <f t="shared" ca="1" si="87"/>
        <v>5</v>
      </c>
      <c r="G713" s="1">
        <f t="shared" ca="1" si="82"/>
        <v>500</v>
      </c>
      <c r="H713" s="1">
        <f t="shared" ca="1" si="83"/>
        <v>14213.822233525836</v>
      </c>
    </row>
    <row r="714" spans="1:8" x14ac:dyDescent="0.2">
      <c r="A714" s="1">
        <v>708</v>
      </c>
      <c r="B714" s="1">
        <f t="shared" ca="1" si="84"/>
        <v>0.71230385433392907</v>
      </c>
      <c r="C714" s="1">
        <f t="shared" ca="1" si="81"/>
        <v>1.5003715654173615</v>
      </c>
      <c r="D714" s="1">
        <f t="shared" ca="1" si="85"/>
        <v>2</v>
      </c>
      <c r="E714" s="1">
        <f t="shared" si="86"/>
        <v>0</v>
      </c>
      <c r="F714" s="1">
        <f t="shared" ca="1" si="87"/>
        <v>4</v>
      </c>
      <c r="G714" s="1">
        <f t="shared" ca="1" si="82"/>
        <v>400</v>
      </c>
      <c r="H714" s="1">
        <f t="shared" ca="1" si="83"/>
        <v>14813.970859692781</v>
      </c>
    </row>
    <row r="715" spans="1:8" x14ac:dyDescent="0.2">
      <c r="A715" s="1">
        <v>709</v>
      </c>
      <c r="B715" s="1">
        <f t="shared" ca="1" si="84"/>
        <v>1.8197213492462394E-3</v>
      </c>
      <c r="C715" s="1">
        <f t="shared" ca="1" si="81"/>
        <v>-1</v>
      </c>
      <c r="D715" s="1">
        <f t="shared" ca="1" si="85"/>
        <v>3</v>
      </c>
      <c r="E715" s="1">
        <f t="shared" si="86"/>
        <v>0</v>
      </c>
      <c r="F715" s="1">
        <f t="shared" ca="1" si="87"/>
        <v>3</v>
      </c>
      <c r="G715" s="1">
        <f t="shared" ca="1" si="82"/>
        <v>300</v>
      </c>
      <c r="H715" s="1">
        <f t="shared" ca="1" si="83"/>
        <v>14513.970859692781</v>
      </c>
    </row>
    <row r="716" spans="1:8" x14ac:dyDescent="0.2">
      <c r="A716" s="1">
        <v>710</v>
      </c>
      <c r="B716" s="1">
        <f t="shared" ca="1" si="84"/>
        <v>0.74306897866208754</v>
      </c>
      <c r="C716" s="1">
        <f t="shared" ca="1" si="81"/>
        <v>1.5003715654173615</v>
      </c>
      <c r="D716" s="1">
        <f t="shared" ca="1" si="85"/>
        <v>2</v>
      </c>
      <c r="E716" s="1">
        <f t="shared" si="86"/>
        <v>0</v>
      </c>
      <c r="F716" s="1">
        <f t="shared" ca="1" si="87"/>
        <v>4</v>
      </c>
      <c r="G716" s="1">
        <f t="shared" ca="1" si="82"/>
        <v>400</v>
      </c>
      <c r="H716" s="1">
        <f t="shared" ca="1" si="83"/>
        <v>15114.119485859726</v>
      </c>
    </row>
    <row r="717" spans="1:8" x14ac:dyDescent="0.2">
      <c r="A717" s="1">
        <v>711</v>
      </c>
      <c r="B717" s="1">
        <f t="shared" ca="1" si="84"/>
        <v>0.70960514054015678</v>
      </c>
      <c r="C717" s="1">
        <f t="shared" ca="1" si="81"/>
        <v>1.5003715654173615</v>
      </c>
      <c r="D717" s="1">
        <f t="shared" ca="1" si="85"/>
        <v>1</v>
      </c>
      <c r="E717" s="1">
        <f t="shared" si="86"/>
        <v>0</v>
      </c>
      <c r="F717" s="1">
        <f t="shared" ca="1" si="87"/>
        <v>3</v>
      </c>
      <c r="G717" s="1">
        <f t="shared" ca="1" si="82"/>
        <v>300</v>
      </c>
      <c r="H717" s="1">
        <f t="shared" ca="1" si="83"/>
        <v>15564.230955484934</v>
      </c>
    </row>
    <row r="718" spans="1:8" x14ac:dyDescent="0.2">
      <c r="A718" s="1">
        <v>712</v>
      </c>
      <c r="B718" s="1">
        <f t="shared" ca="1" si="84"/>
        <v>0.78192282920796485</v>
      </c>
      <c r="C718" s="1">
        <f t="shared" ca="1" si="81"/>
        <v>1.5003715654173615</v>
      </c>
      <c r="D718" s="1">
        <f t="shared" ca="1" si="85"/>
        <v>0</v>
      </c>
      <c r="E718" s="1">
        <f t="shared" si="86"/>
        <v>0</v>
      </c>
      <c r="F718" s="1">
        <f t="shared" ca="1" si="87"/>
        <v>2</v>
      </c>
      <c r="G718" s="1">
        <f t="shared" ca="1" si="82"/>
        <v>200</v>
      </c>
      <c r="H718" s="1">
        <f t="shared" ca="1" si="83"/>
        <v>15864.305268568407</v>
      </c>
    </row>
    <row r="719" spans="1:8" x14ac:dyDescent="0.2">
      <c r="A719" s="1">
        <v>713</v>
      </c>
      <c r="B719" s="1">
        <f t="shared" ca="1" si="84"/>
        <v>0.18571992938410675</v>
      </c>
      <c r="C719" s="1">
        <f t="shared" ca="1" si="81"/>
        <v>-1</v>
      </c>
      <c r="D719" s="1">
        <f t="shared" ca="1" si="85"/>
        <v>1</v>
      </c>
      <c r="E719" s="1">
        <f t="shared" si="86"/>
        <v>0</v>
      </c>
      <c r="F719" s="1">
        <f t="shared" ca="1" si="87"/>
        <v>1</v>
      </c>
      <c r="G719" s="1">
        <f t="shared" ca="1" si="82"/>
        <v>100</v>
      </c>
      <c r="H719" s="1">
        <f t="shared" ca="1" si="83"/>
        <v>15764.305268568407</v>
      </c>
    </row>
    <row r="720" spans="1:8" x14ac:dyDescent="0.2">
      <c r="A720" s="1">
        <v>714</v>
      </c>
      <c r="B720" s="1">
        <f t="shared" ca="1" si="84"/>
        <v>0.42282808245603265</v>
      </c>
      <c r="C720" s="1">
        <f t="shared" ca="1" si="81"/>
        <v>-1</v>
      </c>
      <c r="D720" s="1">
        <f t="shared" ca="1" si="85"/>
        <v>2</v>
      </c>
      <c r="E720" s="1">
        <f t="shared" si="86"/>
        <v>0</v>
      </c>
      <c r="F720" s="1">
        <f t="shared" ca="1" si="87"/>
        <v>2</v>
      </c>
      <c r="G720" s="1">
        <f t="shared" ca="1" si="82"/>
        <v>200</v>
      </c>
      <c r="H720" s="1">
        <f t="shared" ca="1" si="83"/>
        <v>15564.305268568407</v>
      </c>
    </row>
    <row r="721" spans="1:8" x14ac:dyDescent="0.2">
      <c r="A721" s="1">
        <v>715</v>
      </c>
      <c r="B721" s="1">
        <f t="shared" ca="1" si="84"/>
        <v>0.84262424785217571</v>
      </c>
      <c r="C721" s="1">
        <f t="shared" ca="1" si="81"/>
        <v>1.5003715654173615</v>
      </c>
      <c r="D721" s="1">
        <f t="shared" ca="1" si="85"/>
        <v>1</v>
      </c>
      <c r="E721" s="1">
        <f t="shared" si="86"/>
        <v>0</v>
      </c>
      <c r="F721" s="1">
        <f t="shared" ca="1" si="87"/>
        <v>3</v>
      </c>
      <c r="G721" s="1">
        <f t="shared" ca="1" si="82"/>
        <v>300</v>
      </c>
      <c r="H721" s="1">
        <f t="shared" ca="1" si="83"/>
        <v>16014.416738193615</v>
      </c>
    </row>
    <row r="722" spans="1:8" x14ac:dyDescent="0.2">
      <c r="A722" s="1">
        <v>716</v>
      </c>
      <c r="B722" s="1">
        <f t="shared" ca="1" si="84"/>
        <v>0.95310139645050029</v>
      </c>
      <c r="C722" s="1">
        <f t="shared" ca="1" si="81"/>
        <v>1.5003715654173615</v>
      </c>
      <c r="D722" s="1">
        <f t="shared" ca="1" si="85"/>
        <v>0</v>
      </c>
      <c r="E722" s="1">
        <f t="shared" si="86"/>
        <v>0</v>
      </c>
      <c r="F722" s="1">
        <f t="shared" ca="1" si="87"/>
        <v>2</v>
      </c>
      <c r="G722" s="1">
        <f t="shared" ca="1" si="82"/>
        <v>200</v>
      </c>
      <c r="H722" s="1">
        <f t="shared" ca="1" si="83"/>
        <v>16314.491051277088</v>
      </c>
    </row>
    <row r="723" spans="1:8" x14ac:dyDescent="0.2">
      <c r="A723" s="1">
        <v>717</v>
      </c>
      <c r="B723" s="1">
        <f t="shared" ca="1" si="84"/>
        <v>0.23430012594624317</v>
      </c>
      <c r="C723" s="1">
        <f t="shared" ca="1" si="81"/>
        <v>-1</v>
      </c>
      <c r="D723" s="1">
        <f t="shared" ca="1" si="85"/>
        <v>1</v>
      </c>
      <c r="E723" s="1">
        <f t="shared" si="86"/>
        <v>0</v>
      </c>
      <c r="F723" s="1">
        <f t="shared" ca="1" si="87"/>
        <v>1</v>
      </c>
      <c r="G723" s="1">
        <f t="shared" ca="1" si="82"/>
        <v>100</v>
      </c>
      <c r="H723" s="1">
        <f t="shared" ca="1" si="83"/>
        <v>16214.491051277088</v>
      </c>
    </row>
    <row r="724" spans="1:8" x14ac:dyDescent="0.2">
      <c r="A724" s="1">
        <v>718</v>
      </c>
      <c r="B724" s="1">
        <f t="shared" ca="1" si="84"/>
        <v>0.95675304304044906</v>
      </c>
      <c r="C724" s="1">
        <f t="shared" ca="1" si="81"/>
        <v>1.5003715654173615</v>
      </c>
      <c r="D724" s="1">
        <f t="shared" ca="1" si="85"/>
        <v>0</v>
      </c>
      <c r="E724" s="1">
        <f t="shared" si="86"/>
        <v>0</v>
      </c>
      <c r="F724" s="1">
        <f t="shared" ca="1" si="87"/>
        <v>2</v>
      </c>
      <c r="G724" s="1">
        <f t="shared" ca="1" si="82"/>
        <v>200</v>
      </c>
      <c r="H724" s="1">
        <f t="shared" ca="1" si="83"/>
        <v>16514.565364360558</v>
      </c>
    </row>
    <row r="725" spans="1:8" x14ac:dyDescent="0.2">
      <c r="A725" s="1">
        <v>719</v>
      </c>
      <c r="B725" s="1">
        <f t="shared" ca="1" si="84"/>
        <v>0.19923330589439414</v>
      </c>
      <c r="C725" s="1">
        <f t="shared" ca="1" si="81"/>
        <v>-1</v>
      </c>
      <c r="D725" s="1">
        <f t="shared" ca="1" si="85"/>
        <v>1</v>
      </c>
      <c r="E725" s="1">
        <f t="shared" si="86"/>
        <v>0</v>
      </c>
      <c r="F725" s="1">
        <f t="shared" ca="1" si="87"/>
        <v>1</v>
      </c>
      <c r="G725" s="1">
        <f t="shared" ca="1" si="82"/>
        <v>100</v>
      </c>
      <c r="H725" s="1">
        <f t="shared" ca="1" si="83"/>
        <v>16414.565364360558</v>
      </c>
    </row>
    <row r="726" spans="1:8" x14ac:dyDescent="0.2">
      <c r="A726" s="1">
        <v>720</v>
      </c>
      <c r="B726" s="1">
        <f t="shared" ca="1" si="84"/>
        <v>0.1329737173476504</v>
      </c>
      <c r="C726" s="1">
        <f t="shared" ca="1" si="81"/>
        <v>-1</v>
      </c>
      <c r="D726" s="1">
        <f t="shared" ca="1" si="85"/>
        <v>2</v>
      </c>
      <c r="E726" s="1">
        <f t="shared" si="86"/>
        <v>0</v>
      </c>
      <c r="F726" s="1">
        <f t="shared" ca="1" si="87"/>
        <v>2</v>
      </c>
      <c r="G726" s="1">
        <f t="shared" ca="1" si="82"/>
        <v>200</v>
      </c>
      <c r="H726" s="1">
        <f t="shared" ca="1" si="83"/>
        <v>16214.565364360558</v>
      </c>
    </row>
    <row r="727" spans="1:8" x14ac:dyDescent="0.2">
      <c r="A727" s="1">
        <v>721</v>
      </c>
      <c r="B727" s="1">
        <f t="shared" ca="1" si="84"/>
        <v>0.80654146133884519</v>
      </c>
      <c r="C727" s="1">
        <f t="shared" ca="1" si="81"/>
        <v>1.5003715654173615</v>
      </c>
      <c r="D727" s="1">
        <f t="shared" ca="1" si="85"/>
        <v>1</v>
      </c>
      <c r="E727" s="1">
        <f t="shared" si="86"/>
        <v>0</v>
      </c>
      <c r="F727" s="1">
        <f t="shared" ca="1" si="87"/>
        <v>3</v>
      </c>
      <c r="G727" s="1">
        <f t="shared" ca="1" si="82"/>
        <v>300</v>
      </c>
      <c r="H727" s="1">
        <f t="shared" ca="1" si="83"/>
        <v>16664.676833985766</v>
      </c>
    </row>
    <row r="728" spans="1:8" x14ac:dyDescent="0.2">
      <c r="A728" s="1">
        <v>722</v>
      </c>
      <c r="B728" s="1">
        <f t="shared" ca="1" si="84"/>
        <v>0.65415209647447503</v>
      </c>
      <c r="C728" s="1">
        <f t="shared" ca="1" si="81"/>
        <v>1.5003715654173615</v>
      </c>
      <c r="D728" s="1">
        <f t="shared" ca="1" si="85"/>
        <v>0</v>
      </c>
      <c r="E728" s="1">
        <f t="shared" si="86"/>
        <v>0</v>
      </c>
      <c r="F728" s="1">
        <f t="shared" ca="1" si="87"/>
        <v>2</v>
      </c>
      <c r="G728" s="1">
        <f t="shared" ca="1" si="82"/>
        <v>200</v>
      </c>
      <c r="H728" s="1">
        <f t="shared" ca="1" si="83"/>
        <v>16964.751147069237</v>
      </c>
    </row>
    <row r="729" spans="1:8" x14ac:dyDescent="0.2">
      <c r="A729" s="1">
        <v>723</v>
      </c>
      <c r="B729" s="1">
        <f t="shared" ca="1" si="84"/>
        <v>0.29689472955626917</v>
      </c>
      <c r="C729" s="1">
        <f t="shared" ca="1" si="81"/>
        <v>-1</v>
      </c>
      <c r="D729" s="1">
        <f t="shared" ca="1" si="85"/>
        <v>1</v>
      </c>
      <c r="E729" s="1">
        <f t="shared" si="86"/>
        <v>0</v>
      </c>
      <c r="F729" s="1">
        <f t="shared" ca="1" si="87"/>
        <v>1</v>
      </c>
      <c r="G729" s="1">
        <f t="shared" ca="1" si="82"/>
        <v>100</v>
      </c>
      <c r="H729" s="1">
        <f t="shared" ca="1" si="83"/>
        <v>16864.751147069237</v>
      </c>
    </row>
    <row r="730" spans="1:8" x14ac:dyDescent="0.2">
      <c r="A730" s="1">
        <v>724</v>
      </c>
      <c r="B730" s="1">
        <f t="shared" ca="1" si="84"/>
        <v>0.95916122444981111</v>
      </c>
      <c r="C730" s="1">
        <f t="shared" ca="1" si="81"/>
        <v>1.5003715654173615</v>
      </c>
      <c r="D730" s="1">
        <f t="shared" ca="1" si="85"/>
        <v>0</v>
      </c>
      <c r="E730" s="1">
        <f t="shared" si="86"/>
        <v>0</v>
      </c>
      <c r="F730" s="1">
        <f t="shared" ca="1" si="87"/>
        <v>2</v>
      </c>
      <c r="G730" s="1">
        <f t="shared" ca="1" si="82"/>
        <v>200</v>
      </c>
      <c r="H730" s="1">
        <f t="shared" ca="1" si="83"/>
        <v>17164.825460152708</v>
      </c>
    </row>
    <row r="731" spans="1:8" x14ac:dyDescent="0.2">
      <c r="A731" s="1">
        <v>725</v>
      </c>
      <c r="B731" s="1">
        <f t="shared" ca="1" si="84"/>
        <v>8.1445111323447783E-2</v>
      </c>
      <c r="C731" s="1">
        <f t="shared" ca="1" si="81"/>
        <v>-1</v>
      </c>
      <c r="D731" s="1">
        <f t="shared" ca="1" si="85"/>
        <v>1</v>
      </c>
      <c r="E731" s="1">
        <f t="shared" si="86"/>
        <v>0</v>
      </c>
      <c r="F731" s="1">
        <f t="shared" ca="1" si="87"/>
        <v>1</v>
      </c>
      <c r="G731" s="1">
        <f t="shared" ca="1" si="82"/>
        <v>100</v>
      </c>
      <c r="H731" s="1">
        <f t="shared" ca="1" si="83"/>
        <v>17064.825460152708</v>
      </c>
    </row>
    <row r="732" spans="1:8" x14ac:dyDescent="0.2">
      <c r="A732" s="1">
        <v>726</v>
      </c>
      <c r="B732" s="1">
        <f t="shared" ca="1" si="84"/>
        <v>0.59483590055170033</v>
      </c>
      <c r="C732" s="1">
        <f t="shared" ca="1" si="81"/>
        <v>-1</v>
      </c>
      <c r="D732" s="1">
        <f t="shared" ca="1" si="85"/>
        <v>2</v>
      </c>
      <c r="E732" s="1">
        <f t="shared" si="86"/>
        <v>0</v>
      </c>
      <c r="F732" s="1">
        <f t="shared" ca="1" si="87"/>
        <v>2</v>
      </c>
      <c r="G732" s="1">
        <f t="shared" ca="1" si="82"/>
        <v>200</v>
      </c>
      <c r="H732" s="1">
        <f t="shared" ca="1" si="83"/>
        <v>16864.825460152708</v>
      </c>
    </row>
    <row r="733" spans="1:8" x14ac:dyDescent="0.2">
      <c r="A733" s="1">
        <v>727</v>
      </c>
      <c r="B733" s="1">
        <f t="shared" ca="1" si="84"/>
        <v>0.36008243492208825</v>
      </c>
      <c r="C733" s="1">
        <f t="shared" ref="C733:C796" ca="1" si="88">IF(B733&lt;$D$1,$F$1,$H$1)</f>
        <v>-1</v>
      </c>
      <c r="D733" s="1">
        <f t="shared" ca="1" si="85"/>
        <v>3</v>
      </c>
      <c r="E733" s="1">
        <f t="shared" si="86"/>
        <v>0</v>
      </c>
      <c r="F733" s="1">
        <f t="shared" ca="1" si="87"/>
        <v>3</v>
      </c>
      <c r="G733" s="1">
        <f t="shared" ref="G733:G796" ca="1" si="89">F733*$H$2</f>
        <v>300</v>
      </c>
      <c r="H733" s="1">
        <f t="shared" ref="H733:H796" ca="1" si="90">H732+G733*C733</f>
        <v>16564.825460152708</v>
      </c>
    </row>
    <row r="734" spans="1:8" x14ac:dyDescent="0.2">
      <c r="A734" s="1">
        <v>728</v>
      </c>
      <c r="B734" s="1">
        <f t="shared" ca="1" si="84"/>
        <v>0.82445901707005298</v>
      </c>
      <c r="C734" s="1">
        <f t="shared" ca="1" si="88"/>
        <v>1.5003715654173615</v>
      </c>
      <c r="D734" s="1">
        <f t="shared" ca="1" si="85"/>
        <v>2</v>
      </c>
      <c r="E734" s="1">
        <f t="shared" si="86"/>
        <v>0</v>
      </c>
      <c r="F734" s="1">
        <f t="shared" ca="1" si="87"/>
        <v>4</v>
      </c>
      <c r="G734" s="1">
        <f t="shared" ca="1" si="89"/>
        <v>400</v>
      </c>
      <c r="H734" s="1">
        <f t="shared" ca="1" si="90"/>
        <v>17164.974086319653</v>
      </c>
    </row>
    <row r="735" spans="1:8" x14ac:dyDescent="0.2">
      <c r="A735" s="1">
        <v>729</v>
      </c>
      <c r="B735" s="1">
        <f t="shared" ca="1" si="84"/>
        <v>0.30986575150598084</v>
      </c>
      <c r="C735" s="1">
        <f t="shared" ca="1" si="88"/>
        <v>-1</v>
      </c>
      <c r="D735" s="1">
        <f t="shared" ca="1" si="85"/>
        <v>3</v>
      </c>
      <c r="E735" s="1">
        <f t="shared" si="86"/>
        <v>0</v>
      </c>
      <c r="F735" s="1">
        <f t="shared" ca="1" si="87"/>
        <v>3</v>
      </c>
      <c r="G735" s="1">
        <f t="shared" ca="1" si="89"/>
        <v>300</v>
      </c>
      <c r="H735" s="1">
        <f t="shared" ca="1" si="90"/>
        <v>16864.974086319653</v>
      </c>
    </row>
    <row r="736" spans="1:8" x14ac:dyDescent="0.2">
      <c r="A736" s="1">
        <v>730</v>
      </c>
      <c r="B736" s="1">
        <f t="shared" ca="1" si="84"/>
        <v>0.52701144696570934</v>
      </c>
      <c r="C736" s="1">
        <f t="shared" ca="1" si="88"/>
        <v>-1</v>
      </c>
      <c r="D736" s="1">
        <f t="shared" ca="1" si="85"/>
        <v>4</v>
      </c>
      <c r="E736" s="1">
        <f t="shared" si="86"/>
        <v>0</v>
      </c>
      <c r="F736" s="1">
        <f t="shared" ca="1" si="87"/>
        <v>4</v>
      </c>
      <c r="G736" s="1">
        <f t="shared" ca="1" si="89"/>
        <v>400</v>
      </c>
      <c r="H736" s="1">
        <f t="shared" ca="1" si="90"/>
        <v>16464.974086319653</v>
      </c>
    </row>
    <row r="737" spans="1:8" x14ac:dyDescent="0.2">
      <c r="A737" s="1">
        <v>731</v>
      </c>
      <c r="B737" s="1">
        <f t="shared" ca="1" si="84"/>
        <v>0.2457012190760437</v>
      </c>
      <c r="C737" s="1">
        <f t="shared" ca="1" si="88"/>
        <v>-1</v>
      </c>
      <c r="D737" s="1">
        <f t="shared" ca="1" si="85"/>
        <v>5</v>
      </c>
      <c r="E737" s="1">
        <f t="shared" si="86"/>
        <v>0</v>
      </c>
      <c r="F737" s="1">
        <f t="shared" ca="1" si="87"/>
        <v>5</v>
      </c>
      <c r="G737" s="1">
        <f t="shared" ca="1" si="89"/>
        <v>500</v>
      </c>
      <c r="H737" s="1">
        <f t="shared" ca="1" si="90"/>
        <v>15964.974086319653</v>
      </c>
    </row>
    <row r="738" spans="1:8" x14ac:dyDescent="0.2">
      <c r="A738" s="1">
        <v>732</v>
      </c>
      <c r="B738" s="1">
        <f t="shared" ca="1" si="84"/>
        <v>0.84359081014465254</v>
      </c>
      <c r="C738" s="1">
        <f t="shared" ca="1" si="88"/>
        <v>1.5003715654173615</v>
      </c>
      <c r="D738" s="1">
        <f t="shared" ca="1" si="85"/>
        <v>4</v>
      </c>
      <c r="E738" s="1">
        <f t="shared" si="86"/>
        <v>0</v>
      </c>
      <c r="F738" s="1">
        <f t="shared" ca="1" si="87"/>
        <v>1</v>
      </c>
      <c r="G738" s="1">
        <f t="shared" ca="1" si="89"/>
        <v>100</v>
      </c>
      <c r="H738" s="1">
        <f t="shared" ca="1" si="90"/>
        <v>16115.011242861388</v>
      </c>
    </row>
    <row r="739" spans="1:8" x14ac:dyDescent="0.2">
      <c r="A739" s="1">
        <v>733</v>
      </c>
      <c r="B739" s="1">
        <f t="shared" ca="1" si="84"/>
        <v>0.74023655087826756</v>
      </c>
      <c r="C739" s="1">
        <f t="shared" ca="1" si="88"/>
        <v>1.5003715654173615</v>
      </c>
      <c r="D739" s="1">
        <f t="shared" ca="1" si="85"/>
        <v>3</v>
      </c>
      <c r="E739" s="1">
        <f t="shared" si="86"/>
        <v>0</v>
      </c>
      <c r="F739" s="1">
        <f t="shared" ca="1" si="87"/>
        <v>0</v>
      </c>
      <c r="G739" s="1">
        <f t="shared" ca="1" si="89"/>
        <v>0</v>
      </c>
      <c r="H739" s="1">
        <f t="shared" ca="1" si="90"/>
        <v>16115.011242861388</v>
      </c>
    </row>
    <row r="740" spans="1:8" x14ac:dyDescent="0.2">
      <c r="A740" s="1">
        <v>734</v>
      </c>
      <c r="B740" s="1">
        <f t="shared" ca="1" si="84"/>
        <v>0.36994053700978391</v>
      </c>
      <c r="C740" s="1">
        <f t="shared" ca="1" si="88"/>
        <v>-1</v>
      </c>
      <c r="D740" s="1">
        <f t="shared" ca="1" si="85"/>
        <v>4</v>
      </c>
      <c r="E740" s="1">
        <f t="shared" si="86"/>
        <v>0</v>
      </c>
      <c r="F740" s="1">
        <f t="shared" ca="1" si="87"/>
        <v>-1</v>
      </c>
      <c r="G740" s="1">
        <f t="shared" ca="1" si="89"/>
        <v>-100</v>
      </c>
      <c r="H740" s="1">
        <f t="shared" ca="1" si="90"/>
        <v>16215.011242861388</v>
      </c>
    </row>
    <row r="741" spans="1:8" x14ac:dyDescent="0.2">
      <c r="A741" s="1">
        <v>735</v>
      </c>
      <c r="B741" s="1">
        <f t="shared" ca="1" si="84"/>
        <v>0.30289505599803646</v>
      </c>
      <c r="C741" s="1">
        <f t="shared" ca="1" si="88"/>
        <v>-1</v>
      </c>
      <c r="D741" s="1">
        <f t="shared" ca="1" si="85"/>
        <v>5</v>
      </c>
      <c r="E741" s="1">
        <f t="shared" si="86"/>
        <v>0</v>
      </c>
      <c r="F741" s="1">
        <f t="shared" ca="1" si="87"/>
        <v>0</v>
      </c>
      <c r="G741" s="1">
        <f t="shared" ca="1" si="89"/>
        <v>0</v>
      </c>
      <c r="H741" s="1">
        <f t="shared" ca="1" si="90"/>
        <v>16215.011242861388</v>
      </c>
    </row>
    <row r="742" spans="1:8" x14ac:dyDescent="0.2">
      <c r="A742" s="1">
        <v>736</v>
      </c>
      <c r="B742" s="1">
        <f t="shared" ca="1" si="84"/>
        <v>2.5194158327266236E-2</v>
      </c>
      <c r="C742" s="1">
        <f t="shared" ca="1" si="88"/>
        <v>-1</v>
      </c>
      <c r="D742" s="1">
        <f t="shared" ca="1" si="85"/>
        <v>1</v>
      </c>
      <c r="E742" s="1">
        <f t="shared" si="86"/>
        <v>0</v>
      </c>
      <c r="F742" s="1">
        <f t="shared" ca="1" si="87"/>
        <v>1</v>
      </c>
      <c r="G742" s="1">
        <f t="shared" ca="1" si="89"/>
        <v>100</v>
      </c>
      <c r="H742" s="1">
        <f t="shared" ca="1" si="90"/>
        <v>16115.011242861388</v>
      </c>
    </row>
    <row r="743" spans="1:8" x14ac:dyDescent="0.2">
      <c r="A743" s="1">
        <v>737</v>
      </c>
      <c r="B743" s="1">
        <f t="shared" ca="1" si="84"/>
        <v>0.82136046464781487</v>
      </c>
      <c r="C743" s="1">
        <f t="shared" ca="1" si="88"/>
        <v>1.5003715654173615</v>
      </c>
      <c r="D743" s="1">
        <f t="shared" ca="1" si="85"/>
        <v>0</v>
      </c>
      <c r="E743" s="1">
        <f t="shared" si="86"/>
        <v>0</v>
      </c>
      <c r="F743" s="1">
        <f t="shared" ca="1" si="87"/>
        <v>2</v>
      </c>
      <c r="G743" s="1">
        <f t="shared" ca="1" si="89"/>
        <v>200</v>
      </c>
      <c r="H743" s="1">
        <f t="shared" ca="1" si="90"/>
        <v>16415.085555944861</v>
      </c>
    </row>
    <row r="744" spans="1:8" x14ac:dyDescent="0.2">
      <c r="A744" s="1">
        <v>738</v>
      </c>
      <c r="B744" s="1">
        <f t="shared" ca="1" si="84"/>
        <v>5.2833487302799242E-2</v>
      </c>
      <c r="C744" s="1">
        <f t="shared" ca="1" si="88"/>
        <v>-1</v>
      </c>
      <c r="D744" s="1">
        <f t="shared" ca="1" si="85"/>
        <v>1</v>
      </c>
      <c r="E744" s="1">
        <f t="shared" si="86"/>
        <v>0</v>
      </c>
      <c r="F744" s="1">
        <f t="shared" ca="1" si="87"/>
        <v>1</v>
      </c>
      <c r="G744" s="1">
        <f t="shared" ca="1" si="89"/>
        <v>100</v>
      </c>
      <c r="H744" s="1">
        <f t="shared" ca="1" si="90"/>
        <v>16315.085555944861</v>
      </c>
    </row>
    <row r="745" spans="1:8" x14ac:dyDescent="0.2">
      <c r="A745" s="1">
        <v>739</v>
      </c>
      <c r="B745" s="1">
        <f t="shared" ca="1" si="84"/>
        <v>0.80240587006334774</v>
      </c>
      <c r="C745" s="1">
        <f t="shared" ca="1" si="88"/>
        <v>1.5003715654173615</v>
      </c>
      <c r="D745" s="1">
        <f t="shared" ca="1" si="85"/>
        <v>0</v>
      </c>
      <c r="E745" s="1">
        <f t="shared" si="86"/>
        <v>0</v>
      </c>
      <c r="F745" s="1">
        <f t="shared" ca="1" si="87"/>
        <v>2</v>
      </c>
      <c r="G745" s="1">
        <f t="shared" ca="1" si="89"/>
        <v>200</v>
      </c>
      <c r="H745" s="1">
        <f t="shared" ca="1" si="90"/>
        <v>16615.159869028332</v>
      </c>
    </row>
    <row r="746" spans="1:8" x14ac:dyDescent="0.2">
      <c r="A746" s="1">
        <v>740</v>
      </c>
      <c r="B746" s="1">
        <f t="shared" ca="1" si="84"/>
        <v>0.65584971762223898</v>
      </c>
      <c r="C746" s="1">
        <f t="shared" ca="1" si="88"/>
        <v>1.5003715654173615</v>
      </c>
      <c r="D746" s="1">
        <f t="shared" ca="1" si="85"/>
        <v>-1</v>
      </c>
      <c r="E746" s="1">
        <f t="shared" si="86"/>
        <v>0</v>
      </c>
      <c r="F746" s="1">
        <f t="shared" ca="1" si="87"/>
        <v>1</v>
      </c>
      <c r="G746" s="1">
        <f t="shared" ca="1" si="89"/>
        <v>100</v>
      </c>
      <c r="H746" s="1">
        <f t="shared" ca="1" si="90"/>
        <v>16765.197025570069</v>
      </c>
    </row>
    <row r="747" spans="1:8" x14ac:dyDescent="0.2">
      <c r="A747" s="1">
        <v>741</v>
      </c>
      <c r="B747" s="1">
        <f t="shared" ca="1" si="84"/>
        <v>0.10014892604660985</v>
      </c>
      <c r="C747" s="1">
        <f t="shared" ca="1" si="88"/>
        <v>-1</v>
      </c>
      <c r="D747" s="1">
        <f t="shared" ca="1" si="85"/>
        <v>0</v>
      </c>
      <c r="E747" s="1">
        <f t="shared" si="86"/>
        <v>0</v>
      </c>
      <c r="F747" s="1">
        <f t="shared" ca="1" si="87"/>
        <v>0</v>
      </c>
      <c r="G747" s="1">
        <f t="shared" ca="1" si="89"/>
        <v>0</v>
      </c>
      <c r="H747" s="1">
        <f t="shared" ca="1" si="90"/>
        <v>16765.197025570069</v>
      </c>
    </row>
    <row r="748" spans="1:8" x14ac:dyDescent="0.2">
      <c r="A748" s="1">
        <v>742</v>
      </c>
      <c r="B748" s="1">
        <f t="shared" ca="1" si="84"/>
        <v>0.48572136859926063</v>
      </c>
      <c r="C748" s="1">
        <f t="shared" ca="1" si="88"/>
        <v>-1</v>
      </c>
      <c r="D748" s="1">
        <f t="shared" ca="1" si="85"/>
        <v>1</v>
      </c>
      <c r="E748" s="1">
        <f t="shared" si="86"/>
        <v>0</v>
      </c>
      <c r="F748" s="1">
        <f t="shared" ca="1" si="87"/>
        <v>1</v>
      </c>
      <c r="G748" s="1">
        <f t="shared" ca="1" si="89"/>
        <v>100</v>
      </c>
      <c r="H748" s="1">
        <f t="shared" ca="1" si="90"/>
        <v>16665.197025570069</v>
      </c>
    </row>
    <row r="749" spans="1:8" x14ac:dyDescent="0.2">
      <c r="A749" s="1">
        <v>743</v>
      </c>
      <c r="B749" s="1">
        <f t="shared" ca="1" si="84"/>
        <v>0.1955255171882917</v>
      </c>
      <c r="C749" s="1">
        <f t="shared" ca="1" si="88"/>
        <v>-1</v>
      </c>
      <c r="D749" s="1">
        <f t="shared" ca="1" si="85"/>
        <v>2</v>
      </c>
      <c r="E749" s="1">
        <f t="shared" si="86"/>
        <v>0</v>
      </c>
      <c r="F749" s="1">
        <f t="shared" ca="1" si="87"/>
        <v>2</v>
      </c>
      <c r="G749" s="1">
        <f t="shared" ca="1" si="89"/>
        <v>200</v>
      </c>
      <c r="H749" s="1">
        <f t="shared" ca="1" si="90"/>
        <v>16465.197025570069</v>
      </c>
    </row>
    <row r="750" spans="1:8" x14ac:dyDescent="0.2">
      <c r="A750" s="1">
        <v>744</v>
      </c>
      <c r="B750" s="1">
        <f t="shared" ca="1" si="84"/>
        <v>0.4267275193554172</v>
      </c>
      <c r="C750" s="1">
        <f t="shared" ca="1" si="88"/>
        <v>-1</v>
      </c>
      <c r="D750" s="1">
        <f t="shared" ca="1" si="85"/>
        <v>3</v>
      </c>
      <c r="E750" s="1">
        <f t="shared" si="86"/>
        <v>0</v>
      </c>
      <c r="F750" s="1">
        <f t="shared" ca="1" si="87"/>
        <v>3</v>
      </c>
      <c r="G750" s="1">
        <f t="shared" ca="1" si="89"/>
        <v>300</v>
      </c>
      <c r="H750" s="1">
        <f t="shared" ca="1" si="90"/>
        <v>16165.197025570069</v>
      </c>
    </row>
    <row r="751" spans="1:8" x14ac:dyDescent="0.2">
      <c r="A751" s="1">
        <v>745</v>
      </c>
      <c r="B751" s="1">
        <f t="shared" ca="1" si="84"/>
        <v>0.90983942773506965</v>
      </c>
      <c r="C751" s="1">
        <f t="shared" ca="1" si="88"/>
        <v>1.5003715654173615</v>
      </c>
      <c r="D751" s="1">
        <f t="shared" ca="1" si="85"/>
        <v>2</v>
      </c>
      <c r="E751" s="1">
        <f t="shared" si="86"/>
        <v>0</v>
      </c>
      <c r="F751" s="1">
        <f t="shared" ca="1" si="87"/>
        <v>4</v>
      </c>
      <c r="G751" s="1">
        <f t="shared" ca="1" si="89"/>
        <v>400</v>
      </c>
      <c r="H751" s="1">
        <f t="shared" ca="1" si="90"/>
        <v>16765.345651737014</v>
      </c>
    </row>
    <row r="752" spans="1:8" x14ac:dyDescent="0.2">
      <c r="A752" s="1">
        <v>746</v>
      </c>
      <c r="B752" s="1">
        <f t="shared" ca="1" si="84"/>
        <v>0.31070542240506105</v>
      </c>
      <c r="C752" s="1">
        <f t="shared" ca="1" si="88"/>
        <v>-1</v>
      </c>
      <c r="D752" s="1">
        <f t="shared" ca="1" si="85"/>
        <v>3</v>
      </c>
      <c r="E752" s="1">
        <f t="shared" si="86"/>
        <v>0</v>
      </c>
      <c r="F752" s="1">
        <f t="shared" ca="1" si="87"/>
        <v>3</v>
      </c>
      <c r="G752" s="1">
        <f t="shared" ca="1" si="89"/>
        <v>300</v>
      </c>
      <c r="H752" s="1">
        <f t="shared" ca="1" si="90"/>
        <v>16465.345651737014</v>
      </c>
    </row>
    <row r="753" spans="1:8" x14ac:dyDescent="0.2">
      <c r="A753" s="1">
        <v>747</v>
      </c>
      <c r="B753" s="1">
        <f t="shared" ca="1" si="84"/>
        <v>0.78299390400246416</v>
      </c>
      <c r="C753" s="1">
        <f t="shared" ca="1" si="88"/>
        <v>1.5003715654173615</v>
      </c>
      <c r="D753" s="1">
        <f t="shared" ca="1" si="85"/>
        <v>2</v>
      </c>
      <c r="E753" s="1">
        <f t="shared" si="86"/>
        <v>0</v>
      </c>
      <c r="F753" s="1">
        <f t="shared" ca="1" si="87"/>
        <v>4</v>
      </c>
      <c r="G753" s="1">
        <f t="shared" ca="1" si="89"/>
        <v>400</v>
      </c>
      <c r="H753" s="1">
        <f t="shared" ca="1" si="90"/>
        <v>17065.494277903959</v>
      </c>
    </row>
    <row r="754" spans="1:8" x14ac:dyDescent="0.2">
      <c r="A754" s="1">
        <v>748</v>
      </c>
      <c r="B754" s="1">
        <f t="shared" ca="1" si="84"/>
        <v>0.70064032742998761</v>
      </c>
      <c r="C754" s="1">
        <f t="shared" ca="1" si="88"/>
        <v>1.5003715654173615</v>
      </c>
      <c r="D754" s="1">
        <f t="shared" ca="1" si="85"/>
        <v>1</v>
      </c>
      <c r="E754" s="1">
        <f t="shared" si="86"/>
        <v>0</v>
      </c>
      <c r="F754" s="1">
        <f t="shared" ca="1" si="87"/>
        <v>3</v>
      </c>
      <c r="G754" s="1">
        <f t="shared" ca="1" si="89"/>
        <v>300</v>
      </c>
      <c r="H754" s="1">
        <f t="shared" ca="1" si="90"/>
        <v>17515.605747529167</v>
      </c>
    </row>
    <row r="755" spans="1:8" x14ac:dyDescent="0.2">
      <c r="A755" s="1">
        <v>749</v>
      </c>
      <c r="B755" s="1">
        <f t="shared" ca="1" si="84"/>
        <v>0.8190672970707833</v>
      </c>
      <c r="C755" s="1">
        <f t="shared" ca="1" si="88"/>
        <v>1.5003715654173615</v>
      </c>
      <c r="D755" s="1">
        <f t="shared" ca="1" si="85"/>
        <v>0</v>
      </c>
      <c r="E755" s="1">
        <f t="shared" si="86"/>
        <v>0</v>
      </c>
      <c r="F755" s="1">
        <f t="shared" ca="1" si="87"/>
        <v>2</v>
      </c>
      <c r="G755" s="1">
        <f t="shared" ca="1" si="89"/>
        <v>200</v>
      </c>
      <c r="H755" s="1">
        <f t="shared" ca="1" si="90"/>
        <v>17815.680060612638</v>
      </c>
    </row>
    <row r="756" spans="1:8" x14ac:dyDescent="0.2">
      <c r="A756" s="1">
        <v>750</v>
      </c>
      <c r="B756" s="1">
        <f t="shared" ca="1" si="84"/>
        <v>0.2532003103213557</v>
      </c>
      <c r="C756" s="1">
        <f t="shared" ca="1" si="88"/>
        <v>-1</v>
      </c>
      <c r="D756" s="1">
        <f t="shared" ca="1" si="85"/>
        <v>1</v>
      </c>
      <c r="E756" s="1">
        <f t="shared" si="86"/>
        <v>0</v>
      </c>
      <c r="F756" s="1">
        <f t="shared" ca="1" si="87"/>
        <v>1</v>
      </c>
      <c r="G756" s="1">
        <f t="shared" ca="1" si="89"/>
        <v>100</v>
      </c>
      <c r="H756" s="1">
        <f t="shared" ca="1" si="90"/>
        <v>17715.680060612638</v>
      </c>
    </row>
    <row r="757" spans="1:8" x14ac:dyDescent="0.2">
      <c r="A757" s="1">
        <v>751</v>
      </c>
      <c r="B757" s="1">
        <f t="shared" ca="1" si="84"/>
        <v>0.37657597416503941</v>
      </c>
      <c r="C757" s="1">
        <f t="shared" ca="1" si="88"/>
        <v>-1</v>
      </c>
      <c r="D757" s="1">
        <f t="shared" ca="1" si="85"/>
        <v>2</v>
      </c>
      <c r="E757" s="1">
        <f t="shared" si="86"/>
        <v>0</v>
      </c>
      <c r="F757" s="1">
        <f t="shared" ca="1" si="87"/>
        <v>2</v>
      </c>
      <c r="G757" s="1">
        <f t="shared" ca="1" si="89"/>
        <v>200</v>
      </c>
      <c r="H757" s="1">
        <f t="shared" ca="1" si="90"/>
        <v>17515.680060612638</v>
      </c>
    </row>
    <row r="758" spans="1:8" x14ac:dyDescent="0.2">
      <c r="A758" s="1">
        <v>752</v>
      </c>
      <c r="B758" s="1">
        <f t="shared" ca="1" si="84"/>
        <v>0.9817483360003868</v>
      </c>
      <c r="C758" s="1">
        <f t="shared" ca="1" si="88"/>
        <v>1.5003715654173615</v>
      </c>
      <c r="D758" s="1">
        <f t="shared" ca="1" si="85"/>
        <v>1</v>
      </c>
      <c r="E758" s="1">
        <f t="shared" si="86"/>
        <v>0</v>
      </c>
      <c r="F758" s="1">
        <f t="shared" ca="1" si="87"/>
        <v>3</v>
      </c>
      <c r="G758" s="1">
        <f t="shared" ca="1" si="89"/>
        <v>300</v>
      </c>
      <c r="H758" s="1">
        <f t="shared" ca="1" si="90"/>
        <v>17965.791530237846</v>
      </c>
    </row>
    <row r="759" spans="1:8" x14ac:dyDescent="0.2">
      <c r="A759" s="1">
        <v>753</v>
      </c>
      <c r="B759" s="1">
        <f t="shared" ca="1" si="84"/>
        <v>0.52897025024366207</v>
      </c>
      <c r="C759" s="1">
        <f t="shared" ca="1" si="88"/>
        <v>-1</v>
      </c>
      <c r="D759" s="1">
        <f t="shared" ca="1" si="85"/>
        <v>2</v>
      </c>
      <c r="E759" s="1">
        <f t="shared" si="86"/>
        <v>0</v>
      </c>
      <c r="F759" s="1">
        <f t="shared" ca="1" si="87"/>
        <v>2</v>
      </c>
      <c r="G759" s="1">
        <f t="shared" ca="1" si="89"/>
        <v>200</v>
      </c>
      <c r="H759" s="1">
        <f t="shared" ca="1" si="90"/>
        <v>17765.791530237846</v>
      </c>
    </row>
    <row r="760" spans="1:8" x14ac:dyDescent="0.2">
      <c r="A760" s="1">
        <v>754</v>
      </c>
      <c r="B760" s="1">
        <f t="shared" ca="1" si="84"/>
        <v>0.4304395622143633</v>
      </c>
      <c r="C760" s="1">
        <f t="shared" ca="1" si="88"/>
        <v>-1</v>
      </c>
      <c r="D760" s="1">
        <f t="shared" ca="1" si="85"/>
        <v>3</v>
      </c>
      <c r="E760" s="1">
        <f t="shared" si="86"/>
        <v>0</v>
      </c>
      <c r="F760" s="1">
        <f t="shared" ca="1" si="87"/>
        <v>3</v>
      </c>
      <c r="G760" s="1">
        <f t="shared" ca="1" si="89"/>
        <v>300</v>
      </c>
      <c r="H760" s="1">
        <f t="shared" ca="1" si="90"/>
        <v>17465.791530237846</v>
      </c>
    </row>
    <row r="761" spans="1:8" x14ac:dyDescent="0.2">
      <c r="A761" s="1">
        <v>755</v>
      </c>
      <c r="B761" s="1">
        <f t="shared" ca="1" si="84"/>
        <v>0.14311821691939819</v>
      </c>
      <c r="C761" s="1">
        <f t="shared" ca="1" si="88"/>
        <v>-1</v>
      </c>
      <c r="D761" s="1">
        <f t="shared" ca="1" si="85"/>
        <v>4</v>
      </c>
      <c r="E761" s="1">
        <f t="shared" si="86"/>
        <v>0</v>
      </c>
      <c r="F761" s="1">
        <f t="shared" ca="1" si="87"/>
        <v>4</v>
      </c>
      <c r="G761" s="1">
        <f t="shared" ca="1" si="89"/>
        <v>400</v>
      </c>
      <c r="H761" s="1">
        <f t="shared" ca="1" si="90"/>
        <v>17065.791530237846</v>
      </c>
    </row>
    <row r="762" spans="1:8" x14ac:dyDescent="0.2">
      <c r="A762" s="1">
        <v>756</v>
      </c>
      <c r="B762" s="1">
        <f t="shared" ca="1" si="84"/>
        <v>0.80549029673712913</v>
      </c>
      <c r="C762" s="1">
        <f t="shared" ca="1" si="88"/>
        <v>1.5003715654173615</v>
      </c>
      <c r="D762" s="1">
        <f t="shared" ca="1" si="85"/>
        <v>3</v>
      </c>
      <c r="E762" s="1">
        <f t="shared" si="86"/>
        <v>0</v>
      </c>
      <c r="F762" s="1">
        <f t="shared" ca="1" si="87"/>
        <v>5</v>
      </c>
      <c r="G762" s="1">
        <f t="shared" ca="1" si="89"/>
        <v>500</v>
      </c>
      <c r="H762" s="1">
        <f t="shared" ca="1" si="90"/>
        <v>17815.977312946528</v>
      </c>
    </row>
    <row r="763" spans="1:8" x14ac:dyDescent="0.2">
      <c r="A763" s="1">
        <v>757</v>
      </c>
      <c r="B763" s="1">
        <f t="shared" ca="1" si="84"/>
        <v>0.73094130469613672</v>
      </c>
      <c r="C763" s="1">
        <f t="shared" ca="1" si="88"/>
        <v>1.5003715654173615</v>
      </c>
      <c r="D763" s="1">
        <f t="shared" ca="1" si="85"/>
        <v>2</v>
      </c>
      <c r="E763" s="1">
        <f t="shared" si="86"/>
        <v>0</v>
      </c>
      <c r="F763" s="1">
        <f t="shared" ca="1" si="87"/>
        <v>4</v>
      </c>
      <c r="G763" s="1">
        <f t="shared" ca="1" si="89"/>
        <v>400</v>
      </c>
      <c r="H763" s="1">
        <f t="shared" ca="1" si="90"/>
        <v>18416.125939113474</v>
      </c>
    </row>
    <row r="764" spans="1:8" x14ac:dyDescent="0.2">
      <c r="A764" s="1">
        <v>758</v>
      </c>
      <c r="B764" s="1">
        <f t="shared" ca="1" si="84"/>
        <v>0.85307373149664845</v>
      </c>
      <c r="C764" s="1">
        <f t="shared" ca="1" si="88"/>
        <v>1.5003715654173615</v>
      </c>
      <c r="D764" s="1">
        <f t="shared" ca="1" si="85"/>
        <v>1</v>
      </c>
      <c r="E764" s="1">
        <f t="shared" si="86"/>
        <v>0</v>
      </c>
      <c r="F764" s="1">
        <f t="shared" ca="1" si="87"/>
        <v>3</v>
      </c>
      <c r="G764" s="1">
        <f t="shared" ca="1" si="89"/>
        <v>300</v>
      </c>
      <c r="H764" s="1">
        <f t="shared" ca="1" si="90"/>
        <v>18866.237408738682</v>
      </c>
    </row>
    <row r="765" spans="1:8" x14ac:dyDescent="0.2">
      <c r="A765" s="1">
        <v>759</v>
      </c>
      <c r="B765" s="1">
        <f t="shared" ca="1" si="84"/>
        <v>0.894700733415981</v>
      </c>
      <c r="C765" s="1">
        <f t="shared" ca="1" si="88"/>
        <v>1.5003715654173615</v>
      </c>
      <c r="D765" s="1">
        <f t="shared" ca="1" si="85"/>
        <v>0</v>
      </c>
      <c r="E765" s="1">
        <f t="shared" si="86"/>
        <v>0</v>
      </c>
      <c r="F765" s="1">
        <f t="shared" ca="1" si="87"/>
        <v>2</v>
      </c>
      <c r="G765" s="1">
        <f t="shared" ca="1" si="89"/>
        <v>200</v>
      </c>
      <c r="H765" s="1">
        <f t="shared" ca="1" si="90"/>
        <v>19166.311721822152</v>
      </c>
    </row>
    <row r="766" spans="1:8" x14ac:dyDescent="0.2">
      <c r="A766" s="1">
        <v>760</v>
      </c>
      <c r="B766" s="1">
        <f t="shared" ca="1" si="84"/>
        <v>0.40584411056823855</v>
      </c>
      <c r="C766" s="1">
        <f t="shared" ca="1" si="88"/>
        <v>-1</v>
      </c>
      <c r="D766" s="1">
        <f t="shared" ca="1" si="85"/>
        <v>1</v>
      </c>
      <c r="E766" s="1">
        <f t="shared" si="86"/>
        <v>0</v>
      </c>
      <c r="F766" s="1">
        <f t="shared" ca="1" si="87"/>
        <v>1</v>
      </c>
      <c r="G766" s="1">
        <f t="shared" ca="1" si="89"/>
        <v>100</v>
      </c>
      <c r="H766" s="1">
        <f t="shared" ca="1" si="90"/>
        <v>19066.311721822152</v>
      </c>
    </row>
    <row r="767" spans="1:8" x14ac:dyDescent="0.2">
      <c r="A767" s="1">
        <v>761</v>
      </c>
      <c r="B767" s="1">
        <f t="shared" ca="1" si="84"/>
        <v>0.59060709516082255</v>
      </c>
      <c r="C767" s="1">
        <f t="shared" ca="1" si="88"/>
        <v>-1</v>
      </c>
      <c r="D767" s="1">
        <f t="shared" ca="1" si="85"/>
        <v>2</v>
      </c>
      <c r="E767" s="1">
        <f t="shared" si="86"/>
        <v>0</v>
      </c>
      <c r="F767" s="1">
        <f t="shared" ca="1" si="87"/>
        <v>2</v>
      </c>
      <c r="G767" s="1">
        <f t="shared" ca="1" si="89"/>
        <v>200</v>
      </c>
      <c r="H767" s="1">
        <f t="shared" ca="1" si="90"/>
        <v>18866.311721822152</v>
      </c>
    </row>
    <row r="768" spans="1:8" x14ac:dyDescent="0.2">
      <c r="A768" s="1">
        <v>762</v>
      </c>
      <c r="B768" s="1">
        <f t="shared" ca="1" si="84"/>
        <v>0.10749601498778349</v>
      </c>
      <c r="C768" s="1">
        <f t="shared" ca="1" si="88"/>
        <v>-1</v>
      </c>
      <c r="D768" s="1">
        <f t="shared" ca="1" si="85"/>
        <v>3</v>
      </c>
      <c r="E768" s="1">
        <f t="shared" si="86"/>
        <v>0</v>
      </c>
      <c r="F768" s="1">
        <f t="shared" ca="1" si="87"/>
        <v>3</v>
      </c>
      <c r="G768" s="1">
        <f t="shared" ca="1" si="89"/>
        <v>300</v>
      </c>
      <c r="H768" s="1">
        <f t="shared" ca="1" si="90"/>
        <v>18566.311721822152</v>
      </c>
    </row>
    <row r="769" spans="1:8" x14ac:dyDescent="0.2">
      <c r="A769" s="1">
        <v>763</v>
      </c>
      <c r="B769" s="1">
        <f t="shared" ca="1" si="84"/>
        <v>0.5848676846864973</v>
      </c>
      <c r="C769" s="1">
        <f t="shared" ca="1" si="88"/>
        <v>-1</v>
      </c>
      <c r="D769" s="1">
        <f t="shared" ca="1" si="85"/>
        <v>4</v>
      </c>
      <c r="E769" s="1">
        <f t="shared" si="86"/>
        <v>0</v>
      </c>
      <c r="F769" s="1">
        <f t="shared" ca="1" si="87"/>
        <v>4</v>
      </c>
      <c r="G769" s="1">
        <f t="shared" ca="1" si="89"/>
        <v>400</v>
      </c>
      <c r="H769" s="1">
        <f t="shared" ca="1" si="90"/>
        <v>18166.311721822152</v>
      </c>
    </row>
    <row r="770" spans="1:8" x14ac:dyDescent="0.2">
      <c r="A770" s="1">
        <v>764</v>
      </c>
      <c r="B770" s="1">
        <f t="shared" ca="1" si="84"/>
        <v>0.600488413834115</v>
      </c>
      <c r="C770" s="1">
        <f t="shared" ca="1" si="88"/>
        <v>-1</v>
      </c>
      <c r="D770" s="1">
        <f t="shared" ca="1" si="85"/>
        <v>5</v>
      </c>
      <c r="E770" s="1">
        <f t="shared" si="86"/>
        <v>0</v>
      </c>
      <c r="F770" s="1">
        <f t="shared" ca="1" si="87"/>
        <v>5</v>
      </c>
      <c r="G770" s="1">
        <f t="shared" ca="1" si="89"/>
        <v>500</v>
      </c>
      <c r="H770" s="1">
        <f t="shared" ca="1" si="90"/>
        <v>17666.311721822152</v>
      </c>
    </row>
    <row r="771" spans="1:8" x14ac:dyDescent="0.2">
      <c r="A771" s="1">
        <v>765</v>
      </c>
      <c r="B771" s="1">
        <f t="shared" ca="1" si="84"/>
        <v>0.8143651289573911</v>
      </c>
      <c r="C771" s="1">
        <f t="shared" ca="1" si="88"/>
        <v>1.5003715654173615</v>
      </c>
      <c r="D771" s="1">
        <f t="shared" ca="1" si="85"/>
        <v>4</v>
      </c>
      <c r="E771" s="1">
        <f t="shared" si="86"/>
        <v>0</v>
      </c>
      <c r="F771" s="1">
        <f t="shared" ca="1" si="87"/>
        <v>1</v>
      </c>
      <c r="G771" s="1">
        <f t="shared" ca="1" si="89"/>
        <v>100</v>
      </c>
      <c r="H771" s="1">
        <f t="shared" ca="1" si="90"/>
        <v>17816.34887836389</v>
      </c>
    </row>
    <row r="772" spans="1:8" x14ac:dyDescent="0.2">
      <c r="A772" s="1">
        <v>766</v>
      </c>
      <c r="B772" s="1">
        <f t="shared" ca="1" si="84"/>
        <v>0.75116802603670951</v>
      </c>
      <c r="C772" s="1">
        <f t="shared" ca="1" si="88"/>
        <v>1.5003715654173615</v>
      </c>
      <c r="D772" s="1">
        <f t="shared" ca="1" si="85"/>
        <v>3</v>
      </c>
      <c r="E772" s="1">
        <f t="shared" si="86"/>
        <v>0</v>
      </c>
      <c r="F772" s="1">
        <f t="shared" ca="1" si="87"/>
        <v>0</v>
      </c>
      <c r="G772" s="1">
        <f t="shared" ca="1" si="89"/>
        <v>0</v>
      </c>
      <c r="H772" s="1">
        <f t="shared" ca="1" si="90"/>
        <v>17816.34887836389</v>
      </c>
    </row>
    <row r="773" spans="1:8" x14ac:dyDescent="0.2">
      <c r="A773" s="1">
        <v>767</v>
      </c>
      <c r="B773" s="1">
        <f t="shared" ca="1" si="84"/>
        <v>0.48643711006461476</v>
      </c>
      <c r="C773" s="1">
        <f t="shared" ca="1" si="88"/>
        <v>-1</v>
      </c>
      <c r="D773" s="1">
        <f t="shared" ca="1" si="85"/>
        <v>4</v>
      </c>
      <c r="E773" s="1">
        <f t="shared" si="86"/>
        <v>0</v>
      </c>
      <c r="F773" s="1">
        <f t="shared" ca="1" si="87"/>
        <v>-1</v>
      </c>
      <c r="G773" s="1">
        <f t="shared" ca="1" si="89"/>
        <v>-100</v>
      </c>
      <c r="H773" s="1">
        <f t="shared" ca="1" si="90"/>
        <v>17916.34887836389</v>
      </c>
    </row>
    <row r="774" spans="1:8" x14ac:dyDescent="0.2">
      <c r="A774" s="1">
        <v>768</v>
      </c>
      <c r="B774" s="1">
        <f t="shared" ca="1" si="84"/>
        <v>0.31586157756912103</v>
      </c>
      <c r="C774" s="1">
        <f t="shared" ca="1" si="88"/>
        <v>-1</v>
      </c>
      <c r="D774" s="1">
        <f t="shared" ca="1" si="85"/>
        <v>5</v>
      </c>
      <c r="E774" s="1">
        <f t="shared" si="86"/>
        <v>0</v>
      </c>
      <c r="F774" s="1">
        <f t="shared" ca="1" si="87"/>
        <v>0</v>
      </c>
      <c r="G774" s="1">
        <f t="shared" ca="1" si="89"/>
        <v>0</v>
      </c>
      <c r="H774" s="1">
        <f t="shared" ca="1" si="90"/>
        <v>17916.34887836389</v>
      </c>
    </row>
    <row r="775" spans="1:8" x14ac:dyDescent="0.2">
      <c r="A775" s="1">
        <v>769</v>
      </c>
      <c r="B775" s="1">
        <f t="shared" ca="1" si="84"/>
        <v>0.28134422633689593</v>
      </c>
      <c r="C775" s="1">
        <f t="shared" ca="1" si="88"/>
        <v>-1</v>
      </c>
      <c r="D775" s="1">
        <f t="shared" ca="1" si="85"/>
        <v>1</v>
      </c>
      <c r="E775" s="1">
        <f t="shared" si="86"/>
        <v>0</v>
      </c>
      <c r="F775" s="1">
        <f t="shared" ca="1" si="87"/>
        <v>1</v>
      </c>
      <c r="G775" s="1">
        <f t="shared" ca="1" si="89"/>
        <v>100</v>
      </c>
      <c r="H775" s="1">
        <f t="shared" ca="1" si="90"/>
        <v>17816.34887836389</v>
      </c>
    </row>
    <row r="776" spans="1:8" x14ac:dyDescent="0.2">
      <c r="A776" s="1">
        <v>770</v>
      </c>
      <c r="B776" s="1">
        <f t="shared" ref="B776:B839" ca="1" si="91">RAND()</f>
        <v>0.25590537002268188</v>
      </c>
      <c r="C776" s="1">
        <f t="shared" ca="1" si="88"/>
        <v>-1</v>
      </c>
      <c r="D776" s="1">
        <f t="shared" ref="D776:D839" ca="1" si="92">IF($D$3=$S$2,IF(C776&lt;0,IF(E776&gt;E775,0-1,D775-1),IF(C776&gt;0,IF(AND(E775=1,D775=0),D775,IF(E776&lt;E775,0+1,D775+1)),D775)),
IF($D$3=$S$4,IF(C776&lt;0,IF(D775=$F$2,0+1,D775+1),IF(C776&gt;0,D775-1,D775)),
IF($D$3=$S$5,IF(C776&lt;0,IF(D775=$F$2,0+1,D775+1),IF(C776&gt;0,D775-1,D775)),
)))</f>
        <v>2</v>
      </c>
      <c r="E776" s="1">
        <f t="shared" ref="E776:E839" si="93">IF($D$3=$S$2,IF(AND(D775=-$B$2,C776&lt;0),IF(E775=$F$2,1,E775+1),IF(AND(D775=$D$2,C776&gt;0),IF(E775=1,1,E775-1),E775)),)</f>
        <v>0</v>
      </c>
      <c r="F776" s="1">
        <f t="shared" ref="F776:F839" ca="1" si="94">IF($D$3=$S$2,IF(IF(E776&gt;E775,ROUNDUP(F775*$F$3,0),IF(E776&lt;E775,IF(AND(E775=$F$2,E776=1),1,ROUNDDOWN(F775/$F$3,0)),F775))=0,1,IF(E776&gt;E775,ROUNDUP(F775*$F$3,0),IF(E776&lt;E775,IF(AND(E775=$F$2,E776=1),1,ROUNDDOWN(F775/$F$3,0)),F775))),
IF($D$3=$S$4,IF(C775&lt;0,IF(F775=$F$2,$H$3,F775+$F$3),IF(C775&gt;0,F775-$F$3,F775)),
IF($D$3=$S$5,IF(C775&lt;0,F775+F774,IF(C775&gt;0,F775-F774,F775)),
F775)))</f>
        <v>2</v>
      </c>
      <c r="G776" s="1">
        <f t="shared" ca="1" si="89"/>
        <v>200</v>
      </c>
      <c r="H776" s="1">
        <f t="shared" ca="1" si="90"/>
        <v>17616.34887836389</v>
      </c>
    </row>
    <row r="777" spans="1:8" x14ac:dyDescent="0.2">
      <c r="A777" s="1">
        <v>771</v>
      </c>
      <c r="B777" s="1">
        <f t="shared" ca="1" si="91"/>
        <v>0.21536886267533994</v>
      </c>
      <c r="C777" s="1">
        <f t="shared" ca="1" si="88"/>
        <v>-1</v>
      </c>
      <c r="D777" s="1">
        <f t="shared" ca="1" si="92"/>
        <v>3</v>
      </c>
      <c r="E777" s="1">
        <f t="shared" si="93"/>
        <v>0</v>
      </c>
      <c r="F777" s="1">
        <f t="shared" ca="1" si="94"/>
        <v>3</v>
      </c>
      <c r="G777" s="1">
        <f t="shared" ca="1" si="89"/>
        <v>300</v>
      </c>
      <c r="H777" s="1">
        <f t="shared" ca="1" si="90"/>
        <v>17316.34887836389</v>
      </c>
    </row>
    <row r="778" spans="1:8" x14ac:dyDescent="0.2">
      <c r="A778" s="1">
        <v>772</v>
      </c>
      <c r="B778" s="1">
        <f t="shared" ca="1" si="91"/>
        <v>0.39916890280789386</v>
      </c>
      <c r="C778" s="1">
        <f t="shared" ca="1" si="88"/>
        <v>-1</v>
      </c>
      <c r="D778" s="1">
        <f t="shared" ca="1" si="92"/>
        <v>4</v>
      </c>
      <c r="E778" s="1">
        <f t="shared" si="93"/>
        <v>0</v>
      </c>
      <c r="F778" s="1">
        <f t="shared" ca="1" si="94"/>
        <v>4</v>
      </c>
      <c r="G778" s="1">
        <f t="shared" ca="1" si="89"/>
        <v>400</v>
      </c>
      <c r="H778" s="1">
        <f t="shared" ca="1" si="90"/>
        <v>16916.34887836389</v>
      </c>
    </row>
    <row r="779" spans="1:8" x14ac:dyDescent="0.2">
      <c r="A779" s="1">
        <v>773</v>
      </c>
      <c r="B779" s="1">
        <f t="shared" ca="1" si="91"/>
        <v>0.58844959698253507</v>
      </c>
      <c r="C779" s="1">
        <f t="shared" ca="1" si="88"/>
        <v>-1</v>
      </c>
      <c r="D779" s="1">
        <f t="shared" ca="1" si="92"/>
        <v>5</v>
      </c>
      <c r="E779" s="1">
        <f t="shared" si="93"/>
        <v>0</v>
      </c>
      <c r="F779" s="1">
        <f t="shared" ca="1" si="94"/>
        <v>5</v>
      </c>
      <c r="G779" s="1">
        <f t="shared" ca="1" si="89"/>
        <v>500</v>
      </c>
      <c r="H779" s="1">
        <f t="shared" ca="1" si="90"/>
        <v>16416.34887836389</v>
      </c>
    </row>
    <row r="780" spans="1:8" x14ac:dyDescent="0.2">
      <c r="A780" s="1">
        <v>774</v>
      </c>
      <c r="B780" s="1">
        <f t="shared" ca="1" si="91"/>
        <v>0.33302993561831917</v>
      </c>
      <c r="C780" s="1">
        <f t="shared" ca="1" si="88"/>
        <v>-1</v>
      </c>
      <c r="D780" s="1">
        <f t="shared" ca="1" si="92"/>
        <v>1</v>
      </c>
      <c r="E780" s="1">
        <f t="shared" si="93"/>
        <v>0</v>
      </c>
      <c r="F780" s="1">
        <f t="shared" ca="1" si="94"/>
        <v>1</v>
      </c>
      <c r="G780" s="1">
        <f t="shared" ca="1" si="89"/>
        <v>100</v>
      </c>
      <c r="H780" s="1">
        <f t="shared" ca="1" si="90"/>
        <v>16316.34887836389</v>
      </c>
    </row>
    <row r="781" spans="1:8" x14ac:dyDescent="0.2">
      <c r="A781" s="1">
        <v>775</v>
      </c>
      <c r="B781" s="1">
        <f t="shared" ca="1" si="91"/>
        <v>6.7312740907174429E-2</v>
      </c>
      <c r="C781" s="1">
        <f t="shared" ca="1" si="88"/>
        <v>-1</v>
      </c>
      <c r="D781" s="1">
        <f t="shared" ca="1" si="92"/>
        <v>2</v>
      </c>
      <c r="E781" s="1">
        <f t="shared" si="93"/>
        <v>0</v>
      </c>
      <c r="F781" s="1">
        <f t="shared" ca="1" si="94"/>
        <v>2</v>
      </c>
      <c r="G781" s="1">
        <f t="shared" ca="1" si="89"/>
        <v>200</v>
      </c>
      <c r="H781" s="1">
        <f t="shared" ca="1" si="90"/>
        <v>16116.34887836389</v>
      </c>
    </row>
    <row r="782" spans="1:8" x14ac:dyDescent="0.2">
      <c r="A782" s="1">
        <v>776</v>
      </c>
      <c r="B782" s="1">
        <f t="shared" ca="1" si="91"/>
        <v>4.8542104272639053E-2</v>
      </c>
      <c r="C782" s="1">
        <f t="shared" ca="1" si="88"/>
        <v>-1</v>
      </c>
      <c r="D782" s="1">
        <f t="shared" ca="1" si="92"/>
        <v>3</v>
      </c>
      <c r="E782" s="1">
        <f t="shared" si="93"/>
        <v>0</v>
      </c>
      <c r="F782" s="1">
        <f t="shared" ca="1" si="94"/>
        <v>3</v>
      </c>
      <c r="G782" s="1">
        <f t="shared" ca="1" si="89"/>
        <v>300</v>
      </c>
      <c r="H782" s="1">
        <f t="shared" ca="1" si="90"/>
        <v>15816.34887836389</v>
      </c>
    </row>
    <row r="783" spans="1:8" x14ac:dyDescent="0.2">
      <c r="A783" s="1">
        <v>777</v>
      </c>
      <c r="B783" s="1">
        <f t="shared" ca="1" si="91"/>
        <v>2.5052694688930122E-2</v>
      </c>
      <c r="C783" s="1">
        <f t="shared" ca="1" si="88"/>
        <v>-1</v>
      </c>
      <c r="D783" s="1">
        <f t="shared" ca="1" si="92"/>
        <v>4</v>
      </c>
      <c r="E783" s="1">
        <f t="shared" si="93"/>
        <v>0</v>
      </c>
      <c r="F783" s="1">
        <f t="shared" ca="1" si="94"/>
        <v>4</v>
      </c>
      <c r="G783" s="1">
        <f t="shared" ca="1" si="89"/>
        <v>400</v>
      </c>
      <c r="H783" s="1">
        <f t="shared" ca="1" si="90"/>
        <v>15416.34887836389</v>
      </c>
    </row>
    <row r="784" spans="1:8" x14ac:dyDescent="0.2">
      <c r="A784" s="1">
        <v>778</v>
      </c>
      <c r="B784" s="1">
        <f t="shared" ca="1" si="91"/>
        <v>0.18796257686685802</v>
      </c>
      <c r="C784" s="1">
        <f t="shared" ca="1" si="88"/>
        <v>-1</v>
      </c>
      <c r="D784" s="1">
        <f t="shared" ca="1" si="92"/>
        <v>5</v>
      </c>
      <c r="E784" s="1">
        <f t="shared" si="93"/>
        <v>0</v>
      </c>
      <c r="F784" s="1">
        <f t="shared" ca="1" si="94"/>
        <v>5</v>
      </c>
      <c r="G784" s="1">
        <f t="shared" ca="1" si="89"/>
        <v>500</v>
      </c>
      <c r="H784" s="1">
        <f t="shared" ca="1" si="90"/>
        <v>14916.34887836389</v>
      </c>
    </row>
    <row r="785" spans="1:8" x14ac:dyDescent="0.2">
      <c r="A785" s="1">
        <v>779</v>
      </c>
      <c r="B785" s="1">
        <f t="shared" ca="1" si="91"/>
        <v>0.10135870871026897</v>
      </c>
      <c r="C785" s="1">
        <f t="shared" ca="1" si="88"/>
        <v>-1</v>
      </c>
      <c r="D785" s="1">
        <f t="shared" ca="1" si="92"/>
        <v>1</v>
      </c>
      <c r="E785" s="1">
        <f t="shared" si="93"/>
        <v>0</v>
      </c>
      <c r="F785" s="1">
        <f t="shared" ca="1" si="94"/>
        <v>1</v>
      </c>
      <c r="G785" s="1">
        <f t="shared" ca="1" si="89"/>
        <v>100</v>
      </c>
      <c r="H785" s="1">
        <f t="shared" ca="1" si="90"/>
        <v>14816.34887836389</v>
      </c>
    </row>
    <row r="786" spans="1:8" x14ac:dyDescent="0.2">
      <c r="A786" s="1">
        <v>780</v>
      </c>
      <c r="B786" s="1">
        <f t="shared" ca="1" si="91"/>
        <v>0.98289127417245981</v>
      </c>
      <c r="C786" s="1">
        <f t="shared" ca="1" si="88"/>
        <v>1.5003715654173615</v>
      </c>
      <c r="D786" s="1">
        <f t="shared" ca="1" si="92"/>
        <v>0</v>
      </c>
      <c r="E786" s="1">
        <f t="shared" si="93"/>
        <v>0</v>
      </c>
      <c r="F786" s="1">
        <f t="shared" ca="1" si="94"/>
        <v>2</v>
      </c>
      <c r="G786" s="1">
        <f t="shared" ca="1" si="89"/>
        <v>200</v>
      </c>
      <c r="H786" s="1">
        <f t="shared" ca="1" si="90"/>
        <v>15116.423191447362</v>
      </c>
    </row>
    <row r="787" spans="1:8" x14ac:dyDescent="0.2">
      <c r="A787" s="1">
        <v>781</v>
      </c>
      <c r="B787" s="1">
        <f t="shared" ca="1" si="91"/>
        <v>0.48859729075460323</v>
      </c>
      <c r="C787" s="1">
        <f t="shared" ca="1" si="88"/>
        <v>-1</v>
      </c>
      <c r="D787" s="1">
        <f t="shared" ca="1" si="92"/>
        <v>1</v>
      </c>
      <c r="E787" s="1">
        <f t="shared" si="93"/>
        <v>0</v>
      </c>
      <c r="F787" s="1">
        <f t="shared" ca="1" si="94"/>
        <v>1</v>
      </c>
      <c r="G787" s="1">
        <f t="shared" ca="1" si="89"/>
        <v>100</v>
      </c>
      <c r="H787" s="1">
        <f t="shared" ca="1" si="90"/>
        <v>15016.423191447362</v>
      </c>
    </row>
    <row r="788" spans="1:8" x14ac:dyDescent="0.2">
      <c r="A788" s="1">
        <v>782</v>
      </c>
      <c r="B788" s="1">
        <f t="shared" ca="1" si="91"/>
        <v>0.87430808092500456</v>
      </c>
      <c r="C788" s="1">
        <f t="shared" ca="1" si="88"/>
        <v>1.5003715654173615</v>
      </c>
      <c r="D788" s="1">
        <f t="shared" ca="1" si="92"/>
        <v>0</v>
      </c>
      <c r="E788" s="1">
        <f t="shared" si="93"/>
        <v>0</v>
      </c>
      <c r="F788" s="1">
        <f t="shared" ca="1" si="94"/>
        <v>2</v>
      </c>
      <c r="G788" s="1">
        <f t="shared" ca="1" si="89"/>
        <v>200</v>
      </c>
      <c r="H788" s="1">
        <f t="shared" ca="1" si="90"/>
        <v>15316.497504530835</v>
      </c>
    </row>
    <row r="789" spans="1:8" x14ac:dyDescent="0.2">
      <c r="A789" s="1">
        <v>783</v>
      </c>
      <c r="B789" s="1">
        <f t="shared" ca="1" si="91"/>
        <v>0.2680175729931028</v>
      </c>
      <c r="C789" s="1">
        <f t="shared" ca="1" si="88"/>
        <v>-1</v>
      </c>
      <c r="D789" s="1">
        <f t="shared" ca="1" si="92"/>
        <v>1</v>
      </c>
      <c r="E789" s="1">
        <f t="shared" si="93"/>
        <v>0</v>
      </c>
      <c r="F789" s="1">
        <f t="shared" ca="1" si="94"/>
        <v>1</v>
      </c>
      <c r="G789" s="1">
        <f t="shared" ca="1" si="89"/>
        <v>100</v>
      </c>
      <c r="H789" s="1">
        <f t="shared" ca="1" si="90"/>
        <v>15216.497504530835</v>
      </c>
    </row>
    <row r="790" spans="1:8" x14ac:dyDescent="0.2">
      <c r="A790" s="1">
        <v>784</v>
      </c>
      <c r="B790" s="1">
        <f t="shared" ca="1" si="91"/>
        <v>0.99843936633474906</v>
      </c>
      <c r="C790" s="1">
        <f t="shared" ca="1" si="88"/>
        <v>1.5003715654173615</v>
      </c>
      <c r="D790" s="1">
        <f t="shared" ca="1" si="92"/>
        <v>0</v>
      </c>
      <c r="E790" s="1">
        <f t="shared" si="93"/>
        <v>0</v>
      </c>
      <c r="F790" s="1">
        <f t="shared" ca="1" si="94"/>
        <v>2</v>
      </c>
      <c r="G790" s="1">
        <f t="shared" ca="1" si="89"/>
        <v>200</v>
      </c>
      <c r="H790" s="1">
        <f t="shared" ca="1" si="90"/>
        <v>15516.571817614307</v>
      </c>
    </row>
    <row r="791" spans="1:8" x14ac:dyDescent="0.2">
      <c r="A791" s="1">
        <v>785</v>
      </c>
      <c r="B791" s="1">
        <f t="shared" ca="1" si="91"/>
        <v>0.81753791526215602</v>
      </c>
      <c r="C791" s="1">
        <f t="shared" ca="1" si="88"/>
        <v>1.5003715654173615</v>
      </c>
      <c r="D791" s="1">
        <f t="shared" ca="1" si="92"/>
        <v>-1</v>
      </c>
      <c r="E791" s="1">
        <f t="shared" si="93"/>
        <v>0</v>
      </c>
      <c r="F791" s="1">
        <f t="shared" ca="1" si="94"/>
        <v>1</v>
      </c>
      <c r="G791" s="1">
        <f t="shared" ca="1" si="89"/>
        <v>100</v>
      </c>
      <c r="H791" s="1">
        <f t="shared" ca="1" si="90"/>
        <v>15666.608974156043</v>
      </c>
    </row>
    <row r="792" spans="1:8" x14ac:dyDescent="0.2">
      <c r="A792" s="1">
        <v>786</v>
      </c>
      <c r="B792" s="1">
        <f t="shared" ca="1" si="91"/>
        <v>0.58453504938733858</v>
      </c>
      <c r="C792" s="1">
        <f t="shared" ca="1" si="88"/>
        <v>-1</v>
      </c>
      <c r="D792" s="1">
        <f t="shared" ca="1" si="92"/>
        <v>0</v>
      </c>
      <c r="E792" s="1">
        <f t="shared" si="93"/>
        <v>0</v>
      </c>
      <c r="F792" s="1">
        <f t="shared" ca="1" si="94"/>
        <v>0</v>
      </c>
      <c r="G792" s="1">
        <f t="shared" ca="1" si="89"/>
        <v>0</v>
      </c>
      <c r="H792" s="1">
        <f t="shared" ca="1" si="90"/>
        <v>15666.608974156043</v>
      </c>
    </row>
    <row r="793" spans="1:8" x14ac:dyDescent="0.2">
      <c r="A793" s="1">
        <v>787</v>
      </c>
      <c r="B793" s="1">
        <f t="shared" ca="1" si="91"/>
        <v>0.76151299484096424</v>
      </c>
      <c r="C793" s="1">
        <f t="shared" ca="1" si="88"/>
        <v>1.5003715654173615</v>
      </c>
      <c r="D793" s="1">
        <f t="shared" ca="1" si="92"/>
        <v>-1</v>
      </c>
      <c r="E793" s="1">
        <f t="shared" si="93"/>
        <v>0</v>
      </c>
      <c r="F793" s="1">
        <f t="shared" ca="1" si="94"/>
        <v>1</v>
      </c>
      <c r="G793" s="1">
        <f t="shared" ca="1" si="89"/>
        <v>100</v>
      </c>
      <c r="H793" s="1">
        <f t="shared" ca="1" si="90"/>
        <v>15816.646130697778</v>
      </c>
    </row>
    <row r="794" spans="1:8" x14ac:dyDescent="0.2">
      <c r="A794" s="1">
        <v>788</v>
      </c>
      <c r="B794" s="1">
        <f t="shared" ca="1" si="91"/>
        <v>0.13718380879718928</v>
      </c>
      <c r="C794" s="1">
        <f t="shared" ca="1" si="88"/>
        <v>-1</v>
      </c>
      <c r="D794" s="1">
        <f t="shared" ca="1" si="92"/>
        <v>0</v>
      </c>
      <c r="E794" s="1">
        <f t="shared" si="93"/>
        <v>0</v>
      </c>
      <c r="F794" s="1">
        <f t="shared" ca="1" si="94"/>
        <v>0</v>
      </c>
      <c r="G794" s="1">
        <f t="shared" ca="1" si="89"/>
        <v>0</v>
      </c>
      <c r="H794" s="1">
        <f t="shared" ca="1" si="90"/>
        <v>15816.646130697778</v>
      </c>
    </row>
    <row r="795" spans="1:8" x14ac:dyDescent="0.2">
      <c r="A795" s="1">
        <v>789</v>
      </c>
      <c r="B795" s="1">
        <f t="shared" ca="1" si="91"/>
        <v>0.25775011820239302</v>
      </c>
      <c r="C795" s="1">
        <f t="shared" ca="1" si="88"/>
        <v>-1</v>
      </c>
      <c r="D795" s="1">
        <f t="shared" ca="1" si="92"/>
        <v>1</v>
      </c>
      <c r="E795" s="1">
        <f t="shared" si="93"/>
        <v>0</v>
      </c>
      <c r="F795" s="1">
        <f t="shared" ca="1" si="94"/>
        <v>1</v>
      </c>
      <c r="G795" s="1">
        <f t="shared" ca="1" si="89"/>
        <v>100</v>
      </c>
      <c r="H795" s="1">
        <f t="shared" ca="1" si="90"/>
        <v>15716.646130697778</v>
      </c>
    </row>
    <row r="796" spans="1:8" x14ac:dyDescent="0.2">
      <c r="A796" s="1">
        <v>790</v>
      </c>
      <c r="B796" s="1">
        <f t="shared" ca="1" si="91"/>
        <v>0.54035141173720813</v>
      </c>
      <c r="C796" s="1">
        <f t="shared" ca="1" si="88"/>
        <v>-1</v>
      </c>
      <c r="D796" s="1">
        <f t="shared" ca="1" si="92"/>
        <v>2</v>
      </c>
      <c r="E796" s="1">
        <f t="shared" si="93"/>
        <v>0</v>
      </c>
      <c r="F796" s="1">
        <f t="shared" ca="1" si="94"/>
        <v>2</v>
      </c>
      <c r="G796" s="1">
        <f t="shared" ca="1" si="89"/>
        <v>200</v>
      </c>
      <c r="H796" s="1">
        <f t="shared" ca="1" si="90"/>
        <v>15516.646130697778</v>
      </c>
    </row>
    <row r="797" spans="1:8" x14ac:dyDescent="0.2">
      <c r="A797" s="1">
        <v>791</v>
      </c>
      <c r="B797" s="1">
        <f t="shared" ca="1" si="91"/>
        <v>0.61964983924268635</v>
      </c>
      <c r="C797" s="1">
        <f t="shared" ref="C797:C860" ca="1" si="95">IF(B797&lt;$D$1,$F$1,$H$1)</f>
        <v>1.5003715654173615</v>
      </c>
      <c r="D797" s="1">
        <f t="shared" ca="1" si="92"/>
        <v>1</v>
      </c>
      <c r="E797" s="1">
        <f t="shared" si="93"/>
        <v>0</v>
      </c>
      <c r="F797" s="1">
        <f t="shared" ca="1" si="94"/>
        <v>3</v>
      </c>
      <c r="G797" s="1">
        <f t="shared" ref="G797:G860" ca="1" si="96">F797*$H$2</f>
        <v>300</v>
      </c>
      <c r="H797" s="1">
        <f t="shared" ref="H797:H860" ca="1" si="97">H796+G797*C797</f>
        <v>15966.757600322986</v>
      </c>
    </row>
    <row r="798" spans="1:8" x14ac:dyDescent="0.2">
      <c r="A798" s="1">
        <v>792</v>
      </c>
      <c r="B798" s="1">
        <f t="shared" ca="1" si="91"/>
        <v>5.9996738530445071E-2</v>
      </c>
      <c r="C798" s="1">
        <f t="shared" ca="1" si="95"/>
        <v>-1</v>
      </c>
      <c r="D798" s="1">
        <f t="shared" ca="1" si="92"/>
        <v>2</v>
      </c>
      <c r="E798" s="1">
        <f t="shared" si="93"/>
        <v>0</v>
      </c>
      <c r="F798" s="1">
        <f t="shared" ca="1" si="94"/>
        <v>2</v>
      </c>
      <c r="G798" s="1">
        <f t="shared" ca="1" si="96"/>
        <v>200</v>
      </c>
      <c r="H798" s="1">
        <f t="shared" ca="1" si="97"/>
        <v>15766.757600322986</v>
      </c>
    </row>
    <row r="799" spans="1:8" x14ac:dyDescent="0.2">
      <c r="A799" s="1">
        <v>793</v>
      </c>
      <c r="B799" s="1">
        <f t="shared" ca="1" si="91"/>
        <v>0.89466889901137991</v>
      </c>
      <c r="C799" s="1">
        <f t="shared" ca="1" si="95"/>
        <v>1.5003715654173615</v>
      </c>
      <c r="D799" s="1">
        <f t="shared" ca="1" si="92"/>
        <v>1</v>
      </c>
      <c r="E799" s="1">
        <f t="shared" si="93"/>
        <v>0</v>
      </c>
      <c r="F799" s="1">
        <f t="shared" ca="1" si="94"/>
        <v>3</v>
      </c>
      <c r="G799" s="1">
        <f t="shared" ca="1" si="96"/>
        <v>300</v>
      </c>
      <c r="H799" s="1">
        <f t="shared" ca="1" si="97"/>
        <v>16216.869069948194</v>
      </c>
    </row>
    <row r="800" spans="1:8" x14ac:dyDescent="0.2">
      <c r="A800" s="1">
        <v>794</v>
      </c>
      <c r="B800" s="1">
        <f t="shared" ca="1" si="91"/>
        <v>0.39882465765433683</v>
      </c>
      <c r="C800" s="1">
        <f t="shared" ca="1" si="95"/>
        <v>-1</v>
      </c>
      <c r="D800" s="1">
        <f t="shared" ca="1" si="92"/>
        <v>2</v>
      </c>
      <c r="E800" s="1">
        <f t="shared" si="93"/>
        <v>0</v>
      </c>
      <c r="F800" s="1">
        <f t="shared" ca="1" si="94"/>
        <v>2</v>
      </c>
      <c r="G800" s="1">
        <f t="shared" ca="1" si="96"/>
        <v>200</v>
      </c>
      <c r="H800" s="1">
        <f t="shared" ca="1" si="97"/>
        <v>16016.869069948194</v>
      </c>
    </row>
    <row r="801" spans="1:8" x14ac:dyDescent="0.2">
      <c r="A801" s="1">
        <v>795</v>
      </c>
      <c r="B801" s="1">
        <f t="shared" ca="1" si="91"/>
        <v>0.82099547244929616</v>
      </c>
      <c r="C801" s="1">
        <f t="shared" ca="1" si="95"/>
        <v>1.5003715654173615</v>
      </c>
      <c r="D801" s="1">
        <f t="shared" ca="1" si="92"/>
        <v>1</v>
      </c>
      <c r="E801" s="1">
        <f t="shared" si="93"/>
        <v>0</v>
      </c>
      <c r="F801" s="1">
        <f t="shared" ca="1" si="94"/>
        <v>3</v>
      </c>
      <c r="G801" s="1">
        <f t="shared" ca="1" si="96"/>
        <v>300</v>
      </c>
      <c r="H801" s="1">
        <f t="shared" ca="1" si="97"/>
        <v>16466.980539573404</v>
      </c>
    </row>
    <row r="802" spans="1:8" x14ac:dyDescent="0.2">
      <c r="A802" s="1">
        <v>796</v>
      </c>
      <c r="B802" s="1">
        <f t="shared" ca="1" si="91"/>
        <v>0.52700154791549225</v>
      </c>
      <c r="C802" s="1">
        <f t="shared" ca="1" si="95"/>
        <v>-1</v>
      </c>
      <c r="D802" s="1">
        <f t="shared" ca="1" si="92"/>
        <v>2</v>
      </c>
      <c r="E802" s="1">
        <f t="shared" si="93"/>
        <v>0</v>
      </c>
      <c r="F802" s="1">
        <f t="shared" ca="1" si="94"/>
        <v>2</v>
      </c>
      <c r="G802" s="1">
        <f t="shared" ca="1" si="96"/>
        <v>200</v>
      </c>
      <c r="H802" s="1">
        <f t="shared" ca="1" si="97"/>
        <v>16266.980539573404</v>
      </c>
    </row>
    <row r="803" spans="1:8" x14ac:dyDescent="0.2">
      <c r="A803" s="1">
        <v>797</v>
      </c>
      <c r="B803" s="1">
        <f t="shared" ca="1" si="91"/>
        <v>0.63880970179247987</v>
      </c>
      <c r="C803" s="1">
        <f t="shared" ca="1" si="95"/>
        <v>1.5003715654173615</v>
      </c>
      <c r="D803" s="1">
        <f t="shared" ca="1" si="92"/>
        <v>1</v>
      </c>
      <c r="E803" s="1">
        <f t="shared" si="93"/>
        <v>0</v>
      </c>
      <c r="F803" s="1">
        <f t="shared" ca="1" si="94"/>
        <v>3</v>
      </c>
      <c r="G803" s="1">
        <f t="shared" ca="1" si="96"/>
        <v>300</v>
      </c>
      <c r="H803" s="1">
        <f t="shared" ca="1" si="97"/>
        <v>16717.092009198612</v>
      </c>
    </row>
    <row r="804" spans="1:8" x14ac:dyDescent="0.2">
      <c r="A804" s="1">
        <v>798</v>
      </c>
      <c r="B804" s="1">
        <f t="shared" ca="1" si="91"/>
        <v>0.91066658984527959</v>
      </c>
      <c r="C804" s="1">
        <f t="shared" ca="1" si="95"/>
        <v>1.5003715654173615</v>
      </c>
      <c r="D804" s="1">
        <f t="shared" ca="1" si="92"/>
        <v>0</v>
      </c>
      <c r="E804" s="1">
        <f t="shared" si="93"/>
        <v>0</v>
      </c>
      <c r="F804" s="1">
        <f t="shared" ca="1" si="94"/>
        <v>2</v>
      </c>
      <c r="G804" s="1">
        <f t="shared" ca="1" si="96"/>
        <v>200</v>
      </c>
      <c r="H804" s="1">
        <f t="shared" ca="1" si="97"/>
        <v>17017.166322282083</v>
      </c>
    </row>
    <row r="805" spans="1:8" x14ac:dyDescent="0.2">
      <c r="A805" s="1">
        <v>799</v>
      </c>
      <c r="B805" s="1">
        <f t="shared" ca="1" si="91"/>
        <v>0.86673320679447874</v>
      </c>
      <c r="C805" s="1">
        <f t="shared" ca="1" si="95"/>
        <v>1.5003715654173615</v>
      </c>
      <c r="D805" s="1">
        <f t="shared" ca="1" si="92"/>
        <v>-1</v>
      </c>
      <c r="E805" s="1">
        <f t="shared" si="93"/>
        <v>0</v>
      </c>
      <c r="F805" s="1">
        <f t="shared" ca="1" si="94"/>
        <v>1</v>
      </c>
      <c r="G805" s="1">
        <f t="shared" ca="1" si="96"/>
        <v>100</v>
      </c>
      <c r="H805" s="1">
        <f t="shared" ca="1" si="97"/>
        <v>17167.20347882382</v>
      </c>
    </row>
    <row r="806" spans="1:8" x14ac:dyDescent="0.2">
      <c r="A806" s="1">
        <v>800</v>
      </c>
      <c r="B806" s="1">
        <f t="shared" ca="1" si="91"/>
        <v>0.34592619397877544</v>
      </c>
      <c r="C806" s="1">
        <f t="shared" ca="1" si="95"/>
        <v>-1</v>
      </c>
      <c r="D806" s="1">
        <f t="shared" ca="1" si="92"/>
        <v>0</v>
      </c>
      <c r="E806" s="1">
        <f t="shared" si="93"/>
        <v>0</v>
      </c>
      <c r="F806" s="1">
        <f t="shared" ca="1" si="94"/>
        <v>0</v>
      </c>
      <c r="G806" s="1">
        <f t="shared" ca="1" si="96"/>
        <v>0</v>
      </c>
      <c r="H806" s="1">
        <f t="shared" ca="1" si="97"/>
        <v>17167.20347882382</v>
      </c>
    </row>
    <row r="807" spans="1:8" x14ac:dyDescent="0.2">
      <c r="A807" s="1">
        <v>801</v>
      </c>
      <c r="B807" s="1">
        <f t="shared" ca="1" si="91"/>
        <v>5.6511038977037353E-3</v>
      </c>
      <c r="C807" s="1">
        <f t="shared" ca="1" si="95"/>
        <v>-1</v>
      </c>
      <c r="D807" s="1">
        <f t="shared" ca="1" si="92"/>
        <v>1</v>
      </c>
      <c r="E807" s="1">
        <f t="shared" si="93"/>
        <v>0</v>
      </c>
      <c r="F807" s="1">
        <f t="shared" ca="1" si="94"/>
        <v>1</v>
      </c>
      <c r="G807" s="1">
        <f t="shared" ca="1" si="96"/>
        <v>100</v>
      </c>
      <c r="H807" s="1">
        <f t="shared" ca="1" si="97"/>
        <v>17067.20347882382</v>
      </c>
    </row>
    <row r="808" spans="1:8" x14ac:dyDescent="0.2">
      <c r="A808" s="1">
        <v>802</v>
      </c>
      <c r="B808" s="1">
        <f t="shared" ca="1" si="91"/>
        <v>0.73645412080216666</v>
      </c>
      <c r="C808" s="1">
        <f t="shared" ca="1" si="95"/>
        <v>1.5003715654173615</v>
      </c>
      <c r="D808" s="1">
        <f t="shared" ca="1" si="92"/>
        <v>0</v>
      </c>
      <c r="E808" s="1">
        <f t="shared" si="93"/>
        <v>0</v>
      </c>
      <c r="F808" s="1">
        <f t="shared" ca="1" si="94"/>
        <v>2</v>
      </c>
      <c r="G808" s="1">
        <f t="shared" ca="1" si="96"/>
        <v>200</v>
      </c>
      <c r="H808" s="1">
        <f t="shared" ca="1" si="97"/>
        <v>17367.277791907291</v>
      </c>
    </row>
    <row r="809" spans="1:8" x14ac:dyDescent="0.2">
      <c r="A809" s="1">
        <v>803</v>
      </c>
      <c r="B809" s="1">
        <f t="shared" ca="1" si="91"/>
        <v>0.85843169587011525</v>
      </c>
      <c r="C809" s="1">
        <f t="shared" ca="1" si="95"/>
        <v>1.5003715654173615</v>
      </c>
      <c r="D809" s="1">
        <f t="shared" ca="1" si="92"/>
        <v>-1</v>
      </c>
      <c r="E809" s="1">
        <f t="shared" si="93"/>
        <v>0</v>
      </c>
      <c r="F809" s="1">
        <f t="shared" ca="1" si="94"/>
        <v>1</v>
      </c>
      <c r="G809" s="1">
        <f t="shared" ca="1" si="96"/>
        <v>100</v>
      </c>
      <c r="H809" s="1">
        <f t="shared" ca="1" si="97"/>
        <v>17517.314948449028</v>
      </c>
    </row>
    <row r="810" spans="1:8" x14ac:dyDescent="0.2">
      <c r="A810" s="1">
        <v>804</v>
      </c>
      <c r="B810" s="1">
        <f t="shared" ca="1" si="91"/>
        <v>0.77581788735183832</v>
      </c>
      <c r="C810" s="1">
        <f t="shared" ca="1" si="95"/>
        <v>1.5003715654173615</v>
      </c>
      <c r="D810" s="1">
        <f t="shared" ca="1" si="92"/>
        <v>-2</v>
      </c>
      <c r="E810" s="1">
        <f t="shared" si="93"/>
        <v>0</v>
      </c>
      <c r="F810" s="1">
        <f t="shared" ca="1" si="94"/>
        <v>0</v>
      </c>
      <c r="G810" s="1">
        <f t="shared" ca="1" si="96"/>
        <v>0</v>
      </c>
      <c r="H810" s="1">
        <f t="shared" ca="1" si="97"/>
        <v>17517.314948449028</v>
      </c>
    </row>
    <row r="811" spans="1:8" x14ac:dyDescent="0.2">
      <c r="A811" s="1">
        <v>805</v>
      </c>
      <c r="B811" s="1">
        <f t="shared" ca="1" si="91"/>
        <v>0.93734020369257376</v>
      </c>
      <c r="C811" s="1">
        <f t="shared" ca="1" si="95"/>
        <v>1.5003715654173615</v>
      </c>
      <c r="D811" s="1">
        <f t="shared" ca="1" si="92"/>
        <v>-3</v>
      </c>
      <c r="E811" s="1">
        <f t="shared" si="93"/>
        <v>0</v>
      </c>
      <c r="F811" s="1">
        <f t="shared" ca="1" si="94"/>
        <v>-1</v>
      </c>
      <c r="G811" s="1">
        <f t="shared" ca="1" si="96"/>
        <v>-100</v>
      </c>
      <c r="H811" s="1">
        <f t="shared" ca="1" si="97"/>
        <v>17367.277791907291</v>
      </c>
    </row>
    <row r="812" spans="1:8" x14ac:dyDescent="0.2">
      <c r="A812" s="1">
        <v>806</v>
      </c>
      <c r="B812" s="1">
        <f t="shared" ca="1" si="91"/>
        <v>0.10451185250347417</v>
      </c>
      <c r="C812" s="1">
        <f t="shared" ca="1" si="95"/>
        <v>-1</v>
      </c>
      <c r="D812" s="1">
        <f t="shared" ca="1" si="92"/>
        <v>-2</v>
      </c>
      <c r="E812" s="1">
        <f t="shared" si="93"/>
        <v>0</v>
      </c>
      <c r="F812" s="1">
        <f t="shared" ca="1" si="94"/>
        <v>-2</v>
      </c>
      <c r="G812" s="1">
        <f t="shared" ca="1" si="96"/>
        <v>-200</v>
      </c>
      <c r="H812" s="1">
        <f t="shared" ca="1" si="97"/>
        <v>17567.277791907291</v>
      </c>
    </row>
    <row r="813" spans="1:8" x14ac:dyDescent="0.2">
      <c r="A813" s="1">
        <v>807</v>
      </c>
      <c r="B813" s="1">
        <f t="shared" ca="1" si="91"/>
        <v>0.50471253742693201</v>
      </c>
      <c r="C813" s="1">
        <f t="shared" ca="1" si="95"/>
        <v>-1</v>
      </c>
      <c r="D813" s="1">
        <f t="shared" ca="1" si="92"/>
        <v>-1</v>
      </c>
      <c r="E813" s="1">
        <f t="shared" si="93"/>
        <v>0</v>
      </c>
      <c r="F813" s="1">
        <f t="shared" ca="1" si="94"/>
        <v>-1</v>
      </c>
      <c r="G813" s="1">
        <f t="shared" ca="1" si="96"/>
        <v>-100</v>
      </c>
      <c r="H813" s="1">
        <f t="shared" ca="1" si="97"/>
        <v>17667.277791907291</v>
      </c>
    </row>
    <row r="814" spans="1:8" x14ac:dyDescent="0.2">
      <c r="A814" s="1">
        <v>808</v>
      </c>
      <c r="B814" s="1">
        <f t="shared" ca="1" si="91"/>
        <v>0.8801562453603734</v>
      </c>
      <c r="C814" s="1">
        <f t="shared" ca="1" si="95"/>
        <v>1.5003715654173615</v>
      </c>
      <c r="D814" s="1">
        <f t="shared" ca="1" si="92"/>
        <v>-2</v>
      </c>
      <c r="E814" s="1">
        <f t="shared" si="93"/>
        <v>0</v>
      </c>
      <c r="F814" s="1">
        <f t="shared" ca="1" si="94"/>
        <v>0</v>
      </c>
      <c r="G814" s="1">
        <f t="shared" ca="1" si="96"/>
        <v>0</v>
      </c>
      <c r="H814" s="1">
        <f t="shared" ca="1" si="97"/>
        <v>17667.277791907291</v>
      </c>
    </row>
    <row r="815" spans="1:8" x14ac:dyDescent="0.2">
      <c r="A815" s="1">
        <v>809</v>
      </c>
      <c r="B815" s="1">
        <f t="shared" ca="1" si="91"/>
        <v>0.15876221129195167</v>
      </c>
      <c r="C815" s="1">
        <f t="shared" ca="1" si="95"/>
        <v>-1</v>
      </c>
      <c r="D815" s="1">
        <f t="shared" ca="1" si="92"/>
        <v>-1</v>
      </c>
      <c r="E815" s="1">
        <f t="shared" si="93"/>
        <v>0</v>
      </c>
      <c r="F815" s="1">
        <f t="shared" ca="1" si="94"/>
        <v>-1</v>
      </c>
      <c r="G815" s="1">
        <f t="shared" ca="1" si="96"/>
        <v>-100</v>
      </c>
      <c r="H815" s="1">
        <f t="shared" ca="1" si="97"/>
        <v>17767.277791907291</v>
      </c>
    </row>
    <row r="816" spans="1:8" x14ac:dyDescent="0.2">
      <c r="A816" s="1">
        <v>810</v>
      </c>
      <c r="B816" s="1">
        <f t="shared" ca="1" si="91"/>
        <v>2.9583641374419378E-2</v>
      </c>
      <c r="C816" s="1">
        <f t="shared" ca="1" si="95"/>
        <v>-1</v>
      </c>
      <c r="D816" s="1">
        <f t="shared" ca="1" si="92"/>
        <v>0</v>
      </c>
      <c r="E816" s="1">
        <f t="shared" si="93"/>
        <v>0</v>
      </c>
      <c r="F816" s="1">
        <f t="shared" ca="1" si="94"/>
        <v>0</v>
      </c>
      <c r="G816" s="1">
        <f t="shared" ca="1" si="96"/>
        <v>0</v>
      </c>
      <c r="H816" s="1">
        <f t="shared" ca="1" si="97"/>
        <v>17767.277791907291</v>
      </c>
    </row>
    <row r="817" spans="1:8" x14ac:dyDescent="0.2">
      <c r="A817" s="1">
        <v>811</v>
      </c>
      <c r="B817" s="1">
        <f t="shared" ca="1" si="91"/>
        <v>0.57715338595721588</v>
      </c>
      <c r="C817" s="1">
        <f t="shared" ca="1" si="95"/>
        <v>-1</v>
      </c>
      <c r="D817" s="1">
        <f t="shared" ca="1" si="92"/>
        <v>1</v>
      </c>
      <c r="E817" s="1">
        <f t="shared" si="93"/>
        <v>0</v>
      </c>
      <c r="F817" s="1">
        <f t="shared" ca="1" si="94"/>
        <v>1</v>
      </c>
      <c r="G817" s="1">
        <f t="shared" ca="1" si="96"/>
        <v>100</v>
      </c>
      <c r="H817" s="1">
        <f t="shared" ca="1" si="97"/>
        <v>17667.277791907291</v>
      </c>
    </row>
    <row r="818" spans="1:8" x14ac:dyDescent="0.2">
      <c r="A818" s="1">
        <v>812</v>
      </c>
      <c r="B818" s="1">
        <f t="shared" ca="1" si="91"/>
        <v>0.51777524770124062</v>
      </c>
      <c r="C818" s="1">
        <f t="shared" ca="1" si="95"/>
        <v>-1</v>
      </c>
      <c r="D818" s="1">
        <f t="shared" ca="1" si="92"/>
        <v>2</v>
      </c>
      <c r="E818" s="1">
        <f t="shared" si="93"/>
        <v>0</v>
      </c>
      <c r="F818" s="1">
        <f t="shared" ca="1" si="94"/>
        <v>2</v>
      </c>
      <c r="G818" s="1">
        <f t="shared" ca="1" si="96"/>
        <v>200</v>
      </c>
      <c r="H818" s="1">
        <f t="shared" ca="1" si="97"/>
        <v>17467.277791907291</v>
      </c>
    </row>
    <row r="819" spans="1:8" x14ac:dyDescent="0.2">
      <c r="A819" s="1">
        <v>813</v>
      </c>
      <c r="B819" s="1">
        <f t="shared" ca="1" si="91"/>
        <v>0.5181684371375832</v>
      </c>
      <c r="C819" s="1">
        <f t="shared" ca="1" si="95"/>
        <v>-1</v>
      </c>
      <c r="D819" s="1">
        <f t="shared" ca="1" si="92"/>
        <v>3</v>
      </c>
      <c r="E819" s="1">
        <f t="shared" si="93"/>
        <v>0</v>
      </c>
      <c r="F819" s="1">
        <f t="shared" ca="1" si="94"/>
        <v>3</v>
      </c>
      <c r="G819" s="1">
        <f t="shared" ca="1" si="96"/>
        <v>300</v>
      </c>
      <c r="H819" s="1">
        <f t="shared" ca="1" si="97"/>
        <v>17167.277791907291</v>
      </c>
    </row>
    <row r="820" spans="1:8" x14ac:dyDescent="0.2">
      <c r="A820" s="1">
        <v>814</v>
      </c>
      <c r="B820" s="1">
        <f t="shared" ca="1" si="91"/>
        <v>0.14377339220766783</v>
      </c>
      <c r="C820" s="1">
        <f t="shared" ca="1" si="95"/>
        <v>-1</v>
      </c>
      <c r="D820" s="1">
        <f t="shared" ca="1" si="92"/>
        <v>4</v>
      </c>
      <c r="E820" s="1">
        <f t="shared" si="93"/>
        <v>0</v>
      </c>
      <c r="F820" s="1">
        <f t="shared" ca="1" si="94"/>
        <v>4</v>
      </c>
      <c r="G820" s="1">
        <f t="shared" ca="1" si="96"/>
        <v>400</v>
      </c>
      <c r="H820" s="1">
        <f t="shared" ca="1" si="97"/>
        <v>16767.277791907291</v>
      </c>
    </row>
    <row r="821" spans="1:8" x14ac:dyDescent="0.2">
      <c r="A821" s="1">
        <v>815</v>
      </c>
      <c r="B821" s="1">
        <f t="shared" ca="1" si="91"/>
        <v>0.25667939457464051</v>
      </c>
      <c r="C821" s="1">
        <f t="shared" ca="1" si="95"/>
        <v>-1</v>
      </c>
      <c r="D821" s="1">
        <f t="shared" ca="1" si="92"/>
        <v>5</v>
      </c>
      <c r="E821" s="1">
        <f t="shared" si="93"/>
        <v>0</v>
      </c>
      <c r="F821" s="1">
        <f t="shared" ca="1" si="94"/>
        <v>5</v>
      </c>
      <c r="G821" s="1">
        <f t="shared" ca="1" si="96"/>
        <v>500</v>
      </c>
      <c r="H821" s="1">
        <f t="shared" ca="1" si="97"/>
        <v>16267.277791907291</v>
      </c>
    </row>
    <row r="822" spans="1:8" x14ac:dyDescent="0.2">
      <c r="A822" s="1">
        <v>816</v>
      </c>
      <c r="B822" s="1">
        <f t="shared" ca="1" si="91"/>
        <v>0.71189399956823474</v>
      </c>
      <c r="C822" s="1">
        <f t="shared" ca="1" si="95"/>
        <v>1.5003715654173615</v>
      </c>
      <c r="D822" s="1">
        <f t="shared" ca="1" si="92"/>
        <v>4</v>
      </c>
      <c r="E822" s="1">
        <f t="shared" si="93"/>
        <v>0</v>
      </c>
      <c r="F822" s="1">
        <f t="shared" ca="1" si="94"/>
        <v>1</v>
      </c>
      <c r="G822" s="1">
        <f t="shared" ca="1" si="96"/>
        <v>100</v>
      </c>
      <c r="H822" s="1">
        <f t="shared" ca="1" si="97"/>
        <v>16417.314948449028</v>
      </c>
    </row>
    <row r="823" spans="1:8" x14ac:dyDescent="0.2">
      <c r="A823" s="1">
        <v>817</v>
      </c>
      <c r="B823" s="1">
        <f t="shared" ca="1" si="91"/>
        <v>0.51724161297136229</v>
      </c>
      <c r="C823" s="1">
        <f t="shared" ca="1" si="95"/>
        <v>-1</v>
      </c>
      <c r="D823" s="1">
        <f t="shared" ca="1" si="92"/>
        <v>5</v>
      </c>
      <c r="E823" s="1">
        <f t="shared" si="93"/>
        <v>0</v>
      </c>
      <c r="F823" s="1">
        <f t="shared" ca="1" si="94"/>
        <v>0</v>
      </c>
      <c r="G823" s="1">
        <f t="shared" ca="1" si="96"/>
        <v>0</v>
      </c>
      <c r="H823" s="1">
        <f t="shared" ca="1" si="97"/>
        <v>16417.314948449028</v>
      </c>
    </row>
    <row r="824" spans="1:8" x14ac:dyDescent="0.2">
      <c r="A824" s="1">
        <v>818</v>
      </c>
      <c r="B824" s="1">
        <f t="shared" ca="1" si="91"/>
        <v>5.224707590098987E-2</v>
      </c>
      <c r="C824" s="1">
        <f t="shared" ca="1" si="95"/>
        <v>-1</v>
      </c>
      <c r="D824" s="1">
        <f t="shared" ca="1" si="92"/>
        <v>1</v>
      </c>
      <c r="E824" s="1">
        <f t="shared" si="93"/>
        <v>0</v>
      </c>
      <c r="F824" s="1">
        <f t="shared" ca="1" si="94"/>
        <v>1</v>
      </c>
      <c r="G824" s="1">
        <f t="shared" ca="1" si="96"/>
        <v>100</v>
      </c>
      <c r="H824" s="1">
        <f t="shared" ca="1" si="97"/>
        <v>16317.314948449028</v>
      </c>
    </row>
    <row r="825" spans="1:8" x14ac:dyDescent="0.2">
      <c r="A825" s="1">
        <v>819</v>
      </c>
      <c r="B825" s="1">
        <f t="shared" ca="1" si="91"/>
        <v>0.81063948792011342</v>
      </c>
      <c r="C825" s="1">
        <f t="shared" ca="1" si="95"/>
        <v>1.5003715654173615</v>
      </c>
      <c r="D825" s="1">
        <f t="shared" ca="1" si="92"/>
        <v>0</v>
      </c>
      <c r="E825" s="1">
        <f t="shared" si="93"/>
        <v>0</v>
      </c>
      <c r="F825" s="1">
        <f t="shared" ca="1" si="94"/>
        <v>2</v>
      </c>
      <c r="G825" s="1">
        <f t="shared" ca="1" si="96"/>
        <v>200</v>
      </c>
      <c r="H825" s="1">
        <f t="shared" ca="1" si="97"/>
        <v>16617.389261532498</v>
      </c>
    </row>
    <row r="826" spans="1:8" x14ac:dyDescent="0.2">
      <c r="A826" s="1">
        <v>820</v>
      </c>
      <c r="B826" s="1">
        <f t="shared" ca="1" si="91"/>
        <v>0.51011223759690727</v>
      </c>
      <c r="C826" s="1">
        <f t="shared" ca="1" si="95"/>
        <v>-1</v>
      </c>
      <c r="D826" s="1">
        <f t="shared" ca="1" si="92"/>
        <v>1</v>
      </c>
      <c r="E826" s="1">
        <f t="shared" si="93"/>
        <v>0</v>
      </c>
      <c r="F826" s="1">
        <f t="shared" ca="1" si="94"/>
        <v>1</v>
      </c>
      <c r="G826" s="1">
        <f t="shared" ca="1" si="96"/>
        <v>100</v>
      </c>
      <c r="H826" s="1">
        <f t="shared" ca="1" si="97"/>
        <v>16517.389261532498</v>
      </c>
    </row>
    <row r="827" spans="1:8" x14ac:dyDescent="0.2">
      <c r="A827" s="1">
        <v>821</v>
      </c>
      <c r="B827" s="1">
        <f t="shared" ca="1" si="91"/>
        <v>0.71799113634230094</v>
      </c>
      <c r="C827" s="1">
        <f t="shared" ca="1" si="95"/>
        <v>1.5003715654173615</v>
      </c>
      <c r="D827" s="1">
        <f t="shared" ca="1" si="92"/>
        <v>0</v>
      </c>
      <c r="E827" s="1">
        <f t="shared" si="93"/>
        <v>0</v>
      </c>
      <c r="F827" s="1">
        <f t="shared" ca="1" si="94"/>
        <v>2</v>
      </c>
      <c r="G827" s="1">
        <f t="shared" ca="1" si="96"/>
        <v>200</v>
      </c>
      <c r="H827" s="1">
        <f t="shared" ca="1" si="97"/>
        <v>16817.463574615969</v>
      </c>
    </row>
    <row r="828" spans="1:8" x14ac:dyDescent="0.2">
      <c r="A828" s="1">
        <v>822</v>
      </c>
      <c r="B828" s="1">
        <f t="shared" ca="1" si="91"/>
        <v>0.58315298464435694</v>
      </c>
      <c r="C828" s="1">
        <f t="shared" ca="1" si="95"/>
        <v>-1</v>
      </c>
      <c r="D828" s="1">
        <f t="shared" ca="1" si="92"/>
        <v>1</v>
      </c>
      <c r="E828" s="1">
        <f t="shared" si="93"/>
        <v>0</v>
      </c>
      <c r="F828" s="1">
        <f t="shared" ca="1" si="94"/>
        <v>1</v>
      </c>
      <c r="G828" s="1">
        <f t="shared" ca="1" si="96"/>
        <v>100</v>
      </c>
      <c r="H828" s="1">
        <f t="shared" ca="1" si="97"/>
        <v>16717.463574615969</v>
      </c>
    </row>
    <row r="829" spans="1:8" x14ac:dyDescent="0.2">
      <c r="A829" s="1">
        <v>823</v>
      </c>
      <c r="B829" s="1">
        <f t="shared" ca="1" si="91"/>
        <v>0.70471221950765006</v>
      </c>
      <c r="C829" s="1">
        <f t="shared" ca="1" si="95"/>
        <v>1.5003715654173615</v>
      </c>
      <c r="D829" s="1">
        <f t="shared" ca="1" si="92"/>
        <v>0</v>
      </c>
      <c r="E829" s="1">
        <f t="shared" si="93"/>
        <v>0</v>
      </c>
      <c r="F829" s="1">
        <f t="shared" ca="1" si="94"/>
        <v>2</v>
      </c>
      <c r="G829" s="1">
        <f t="shared" ca="1" si="96"/>
        <v>200</v>
      </c>
      <c r="H829" s="1">
        <f t="shared" ca="1" si="97"/>
        <v>17017.53788769944</v>
      </c>
    </row>
    <row r="830" spans="1:8" x14ac:dyDescent="0.2">
      <c r="A830" s="1">
        <v>824</v>
      </c>
      <c r="B830" s="1">
        <f t="shared" ca="1" si="91"/>
        <v>0.9032747817018324</v>
      </c>
      <c r="C830" s="1">
        <f t="shared" ca="1" si="95"/>
        <v>1.5003715654173615</v>
      </c>
      <c r="D830" s="1">
        <f t="shared" ca="1" si="92"/>
        <v>-1</v>
      </c>
      <c r="E830" s="1">
        <f t="shared" si="93"/>
        <v>0</v>
      </c>
      <c r="F830" s="1">
        <f t="shared" ca="1" si="94"/>
        <v>1</v>
      </c>
      <c r="G830" s="1">
        <f t="shared" ca="1" si="96"/>
        <v>100</v>
      </c>
      <c r="H830" s="1">
        <f t="shared" ca="1" si="97"/>
        <v>17167.575044241177</v>
      </c>
    </row>
    <row r="831" spans="1:8" x14ac:dyDescent="0.2">
      <c r="A831" s="1">
        <v>825</v>
      </c>
      <c r="B831" s="1">
        <f t="shared" ca="1" si="91"/>
        <v>0.24449628493794406</v>
      </c>
      <c r="C831" s="1">
        <f t="shared" ca="1" si="95"/>
        <v>-1</v>
      </c>
      <c r="D831" s="1">
        <f t="shared" ca="1" si="92"/>
        <v>0</v>
      </c>
      <c r="E831" s="1">
        <f t="shared" si="93"/>
        <v>0</v>
      </c>
      <c r="F831" s="1">
        <f t="shared" ca="1" si="94"/>
        <v>0</v>
      </c>
      <c r="G831" s="1">
        <f t="shared" ca="1" si="96"/>
        <v>0</v>
      </c>
      <c r="H831" s="1">
        <f t="shared" ca="1" si="97"/>
        <v>17167.575044241177</v>
      </c>
    </row>
    <row r="832" spans="1:8" x14ac:dyDescent="0.2">
      <c r="A832" s="1">
        <v>826</v>
      </c>
      <c r="B832" s="1">
        <f t="shared" ca="1" si="91"/>
        <v>0.63617859151503797</v>
      </c>
      <c r="C832" s="1">
        <f t="shared" ca="1" si="95"/>
        <v>1.5003715654173615</v>
      </c>
      <c r="D832" s="1">
        <f t="shared" ca="1" si="92"/>
        <v>-1</v>
      </c>
      <c r="E832" s="1">
        <f t="shared" si="93"/>
        <v>0</v>
      </c>
      <c r="F832" s="1">
        <f t="shared" ca="1" si="94"/>
        <v>1</v>
      </c>
      <c r="G832" s="1">
        <f t="shared" ca="1" si="96"/>
        <v>100</v>
      </c>
      <c r="H832" s="1">
        <f t="shared" ca="1" si="97"/>
        <v>17317.612200782914</v>
      </c>
    </row>
    <row r="833" spans="1:8" x14ac:dyDescent="0.2">
      <c r="A833" s="1">
        <v>827</v>
      </c>
      <c r="B833" s="1">
        <f t="shared" ca="1" si="91"/>
        <v>0.49687427682778262</v>
      </c>
      <c r="C833" s="1">
        <f t="shared" ca="1" si="95"/>
        <v>-1</v>
      </c>
      <c r="D833" s="1">
        <f t="shared" ca="1" si="92"/>
        <v>0</v>
      </c>
      <c r="E833" s="1">
        <f t="shared" si="93"/>
        <v>0</v>
      </c>
      <c r="F833" s="1">
        <f t="shared" ca="1" si="94"/>
        <v>0</v>
      </c>
      <c r="G833" s="1">
        <f t="shared" ca="1" si="96"/>
        <v>0</v>
      </c>
      <c r="H833" s="1">
        <f t="shared" ca="1" si="97"/>
        <v>17317.612200782914</v>
      </c>
    </row>
    <row r="834" spans="1:8" x14ac:dyDescent="0.2">
      <c r="A834" s="1">
        <v>828</v>
      </c>
      <c r="B834" s="1">
        <f t="shared" ca="1" si="91"/>
        <v>0.83582559650602528</v>
      </c>
      <c r="C834" s="1">
        <f t="shared" ca="1" si="95"/>
        <v>1.5003715654173615</v>
      </c>
      <c r="D834" s="1">
        <f t="shared" ca="1" si="92"/>
        <v>-1</v>
      </c>
      <c r="E834" s="1">
        <f t="shared" si="93"/>
        <v>0</v>
      </c>
      <c r="F834" s="1">
        <f t="shared" ca="1" si="94"/>
        <v>1</v>
      </c>
      <c r="G834" s="1">
        <f t="shared" ca="1" si="96"/>
        <v>100</v>
      </c>
      <c r="H834" s="1">
        <f t="shared" ca="1" si="97"/>
        <v>17467.649357324652</v>
      </c>
    </row>
    <row r="835" spans="1:8" x14ac:dyDescent="0.2">
      <c r="A835" s="1">
        <v>829</v>
      </c>
      <c r="B835" s="1">
        <f t="shared" ca="1" si="91"/>
        <v>0.94750132278806154</v>
      </c>
      <c r="C835" s="1">
        <f t="shared" ca="1" si="95"/>
        <v>1.5003715654173615</v>
      </c>
      <c r="D835" s="1">
        <f t="shared" ca="1" si="92"/>
        <v>-2</v>
      </c>
      <c r="E835" s="1">
        <f t="shared" si="93"/>
        <v>0</v>
      </c>
      <c r="F835" s="1">
        <f t="shared" ca="1" si="94"/>
        <v>0</v>
      </c>
      <c r="G835" s="1">
        <f t="shared" ca="1" si="96"/>
        <v>0</v>
      </c>
      <c r="H835" s="1">
        <f t="shared" ca="1" si="97"/>
        <v>17467.649357324652</v>
      </c>
    </row>
    <row r="836" spans="1:8" x14ac:dyDescent="0.2">
      <c r="A836" s="1">
        <v>830</v>
      </c>
      <c r="B836" s="1">
        <f t="shared" ca="1" si="91"/>
        <v>0.36607791699627423</v>
      </c>
      <c r="C836" s="1">
        <f t="shared" ca="1" si="95"/>
        <v>-1</v>
      </c>
      <c r="D836" s="1">
        <f t="shared" ca="1" si="92"/>
        <v>-1</v>
      </c>
      <c r="E836" s="1">
        <f t="shared" si="93"/>
        <v>0</v>
      </c>
      <c r="F836" s="1">
        <f t="shared" ca="1" si="94"/>
        <v>-1</v>
      </c>
      <c r="G836" s="1">
        <f t="shared" ca="1" si="96"/>
        <v>-100</v>
      </c>
      <c r="H836" s="1">
        <f t="shared" ca="1" si="97"/>
        <v>17567.649357324652</v>
      </c>
    </row>
    <row r="837" spans="1:8" x14ac:dyDescent="0.2">
      <c r="A837" s="1">
        <v>831</v>
      </c>
      <c r="B837" s="1">
        <f t="shared" ca="1" si="91"/>
        <v>0.1301122304861746</v>
      </c>
      <c r="C837" s="1">
        <f t="shared" ca="1" si="95"/>
        <v>-1</v>
      </c>
      <c r="D837" s="1">
        <f t="shared" ca="1" si="92"/>
        <v>0</v>
      </c>
      <c r="E837" s="1">
        <f t="shared" si="93"/>
        <v>0</v>
      </c>
      <c r="F837" s="1">
        <f t="shared" ca="1" si="94"/>
        <v>0</v>
      </c>
      <c r="G837" s="1">
        <f t="shared" ca="1" si="96"/>
        <v>0</v>
      </c>
      <c r="H837" s="1">
        <f t="shared" ca="1" si="97"/>
        <v>17567.649357324652</v>
      </c>
    </row>
    <row r="838" spans="1:8" x14ac:dyDescent="0.2">
      <c r="A838" s="1">
        <v>832</v>
      </c>
      <c r="B838" s="1">
        <f t="shared" ca="1" si="91"/>
        <v>0.24438859387771206</v>
      </c>
      <c r="C838" s="1">
        <f t="shared" ca="1" si="95"/>
        <v>-1</v>
      </c>
      <c r="D838" s="1">
        <f t="shared" ca="1" si="92"/>
        <v>1</v>
      </c>
      <c r="E838" s="1">
        <f t="shared" si="93"/>
        <v>0</v>
      </c>
      <c r="F838" s="1">
        <f t="shared" ca="1" si="94"/>
        <v>1</v>
      </c>
      <c r="G838" s="1">
        <f t="shared" ca="1" si="96"/>
        <v>100</v>
      </c>
      <c r="H838" s="1">
        <f t="shared" ca="1" si="97"/>
        <v>17467.649357324652</v>
      </c>
    </row>
    <row r="839" spans="1:8" x14ac:dyDescent="0.2">
      <c r="A839" s="1">
        <v>833</v>
      </c>
      <c r="B839" s="1">
        <f t="shared" ca="1" si="91"/>
        <v>0.55266180381220209</v>
      </c>
      <c r="C839" s="1">
        <f t="shared" ca="1" si="95"/>
        <v>-1</v>
      </c>
      <c r="D839" s="1">
        <f t="shared" ca="1" si="92"/>
        <v>2</v>
      </c>
      <c r="E839" s="1">
        <f t="shared" si="93"/>
        <v>0</v>
      </c>
      <c r="F839" s="1">
        <f t="shared" ca="1" si="94"/>
        <v>2</v>
      </c>
      <c r="G839" s="1">
        <f t="shared" ca="1" si="96"/>
        <v>200</v>
      </c>
      <c r="H839" s="1">
        <f t="shared" ca="1" si="97"/>
        <v>17267.649357324652</v>
      </c>
    </row>
    <row r="840" spans="1:8" x14ac:dyDescent="0.2">
      <c r="A840" s="1">
        <v>834</v>
      </c>
      <c r="B840" s="1">
        <f t="shared" ref="B840:B903" ca="1" si="98">RAND()</f>
        <v>0.82627229505394184</v>
      </c>
      <c r="C840" s="1">
        <f t="shared" ca="1" si="95"/>
        <v>1.5003715654173615</v>
      </c>
      <c r="D840" s="1">
        <f t="shared" ref="D840:D903" ca="1" si="99">IF($D$3=$S$2,IF(C840&lt;0,IF(E840&gt;E839,0-1,D839-1),IF(C840&gt;0,IF(AND(E839=1,D839=0),D839,IF(E840&lt;E839,0+1,D839+1)),D839)),
IF($D$3=$S$4,IF(C840&lt;0,IF(D839=$F$2,0+1,D839+1),IF(C840&gt;0,D839-1,D839)),
IF($D$3=$S$5,IF(C840&lt;0,IF(D839=$F$2,0+1,D839+1),IF(C840&gt;0,D839-1,D839)),
)))</f>
        <v>1</v>
      </c>
      <c r="E840" s="1">
        <f t="shared" ref="E840:E903" si="100">IF($D$3=$S$2,IF(AND(D839=-$B$2,C840&lt;0),IF(E839=$F$2,1,E839+1),IF(AND(D839=$D$2,C840&gt;0),IF(E839=1,1,E839-1),E839)),)</f>
        <v>0</v>
      </c>
      <c r="F840" s="1">
        <f t="shared" ref="F840:F903" ca="1" si="101">IF($D$3=$S$2,IF(IF(E840&gt;E839,ROUNDUP(F839*$F$3,0),IF(E840&lt;E839,IF(AND(E839=$F$2,E840=1),1,ROUNDDOWN(F839/$F$3,0)),F839))=0,1,IF(E840&gt;E839,ROUNDUP(F839*$F$3,0),IF(E840&lt;E839,IF(AND(E839=$F$2,E840=1),1,ROUNDDOWN(F839/$F$3,0)),F839))),
IF($D$3=$S$4,IF(C839&lt;0,IF(F839=$F$2,$H$3,F839+$F$3),IF(C839&gt;0,F839-$F$3,F839)),
IF($D$3=$S$5,IF(C839&lt;0,F839+F838,IF(C839&gt;0,F839-F838,F839)),
F839)))</f>
        <v>3</v>
      </c>
      <c r="G840" s="1">
        <f t="shared" ca="1" si="96"/>
        <v>300</v>
      </c>
      <c r="H840" s="1">
        <f t="shared" ca="1" si="97"/>
        <v>17717.76082694986</v>
      </c>
    </row>
    <row r="841" spans="1:8" x14ac:dyDescent="0.2">
      <c r="A841" s="1">
        <v>835</v>
      </c>
      <c r="B841" s="1">
        <f t="shared" ca="1" si="98"/>
        <v>0.69010461471095863</v>
      </c>
      <c r="C841" s="1">
        <f t="shared" ca="1" si="95"/>
        <v>1.5003715654173615</v>
      </c>
      <c r="D841" s="1">
        <f t="shared" ca="1" si="99"/>
        <v>0</v>
      </c>
      <c r="E841" s="1">
        <f t="shared" si="100"/>
        <v>0</v>
      </c>
      <c r="F841" s="1">
        <f t="shared" ca="1" si="101"/>
        <v>2</v>
      </c>
      <c r="G841" s="1">
        <f t="shared" ca="1" si="96"/>
        <v>200</v>
      </c>
      <c r="H841" s="1">
        <f t="shared" ca="1" si="97"/>
        <v>18017.83514003333</v>
      </c>
    </row>
    <row r="842" spans="1:8" x14ac:dyDescent="0.2">
      <c r="A842" s="1">
        <v>836</v>
      </c>
      <c r="B842" s="1">
        <f t="shared" ca="1" si="98"/>
        <v>0.45566111827170142</v>
      </c>
      <c r="C842" s="1">
        <f t="shared" ca="1" si="95"/>
        <v>-1</v>
      </c>
      <c r="D842" s="1">
        <f t="shared" ca="1" si="99"/>
        <v>1</v>
      </c>
      <c r="E842" s="1">
        <f t="shared" si="100"/>
        <v>0</v>
      </c>
      <c r="F842" s="1">
        <f t="shared" ca="1" si="101"/>
        <v>1</v>
      </c>
      <c r="G842" s="1">
        <f t="shared" ca="1" si="96"/>
        <v>100</v>
      </c>
      <c r="H842" s="1">
        <f t="shared" ca="1" si="97"/>
        <v>17917.83514003333</v>
      </c>
    </row>
    <row r="843" spans="1:8" x14ac:dyDescent="0.2">
      <c r="A843" s="1">
        <v>837</v>
      </c>
      <c r="B843" s="1">
        <f t="shared" ca="1" si="98"/>
        <v>0.38247623389496743</v>
      </c>
      <c r="C843" s="1">
        <f t="shared" ca="1" si="95"/>
        <v>-1</v>
      </c>
      <c r="D843" s="1">
        <f t="shared" ca="1" si="99"/>
        <v>2</v>
      </c>
      <c r="E843" s="1">
        <f t="shared" si="100"/>
        <v>0</v>
      </c>
      <c r="F843" s="1">
        <f t="shared" ca="1" si="101"/>
        <v>2</v>
      </c>
      <c r="G843" s="1">
        <f t="shared" ca="1" si="96"/>
        <v>200</v>
      </c>
      <c r="H843" s="1">
        <f t="shared" ca="1" si="97"/>
        <v>17717.83514003333</v>
      </c>
    </row>
    <row r="844" spans="1:8" x14ac:dyDescent="0.2">
      <c r="A844" s="1">
        <v>838</v>
      </c>
      <c r="B844" s="1">
        <f t="shared" ca="1" si="98"/>
        <v>0.70724035562047971</v>
      </c>
      <c r="C844" s="1">
        <f t="shared" ca="1" si="95"/>
        <v>1.5003715654173615</v>
      </c>
      <c r="D844" s="1">
        <f t="shared" ca="1" si="99"/>
        <v>1</v>
      </c>
      <c r="E844" s="1">
        <f t="shared" si="100"/>
        <v>0</v>
      </c>
      <c r="F844" s="1">
        <f t="shared" ca="1" si="101"/>
        <v>3</v>
      </c>
      <c r="G844" s="1">
        <f t="shared" ca="1" si="96"/>
        <v>300</v>
      </c>
      <c r="H844" s="1">
        <f t="shared" ca="1" si="97"/>
        <v>18167.946609658538</v>
      </c>
    </row>
    <row r="845" spans="1:8" x14ac:dyDescent="0.2">
      <c r="A845" s="1">
        <v>839</v>
      </c>
      <c r="B845" s="1">
        <f t="shared" ca="1" si="98"/>
        <v>0.89921697296661773</v>
      </c>
      <c r="C845" s="1">
        <f t="shared" ca="1" si="95"/>
        <v>1.5003715654173615</v>
      </c>
      <c r="D845" s="1">
        <f t="shared" ca="1" si="99"/>
        <v>0</v>
      </c>
      <c r="E845" s="1">
        <f t="shared" si="100"/>
        <v>0</v>
      </c>
      <c r="F845" s="1">
        <f t="shared" ca="1" si="101"/>
        <v>2</v>
      </c>
      <c r="G845" s="1">
        <f t="shared" ca="1" si="96"/>
        <v>200</v>
      </c>
      <c r="H845" s="1">
        <f t="shared" ca="1" si="97"/>
        <v>18468.020922742009</v>
      </c>
    </row>
    <row r="846" spans="1:8" x14ac:dyDescent="0.2">
      <c r="A846" s="1">
        <v>840</v>
      </c>
      <c r="B846" s="1">
        <f t="shared" ca="1" si="98"/>
        <v>0.63142859035817378</v>
      </c>
      <c r="C846" s="1">
        <f t="shared" ca="1" si="95"/>
        <v>1.5003715654173615</v>
      </c>
      <c r="D846" s="1">
        <f t="shared" ca="1" si="99"/>
        <v>-1</v>
      </c>
      <c r="E846" s="1">
        <f t="shared" si="100"/>
        <v>0</v>
      </c>
      <c r="F846" s="1">
        <f t="shared" ca="1" si="101"/>
        <v>1</v>
      </c>
      <c r="G846" s="1">
        <f t="shared" ca="1" si="96"/>
        <v>100</v>
      </c>
      <c r="H846" s="1">
        <f t="shared" ca="1" si="97"/>
        <v>18618.058079283746</v>
      </c>
    </row>
    <row r="847" spans="1:8" x14ac:dyDescent="0.2">
      <c r="A847" s="1">
        <v>841</v>
      </c>
      <c r="B847" s="1">
        <f t="shared" ca="1" si="98"/>
        <v>0.25639074409113694</v>
      </c>
      <c r="C847" s="1">
        <f t="shared" ca="1" si="95"/>
        <v>-1</v>
      </c>
      <c r="D847" s="1">
        <f t="shared" ca="1" si="99"/>
        <v>0</v>
      </c>
      <c r="E847" s="1">
        <f t="shared" si="100"/>
        <v>0</v>
      </c>
      <c r="F847" s="1">
        <f t="shared" ca="1" si="101"/>
        <v>0</v>
      </c>
      <c r="G847" s="1">
        <f t="shared" ca="1" si="96"/>
        <v>0</v>
      </c>
      <c r="H847" s="1">
        <f t="shared" ca="1" si="97"/>
        <v>18618.058079283746</v>
      </c>
    </row>
    <row r="848" spans="1:8" x14ac:dyDescent="0.2">
      <c r="A848" s="1">
        <v>842</v>
      </c>
      <c r="B848" s="1">
        <f t="shared" ca="1" si="98"/>
        <v>0.4111876000681769</v>
      </c>
      <c r="C848" s="1">
        <f t="shared" ca="1" si="95"/>
        <v>-1</v>
      </c>
      <c r="D848" s="1">
        <f t="shared" ca="1" si="99"/>
        <v>1</v>
      </c>
      <c r="E848" s="1">
        <f t="shared" si="100"/>
        <v>0</v>
      </c>
      <c r="F848" s="1">
        <f t="shared" ca="1" si="101"/>
        <v>1</v>
      </c>
      <c r="G848" s="1">
        <f t="shared" ca="1" si="96"/>
        <v>100</v>
      </c>
      <c r="H848" s="1">
        <f t="shared" ca="1" si="97"/>
        <v>18518.058079283746</v>
      </c>
    </row>
    <row r="849" spans="1:8" x14ac:dyDescent="0.2">
      <c r="A849" s="1">
        <v>843</v>
      </c>
      <c r="B849" s="1">
        <f t="shared" ca="1" si="98"/>
        <v>0.93387998943597939</v>
      </c>
      <c r="C849" s="1">
        <f t="shared" ca="1" si="95"/>
        <v>1.5003715654173615</v>
      </c>
      <c r="D849" s="1">
        <f t="shared" ca="1" si="99"/>
        <v>0</v>
      </c>
      <c r="E849" s="1">
        <f t="shared" si="100"/>
        <v>0</v>
      </c>
      <c r="F849" s="1">
        <f t="shared" ca="1" si="101"/>
        <v>2</v>
      </c>
      <c r="G849" s="1">
        <f t="shared" ca="1" si="96"/>
        <v>200</v>
      </c>
      <c r="H849" s="1">
        <f t="shared" ca="1" si="97"/>
        <v>18818.132392367217</v>
      </c>
    </row>
    <row r="850" spans="1:8" x14ac:dyDescent="0.2">
      <c r="A850" s="1">
        <v>844</v>
      </c>
      <c r="B850" s="1">
        <f t="shared" ca="1" si="98"/>
        <v>0.13241411147732962</v>
      </c>
      <c r="C850" s="1">
        <f t="shared" ca="1" si="95"/>
        <v>-1</v>
      </c>
      <c r="D850" s="1">
        <f t="shared" ca="1" si="99"/>
        <v>1</v>
      </c>
      <c r="E850" s="1">
        <f t="shared" si="100"/>
        <v>0</v>
      </c>
      <c r="F850" s="1">
        <f t="shared" ca="1" si="101"/>
        <v>1</v>
      </c>
      <c r="G850" s="1">
        <f t="shared" ca="1" si="96"/>
        <v>100</v>
      </c>
      <c r="H850" s="1">
        <f t="shared" ca="1" si="97"/>
        <v>18718.132392367217</v>
      </c>
    </row>
    <row r="851" spans="1:8" x14ac:dyDescent="0.2">
      <c r="A851" s="1">
        <v>845</v>
      </c>
      <c r="B851" s="1">
        <f t="shared" ca="1" si="98"/>
        <v>0.72528386399271982</v>
      </c>
      <c r="C851" s="1">
        <f t="shared" ca="1" si="95"/>
        <v>1.5003715654173615</v>
      </c>
      <c r="D851" s="1">
        <f t="shared" ca="1" si="99"/>
        <v>0</v>
      </c>
      <c r="E851" s="1">
        <f t="shared" si="100"/>
        <v>0</v>
      </c>
      <c r="F851" s="1">
        <f t="shared" ca="1" si="101"/>
        <v>2</v>
      </c>
      <c r="G851" s="1">
        <f t="shared" ca="1" si="96"/>
        <v>200</v>
      </c>
      <c r="H851" s="1">
        <f t="shared" ca="1" si="97"/>
        <v>19018.206705450688</v>
      </c>
    </row>
    <row r="852" spans="1:8" x14ac:dyDescent="0.2">
      <c r="A852" s="1">
        <v>846</v>
      </c>
      <c r="B852" s="1">
        <f t="shared" ca="1" si="98"/>
        <v>0.56719052153883343</v>
      </c>
      <c r="C852" s="1">
        <f t="shared" ca="1" si="95"/>
        <v>-1</v>
      </c>
      <c r="D852" s="1">
        <f t="shared" ca="1" si="99"/>
        <v>1</v>
      </c>
      <c r="E852" s="1">
        <f t="shared" si="100"/>
        <v>0</v>
      </c>
      <c r="F852" s="1">
        <f t="shared" ca="1" si="101"/>
        <v>1</v>
      </c>
      <c r="G852" s="1">
        <f t="shared" ca="1" si="96"/>
        <v>100</v>
      </c>
      <c r="H852" s="1">
        <f t="shared" ca="1" si="97"/>
        <v>18918.206705450688</v>
      </c>
    </row>
    <row r="853" spans="1:8" x14ac:dyDescent="0.2">
      <c r="A853" s="1">
        <v>847</v>
      </c>
      <c r="B853" s="1">
        <f t="shared" ca="1" si="98"/>
        <v>0.8930324467889551</v>
      </c>
      <c r="C853" s="1">
        <f t="shared" ca="1" si="95"/>
        <v>1.5003715654173615</v>
      </c>
      <c r="D853" s="1">
        <f t="shared" ca="1" si="99"/>
        <v>0</v>
      </c>
      <c r="E853" s="1">
        <f t="shared" si="100"/>
        <v>0</v>
      </c>
      <c r="F853" s="1">
        <f t="shared" ca="1" si="101"/>
        <v>2</v>
      </c>
      <c r="G853" s="1">
        <f t="shared" ca="1" si="96"/>
        <v>200</v>
      </c>
      <c r="H853" s="1">
        <f t="shared" ca="1" si="97"/>
        <v>19218.281018534159</v>
      </c>
    </row>
    <row r="854" spans="1:8" x14ac:dyDescent="0.2">
      <c r="A854" s="1">
        <v>848</v>
      </c>
      <c r="B854" s="1">
        <f t="shared" ca="1" si="98"/>
        <v>0.82976500506199258</v>
      </c>
      <c r="C854" s="1">
        <f t="shared" ca="1" si="95"/>
        <v>1.5003715654173615</v>
      </c>
      <c r="D854" s="1">
        <f t="shared" ca="1" si="99"/>
        <v>-1</v>
      </c>
      <c r="E854" s="1">
        <f t="shared" si="100"/>
        <v>0</v>
      </c>
      <c r="F854" s="1">
        <f t="shared" ca="1" si="101"/>
        <v>1</v>
      </c>
      <c r="G854" s="1">
        <f t="shared" ca="1" si="96"/>
        <v>100</v>
      </c>
      <c r="H854" s="1">
        <f t="shared" ca="1" si="97"/>
        <v>19368.318175075896</v>
      </c>
    </row>
    <row r="855" spans="1:8" x14ac:dyDescent="0.2">
      <c r="A855" s="1">
        <v>849</v>
      </c>
      <c r="B855" s="1">
        <f t="shared" ca="1" si="98"/>
        <v>0.49938465748342986</v>
      </c>
      <c r="C855" s="1">
        <f t="shared" ca="1" si="95"/>
        <v>-1</v>
      </c>
      <c r="D855" s="1">
        <f t="shared" ca="1" si="99"/>
        <v>0</v>
      </c>
      <c r="E855" s="1">
        <f t="shared" si="100"/>
        <v>0</v>
      </c>
      <c r="F855" s="1">
        <f t="shared" ca="1" si="101"/>
        <v>0</v>
      </c>
      <c r="G855" s="1">
        <f t="shared" ca="1" si="96"/>
        <v>0</v>
      </c>
      <c r="H855" s="1">
        <f t="shared" ca="1" si="97"/>
        <v>19368.318175075896</v>
      </c>
    </row>
    <row r="856" spans="1:8" x14ac:dyDescent="0.2">
      <c r="A856" s="1">
        <v>850</v>
      </c>
      <c r="B856" s="1">
        <f t="shared" ca="1" si="98"/>
        <v>0.87712855766300835</v>
      </c>
      <c r="C856" s="1">
        <f t="shared" ca="1" si="95"/>
        <v>1.5003715654173615</v>
      </c>
      <c r="D856" s="1">
        <f t="shared" ca="1" si="99"/>
        <v>-1</v>
      </c>
      <c r="E856" s="1">
        <f t="shared" si="100"/>
        <v>0</v>
      </c>
      <c r="F856" s="1">
        <f t="shared" ca="1" si="101"/>
        <v>1</v>
      </c>
      <c r="G856" s="1">
        <f t="shared" ca="1" si="96"/>
        <v>100</v>
      </c>
      <c r="H856" s="1">
        <f t="shared" ca="1" si="97"/>
        <v>19518.355331617633</v>
      </c>
    </row>
    <row r="857" spans="1:8" x14ac:dyDescent="0.2">
      <c r="A857" s="1">
        <v>851</v>
      </c>
      <c r="B857" s="1">
        <f t="shared" ca="1" si="98"/>
        <v>0.37320326565808448</v>
      </c>
      <c r="C857" s="1">
        <f t="shared" ca="1" si="95"/>
        <v>-1</v>
      </c>
      <c r="D857" s="1">
        <f t="shared" ca="1" si="99"/>
        <v>0</v>
      </c>
      <c r="E857" s="1">
        <f t="shared" si="100"/>
        <v>0</v>
      </c>
      <c r="F857" s="1">
        <f t="shared" ca="1" si="101"/>
        <v>0</v>
      </c>
      <c r="G857" s="1">
        <f t="shared" ca="1" si="96"/>
        <v>0</v>
      </c>
      <c r="H857" s="1">
        <f t="shared" ca="1" si="97"/>
        <v>19518.355331617633</v>
      </c>
    </row>
    <row r="858" spans="1:8" x14ac:dyDescent="0.2">
      <c r="A858" s="1">
        <v>852</v>
      </c>
      <c r="B858" s="1">
        <f t="shared" ca="1" si="98"/>
        <v>0.99102883889538795</v>
      </c>
      <c r="C858" s="1">
        <f t="shared" ca="1" si="95"/>
        <v>1.5003715654173615</v>
      </c>
      <c r="D858" s="1">
        <f t="shared" ca="1" si="99"/>
        <v>-1</v>
      </c>
      <c r="E858" s="1">
        <f t="shared" si="100"/>
        <v>0</v>
      </c>
      <c r="F858" s="1">
        <f t="shared" ca="1" si="101"/>
        <v>1</v>
      </c>
      <c r="G858" s="1">
        <f t="shared" ca="1" si="96"/>
        <v>100</v>
      </c>
      <c r="H858" s="1">
        <f t="shared" ca="1" si="97"/>
        <v>19668.39248815937</v>
      </c>
    </row>
    <row r="859" spans="1:8" x14ac:dyDescent="0.2">
      <c r="A859" s="1">
        <v>853</v>
      </c>
      <c r="B859" s="1">
        <f t="shared" ca="1" si="98"/>
        <v>0.11559665659321527</v>
      </c>
      <c r="C859" s="1">
        <f t="shared" ca="1" si="95"/>
        <v>-1</v>
      </c>
      <c r="D859" s="1">
        <f t="shared" ca="1" si="99"/>
        <v>0</v>
      </c>
      <c r="E859" s="1">
        <f t="shared" si="100"/>
        <v>0</v>
      </c>
      <c r="F859" s="1">
        <f t="shared" ca="1" si="101"/>
        <v>0</v>
      </c>
      <c r="G859" s="1">
        <f t="shared" ca="1" si="96"/>
        <v>0</v>
      </c>
      <c r="H859" s="1">
        <f t="shared" ca="1" si="97"/>
        <v>19668.39248815937</v>
      </c>
    </row>
    <row r="860" spans="1:8" x14ac:dyDescent="0.2">
      <c r="A860" s="1">
        <v>854</v>
      </c>
      <c r="B860" s="1">
        <f t="shared" ca="1" si="98"/>
        <v>4.043741772571241E-2</v>
      </c>
      <c r="C860" s="1">
        <f t="shared" ca="1" si="95"/>
        <v>-1</v>
      </c>
      <c r="D860" s="1">
        <f t="shared" ca="1" si="99"/>
        <v>1</v>
      </c>
      <c r="E860" s="1">
        <f t="shared" si="100"/>
        <v>0</v>
      </c>
      <c r="F860" s="1">
        <f t="shared" ca="1" si="101"/>
        <v>1</v>
      </c>
      <c r="G860" s="1">
        <f t="shared" ca="1" si="96"/>
        <v>100</v>
      </c>
      <c r="H860" s="1">
        <f t="shared" ca="1" si="97"/>
        <v>19568.39248815937</v>
      </c>
    </row>
    <row r="861" spans="1:8" x14ac:dyDescent="0.2">
      <c r="A861" s="1">
        <v>855</v>
      </c>
      <c r="B861" s="1">
        <f t="shared" ca="1" si="98"/>
        <v>0.40234661159235519</v>
      </c>
      <c r="C861" s="1">
        <f t="shared" ref="C861:C924" ca="1" si="102">IF(B861&lt;$D$1,$F$1,$H$1)</f>
        <v>-1</v>
      </c>
      <c r="D861" s="1">
        <f t="shared" ca="1" si="99"/>
        <v>2</v>
      </c>
      <c r="E861" s="1">
        <f t="shared" si="100"/>
        <v>0</v>
      </c>
      <c r="F861" s="1">
        <f t="shared" ca="1" si="101"/>
        <v>2</v>
      </c>
      <c r="G861" s="1">
        <f t="shared" ref="G861:G924" ca="1" si="103">F861*$H$2</f>
        <v>200</v>
      </c>
      <c r="H861" s="1">
        <f t="shared" ref="H861:H924" ca="1" si="104">H860+G861*C861</f>
        <v>19368.39248815937</v>
      </c>
    </row>
    <row r="862" spans="1:8" x14ac:dyDescent="0.2">
      <c r="A862" s="1">
        <v>856</v>
      </c>
      <c r="B862" s="1">
        <f t="shared" ca="1" si="98"/>
        <v>0.88963860840453546</v>
      </c>
      <c r="C862" s="1">
        <f t="shared" ca="1" si="102"/>
        <v>1.5003715654173615</v>
      </c>
      <c r="D862" s="1">
        <f t="shared" ca="1" si="99"/>
        <v>1</v>
      </c>
      <c r="E862" s="1">
        <f t="shared" si="100"/>
        <v>0</v>
      </c>
      <c r="F862" s="1">
        <f t="shared" ca="1" si="101"/>
        <v>3</v>
      </c>
      <c r="G862" s="1">
        <f t="shared" ca="1" si="103"/>
        <v>300</v>
      </c>
      <c r="H862" s="1">
        <f t="shared" ca="1" si="104"/>
        <v>19818.503957784578</v>
      </c>
    </row>
    <row r="863" spans="1:8" x14ac:dyDescent="0.2">
      <c r="A863" s="1">
        <v>857</v>
      </c>
      <c r="B863" s="1">
        <f t="shared" ca="1" si="98"/>
        <v>0.9636020632883634</v>
      </c>
      <c r="C863" s="1">
        <f t="shared" ca="1" si="102"/>
        <v>1.5003715654173615</v>
      </c>
      <c r="D863" s="1">
        <f t="shared" ca="1" si="99"/>
        <v>0</v>
      </c>
      <c r="E863" s="1">
        <f t="shared" si="100"/>
        <v>0</v>
      </c>
      <c r="F863" s="1">
        <f t="shared" ca="1" si="101"/>
        <v>2</v>
      </c>
      <c r="G863" s="1">
        <f t="shared" ca="1" si="103"/>
        <v>200</v>
      </c>
      <c r="H863" s="1">
        <f t="shared" ca="1" si="104"/>
        <v>20118.578270868049</v>
      </c>
    </row>
    <row r="864" spans="1:8" x14ac:dyDescent="0.2">
      <c r="A864" s="1">
        <v>858</v>
      </c>
      <c r="B864" s="1">
        <f t="shared" ca="1" si="98"/>
        <v>0.42122698599381114</v>
      </c>
      <c r="C864" s="1">
        <f t="shared" ca="1" si="102"/>
        <v>-1</v>
      </c>
      <c r="D864" s="1">
        <f t="shared" ca="1" si="99"/>
        <v>1</v>
      </c>
      <c r="E864" s="1">
        <f t="shared" si="100"/>
        <v>0</v>
      </c>
      <c r="F864" s="1">
        <f t="shared" ca="1" si="101"/>
        <v>1</v>
      </c>
      <c r="G864" s="1">
        <f t="shared" ca="1" si="103"/>
        <v>100</v>
      </c>
      <c r="H864" s="1">
        <f t="shared" ca="1" si="104"/>
        <v>20018.578270868049</v>
      </c>
    </row>
    <row r="865" spans="1:8" x14ac:dyDescent="0.2">
      <c r="A865" s="1">
        <v>859</v>
      </c>
      <c r="B865" s="1">
        <f t="shared" ca="1" si="98"/>
        <v>0.12066670593901307</v>
      </c>
      <c r="C865" s="1">
        <f t="shared" ca="1" si="102"/>
        <v>-1</v>
      </c>
      <c r="D865" s="1">
        <f t="shared" ca="1" si="99"/>
        <v>2</v>
      </c>
      <c r="E865" s="1">
        <f t="shared" si="100"/>
        <v>0</v>
      </c>
      <c r="F865" s="1">
        <f t="shared" ca="1" si="101"/>
        <v>2</v>
      </c>
      <c r="G865" s="1">
        <f t="shared" ca="1" si="103"/>
        <v>200</v>
      </c>
      <c r="H865" s="1">
        <f t="shared" ca="1" si="104"/>
        <v>19818.578270868049</v>
      </c>
    </row>
    <row r="866" spans="1:8" x14ac:dyDescent="0.2">
      <c r="A866" s="1">
        <v>860</v>
      </c>
      <c r="B866" s="1">
        <f t="shared" ca="1" si="98"/>
        <v>0.49386985731577904</v>
      </c>
      <c r="C866" s="1">
        <f t="shared" ca="1" si="102"/>
        <v>-1</v>
      </c>
      <c r="D866" s="1">
        <f t="shared" ca="1" si="99"/>
        <v>3</v>
      </c>
      <c r="E866" s="1">
        <f t="shared" si="100"/>
        <v>0</v>
      </c>
      <c r="F866" s="1">
        <f t="shared" ca="1" si="101"/>
        <v>3</v>
      </c>
      <c r="G866" s="1">
        <f t="shared" ca="1" si="103"/>
        <v>300</v>
      </c>
      <c r="H866" s="1">
        <f t="shared" ca="1" si="104"/>
        <v>19518.578270868049</v>
      </c>
    </row>
    <row r="867" spans="1:8" x14ac:dyDescent="0.2">
      <c r="A867" s="1">
        <v>861</v>
      </c>
      <c r="B867" s="1">
        <f t="shared" ca="1" si="98"/>
        <v>0.33828156473721771</v>
      </c>
      <c r="C867" s="1">
        <f t="shared" ca="1" si="102"/>
        <v>-1</v>
      </c>
      <c r="D867" s="1">
        <f t="shared" ca="1" si="99"/>
        <v>4</v>
      </c>
      <c r="E867" s="1">
        <f t="shared" si="100"/>
        <v>0</v>
      </c>
      <c r="F867" s="1">
        <f t="shared" ca="1" si="101"/>
        <v>4</v>
      </c>
      <c r="G867" s="1">
        <f t="shared" ca="1" si="103"/>
        <v>400</v>
      </c>
      <c r="H867" s="1">
        <f t="shared" ca="1" si="104"/>
        <v>19118.578270868049</v>
      </c>
    </row>
    <row r="868" spans="1:8" x14ac:dyDescent="0.2">
      <c r="A868" s="1">
        <v>862</v>
      </c>
      <c r="B868" s="1">
        <f t="shared" ca="1" si="98"/>
        <v>0.20868302614806433</v>
      </c>
      <c r="C868" s="1">
        <f t="shared" ca="1" si="102"/>
        <v>-1</v>
      </c>
      <c r="D868" s="1">
        <f t="shared" ca="1" si="99"/>
        <v>5</v>
      </c>
      <c r="E868" s="1">
        <f t="shared" si="100"/>
        <v>0</v>
      </c>
      <c r="F868" s="1">
        <f t="shared" ca="1" si="101"/>
        <v>5</v>
      </c>
      <c r="G868" s="1">
        <f t="shared" ca="1" si="103"/>
        <v>500</v>
      </c>
      <c r="H868" s="1">
        <f t="shared" ca="1" si="104"/>
        <v>18618.578270868049</v>
      </c>
    </row>
    <row r="869" spans="1:8" x14ac:dyDescent="0.2">
      <c r="A869" s="1">
        <v>863</v>
      </c>
      <c r="B869" s="1">
        <f t="shared" ca="1" si="98"/>
        <v>0.1001463096145887</v>
      </c>
      <c r="C869" s="1">
        <f t="shared" ca="1" si="102"/>
        <v>-1</v>
      </c>
      <c r="D869" s="1">
        <f t="shared" ca="1" si="99"/>
        <v>1</v>
      </c>
      <c r="E869" s="1">
        <f t="shared" si="100"/>
        <v>0</v>
      </c>
      <c r="F869" s="1">
        <f t="shared" ca="1" si="101"/>
        <v>1</v>
      </c>
      <c r="G869" s="1">
        <f t="shared" ca="1" si="103"/>
        <v>100</v>
      </c>
      <c r="H869" s="1">
        <f t="shared" ca="1" si="104"/>
        <v>18518.578270868049</v>
      </c>
    </row>
    <row r="870" spans="1:8" x14ac:dyDescent="0.2">
      <c r="A870" s="1">
        <v>864</v>
      </c>
      <c r="B870" s="1">
        <f t="shared" ca="1" si="98"/>
        <v>0.19136844981926859</v>
      </c>
      <c r="C870" s="1">
        <f t="shared" ca="1" si="102"/>
        <v>-1</v>
      </c>
      <c r="D870" s="1">
        <f t="shared" ca="1" si="99"/>
        <v>2</v>
      </c>
      <c r="E870" s="1">
        <f t="shared" si="100"/>
        <v>0</v>
      </c>
      <c r="F870" s="1">
        <f t="shared" ca="1" si="101"/>
        <v>2</v>
      </c>
      <c r="G870" s="1">
        <f t="shared" ca="1" si="103"/>
        <v>200</v>
      </c>
      <c r="H870" s="1">
        <f t="shared" ca="1" si="104"/>
        <v>18318.578270868049</v>
      </c>
    </row>
    <row r="871" spans="1:8" x14ac:dyDescent="0.2">
      <c r="A871" s="1">
        <v>865</v>
      </c>
      <c r="B871" s="1">
        <f t="shared" ca="1" si="98"/>
        <v>8.1103614083670839E-2</v>
      </c>
      <c r="C871" s="1">
        <f t="shared" ca="1" si="102"/>
        <v>-1</v>
      </c>
      <c r="D871" s="1">
        <f t="shared" ca="1" si="99"/>
        <v>3</v>
      </c>
      <c r="E871" s="1">
        <f t="shared" si="100"/>
        <v>0</v>
      </c>
      <c r="F871" s="1">
        <f t="shared" ca="1" si="101"/>
        <v>3</v>
      </c>
      <c r="G871" s="1">
        <f t="shared" ca="1" si="103"/>
        <v>300</v>
      </c>
      <c r="H871" s="1">
        <f t="shared" ca="1" si="104"/>
        <v>18018.578270868049</v>
      </c>
    </row>
    <row r="872" spans="1:8" x14ac:dyDescent="0.2">
      <c r="A872" s="1">
        <v>866</v>
      </c>
      <c r="B872" s="1">
        <f t="shared" ca="1" si="98"/>
        <v>0.64595920702435417</v>
      </c>
      <c r="C872" s="1">
        <f t="shared" ca="1" si="102"/>
        <v>1.5003715654173615</v>
      </c>
      <c r="D872" s="1">
        <f t="shared" ca="1" si="99"/>
        <v>2</v>
      </c>
      <c r="E872" s="1">
        <f t="shared" si="100"/>
        <v>0</v>
      </c>
      <c r="F872" s="1">
        <f t="shared" ca="1" si="101"/>
        <v>4</v>
      </c>
      <c r="G872" s="1">
        <f t="shared" ca="1" si="103"/>
        <v>400</v>
      </c>
      <c r="H872" s="1">
        <f t="shared" ca="1" si="104"/>
        <v>18618.726897034994</v>
      </c>
    </row>
    <row r="873" spans="1:8" x14ac:dyDescent="0.2">
      <c r="A873" s="1">
        <v>867</v>
      </c>
      <c r="B873" s="1">
        <f t="shared" ca="1" si="98"/>
        <v>0.77213287365235028</v>
      </c>
      <c r="C873" s="1">
        <f t="shared" ca="1" si="102"/>
        <v>1.5003715654173615</v>
      </c>
      <c r="D873" s="1">
        <f t="shared" ca="1" si="99"/>
        <v>1</v>
      </c>
      <c r="E873" s="1">
        <f t="shared" si="100"/>
        <v>0</v>
      </c>
      <c r="F873" s="1">
        <f t="shared" ca="1" si="101"/>
        <v>3</v>
      </c>
      <c r="G873" s="1">
        <f t="shared" ca="1" si="103"/>
        <v>300</v>
      </c>
      <c r="H873" s="1">
        <f t="shared" ca="1" si="104"/>
        <v>19068.838366660202</v>
      </c>
    </row>
    <row r="874" spans="1:8" x14ac:dyDescent="0.2">
      <c r="A874" s="1">
        <v>868</v>
      </c>
      <c r="B874" s="1">
        <f t="shared" ca="1" si="98"/>
        <v>0.35533734670431927</v>
      </c>
      <c r="C874" s="1">
        <f t="shared" ca="1" si="102"/>
        <v>-1</v>
      </c>
      <c r="D874" s="1">
        <f t="shared" ca="1" si="99"/>
        <v>2</v>
      </c>
      <c r="E874" s="1">
        <f t="shared" si="100"/>
        <v>0</v>
      </c>
      <c r="F874" s="1">
        <f t="shared" ca="1" si="101"/>
        <v>2</v>
      </c>
      <c r="G874" s="1">
        <f t="shared" ca="1" si="103"/>
        <v>200</v>
      </c>
      <c r="H874" s="1">
        <f t="shared" ca="1" si="104"/>
        <v>18868.838366660202</v>
      </c>
    </row>
    <row r="875" spans="1:8" x14ac:dyDescent="0.2">
      <c r="A875" s="1">
        <v>869</v>
      </c>
      <c r="B875" s="1">
        <f t="shared" ca="1" si="98"/>
        <v>0.87309109787172978</v>
      </c>
      <c r="C875" s="1">
        <f t="shared" ca="1" si="102"/>
        <v>1.5003715654173615</v>
      </c>
      <c r="D875" s="1">
        <f t="shared" ca="1" si="99"/>
        <v>1</v>
      </c>
      <c r="E875" s="1">
        <f t="shared" si="100"/>
        <v>0</v>
      </c>
      <c r="F875" s="1">
        <f t="shared" ca="1" si="101"/>
        <v>3</v>
      </c>
      <c r="G875" s="1">
        <f t="shared" ca="1" si="103"/>
        <v>300</v>
      </c>
      <c r="H875" s="1">
        <f t="shared" ca="1" si="104"/>
        <v>19318.94983628541</v>
      </c>
    </row>
    <row r="876" spans="1:8" x14ac:dyDescent="0.2">
      <c r="A876" s="1">
        <v>870</v>
      </c>
      <c r="B876" s="1">
        <f t="shared" ca="1" si="98"/>
        <v>0.61682343829676911</v>
      </c>
      <c r="C876" s="1">
        <f t="shared" ca="1" si="102"/>
        <v>1.5003715654173615</v>
      </c>
      <c r="D876" s="1">
        <f t="shared" ca="1" si="99"/>
        <v>0</v>
      </c>
      <c r="E876" s="1">
        <f t="shared" si="100"/>
        <v>0</v>
      </c>
      <c r="F876" s="1">
        <f t="shared" ca="1" si="101"/>
        <v>2</v>
      </c>
      <c r="G876" s="1">
        <f t="shared" ca="1" si="103"/>
        <v>200</v>
      </c>
      <c r="H876" s="1">
        <f t="shared" ca="1" si="104"/>
        <v>19619.024149368881</v>
      </c>
    </row>
    <row r="877" spans="1:8" x14ac:dyDescent="0.2">
      <c r="A877" s="1">
        <v>871</v>
      </c>
      <c r="B877" s="1">
        <f t="shared" ca="1" si="98"/>
        <v>0.38615407648766775</v>
      </c>
      <c r="C877" s="1">
        <f t="shared" ca="1" si="102"/>
        <v>-1</v>
      </c>
      <c r="D877" s="1">
        <f t="shared" ca="1" si="99"/>
        <v>1</v>
      </c>
      <c r="E877" s="1">
        <f t="shared" si="100"/>
        <v>0</v>
      </c>
      <c r="F877" s="1">
        <f t="shared" ca="1" si="101"/>
        <v>1</v>
      </c>
      <c r="G877" s="1">
        <f t="shared" ca="1" si="103"/>
        <v>100</v>
      </c>
      <c r="H877" s="1">
        <f t="shared" ca="1" si="104"/>
        <v>19519.024149368881</v>
      </c>
    </row>
    <row r="878" spans="1:8" x14ac:dyDescent="0.2">
      <c r="A878" s="1">
        <v>872</v>
      </c>
      <c r="B878" s="1">
        <f t="shared" ca="1" si="98"/>
        <v>0.63298082755431884</v>
      </c>
      <c r="C878" s="1">
        <f t="shared" ca="1" si="102"/>
        <v>1.5003715654173615</v>
      </c>
      <c r="D878" s="1">
        <f t="shared" ca="1" si="99"/>
        <v>0</v>
      </c>
      <c r="E878" s="1">
        <f t="shared" si="100"/>
        <v>0</v>
      </c>
      <c r="F878" s="1">
        <f t="shared" ca="1" si="101"/>
        <v>2</v>
      </c>
      <c r="G878" s="1">
        <f t="shared" ca="1" si="103"/>
        <v>200</v>
      </c>
      <c r="H878" s="1">
        <f t="shared" ca="1" si="104"/>
        <v>19819.098462452352</v>
      </c>
    </row>
    <row r="879" spans="1:8" x14ac:dyDescent="0.2">
      <c r="A879" s="1">
        <v>873</v>
      </c>
      <c r="B879" s="1">
        <f t="shared" ca="1" si="98"/>
        <v>0.37524266822090169</v>
      </c>
      <c r="C879" s="1">
        <f t="shared" ca="1" si="102"/>
        <v>-1</v>
      </c>
      <c r="D879" s="1">
        <f t="shared" ca="1" si="99"/>
        <v>1</v>
      </c>
      <c r="E879" s="1">
        <f t="shared" si="100"/>
        <v>0</v>
      </c>
      <c r="F879" s="1">
        <f t="shared" ca="1" si="101"/>
        <v>1</v>
      </c>
      <c r="G879" s="1">
        <f t="shared" ca="1" si="103"/>
        <v>100</v>
      </c>
      <c r="H879" s="1">
        <f t="shared" ca="1" si="104"/>
        <v>19719.098462452352</v>
      </c>
    </row>
    <row r="880" spans="1:8" x14ac:dyDescent="0.2">
      <c r="A880" s="1">
        <v>874</v>
      </c>
      <c r="B880" s="1">
        <f t="shared" ca="1" si="98"/>
        <v>0.23078770483219668</v>
      </c>
      <c r="C880" s="1">
        <f t="shared" ca="1" si="102"/>
        <v>-1</v>
      </c>
      <c r="D880" s="1">
        <f t="shared" ca="1" si="99"/>
        <v>2</v>
      </c>
      <c r="E880" s="1">
        <f t="shared" si="100"/>
        <v>0</v>
      </c>
      <c r="F880" s="1">
        <f t="shared" ca="1" si="101"/>
        <v>2</v>
      </c>
      <c r="G880" s="1">
        <f t="shared" ca="1" si="103"/>
        <v>200</v>
      </c>
      <c r="H880" s="1">
        <f t="shared" ca="1" si="104"/>
        <v>19519.098462452352</v>
      </c>
    </row>
    <row r="881" spans="1:8" x14ac:dyDescent="0.2">
      <c r="A881" s="1">
        <v>875</v>
      </c>
      <c r="B881" s="1">
        <f t="shared" ca="1" si="98"/>
        <v>0.39590686653265006</v>
      </c>
      <c r="C881" s="1">
        <f t="shared" ca="1" si="102"/>
        <v>-1</v>
      </c>
      <c r="D881" s="1">
        <f t="shared" ca="1" si="99"/>
        <v>3</v>
      </c>
      <c r="E881" s="1">
        <f t="shared" si="100"/>
        <v>0</v>
      </c>
      <c r="F881" s="1">
        <f t="shared" ca="1" si="101"/>
        <v>3</v>
      </c>
      <c r="G881" s="1">
        <f t="shared" ca="1" si="103"/>
        <v>300</v>
      </c>
      <c r="H881" s="1">
        <f t="shared" ca="1" si="104"/>
        <v>19219.098462452352</v>
      </c>
    </row>
    <row r="882" spans="1:8" x14ac:dyDescent="0.2">
      <c r="A882" s="1">
        <v>876</v>
      </c>
      <c r="B882" s="1">
        <f t="shared" ca="1" si="98"/>
        <v>0.68813751739290185</v>
      </c>
      <c r="C882" s="1">
        <f t="shared" ca="1" si="102"/>
        <v>1.5003715654173615</v>
      </c>
      <c r="D882" s="1">
        <f t="shared" ca="1" si="99"/>
        <v>2</v>
      </c>
      <c r="E882" s="1">
        <f t="shared" si="100"/>
        <v>0</v>
      </c>
      <c r="F882" s="1">
        <f t="shared" ca="1" si="101"/>
        <v>4</v>
      </c>
      <c r="G882" s="1">
        <f t="shared" ca="1" si="103"/>
        <v>400</v>
      </c>
      <c r="H882" s="1">
        <f t="shared" ca="1" si="104"/>
        <v>19819.247088619297</v>
      </c>
    </row>
    <row r="883" spans="1:8" x14ac:dyDescent="0.2">
      <c r="A883" s="1">
        <v>877</v>
      </c>
      <c r="B883" s="1">
        <f t="shared" ca="1" si="98"/>
        <v>0.70012871663556586</v>
      </c>
      <c r="C883" s="1">
        <f t="shared" ca="1" si="102"/>
        <v>1.5003715654173615</v>
      </c>
      <c r="D883" s="1">
        <f t="shared" ca="1" si="99"/>
        <v>1</v>
      </c>
      <c r="E883" s="1">
        <f t="shared" si="100"/>
        <v>0</v>
      </c>
      <c r="F883" s="1">
        <f t="shared" ca="1" si="101"/>
        <v>3</v>
      </c>
      <c r="G883" s="1">
        <f t="shared" ca="1" si="103"/>
        <v>300</v>
      </c>
      <c r="H883" s="1">
        <f t="shared" ca="1" si="104"/>
        <v>20269.358558244505</v>
      </c>
    </row>
    <row r="884" spans="1:8" x14ac:dyDescent="0.2">
      <c r="A884" s="1">
        <v>878</v>
      </c>
      <c r="B884" s="1">
        <f t="shared" ca="1" si="98"/>
        <v>0.56658220835701922</v>
      </c>
      <c r="C884" s="1">
        <f t="shared" ca="1" si="102"/>
        <v>-1</v>
      </c>
      <c r="D884" s="1">
        <f t="shared" ca="1" si="99"/>
        <v>2</v>
      </c>
      <c r="E884" s="1">
        <f t="shared" si="100"/>
        <v>0</v>
      </c>
      <c r="F884" s="1">
        <f t="shared" ca="1" si="101"/>
        <v>2</v>
      </c>
      <c r="G884" s="1">
        <f t="shared" ca="1" si="103"/>
        <v>200</v>
      </c>
      <c r="H884" s="1">
        <f t="shared" ca="1" si="104"/>
        <v>20069.358558244505</v>
      </c>
    </row>
    <row r="885" spans="1:8" x14ac:dyDescent="0.2">
      <c r="A885" s="1">
        <v>879</v>
      </c>
      <c r="B885" s="1">
        <f t="shared" ca="1" si="98"/>
        <v>4.9800206546671832E-3</v>
      </c>
      <c r="C885" s="1">
        <f t="shared" ca="1" si="102"/>
        <v>-1</v>
      </c>
      <c r="D885" s="1">
        <f t="shared" ca="1" si="99"/>
        <v>3</v>
      </c>
      <c r="E885" s="1">
        <f t="shared" si="100"/>
        <v>0</v>
      </c>
      <c r="F885" s="1">
        <f t="shared" ca="1" si="101"/>
        <v>3</v>
      </c>
      <c r="G885" s="1">
        <f t="shared" ca="1" si="103"/>
        <v>300</v>
      </c>
      <c r="H885" s="1">
        <f t="shared" ca="1" si="104"/>
        <v>19769.358558244505</v>
      </c>
    </row>
    <row r="886" spans="1:8" x14ac:dyDescent="0.2">
      <c r="A886" s="1">
        <v>880</v>
      </c>
      <c r="B886" s="1">
        <f t="shared" ca="1" si="98"/>
        <v>0.40786491565486493</v>
      </c>
      <c r="C886" s="1">
        <f t="shared" ca="1" si="102"/>
        <v>-1</v>
      </c>
      <c r="D886" s="1">
        <f t="shared" ca="1" si="99"/>
        <v>4</v>
      </c>
      <c r="E886" s="1">
        <f t="shared" si="100"/>
        <v>0</v>
      </c>
      <c r="F886" s="1">
        <f t="shared" ca="1" si="101"/>
        <v>4</v>
      </c>
      <c r="G886" s="1">
        <f t="shared" ca="1" si="103"/>
        <v>400</v>
      </c>
      <c r="H886" s="1">
        <f t="shared" ca="1" si="104"/>
        <v>19369.358558244505</v>
      </c>
    </row>
    <row r="887" spans="1:8" x14ac:dyDescent="0.2">
      <c r="A887" s="1">
        <v>881</v>
      </c>
      <c r="B887" s="1">
        <f t="shared" ca="1" si="98"/>
        <v>0.79009867180678539</v>
      </c>
      <c r="C887" s="1">
        <f t="shared" ca="1" si="102"/>
        <v>1.5003715654173615</v>
      </c>
      <c r="D887" s="1">
        <f t="shared" ca="1" si="99"/>
        <v>3</v>
      </c>
      <c r="E887" s="1">
        <f t="shared" si="100"/>
        <v>0</v>
      </c>
      <c r="F887" s="1">
        <f t="shared" ca="1" si="101"/>
        <v>5</v>
      </c>
      <c r="G887" s="1">
        <f t="shared" ca="1" si="103"/>
        <v>500</v>
      </c>
      <c r="H887" s="1">
        <f t="shared" ca="1" si="104"/>
        <v>20119.544340953187</v>
      </c>
    </row>
    <row r="888" spans="1:8" x14ac:dyDescent="0.2">
      <c r="A888" s="1">
        <v>882</v>
      </c>
      <c r="B888" s="1">
        <f t="shared" ca="1" si="98"/>
        <v>0.77643806775591739</v>
      </c>
      <c r="C888" s="1">
        <f t="shared" ca="1" si="102"/>
        <v>1.5003715654173615</v>
      </c>
      <c r="D888" s="1">
        <f t="shared" ca="1" si="99"/>
        <v>2</v>
      </c>
      <c r="E888" s="1">
        <f t="shared" si="100"/>
        <v>0</v>
      </c>
      <c r="F888" s="1">
        <f t="shared" ca="1" si="101"/>
        <v>4</v>
      </c>
      <c r="G888" s="1">
        <f t="shared" ca="1" si="103"/>
        <v>400</v>
      </c>
      <c r="H888" s="1">
        <f t="shared" ca="1" si="104"/>
        <v>20719.692967120132</v>
      </c>
    </row>
    <row r="889" spans="1:8" x14ac:dyDescent="0.2">
      <c r="A889" s="1">
        <v>883</v>
      </c>
      <c r="B889" s="1">
        <f t="shared" ca="1" si="98"/>
        <v>0.49412960369897485</v>
      </c>
      <c r="C889" s="1">
        <f t="shared" ca="1" si="102"/>
        <v>-1</v>
      </c>
      <c r="D889" s="1">
        <f t="shared" ca="1" si="99"/>
        <v>3</v>
      </c>
      <c r="E889" s="1">
        <f t="shared" si="100"/>
        <v>0</v>
      </c>
      <c r="F889" s="1">
        <f t="shared" ca="1" si="101"/>
        <v>3</v>
      </c>
      <c r="G889" s="1">
        <f t="shared" ca="1" si="103"/>
        <v>300</v>
      </c>
      <c r="H889" s="1">
        <f t="shared" ca="1" si="104"/>
        <v>20419.692967120132</v>
      </c>
    </row>
    <row r="890" spans="1:8" x14ac:dyDescent="0.2">
      <c r="A890" s="1">
        <v>884</v>
      </c>
      <c r="B890" s="1">
        <f t="shared" ca="1" si="98"/>
        <v>0.50246731470377637</v>
      </c>
      <c r="C890" s="1">
        <f t="shared" ca="1" si="102"/>
        <v>-1</v>
      </c>
      <c r="D890" s="1">
        <f t="shared" ca="1" si="99"/>
        <v>4</v>
      </c>
      <c r="E890" s="1">
        <f t="shared" si="100"/>
        <v>0</v>
      </c>
      <c r="F890" s="1">
        <f t="shared" ca="1" si="101"/>
        <v>4</v>
      </c>
      <c r="G890" s="1">
        <f t="shared" ca="1" si="103"/>
        <v>400</v>
      </c>
      <c r="H890" s="1">
        <f t="shared" ca="1" si="104"/>
        <v>20019.692967120132</v>
      </c>
    </row>
    <row r="891" spans="1:8" x14ac:dyDescent="0.2">
      <c r="A891" s="1">
        <v>885</v>
      </c>
      <c r="B891" s="1">
        <f t="shared" ca="1" si="98"/>
        <v>0.55531264045693585</v>
      </c>
      <c r="C891" s="1">
        <f t="shared" ca="1" si="102"/>
        <v>-1</v>
      </c>
      <c r="D891" s="1">
        <f t="shared" ca="1" si="99"/>
        <v>5</v>
      </c>
      <c r="E891" s="1">
        <f t="shared" si="100"/>
        <v>0</v>
      </c>
      <c r="F891" s="1">
        <f t="shared" ca="1" si="101"/>
        <v>5</v>
      </c>
      <c r="G891" s="1">
        <f t="shared" ca="1" si="103"/>
        <v>500</v>
      </c>
      <c r="H891" s="1">
        <f t="shared" ca="1" si="104"/>
        <v>19519.692967120132</v>
      </c>
    </row>
    <row r="892" spans="1:8" x14ac:dyDescent="0.2">
      <c r="A892" s="1">
        <v>886</v>
      </c>
      <c r="B892" s="1">
        <f t="shared" ca="1" si="98"/>
        <v>0.53092512868294506</v>
      </c>
      <c r="C892" s="1">
        <f t="shared" ca="1" si="102"/>
        <v>-1</v>
      </c>
      <c r="D892" s="1">
        <f t="shared" ca="1" si="99"/>
        <v>1</v>
      </c>
      <c r="E892" s="1">
        <f t="shared" si="100"/>
        <v>0</v>
      </c>
      <c r="F892" s="1">
        <f t="shared" ca="1" si="101"/>
        <v>1</v>
      </c>
      <c r="G892" s="1">
        <f t="shared" ca="1" si="103"/>
        <v>100</v>
      </c>
      <c r="H892" s="1">
        <f t="shared" ca="1" si="104"/>
        <v>19419.692967120132</v>
      </c>
    </row>
    <row r="893" spans="1:8" x14ac:dyDescent="0.2">
      <c r="A893" s="1">
        <v>887</v>
      </c>
      <c r="B893" s="1">
        <f t="shared" ca="1" si="98"/>
        <v>0.23073596795338236</v>
      </c>
      <c r="C893" s="1">
        <f t="shared" ca="1" si="102"/>
        <v>-1</v>
      </c>
      <c r="D893" s="1">
        <f t="shared" ca="1" si="99"/>
        <v>2</v>
      </c>
      <c r="E893" s="1">
        <f t="shared" si="100"/>
        <v>0</v>
      </c>
      <c r="F893" s="1">
        <f t="shared" ca="1" si="101"/>
        <v>2</v>
      </c>
      <c r="G893" s="1">
        <f t="shared" ca="1" si="103"/>
        <v>200</v>
      </c>
      <c r="H893" s="1">
        <f t="shared" ca="1" si="104"/>
        <v>19219.692967120132</v>
      </c>
    </row>
    <row r="894" spans="1:8" x14ac:dyDescent="0.2">
      <c r="A894" s="1">
        <v>888</v>
      </c>
      <c r="B894" s="1">
        <f t="shared" ca="1" si="98"/>
        <v>5.6518950896019216E-2</v>
      </c>
      <c r="C894" s="1">
        <f t="shared" ca="1" si="102"/>
        <v>-1</v>
      </c>
      <c r="D894" s="1">
        <f t="shared" ca="1" si="99"/>
        <v>3</v>
      </c>
      <c r="E894" s="1">
        <f t="shared" si="100"/>
        <v>0</v>
      </c>
      <c r="F894" s="1">
        <f t="shared" ca="1" si="101"/>
        <v>3</v>
      </c>
      <c r="G894" s="1">
        <f t="shared" ca="1" si="103"/>
        <v>300</v>
      </c>
      <c r="H894" s="1">
        <f t="shared" ca="1" si="104"/>
        <v>18919.692967120132</v>
      </c>
    </row>
    <row r="895" spans="1:8" x14ac:dyDescent="0.2">
      <c r="A895" s="1">
        <v>889</v>
      </c>
      <c r="B895" s="1">
        <f t="shared" ca="1" si="98"/>
        <v>0.36483374111961764</v>
      </c>
      <c r="C895" s="1">
        <f t="shared" ca="1" si="102"/>
        <v>-1</v>
      </c>
      <c r="D895" s="1">
        <f t="shared" ca="1" si="99"/>
        <v>4</v>
      </c>
      <c r="E895" s="1">
        <f t="shared" si="100"/>
        <v>0</v>
      </c>
      <c r="F895" s="1">
        <f t="shared" ca="1" si="101"/>
        <v>4</v>
      </c>
      <c r="G895" s="1">
        <f t="shared" ca="1" si="103"/>
        <v>400</v>
      </c>
      <c r="H895" s="1">
        <f t="shared" ca="1" si="104"/>
        <v>18519.692967120132</v>
      </c>
    </row>
    <row r="896" spans="1:8" x14ac:dyDescent="0.2">
      <c r="A896" s="1">
        <v>890</v>
      </c>
      <c r="B896" s="1">
        <f t="shared" ca="1" si="98"/>
        <v>0.89874466228631034</v>
      </c>
      <c r="C896" s="1">
        <f t="shared" ca="1" si="102"/>
        <v>1.5003715654173615</v>
      </c>
      <c r="D896" s="1">
        <f t="shared" ca="1" si="99"/>
        <v>3</v>
      </c>
      <c r="E896" s="1">
        <f t="shared" si="100"/>
        <v>0</v>
      </c>
      <c r="F896" s="1">
        <f t="shared" ca="1" si="101"/>
        <v>5</v>
      </c>
      <c r="G896" s="1">
        <f t="shared" ca="1" si="103"/>
        <v>500</v>
      </c>
      <c r="H896" s="1">
        <f t="shared" ca="1" si="104"/>
        <v>19269.878749828815</v>
      </c>
    </row>
    <row r="897" spans="1:8" x14ac:dyDescent="0.2">
      <c r="A897" s="1">
        <v>891</v>
      </c>
      <c r="B897" s="1">
        <f t="shared" ca="1" si="98"/>
        <v>0.94871910141959703</v>
      </c>
      <c r="C897" s="1">
        <f t="shared" ca="1" si="102"/>
        <v>1.5003715654173615</v>
      </c>
      <c r="D897" s="1">
        <f t="shared" ca="1" si="99"/>
        <v>2</v>
      </c>
      <c r="E897" s="1">
        <f t="shared" si="100"/>
        <v>0</v>
      </c>
      <c r="F897" s="1">
        <f t="shared" ca="1" si="101"/>
        <v>4</v>
      </c>
      <c r="G897" s="1">
        <f t="shared" ca="1" si="103"/>
        <v>400</v>
      </c>
      <c r="H897" s="1">
        <f t="shared" ca="1" si="104"/>
        <v>19870.02737599576</v>
      </c>
    </row>
    <row r="898" spans="1:8" x14ac:dyDescent="0.2">
      <c r="A898" s="1">
        <v>892</v>
      </c>
      <c r="B898" s="1">
        <f t="shared" ca="1" si="98"/>
        <v>0.23875495583439055</v>
      </c>
      <c r="C898" s="1">
        <f t="shared" ca="1" si="102"/>
        <v>-1</v>
      </c>
      <c r="D898" s="1">
        <f t="shared" ca="1" si="99"/>
        <v>3</v>
      </c>
      <c r="E898" s="1">
        <f t="shared" si="100"/>
        <v>0</v>
      </c>
      <c r="F898" s="1">
        <f t="shared" ca="1" si="101"/>
        <v>3</v>
      </c>
      <c r="G898" s="1">
        <f t="shared" ca="1" si="103"/>
        <v>300</v>
      </c>
      <c r="H898" s="1">
        <f t="shared" ca="1" si="104"/>
        <v>19570.02737599576</v>
      </c>
    </row>
    <row r="899" spans="1:8" x14ac:dyDescent="0.2">
      <c r="A899" s="1">
        <v>893</v>
      </c>
      <c r="B899" s="1">
        <f t="shared" ca="1" si="98"/>
        <v>0.52698231035892751</v>
      </c>
      <c r="C899" s="1">
        <f t="shared" ca="1" si="102"/>
        <v>-1</v>
      </c>
      <c r="D899" s="1">
        <f t="shared" ca="1" si="99"/>
        <v>4</v>
      </c>
      <c r="E899" s="1">
        <f t="shared" si="100"/>
        <v>0</v>
      </c>
      <c r="F899" s="1">
        <f t="shared" ca="1" si="101"/>
        <v>4</v>
      </c>
      <c r="G899" s="1">
        <f t="shared" ca="1" si="103"/>
        <v>400</v>
      </c>
      <c r="H899" s="1">
        <f t="shared" ca="1" si="104"/>
        <v>19170.02737599576</v>
      </c>
    </row>
    <row r="900" spans="1:8" x14ac:dyDescent="0.2">
      <c r="A900" s="1">
        <v>894</v>
      </c>
      <c r="B900" s="1">
        <f t="shared" ca="1" si="98"/>
        <v>4.9715121072495094E-2</v>
      </c>
      <c r="C900" s="1">
        <f t="shared" ca="1" si="102"/>
        <v>-1</v>
      </c>
      <c r="D900" s="1">
        <f t="shared" ca="1" si="99"/>
        <v>5</v>
      </c>
      <c r="E900" s="1">
        <f t="shared" si="100"/>
        <v>0</v>
      </c>
      <c r="F900" s="1">
        <f t="shared" ca="1" si="101"/>
        <v>5</v>
      </c>
      <c r="G900" s="1">
        <f t="shared" ca="1" si="103"/>
        <v>500</v>
      </c>
      <c r="H900" s="1">
        <f t="shared" ca="1" si="104"/>
        <v>18670.02737599576</v>
      </c>
    </row>
    <row r="901" spans="1:8" x14ac:dyDescent="0.2">
      <c r="A901" s="1">
        <v>895</v>
      </c>
      <c r="B901" s="1">
        <f t="shared" ca="1" si="98"/>
        <v>6.2091055956700059E-3</v>
      </c>
      <c r="C901" s="1">
        <f t="shared" ca="1" si="102"/>
        <v>-1</v>
      </c>
      <c r="D901" s="1">
        <f t="shared" ca="1" si="99"/>
        <v>1</v>
      </c>
      <c r="E901" s="1">
        <f t="shared" si="100"/>
        <v>0</v>
      </c>
      <c r="F901" s="1">
        <f t="shared" ca="1" si="101"/>
        <v>1</v>
      </c>
      <c r="G901" s="1">
        <f t="shared" ca="1" si="103"/>
        <v>100</v>
      </c>
      <c r="H901" s="1">
        <f t="shared" ca="1" si="104"/>
        <v>18570.02737599576</v>
      </c>
    </row>
    <row r="902" spans="1:8" x14ac:dyDescent="0.2">
      <c r="A902" s="1">
        <v>896</v>
      </c>
      <c r="B902" s="1">
        <f t="shared" ca="1" si="98"/>
        <v>0.65190177466226662</v>
      </c>
      <c r="C902" s="1">
        <f t="shared" ca="1" si="102"/>
        <v>1.5003715654173615</v>
      </c>
      <c r="D902" s="1">
        <f t="shared" ca="1" si="99"/>
        <v>0</v>
      </c>
      <c r="E902" s="1">
        <f t="shared" si="100"/>
        <v>0</v>
      </c>
      <c r="F902" s="1">
        <f t="shared" ca="1" si="101"/>
        <v>2</v>
      </c>
      <c r="G902" s="1">
        <f t="shared" ca="1" si="103"/>
        <v>200</v>
      </c>
      <c r="H902" s="1">
        <f t="shared" ca="1" si="104"/>
        <v>18870.101689079231</v>
      </c>
    </row>
    <row r="903" spans="1:8" x14ac:dyDescent="0.2">
      <c r="A903" s="1">
        <v>897</v>
      </c>
      <c r="B903" s="1">
        <f t="shared" ca="1" si="98"/>
        <v>0.96368214895768645</v>
      </c>
      <c r="C903" s="1">
        <f t="shared" ca="1" si="102"/>
        <v>1.5003715654173615</v>
      </c>
      <c r="D903" s="1">
        <f t="shared" ca="1" si="99"/>
        <v>-1</v>
      </c>
      <c r="E903" s="1">
        <f t="shared" si="100"/>
        <v>0</v>
      </c>
      <c r="F903" s="1">
        <f t="shared" ca="1" si="101"/>
        <v>1</v>
      </c>
      <c r="G903" s="1">
        <f t="shared" ca="1" si="103"/>
        <v>100</v>
      </c>
      <c r="H903" s="1">
        <f t="shared" ca="1" si="104"/>
        <v>19020.138845620968</v>
      </c>
    </row>
    <row r="904" spans="1:8" x14ac:dyDescent="0.2">
      <c r="A904" s="1">
        <v>898</v>
      </c>
      <c r="B904" s="1">
        <f t="shared" ref="B904:B967" ca="1" si="105">RAND()</f>
        <v>0.50065173503072169</v>
      </c>
      <c r="C904" s="1">
        <f t="shared" ca="1" si="102"/>
        <v>-1</v>
      </c>
      <c r="D904" s="1">
        <f t="shared" ref="D904:D967" ca="1" si="106">IF($D$3=$S$2,IF(C904&lt;0,IF(E904&gt;E903,0-1,D903-1),IF(C904&gt;0,IF(AND(E903=1,D903=0),D903,IF(E904&lt;E903,0+1,D903+1)),D903)),
IF($D$3=$S$4,IF(C904&lt;0,IF(D903=$F$2,0+1,D903+1),IF(C904&gt;0,D903-1,D903)),
IF($D$3=$S$5,IF(C904&lt;0,IF(D903=$F$2,0+1,D903+1),IF(C904&gt;0,D903-1,D903)),
)))</f>
        <v>0</v>
      </c>
      <c r="E904" s="1">
        <f t="shared" ref="E904:E967" si="107">IF($D$3=$S$2,IF(AND(D903=-$B$2,C904&lt;0),IF(E903=$F$2,1,E903+1),IF(AND(D903=$D$2,C904&gt;0),IF(E903=1,1,E903-1),E903)),)</f>
        <v>0</v>
      </c>
      <c r="F904" s="1">
        <f t="shared" ref="F904:F967" ca="1" si="108">IF($D$3=$S$2,IF(IF(E904&gt;E903,ROUNDUP(F903*$F$3,0),IF(E904&lt;E903,IF(AND(E903=$F$2,E904=1),1,ROUNDDOWN(F903/$F$3,0)),F903))=0,1,IF(E904&gt;E903,ROUNDUP(F903*$F$3,0),IF(E904&lt;E903,IF(AND(E903=$F$2,E904=1),1,ROUNDDOWN(F903/$F$3,0)),F903))),
IF($D$3=$S$4,IF(C903&lt;0,IF(F903=$F$2,$H$3,F903+$F$3),IF(C903&gt;0,F903-$F$3,F903)),
IF($D$3=$S$5,IF(C903&lt;0,F903+F902,IF(C903&gt;0,F903-F902,F903)),
F903)))</f>
        <v>0</v>
      </c>
      <c r="G904" s="1">
        <f t="shared" ca="1" si="103"/>
        <v>0</v>
      </c>
      <c r="H904" s="1">
        <f t="shared" ca="1" si="104"/>
        <v>19020.138845620968</v>
      </c>
    </row>
    <row r="905" spans="1:8" x14ac:dyDescent="0.2">
      <c r="A905" s="1">
        <v>899</v>
      </c>
      <c r="B905" s="1">
        <f t="shared" ca="1" si="105"/>
        <v>0.16404631907837919</v>
      </c>
      <c r="C905" s="1">
        <f t="shared" ca="1" si="102"/>
        <v>-1</v>
      </c>
      <c r="D905" s="1">
        <f t="shared" ca="1" si="106"/>
        <v>1</v>
      </c>
      <c r="E905" s="1">
        <f t="shared" si="107"/>
        <v>0</v>
      </c>
      <c r="F905" s="1">
        <f t="shared" ca="1" si="108"/>
        <v>1</v>
      </c>
      <c r="G905" s="1">
        <f t="shared" ca="1" si="103"/>
        <v>100</v>
      </c>
      <c r="H905" s="1">
        <f t="shared" ca="1" si="104"/>
        <v>18920.138845620968</v>
      </c>
    </row>
    <row r="906" spans="1:8" x14ac:dyDescent="0.2">
      <c r="A906" s="1">
        <v>900</v>
      </c>
      <c r="B906" s="1">
        <f t="shared" ca="1" si="105"/>
        <v>9.9072781717580716E-3</v>
      </c>
      <c r="C906" s="1">
        <f t="shared" ca="1" si="102"/>
        <v>-1</v>
      </c>
      <c r="D906" s="1">
        <f t="shared" ca="1" si="106"/>
        <v>2</v>
      </c>
      <c r="E906" s="1">
        <f t="shared" si="107"/>
        <v>0</v>
      </c>
      <c r="F906" s="1">
        <f t="shared" ca="1" si="108"/>
        <v>2</v>
      </c>
      <c r="G906" s="1">
        <f t="shared" ca="1" si="103"/>
        <v>200</v>
      </c>
      <c r="H906" s="1">
        <f t="shared" ca="1" si="104"/>
        <v>18720.138845620968</v>
      </c>
    </row>
    <row r="907" spans="1:8" x14ac:dyDescent="0.2">
      <c r="A907" s="1">
        <v>901</v>
      </c>
      <c r="B907" s="1">
        <f t="shared" ca="1" si="105"/>
        <v>0.31923144992417751</v>
      </c>
      <c r="C907" s="1">
        <f t="shared" ca="1" si="102"/>
        <v>-1</v>
      </c>
      <c r="D907" s="1">
        <f t="shared" ca="1" si="106"/>
        <v>3</v>
      </c>
      <c r="E907" s="1">
        <f t="shared" si="107"/>
        <v>0</v>
      </c>
      <c r="F907" s="1">
        <f t="shared" ca="1" si="108"/>
        <v>3</v>
      </c>
      <c r="G907" s="1">
        <f t="shared" ca="1" si="103"/>
        <v>300</v>
      </c>
      <c r="H907" s="1">
        <f t="shared" ca="1" si="104"/>
        <v>18420.138845620968</v>
      </c>
    </row>
    <row r="908" spans="1:8" x14ac:dyDescent="0.2">
      <c r="A908" s="1">
        <v>902</v>
      </c>
      <c r="B908" s="1">
        <f t="shared" ca="1" si="105"/>
        <v>0.8049771537455841</v>
      </c>
      <c r="C908" s="1">
        <f t="shared" ca="1" si="102"/>
        <v>1.5003715654173615</v>
      </c>
      <c r="D908" s="1">
        <f t="shared" ca="1" si="106"/>
        <v>2</v>
      </c>
      <c r="E908" s="1">
        <f t="shared" si="107"/>
        <v>0</v>
      </c>
      <c r="F908" s="1">
        <f t="shared" ca="1" si="108"/>
        <v>4</v>
      </c>
      <c r="G908" s="1">
        <f t="shared" ca="1" si="103"/>
        <v>400</v>
      </c>
      <c r="H908" s="1">
        <f t="shared" ca="1" si="104"/>
        <v>19020.287471787913</v>
      </c>
    </row>
    <row r="909" spans="1:8" x14ac:dyDescent="0.2">
      <c r="A909" s="1">
        <v>903</v>
      </c>
      <c r="B909" s="1">
        <f t="shared" ca="1" si="105"/>
        <v>0.39907090192057582</v>
      </c>
      <c r="C909" s="1">
        <f t="shared" ca="1" si="102"/>
        <v>-1</v>
      </c>
      <c r="D909" s="1">
        <f t="shared" ca="1" si="106"/>
        <v>3</v>
      </c>
      <c r="E909" s="1">
        <f t="shared" si="107"/>
        <v>0</v>
      </c>
      <c r="F909" s="1">
        <f t="shared" ca="1" si="108"/>
        <v>3</v>
      </c>
      <c r="G909" s="1">
        <f t="shared" ca="1" si="103"/>
        <v>300</v>
      </c>
      <c r="H909" s="1">
        <f t="shared" ca="1" si="104"/>
        <v>18720.287471787913</v>
      </c>
    </row>
    <row r="910" spans="1:8" x14ac:dyDescent="0.2">
      <c r="A910" s="1">
        <v>904</v>
      </c>
      <c r="B910" s="1">
        <f t="shared" ca="1" si="105"/>
        <v>0.80159842151748661</v>
      </c>
      <c r="C910" s="1">
        <f t="shared" ca="1" si="102"/>
        <v>1.5003715654173615</v>
      </c>
      <c r="D910" s="1">
        <f t="shared" ca="1" si="106"/>
        <v>2</v>
      </c>
      <c r="E910" s="1">
        <f t="shared" si="107"/>
        <v>0</v>
      </c>
      <c r="F910" s="1">
        <f t="shared" ca="1" si="108"/>
        <v>4</v>
      </c>
      <c r="G910" s="1">
        <f t="shared" ca="1" si="103"/>
        <v>400</v>
      </c>
      <c r="H910" s="1">
        <f t="shared" ca="1" si="104"/>
        <v>19320.436097954858</v>
      </c>
    </row>
    <row r="911" spans="1:8" x14ac:dyDescent="0.2">
      <c r="A911" s="1">
        <v>905</v>
      </c>
      <c r="B911" s="1">
        <f t="shared" ca="1" si="105"/>
        <v>0.58746061637828706</v>
      </c>
      <c r="C911" s="1">
        <f t="shared" ca="1" si="102"/>
        <v>-1</v>
      </c>
      <c r="D911" s="1">
        <f t="shared" ca="1" si="106"/>
        <v>3</v>
      </c>
      <c r="E911" s="1">
        <f t="shared" si="107"/>
        <v>0</v>
      </c>
      <c r="F911" s="1">
        <f t="shared" ca="1" si="108"/>
        <v>3</v>
      </c>
      <c r="G911" s="1">
        <f t="shared" ca="1" si="103"/>
        <v>300</v>
      </c>
      <c r="H911" s="1">
        <f t="shared" ca="1" si="104"/>
        <v>19020.436097954858</v>
      </c>
    </row>
    <row r="912" spans="1:8" x14ac:dyDescent="0.2">
      <c r="A912" s="1">
        <v>906</v>
      </c>
      <c r="B912" s="1">
        <f t="shared" ca="1" si="105"/>
        <v>0.54391239253134138</v>
      </c>
      <c r="C912" s="1">
        <f t="shared" ca="1" si="102"/>
        <v>-1</v>
      </c>
      <c r="D912" s="1">
        <f t="shared" ca="1" si="106"/>
        <v>4</v>
      </c>
      <c r="E912" s="1">
        <f t="shared" si="107"/>
        <v>0</v>
      </c>
      <c r="F912" s="1">
        <f t="shared" ca="1" si="108"/>
        <v>4</v>
      </c>
      <c r="G912" s="1">
        <f t="shared" ca="1" si="103"/>
        <v>400</v>
      </c>
      <c r="H912" s="1">
        <f t="shared" ca="1" si="104"/>
        <v>18620.436097954858</v>
      </c>
    </row>
    <row r="913" spans="1:8" x14ac:dyDescent="0.2">
      <c r="A913" s="1">
        <v>907</v>
      </c>
      <c r="B913" s="1">
        <f t="shared" ca="1" si="105"/>
        <v>0.99085713566805134</v>
      </c>
      <c r="C913" s="1">
        <f t="shared" ca="1" si="102"/>
        <v>1.5003715654173615</v>
      </c>
      <c r="D913" s="1">
        <f t="shared" ca="1" si="106"/>
        <v>3</v>
      </c>
      <c r="E913" s="1">
        <f t="shared" si="107"/>
        <v>0</v>
      </c>
      <c r="F913" s="1">
        <f t="shared" ca="1" si="108"/>
        <v>5</v>
      </c>
      <c r="G913" s="1">
        <f t="shared" ca="1" si="103"/>
        <v>500</v>
      </c>
      <c r="H913" s="1">
        <f t="shared" ca="1" si="104"/>
        <v>19370.621880663541</v>
      </c>
    </row>
    <row r="914" spans="1:8" x14ac:dyDescent="0.2">
      <c r="A914" s="1">
        <v>908</v>
      </c>
      <c r="B914" s="1">
        <f t="shared" ca="1" si="105"/>
        <v>0.12567132435593475</v>
      </c>
      <c r="C914" s="1">
        <f t="shared" ca="1" si="102"/>
        <v>-1</v>
      </c>
      <c r="D914" s="1">
        <f t="shared" ca="1" si="106"/>
        <v>4</v>
      </c>
      <c r="E914" s="1">
        <f t="shared" si="107"/>
        <v>0</v>
      </c>
      <c r="F914" s="1">
        <f t="shared" ca="1" si="108"/>
        <v>4</v>
      </c>
      <c r="G914" s="1">
        <f t="shared" ca="1" si="103"/>
        <v>400</v>
      </c>
      <c r="H914" s="1">
        <f t="shared" ca="1" si="104"/>
        <v>18970.621880663541</v>
      </c>
    </row>
    <row r="915" spans="1:8" x14ac:dyDescent="0.2">
      <c r="A915" s="1">
        <v>909</v>
      </c>
      <c r="B915" s="1">
        <f t="shared" ca="1" si="105"/>
        <v>0.44987388569185705</v>
      </c>
      <c r="C915" s="1">
        <f t="shared" ca="1" si="102"/>
        <v>-1</v>
      </c>
      <c r="D915" s="1">
        <f t="shared" ca="1" si="106"/>
        <v>5</v>
      </c>
      <c r="E915" s="1">
        <f t="shared" si="107"/>
        <v>0</v>
      </c>
      <c r="F915" s="1">
        <f t="shared" ca="1" si="108"/>
        <v>5</v>
      </c>
      <c r="G915" s="1">
        <f t="shared" ca="1" si="103"/>
        <v>500</v>
      </c>
      <c r="H915" s="1">
        <f t="shared" ca="1" si="104"/>
        <v>18470.621880663541</v>
      </c>
    </row>
    <row r="916" spans="1:8" x14ac:dyDescent="0.2">
      <c r="A916" s="1">
        <v>910</v>
      </c>
      <c r="B916" s="1">
        <f t="shared" ca="1" si="105"/>
        <v>0.61805513850181437</v>
      </c>
      <c r="C916" s="1">
        <f t="shared" ca="1" si="102"/>
        <v>1.5003715654173615</v>
      </c>
      <c r="D916" s="1">
        <f t="shared" ca="1" si="106"/>
        <v>4</v>
      </c>
      <c r="E916" s="1">
        <f t="shared" si="107"/>
        <v>0</v>
      </c>
      <c r="F916" s="1">
        <f t="shared" ca="1" si="108"/>
        <v>1</v>
      </c>
      <c r="G916" s="1">
        <f t="shared" ca="1" si="103"/>
        <v>100</v>
      </c>
      <c r="H916" s="1">
        <f t="shared" ca="1" si="104"/>
        <v>18620.659037205278</v>
      </c>
    </row>
    <row r="917" spans="1:8" x14ac:dyDescent="0.2">
      <c r="A917" s="1">
        <v>911</v>
      </c>
      <c r="B917" s="1">
        <f t="shared" ca="1" si="105"/>
        <v>0.96511143832582402</v>
      </c>
      <c r="C917" s="1">
        <f t="shared" ca="1" si="102"/>
        <v>1.5003715654173615</v>
      </c>
      <c r="D917" s="1">
        <f t="shared" ca="1" si="106"/>
        <v>3</v>
      </c>
      <c r="E917" s="1">
        <f t="shared" si="107"/>
        <v>0</v>
      </c>
      <c r="F917" s="1">
        <f t="shared" ca="1" si="108"/>
        <v>0</v>
      </c>
      <c r="G917" s="1">
        <f t="shared" ca="1" si="103"/>
        <v>0</v>
      </c>
      <c r="H917" s="1">
        <f t="shared" ca="1" si="104"/>
        <v>18620.659037205278</v>
      </c>
    </row>
    <row r="918" spans="1:8" x14ac:dyDescent="0.2">
      <c r="A918" s="1">
        <v>912</v>
      </c>
      <c r="B918" s="1">
        <f t="shared" ca="1" si="105"/>
        <v>0.29764446275697654</v>
      </c>
      <c r="C918" s="1">
        <f t="shared" ca="1" si="102"/>
        <v>-1</v>
      </c>
      <c r="D918" s="1">
        <f t="shared" ca="1" si="106"/>
        <v>4</v>
      </c>
      <c r="E918" s="1">
        <f t="shared" si="107"/>
        <v>0</v>
      </c>
      <c r="F918" s="1">
        <f t="shared" ca="1" si="108"/>
        <v>-1</v>
      </c>
      <c r="G918" s="1">
        <f t="shared" ca="1" si="103"/>
        <v>-100</v>
      </c>
      <c r="H918" s="1">
        <f t="shared" ca="1" si="104"/>
        <v>18720.659037205278</v>
      </c>
    </row>
    <row r="919" spans="1:8" x14ac:dyDescent="0.2">
      <c r="A919" s="1">
        <v>913</v>
      </c>
      <c r="B919" s="1">
        <f t="shared" ca="1" si="105"/>
        <v>0.34254676797358696</v>
      </c>
      <c r="C919" s="1">
        <f t="shared" ca="1" si="102"/>
        <v>-1</v>
      </c>
      <c r="D919" s="1">
        <f t="shared" ca="1" si="106"/>
        <v>5</v>
      </c>
      <c r="E919" s="1">
        <f t="shared" si="107"/>
        <v>0</v>
      </c>
      <c r="F919" s="1">
        <f t="shared" ca="1" si="108"/>
        <v>0</v>
      </c>
      <c r="G919" s="1">
        <f t="shared" ca="1" si="103"/>
        <v>0</v>
      </c>
      <c r="H919" s="1">
        <f t="shared" ca="1" si="104"/>
        <v>18720.659037205278</v>
      </c>
    </row>
    <row r="920" spans="1:8" x14ac:dyDescent="0.2">
      <c r="A920" s="1">
        <v>914</v>
      </c>
      <c r="B920" s="1">
        <f t="shared" ca="1" si="105"/>
        <v>0.32610656780882319</v>
      </c>
      <c r="C920" s="1">
        <f t="shared" ca="1" si="102"/>
        <v>-1</v>
      </c>
      <c r="D920" s="1">
        <f t="shared" ca="1" si="106"/>
        <v>1</v>
      </c>
      <c r="E920" s="1">
        <f t="shared" si="107"/>
        <v>0</v>
      </c>
      <c r="F920" s="1">
        <f t="shared" ca="1" si="108"/>
        <v>1</v>
      </c>
      <c r="G920" s="1">
        <f t="shared" ca="1" si="103"/>
        <v>100</v>
      </c>
      <c r="H920" s="1">
        <f t="shared" ca="1" si="104"/>
        <v>18620.659037205278</v>
      </c>
    </row>
    <row r="921" spans="1:8" x14ac:dyDescent="0.2">
      <c r="A921" s="1">
        <v>915</v>
      </c>
      <c r="B921" s="1">
        <f t="shared" ca="1" si="105"/>
        <v>0.89039390160843368</v>
      </c>
      <c r="C921" s="1">
        <f t="shared" ca="1" si="102"/>
        <v>1.5003715654173615</v>
      </c>
      <c r="D921" s="1">
        <f t="shared" ca="1" si="106"/>
        <v>0</v>
      </c>
      <c r="E921" s="1">
        <f t="shared" si="107"/>
        <v>0</v>
      </c>
      <c r="F921" s="1">
        <f t="shared" ca="1" si="108"/>
        <v>2</v>
      </c>
      <c r="G921" s="1">
        <f t="shared" ca="1" si="103"/>
        <v>200</v>
      </c>
      <c r="H921" s="1">
        <f t="shared" ca="1" si="104"/>
        <v>18920.733350288749</v>
      </c>
    </row>
    <row r="922" spans="1:8" x14ac:dyDescent="0.2">
      <c r="A922" s="1">
        <v>916</v>
      </c>
      <c r="B922" s="1">
        <f t="shared" ca="1" si="105"/>
        <v>0.16079642344137568</v>
      </c>
      <c r="C922" s="1">
        <f t="shared" ca="1" si="102"/>
        <v>-1</v>
      </c>
      <c r="D922" s="1">
        <f t="shared" ca="1" si="106"/>
        <v>1</v>
      </c>
      <c r="E922" s="1">
        <f t="shared" si="107"/>
        <v>0</v>
      </c>
      <c r="F922" s="1">
        <f t="shared" ca="1" si="108"/>
        <v>1</v>
      </c>
      <c r="G922" s="1">
        <f t="shared" ca="1" si="103"/>
        <v>100</v>
      </c>
      <c r="H922" s="1">
        <f t="shared" ca="1" si="104"/>
        <v>18820.733350288749</v>
      </c>
    </row>
    <row r="923" spans="1:8" x14ac:dyDescent="0.2">
      <c r="A923" s="1">
        <v>917</v>
      </c>
      <c r="B923" s="1">
        <f t="shared" ca="1" si="105"/>
        <v>0.23395923116791351</v>
      </c>
      <c r="C923" s="1">
        <f t="shared" ca="1" si="102"/>
        <v>-1</v>
      </c>
      <c r="D923" s="1">
        <f t="shared" ca="1" si="106"/>
        <v>2</v>
      </c>
      <c r="E923" s="1">
        <f t="shared" si="107"/>
        <v>0</v>
      </c>
      <c r="F923" s="1">
        <f t="shared" ca="1" si="108"/>
        <v>2</v>
      </c>
      <c r="G923" s="1">
        <f t="shared" ca="1" si="103"/>
        <v>200</v>
      </c>
      <c r="H923" s="1">
        <f t="shared" ca="1" si="104"/>
        <v>18620.733350288749</v>
      </c>
    </row>
    <row r="924" spans="1:8" x14ac:dyDescent="0.2">
      <c r="A924" s="1">
        <v>918</v>
      </c>
      <c r="B924" s="1">
        <f t="shared" ca="1" si="105"/>
        <v>0.30095413899398593</v>
      </c>
      <c r="C924" s="1">
        <f t="shared" ca="1" si="102"/>
        <v>-1</v>
      </c>
      <c r="D924" s="1">
        <f t="shared" ca="1" si="106"/>
        <v>3</v>
      </c>
      <c r="E924" s="1">
        <f t="shared" si="107"/>
        <v>0</v>
      </c>
      <c r="F924" s="1">
        <f t="shared" ca="1" si="108"/>
        <v>3</v>
      </c>
      <c r="G924" s="1">
        <f t="shared" ca="1" si="103"/>
        <v>300</v>
      </c>
      <c r="H924" s="1">
        <f t="shared" ca="1" si="104"/>
        <v>18320.733350288749</v>
      </c>
    </row>
    <row r="925" spans="1:8" x14ac:dyDescent="0.2">
      <c r="A925" s="1">
        <v>919</v>
      </c>
      <c r="B925" s="1">
        <f t="shared" ca="1" si="105"/>
        <v>0.82619632862159009</v>
      </c>
      <c r="C925" s="1">
        <f t="shared" ref="C925:C988" ca="1" si="109">IF(B925&lt;$D$1,$F$1,$H$1)</f>
        <v>1.5003715654173615</v>
      </c>
      <c r="D925" s="1">
        <f t="shared" ca="1" si="106"/>
        <v>2</v>
      </c>
      <c r="E925" s="1">
        <f t="shared" si="107"/>
        <v>0</v>
      </c>
      <c r="F925" s="1">
        <f t="shared" ca="1" si="108"/>
        <v>4</v>
      </c>
      <c r="G925" s="1">
        <f t="shared" ref="G925:G988" ca="1" si="110">F925*$H$2</f>
        <v>400</v>
      </c>
      <c r="H925" s="1">
        <f t="shared" ref="H925:H988" ca="1" si="111">H924+G925*C925</f>
        <v>18920.881976455694</v>
      </c>
    </row>
    <row r="926" spans="1:8" x14ac:dyDescent="0.2">
      <c r="A926" s="1">
        <v>920</v>
      </c>
      <c r="B926" s="1">
        <f t="shared" ca="1" si="105"/>
        <v>0.12778329100935404</v>
      </c>
      <c r="C926" s="1">
        <f t="shared" ca="1" si="109"/>
        <v>-1</v>
      </c>
      <c r="D926" s="1">
        <f t="shared" ca="1" si="106"/>
        <v>3</v>
      </c>
      <c r="E926" s="1">
        <f t="shared" si="107"/>
        <v>0</v>
      </c>
      <c r="F926" s="1">
        <f t="shared" ca="1" si="108"/>
        <v>3</v>
      </c>
      <c r="G926" s="1">
        <f t="shared" ca="1" si="110"/>
        <v>300</v>
      </c>
      <c r="H926" s="1">
        <f t="shared" ca="1" si="111"/>
        <v>18620.881976455694</v>
      </c>
    </row>
    <row r="927" spans="1:8" x14ac:dyDescent="0.2">
      <c r="A927" s="1">
        <v>921</v>
      </c>
      <c r="B927" s="1">
        <f t="shared" ca="1" si="105"/>
        <v>0.45676385881348702</v>
      </c>
      <c r="C927" s="1">
        <f t="shared" ca="1" si="109"/>
        <v>-1</v>
      </c>
      <c r="D927" s="1">
        <f t="shared" ca="1" si="106"/>
        <v>4</v>
      </c>
      <c r="E927" s="1">
        <f t="shared" si="107"/>
        <v>0</v>
      </c>
      <c r="F927" s="1">
        <f t="shared" ca="1" si="108"/>
        <v>4</v>
      </c>
      <c r="G927" s="1">
        <f t="shared" ca="1" si="110"/>
        <v>400</v>
      </c>
      <c r="H927" s="1">
        <f t="shared" ca="1" si="111"/>
        <v>18220.881976455694</v>
      </c>
    </row>
    <row r="928" spans="1:8" x14ac:dyDescent="0.2">
      <c r="A928" s="1">
        <v>922</v>
      </c>
      <c r="B928" s="1">
        <f t="shared" ca="1" si="105"/>
        <v>0.40307072822014622</v>
      </c>
      <c r="C928" s="1">
        <f t="shared" ca="1" si="109"/>
        <v>-1</v>
      </c>
      <c r="D928" s="1">
        <f t="shared" ca="1" si="106"/>
        <v>5</v>
      </c>
      <c r="E928" s="1">
        <f t="shared" si="107"/>
        <v>0</v>
      </c>
      <c r="F928" s="1">
        <f t="shared" ca="1" si="108"/>
        <v>5</v>
      </c>
      <c r="G928" s="1">
        <f t="shared" ca="1" si="110"/>
        <v>500</v>
      </c>
      <c r="H928" s="1">
        <f t="shared" ca="1" si="111"/>
        <v>17720.881976455694</v>
      </c>
    </row>
    <row r="929" spans="1:8" x14ac:dyDescent="0.2">
      <c r="A929" s="1">
        <v>923</v>
      </c>
      <c r="B929" s="1">
        <f t="shared" ca="1" si="105"/>
        <v>0.40273133684717255</v>
      </c>
      <c r="C929" s="1">
        <f t="shared" ca="1" si="109"/>
        <v>-1</v>
      </c>
      <c r="D929" s="1">
        <f t="shared" ca="1" si="106"/>
        <v>1</v>
      </c>
      <c r="E929" s="1">
        <f t="shared" si="107"/>
        <v>0</v>
      </c>
      <c r="F929" s="1">
        <f t="shared" ca="1" si="108"/>
        <v>1</v>
      </c>
      <c r="G929" s="1">
        <f t="shared" ca="1" si="110"/>
        <v>100</v>
      </c>
      <c r="H929" s="1">
        <f t="shared" ca="1" si="111"/>
        <v>17620.881976455694</v>
      </c>
    </row>
    <row r="930" spans="1:8" x14ac:dyDescent="0.2">
      <c r="A930" s="1">
        <v>924</v>
      </c>
      <c r="B930" s="1">
        <f t="shared" ca="1" si="105"/>
        <v>0.11233019140236411</v>
      </c>
      <c r="C930" s="1">
        <f t="shared" ca="1" si="109"/>
        <v>-1</v>
      </c>
      <c r="D930" s="1">
        <f t="shared" ca="1" si="106"/>
        <v>2</v>
      </c>
      <c r="E930" s="1">
        <f t="shared" si="107"/>
        <v>0</v>
      </c>
      <c r="F930" s="1">
        <f t="shared" ca="1" si="108"/>
        <v>2</v>
      </c>
      <c r="G930" s="1">
        <f t="shared" ca="1" si="110"/>
        <v>200</v>
      </c>
      <c r="H930" s="1">
        <f t="shared" ca="1" si="111"/>
        <v>17420.881976455694</v>
      </c>
    </row>
    <row r="931" spans="1:8" x14ac:dyDescent="0.2">
      <c r="A931" s="1">
        <v>925</v>
      </c>
      <c r="B931" s="1">
        <f t="shared" ca="1" si="105"/>
        <v>0.43345107185248088</v>
      </c>
      <c r="C931" s="1">
        <f t="shared" ca="1" si="109"/>
        <v>-1</v>
      </c>
      <c r="D931" s="1">
        <f t="shared" ca="1" si="106"/>
        <v>3</v>
      </c>
      <c r="E931" s="1">
        <f t="shared" si="107"/>
        <v>0</v>
      </c>
      <c r="F931" s="1">
        <f t="shared" ca="1" si="108"/>
        <v>3</v>
      </c>
      <c r="G931" s="1">
        <f t="shared" ca="1" si="110"/>
        <v>300</v>
      </c>
      <c r="H931" s="1">
        <f t="shared" ca="1" si="111"/>
        <v>17120.881976455694</v>
      </c>
    </row>
    <row r="932" spans="1:8" x14ac:dyDescent="0.2">
      <c r="A932" s="1">
        <v>926</v>
      </c>
      <c r="B932" s="1">
        <f t="shared" ca="1" si="105"/>
        <v>0.84526811869403751</v>
      </c>
      <c r="C932" s="1">
        <f t="shared" ca="1" si="109"/>
        <v>1.5003715654173615</v>
      </c>
      <c r="D932" s="1">
        <f t="shared" ca="1" si="106"/>
        <v>2</v>
      </c>
      <c r="E932" s="1">
        <f t="shared" si="107"/>
        <v>0</v>
      </c>
      <c r="F932" s="1">
        <f t="shared" ca="1" si="108"/>
        <v>4</v>
      </c>
      <c r="G932" s="1">
        <f t="shared" ca="1" si="110"/>
        <v>400</v>
      </c>
      <c r="H932" s="1">
        <f t="shared" ca="1" si="111"/>
        <v>17721.030602622639</v>
      </c>
    </row>
    <row r="933" spans="1:8" x14ac:dyDescent="0.2">
      <c r="A933" s="1">
        <v>927</v>
      </c>
      <c r="B933" s="1">
        <f t="shared" ca="1" si="105"/>
        <v>0.35057778627443636</v>
      </c>
      <c r="C933" s="1">
        <f t="shared" ca="1" si="109"/>
        <v>-1</v>
      </c>
      <c r="D933" s="1">
        <f t="shared" ca="1" si="106"/>
        <v>3</v>
      </c>
      <c r="E933" s="1">
        <f t="shared" si="107"/>
        <v>0</v>
      </c>
      <c r="F933" s="1">
        <f t="shared" ca="1" si="108"/>
        <v>3</v>
      </c>
      <c r="G933" s="1">
        <f t="shared" ca="1" si="110"/>
        <v>300</v>
      </c>
      <c r="H933" s="1">
        <f t="shared" ca="1" si="111"/>
        <v>17421.030602622639</v>
      </c>
    </row>
    <row r="934" spans="1:8" x14ac:dyDescent="0.2">
      <c r="A934" s="1">
        <v>928</v>
      </c>
      <c r="B934" s="1">
        <f t="shared" ca="1" si="105"/>
        <v>0.16488229127740828</v>
      </c>
      <c r="C934" s="1">
        <f t="shared" ca="1" si="109"/>
        <v>-1</v>
      </c>
      <c r="D934" s="1">
        <f t="shared" ca="1" si="106"/>
        <v>4</v>
      </c>
      <c r="E934" s="1">
        <f t="shared" si="107"/>
        <v>0</v>
      </c>
      <c r="F934" s="1">
        <f t="shared" ca="1" si="108"/>
        <v>4</v>
      </c>
      <c r="G934" s="1">
        <f t="shared" ca="1" si="110"/>
        <v>400</v>
      </c>
      <c r="H934" s="1">
        <f t="shared" ca="1" si="111"/>
        <v>17021.030602622639</v>
      </c>
    </row>
    <row r="935" spans="1:8" x14ac:dyDescent="0.2">
      <c r="A935" s="1">
        <v>929</v>
      </c>
      <c r="B935" s="1">
        <f t="shared" ca="1" si="105"/>
        <v>0.22329910588007329</v>
      </c>
      <c r="C935" s="1">
        <f t="shared" ca="1" si="109"/>
        <v>-1</v>
      </c>
      <c r="D935" s="1">
        <f t="shared" ca="1" si="106"/>
        <v>5</v>
      </c>
      <c r="E935" s="1">
        <f t="shared" si="107"/>
        <v>0</v>
      </c>
      <c r="F935" s="1">
        <f t="shared" ca="1" si="108"/>
        <v>5</v>
      </c>
      <c r="G935" s="1">
        <f t="shared" ca="1" si="110"/>
        <v>500</v>
      </c>
      <c r="H935" s="1">
        <f t="shared" ca="1" si="111"/>
        <v>16521.030602622639</v>
      </c>
    </row>
    <row r="936" spans="1:8" x14ac:dyDescent="0.2">
      <c r="A936" s="1">
        <v>930</v>
      </c>
      <c r="B936" s="1">
        <f t="shared" ca="1" si="105"/>
        <v>0.43323065862709853</v>
      </c>
      <c r="C936" s="1">
        <f t="shared" ca="1" si="109"/>
        <v>-1</v>
      </c>
      <c r="D936" s="1">
        <f t="shared" ca="1" si="106"/>
        <v>1</v>
      </c>
      <c r="E936" s="1">
        <f t="shared" si="107"/>
        <v>0</v>
      </c>
      <c r="F936" s="1">
        <f t="shared" ca="1" si="108"/>
        <v>1</v>
      </c>
      <c r="G936" s="1">
        <f t="shared" ca="1" si="110"/>
        <v>100</v>
      </c>
      <c r="H936" s="1">
        <f t="shared" ca="1" si="111"/>
        <v>16421.030602622639</v>
      </c>
    </row>
    <row r="937" spans="1:8" x14ac:dyDescent="0.2">
      <c r="A937" s="1">
        <v>931</v>
      </c>
      <c r="B937" s="1">
        <f t="shared" ca="1" si="105"/>
        <v>0.29176419286089883</v>
      </c>
      <c r="C937" s="1">
        <f t="shared" ca="1" si="109"/>
        <v>-1</v>
      </c>
      <c r="D937" s="1">
        <f t="shared" ca="1" si="106"/>
        <v>2</v>
      </c>
      <c r="E937" s="1">
        <f t="shared" si="107"/>
        <v>0</v>
      </c>
      <c r="F937" s="1">
        <f t="shared" ca="1" si="108"/>
        <v>2</v>
      </c>
      <c r="G937" s="1">
        <f t="shared" ca="1" si="110"/>
        <v>200</v>
      </c>
      <c r="H937" s="1">
        <f t="shared" ca="1" si="111"/>
        <v>16221.030602622639</v>
      </c>
    </row>
    <row r="938" spans="1:8" x14ac:dyDescent="0.2">
      <c r="A938" s="1">
        <v>932</v>
      </c>
      <c r="B938" s="1">
        <f t="shared" ca="1" si="105"/>
        <v>0.63299320277586679</v>
      </c>
      <c r="C938" s="1">
        <f t="shared" ca="1" si="109"/>
        <v>1.5003715654173615</v>
      </c>
      <c r="D938" s="1">
        <f t="shared" ca="1" si="106"/>
        <v>1</v>
      </c>
      <c r="E938" s="1">
        <f t="shared" si="107"/>
        <v>0</v>
      </c>
      <c r="F938" s="1">
        <f t="shared" ca="1" si="108"/>
        <v>3</v>
      </c>
      <c r="G938" s="1">
        <f t="shared" ca="1" si="110"/>
        <v>300</v>
      </c>
      <c r="H938" s="1">
        <f t="shared" ca="1" si="111"/>
        <v>16671.142072247847</v>
      </c>
    </row>
    <row r="939" spans="1:8" x14ac:dyDescent="0.2">
      <c r="A939" s="1">
        <v>933</v>
      </c>
      <c r="B939" s="1">
        <f t="shared" ca="1" si="105"/>
        <v>0.40178203264038981</v>
      </c>
      <c r="C939" s="1">
        <f t="shared" ca="1" si="109"/>
        <v>-1</v>
      </c>
      <c r="D939" s="1">
        <f t="shared" ca="1" si="106"/>
        <v>2</v>
      </c>
      <c r="E939" s="1">
        <f t="shared" si="107"/>
        <v>0</v>
      </c>
      <c r="F939" s="1">
        <f t="shared" ca="1" si="108"/>
        <v>2</v>
      </c>
      <c r="G939" s="1">
        <f t="shared" ca="1" si="110"/>
        <v>200</v>
      </c>
      <c r="H939" s="1">
        <f t="shared" ca="1" si="111"/>
        <v>16471.142072247847</v>
      </c>
    </row>
    <row r="940" spans="1:8" x14ac:dyDescent="0.2">
      <c r="A940" s="1">
        <v>934</v>
      </c>
      <c r="B940" s="1">
        <f t="shared" ca="1" si="105"/>
        <v>0.73341547535758522</v>
      </c>
      <c r="C940" s="1">
        <f t="shared" ca="1" si="109"/>
        <v>1.5003715654173615</v>
      </c>
      <c r="D940" s="1">
        <f t="shared" ca="1" si="106"/>
        <v>1</v>
      </c>
      <c r="E940" s="1">
        <f t="shared" si="107"/>
        <v>0</v>
      </c>
      <c r="F940" s="1">
        <f t="shared" ca="1" si="108"/>
        <v>3</v>
      </c>
      <c r="G940" s="1">
        <f t="shared" ca="1" si="110"/>
        <v>300</v>
      </c>
      <c r="H940" s="1">
        <f t="shared" ca="1" si="111"/>
        <v>16921.253541873055</v>
      </c>
    </row>
    <row r="941" spans="1:8" x14ac:dyDescent="0.2">
      <c r="A941" s="1">
        <v>935</v>
      </c>
      <c r="B941" s="1">
        <f t="shared" ca="1" si="105"/>
        <v>0.26314326843514391</v>
      </c>
      <c r="C941" s="1">
        <f t="shared" ca="1" si="109"/>
        <v>-1</v>
      </c>
      <c r="D941" s="1">
        <f t="shared" ca="1" si="106"/>
        <v>2</v>
      </c>
      <c r="E941" s="1">
        <f t="shared" si="107"/>
        <v>0</v>
      </c>
      <c r="F941" s="1">
        <f t="shared" ca="1" si="108"/>
        <v>2</v>
      </c>
      <c r="G941" s="1">
        <f t="shared" ca="1" si="110"/>
        <v>200</v>
      </c>
      <c r="H941" s="1">
        <f t="shared" ca="1" si="111"/>
        <v>16721.253541873055</v>
      </c>
    </row>
    <row r="942" spans="1:8" x14ac:dyDescent="0.2">
      <c r="A942" s="1">
        <v>936</v>
      </c>
      <c r="B942" s="1">
        <f t="shared" ca="1" si="105"/>
        <v>0.66933114856825005</v>
      </c>
      <c r="C942" s="1">
        <f t="shared" ca="1" si="109"/>
        <v>1.5003715654173615</v>
      </c>
      <c r="D942" s="1">
        <f t="shared" ca="1" si="106"/>
        <v>1</v>
      </c>
      <c r="E942" s="1">
        <f t="shared" si="107"/>
        <v>0</v>
      </c>
      <c r="F942" s="1">
        <f t="shared" ca="1" si="108"/>
        <v>3</v>
      </c>
      <c r="G942" s="1">
        <f t="shared" ca="1" si="110"/>
        <v>300</v>
      </c>
      <c r="H942" s="1">
        <f t="shared" ca="1" si="111"/>
        <v>17171.365011498263</v>
      </c>
    </row>
    <row r="943" spans="1:8" x14ac:dyDescent="0.2">
      <c r="A943" s="1">
        <v>937</v>
      </c>
      <c r="B943" s="1">
        <f t="shared" ca="1" si="105"/>
        <v>0.99135313981332851</v>
      </c>
      <c r="C943" s="1">
        <f t="shared" ca="1" si="109"/>
        <v>1.5003715654173615</v>
      </c>
      <c r="D943" s="1">
        <f t="shared" ca="1" si="106"/>
        <v>0</v>
      </c>
      <c r="E943" s="1">
        <f t="shared" si="107"/>
        <v>0</v>
      </c>
      <c r="F943" s="1">
        <f t="shared" ca="1" si="108"/>
        <v>2</v>
      </c>
      <c r="G943" s="1">
        <f t="shared" ca="1" si="110"/>
        <v>200</v>
      </c>
      <c r="H943" s="1">
        <f t="shared" ca="1" si="111"/>
        <v>17471.439324581734</v>
      </c>
    </row>
    <row r="944" spans="1:8" x14ac:dyDescent="0.2">
      <c r="A944" s="1">
        <v>938</v>
      </c>
      <c r="B944" s="1">
        <f t="shared" ca="1" si="105"/>
        <v>0.60966787080791796</v>
      </c>
      <c r="C944" s="1">
        <f t="shared" ca="1" si="109"/>
        <v>1.5003715654173615</v>
      </c>
      <c r="D944" s="1">
        <f t="shared" ca="1" si="106"/>
        <v>-1</v>
      </c>
      <c r="E944" s="1">
        <f t="shared" si="107"/>
        <v>0</v>
      </c>
      <c r="F944" s="1">
        <f t="shared" ca="1" si="108"/>
        <v>1</v>
      </c>
      <c r="G944" s="1">
        <f t="shared" ca="1" si="110"/>
        <v>100</v>
      </c>
      <c r="H944" s="1">
        <f t="shared" ca="1" si="111"/>
        <v>17621.476481123471</v>
      </c>
    </row>
    <row r="945" spans="1:8" x14ac:dyDescent="0.2">
      <c r="A945" s="1">
        <v>939</v>
      </c>
      <c r="B945" s="1">
        <f t="shared" ca="1" si="105"/>
        <v>0.28319229987897643</v>
      </c>
      <c r="C945" s="1">
        <f t="shared" ca="1" si="109"/>
        <v>-1</v>
      </c>
      <c r="D945" s="1">
        <f t="shared" ca="1" si="106"/>
        <v>0</v>
      </c>
      <c r="E945" s="1">
        <f t="shared" si="107"/>
        <v>0</v>
      </c>
      <c r="F945" s="1">
        <f t="shared" ca="1" si="108"/>
        <v>0</v>
      </c>
      <c r="G945" s="1">
        <f t="shared" ca="1" si="110"/>
        <v>0</v>
      </c>
      <c r="H945" s="1">
        <f t="shared" ca="1" si="111"/>
        <v>17621.476481123471</v>
      </c>
    </row>
    <row r="946" spans="1:8" x14ac:dyDescent="0.2">
      <c r="A946" s="1">
        <v>940</v>
      </c>
      <c r="B946" s="1">
        <f t="shared" ca="1" si="105"/>
        <v>0.55247614188279903</v>
      </c>
      <c r="C946" s="1">
        <f t="shared" ca="1" si="109"/>
        <v>-1</v>
      </c>
      <c r="D946" s="1">
        <f t="shared" ca="1" si="106"/>
        <v>1</v>
      </c>
      <c r="E946" s="1">
        <f t="shared" si="107"/>
        <v>0</v>
      </c>
      <c r="F946" s="1">
        <f t="shared" ca="1" si="108"/>
        <v>1</v>
      </c>
      <c r="G946" s="1">
        <f t="shared" ca="1" si="110"/>
        <v>100</v>
      </c>
      <c r="H946" s="1">
        <f t="shared" ca="1" si="111"/>
        <v>17521.476481123471</v>
      </c>
    </row>
    <row r="947" spans="1:8" x14ac:dyDescent="0.2">
      <c r="A947" s="1">
        <v>941</v>
      </c>
      <c r="B947" s="1">
        <f t="shared" ca="1" si="105"/>
        <v>0.50051041092158188</v>
      </c>
      <c r="C947" s="1">
        <f t="shared" ca="1" si="109"/>
        <v>-1</v>
      </c>
      <c r="D947" s="1">
        <f t="shared" ca="1" si="106"/>
        <v>2</v>
      </c>
      <c r="E947" s="1">
        <f t="shared" si="107"/>
        <v>0</v>
      </c>
      <c r="F947" s="1">
        <f t="shared" ca="1" si="108"/>
        <v>2</v>
      </c>
      <c r="G947" s="1">
        <f t="shared" ca="1" si="110"/>
        <v>200</v>
      </c>
      <c r="H947" s="1">
        <f t="shared" ca="1" si="111"/>
        <v>17321.476481123471</v>
      </c>
    </row>
    <row r="948" spans="1:8" x14ac:dyDescent="0.2">
      <c r="A948" s="1">
        <v>942</v>
      </c>
      <c r="B948" s="1">
        <f t="shared" ca="1" si="105"/>
        <v>0.27301011158213262</v>
      </c>
      <c r="C948" s="1">
        <f t="shared" ca="1" si="109"/>
        <v>-1</v>
      </c>
      <c r="D948" s="1">
        <f t="shared" ca="1" si="106"/>
        <v>3</v>
      </c>
      <c r="E948" s="1">
        <f t="shared" si="107"/>
        <v>0</v>
      </c>
      <c r="F948" s="1">
        <f t="shared" ca="1" si="108"/>
        <v>3</v>
      </c>
      <c r="G948" s="1">
        <f t="shared" ca="1" si="110"/>
        <v>300</v>
      </c>
      <c r="H948" s="1">
        <f t="shared" ca="1" si="111"/>
        <v>17021.476481123471</v>
      </c>
    </row>
    <row r="949" spans="1:8" x14ac:dyDescent="0.2">
      <c r="A949" s="1">
        <v>943</v>
      </c>
      <c r="B949" s="1">
        <f t="shared" ca="1" si="105"/>
        <v>0.54570554104344249</v>
      </c>
      <c r="C949" s="1">
        <f t="shared" ca="1" si="109"/>
        <v>-1</v>
      </c>
      <c r="D949" s="1">
        <f t="shared" ca="1" si="106"/>
        <v>4</v>
      </c>
      <c r="E949" s="1">
        <f t="shared" si="107"/>
        <v>0</v>
      </c>
      <c r="F949" s="1">
        <f t="shared" ca="1" si="108"/>
        <v>4</v>
      </c>
      <c r="G949" s="1">
        <f t="shared" ca="1" si="110"/>
        <v>400</v>
      </c>
      <c r="H949" s="1">
        <f t="shared" ca="1" si="111"/>
        <v>16621.476481123471</v>
      </c>
    </row>
    <row r="950" spans="1:8" x14ac:dyDescent="0.2">
      <c r="A950" s="1">
        <v>944</v>
      </c>
      <c r="B950" s="1">
        <f t="shared" ca="1" si="105"/>
        <v>0.79911144731705686</v>
      </c>
      <c r="C950" s="1">
        <f t="shared" ca="1" si="109"/>
        <v>1.5003715654173615</v>
      </c>
      <c r="D950" s="1">
        <f t="shared" ca="1" si="106"/>
        <v>3</v>
      </c>
      <c r="E950" s="1">
        <f t="shared" si="107"/>
        <v>0</v>
      </c>
      <c r="F950" s="1">
        <f t="shared" ca="1" si="108"/>
        <v>5</v>
      </c>
      <c r="G950" s="1">
        <f t="shared" ca="1" si="110"/>
        <v>500</v>
      </c>
      <c r="H950" s="1">
        <f t="shared" ca="1" si="111"/>
        <v>17371.662263832153</v>
      </c>
    </row>
    <row r="951" spans="1:8" x14ac:dyDescent="0.2">
      <c r="A951" s="1">
        <v>945</v>
      </c>
      <c r="B951" s="1">
        <f t="shared" ca="1" si="105"/>
        <v>0.65817180815519838</v>
      </c>
      <c r="C951" s="1">
        <f t="shared" ca="1" si="109"/>
        <v>1.5003715654173615</v>
      </c>
      <c r="D951" s="1">
        <f t="shared" ca="1" si="106"/>
        <v>2</v>
      </c>
      <c r="E951" s="1">
        <f t="shared" si="107"/>
        <v>0</v>
      </c>
      <c r="F951" s="1">
        <f t="shared" ca="1" si="108"/>
        <v>4</v>
      </c>
      <c r="G951" s="1">
        <f t="shared" ca="1" si="110"/>
        <v>400</v>
      </c>
      <c r="H951" s="1">
        <f t="shared" ca="1" si="111"/>
        <v>17971.810889999098</v>
      </c>
    </row>
    <row r="952" spans="1:8" x14ac:dyDescent="0.2">
      <c r="A952" s="1">
        <v>946</v>
      </c>
      <c r="B952" s="1">
        <f t="shared" ca="1" si="105"/>
        <v>0.73260377401445709</v>
      </c>
      <c r="C952" s="1">
        <f t="shared" ca="1" si="109"/>
        <v>1.5003715654173615</v>
      </c>
      <c r="D952" s="1">
        <f t="shared" ca="1" si="106"/>
        <v>1</v>
      </c>
      <c r="E952" s="1">
        <f t="shared" si="107"/>
        <v>0</v>
      </c>
      <c r="F952" s="1">
        <f t="shared" ca="1" si="108"/>
        <v>3</v>
      </c>
      <c r="G952" s="1">
        <f t="shared" ca="1" si="110"/>
        <v>300</v>
      </c>
      <c r="H952" s="1">
        <f t="shared" ca="1" si="111"/>
        <v>18421.922359624306</v>
      </c>
    </row>
    <row r="953" spans="1:8" x14ac:dyDescent="0.2">
      <c r="A953" s="1">
        <v>947</v>
      </c>
      <c r="B953" s="1">
        <f t="shared" ca="1" si="105"/>
        <v>0.25835978042800867</v>
      </c>
      <c r="C953" s="1">
        <f t="shared" ca="1" si="109"/>
        <v>-1</v>
      </c>
      <c r="D953" s="1">
        <f t="shared" ca="1" si="106"/>
        <v>2</v>
      </c>
      <c r="E953" s="1">
        <f t="shared" si="107"/>
        <v>0</v>
      </c>
      <c r="F953" s="1">
        <f t="shared" ca="1" si="108"/>
        <v>2</v>
      </c>
      <c r="G953" s="1">
        <f t="shared" ca="1" si="110"/>
        <v>200</v>
      </c>
      <c r="H953" s="1">
        <f t="shared" ca="1" si="111"/>
        <v>18221.922359624306</v>
      </c>
    </row>
    <row r="954" spans="1:8" x14ac:dyDescent="0.2">
      <c r="A954" s="1">
        <v>948</v>
      </c>
      <c r="B954" s="1">
        <f t="shared" ca="1" si="105"/>
        <v>0.38988459546588139</v>
      </c>
      <c r="C954" s="1">
        <f t="shared" ca="1" si="109"/>
        <v>-1</v>
      </c>
      <c r="D954" s="1">
        <f t="shared" ca="1" si="106"/>
        <v>3</v>
      </c>
      <c r="E954" s="1">
        <f t="shared" si="107"/>
        <v>0</v>
      </c>
      <c r="F954" s="1">
        <f t="shared" ca="1" si="108"/>
        <v>3</v>
      </c>
      <c r="G954" s="1">
        <f t="shared" ca="1" si="110"/>
        <v>300</v>
      </c>
      <c r="H954" s="1">
        <f t="shared" ca="1" si="111"/>
        <v>17921.922359624306</v>
      </c>
    </row>
    <row r="955" spans="1:8" x14ac:dyDescent="0.2">
      <c r="A955" s="1">
        <v>949</v>
      </c>
      <c r="B955" s="1">
        <f t="shared" ca="1" si="105"/>
        <v>0.72036166235482002</v>
      </c>
      <c r="C955" s="1">
        <f t="shared" ca="1" si="109"/>
        <v>1.5003715654173615</v>
      </c>
      <c r="D955" s="1">
        <f t="shared" ca="1" si="106"/>
        <v>2</v>
      </c>
      <c r="E955" s="1">
        <f t="shared" si="107"/>
        <v>0</v>
      </c>
      <c r="F955" s="1">
        <f t="shared" ca="1" si="108"/>
        <v>4</v>
      </c>
      <c r="G955" s="1">
        <f t="shared" ca="1" si="110"/>
        <v>400</v>
      </c>
      <c r="H955" s="1">
        <f t="shared" ca="1" si="111"/>
        <v>18522.070985791252</v>
      </c>
    </row>
    <row r="956" spans="1:8" x14ac:dyDescent="0.2">
      <c r="A956" s="1">
        <v>950</v>
      </c>
      <c r="B956" s="1">
        <f t="shared" ca="1" si="105"/>
        <v>0.67498576328521043</v>
      </c>
      <c r="C956" s="1">
        <f t="shared" ca="1" si="109"/>
        <v>1.5003715654173615</v>
      </c>
      <c r="D956" s="1">
        <f t="shared" ca="1" si="106"/>
        <v>1</v>
      </c>
      <c r="E956" s="1">
        <f t="shared" si="107"/>
        <v>0</v>
      </c>
      <c r="F956" s="1">
        <f t="shared" ca="1" si="108"/>
        <v>3</v>
      </c>
      <c r="G956" s="1">
        <f t="shared" ca="1" si="110"/>
        <v>300</v>
      </c>
      <c r="H956" s="1">
        <f t="shared" ca="1" si="111"/>
        <v>18972.18245541646</v>
      </c>
    </row>
    <row r="957" spans="1:8" x14ac:dyDescent="0.2">
      <c r="A957" s="1">
        <v>951</v>
      </c>
      <c r="B957" s="1">
        <f t="shared" ca="1" si="105"/>
        <v>0.14267951909083876</v>
      </c>
      <c r="C957" s="1">
        <f t="shared" ca="1" si="109"/>
        <v>-1</v>
      </c>
      <c r="D957" s="1">
        <f t="shared" ca="1" si="106"/>
        <v>2</v>
      </c>
      <c r="E957" s="1">
        <f t="shared" si="107"/>
        <v>0</v>
      </c>
      <c r="F957" s="1">
        <f t="shared" ca="1" si="108"/>
        <v>2</v>
      </c>
      <c r="G957" s="1">
        <f t="shared" ca="1" si="110"/>
        <v>200</v>
      </c>
      <c r="H957" s="1">
        <f t="shared" ca="1" si="111"/>
        <v>18772.18245541646</v>
      </c>
    </row>
    <row r="958" spans="1:8" x14ac:dyDescent="0.2">
      <c r="A958" s="1">
        <v>952</v>
      </c>
      <c r="B958" s="1">
        <f t="shared" ca="1" si="105"/>
        <v>0.56995535724125901</v>
      </c>
      <c r="C958" s="1">
        <f t="shared" ca="1" si="109"/>
        <v>-1</v>
      </c>
      <c r="D958" s="1">
        <f t="shared" ca="1" si="106"/>
        <v>3</v>
      </c>
      <c r="E958" s="1">
        <f t="shared" si="107"/>
        <v>0</v>
      </c>
      <c r="F958" s="1">
        <f t="shared" ca="1" si="108"/>
        <v>3</v>
      </c>
      <c r="G958" s="1">
        <f t="shared" ca="1" si="110"/>
        <v>300</v>
      </c>
      <c r="H958" s="1">
        <f t="shared" ca="1" si="111"/>
        <v>18472.18245541646</v>
      </c>
    </row>
    <row r="959" spans="1:8" x14ac:dyDescent="0.2">
      <c r="A959" s="1">
        <v>953</v>
      </c>
      <c r="B959" s="1">
        <f t="shared" ca="1" si="105"/>
        <v>9.8642880026749924E-2</v>
      </c>
      <c r="C959" s="1">
        <f t="shared" ca="1" si="109"/>
        <v>-1</v>
      </c>
      <c r="D959" s="1">
        <f t="shared" ca="1" si="106"/>
        <v>4</v>
      </c>
      <c r="E959" s="1">
        <f t="shared" si="107"/>
        <v>0</v>
      </c>
      <c r="F959" s="1">
        <f t="shared" ca="1" si="108"/>
        <v>4</v>
      </c>
      <c r="G959" s="1">
        <f t="shared" ca="1" si="110"/>
        <v>400</v>
      </c>
      <c r="H959" s="1">
        <f t="shared" ca="1" si="111"/>
        <v>18072.18245541646</v>
      </c>
    </row>
    <row r="960" spans="1:8" x14ac:dyDescent="0.2">
      <c r="A960" s="1">
        <v>954</v>
      </c>
      <c r="B960" s="1">
        <f t="shared" ca="1" si="105"/>
        <v>0.75219339496221582</v>
      </c>
      <c r="C960" s="1">
        <f t="shared" ca="1" si="109"/>
        <v>1.5003715654173615</v>
      </c>
      <c r="D960" s="1">
        <f t="shared" ca="1" si="106"/>
        <v>3</v>
      </c>
      <c r="E960" s="1">
        <f t="shared" si="107"/>
        <v>0</v>
      </c>
      <c r="F960" s="1">
        <f t="shared" ca="1" si="108"/>
        <v>5</v>
      </c>
      <c r="G960" s="1">
        <f t="shared" ca="1" si="110"/>
        <v>500</v>
      </c>
      <c r="H960" s="1">
        <f t="shared" ca="1" si="111"/>
        <v>18822.368238125142</v>
      </c>
    </row>
    <row r="961" spans="1:8" x14ac:dyDescent="0.2">
      <c r="A961" s="1">
        <v>955</v>
      </c>
      <c r="B961" s="1">
        <f t="shared" ca="1" si="105"/>
        <v>0.23091037599767994</v>
      </c>
      <c r="C961" s="1">
        <f t="shared" ca="1" si="109"/>
        <v>-1</v>
      </c>
      <c r="D961" s="1">
        <f t="shared" ca="1" si="106"/>
        <v>4</v>
      </c>
      <c r="E961" s="1">
        <f t="shared" si="107"/>
        <v>0</v>
      </c>
      <c r="F961" s="1">
        <f t="shared" ca="1" si="108"/>
        <v>4</v>
      </c>
      <c r="G961" s="1">
        <f t="shared" ca="1" si="110"/>
        <v>400</v>
      </c>
      <c r="H961" s="1">
        <f t="shared" ca="1" si="111"/>
        <v>18422.368238125142</v>
      </c>
    </row>
    <row r="962" spans="1:8" x14ac:dyDescent="0.2">
      <c r="A962" s="1">
        <v>956</v>
      </c>
      <c r="B962" s="1">
        <f t="shared" ca="1" si="105"/>
        <v>0.88748925555518299</v>
      </c>
      <c r="C962" s="1">
        <f t="shared" ca="1" si="109"/>
        <v>1.5003715654173615</v>
      </c>
      <c r="D962" s="1">
        <f t="shared" ca="1" si="106"/>
        <v>3</v>
      </c>
      <c r="E962" s="1">
        <f t="shared" si="107"/>
        <v>0</v>
      </c>
      <c r="F962" s="1">
        <f t="shared" ca="1" si="108"/>
        <v>5</v>
      </c>
      <c r="G962" s="1">
        <f t="shared" ca="1" si="110"/>
        <v>500</v>
      </c>
      <c r="H962" s="1">
        <f t="shared" ca="1" si="111"/>
        <v>19172.554020833824</v>
      </c>
    </row>
    <row r="963" spans="1:8" x14ac:dyDescent="0.2">
      <c r="A963" s="1">
        <v>957</v>
      </c>
      <c r="B963" s="1">
        <f t="shared" ca="1" si="105"/>
        <v>0.26548653572467984</v>
      </c>
      <c r="C963" s="1">
        <f t="shared" ca="1" si="109"/>
        <v>-1</v>
      </c>
      <c r="D963" s="1">
        <f t="shared" ca="1" si="106"/>
        <v>4</v>
      </c>
      <c r="E963" s="1">
        <f t="shared" si="107"/>
        <v>0</v>
      </c>
      <c r="F963" s="1">
        <f t="shared" ca="1" si="108"/>
        <v>4</v>
      </c>
      <c r="G963" s="1">
        <f t="shared" ca="1" si="110"/>
        <v>400</v>
      </c>
      <c r="H963" s="1">
        <f t="shared" ca="1" si="111"/>
        <v>18772.554020833824</v>
      </c>
    </row>
    <row r="964" spans="1:8" x14ac:dyDescent="0.2">
      <c r="A964" s="1">
        <v>958</v>
      </c>
      <c r="B964" s="1">
        <f t="shared" ca="1" si="105"/>
        <v>0.98691072493762066</v>
      </c>
      <c r="C964" s="1">
        <f t="shared" ca="1" si="109"/>
        <v>1.5003715654173615</v>
      </c>
      <c r="D964" s="1">
        <f t="shared" ca="1" si="106"/>
        <v>3</v>
      </c>
      <c r="E964" s="1">
        <f t="shared" si="107"/>
        <v>0</v>
      </c>
      <c r="F964" s="1">
        <f t="shared" ca="1" si="108"/>
        <v>5</v>
      </c>
      <c r="G964" s="1">
        <f t="shared" ca="1" si="110"/>
        <v>500</v>
      </c>
      <c r="H964" s="1">
        <f t="shared" ca="1" si="111"/>
        <v>19522.739803542507</v>
      </c>
    </row>
    <row r="965" spans="1:8" x14ac:dyDescent="0.2">
      <c r="A965" s="1">
        <v>959</v>
      </c>
      <c r="B965" s="1">
        <f t="shared" ca="1" si="105"/>
        <v>0.74868237232899559</v>
      </c>
      <c r="C965" s="1">
        <f t="shared" ca="1" si="109"/>
        <v>1.5003715654173615</v>
      </c>
      <c r="D965" s="1">
        <f t="shared" ca="1" si="106"/>
        <v>2</v>
      </c>
      <c r="E965" s="1">
        <f t="shared" si="107"/>
        <v>0</v>
      </c>
      <c r="F965" s="1">
        <f t="shared" ca="1" si="108"/>
        <v>4</v>
      </c>
      <c r="G965" s="1">
        <f t="shared" ca="1" si="110"/>
        <v>400</v>
      </c>
      <c r="H965" s="1">
        <f t="shared" ca="1" si="111"/>
        <v>20122.888429709452</v>
      </c>
    </row>
    <row r="966" spans="1:8" x14ac:dyDescent="0.2">
      <c r="A966" s="1">
        <v>960</v>
      </c>
      <c r="B966" s="1">
        <f t="shared" ca="1" si="105"/>
        <v>0.95866294691515264</v>
      </c>
      <c r="C966" s="1">
        <f t="shared" ca="1" si="109"/>
        <v>1.5003715654173615</v>
      </c>
      <c r="D966" s="1">
        <f t="shared" ca="1" si="106"/>
        <v>1</v>
      </c>
      <c r="E966" s="1">
        <f t="shared" si="107"/>
        <v>0</v>
      </c>
      <c r="F966" s="1">
        <f t="shared" ca="1" si="108"/>
        <v>3</v>
      </c>
      <c r="G966" s="1">
        <f t="shared" ca="1" si="110"/>
        <v>300</v>
      </c>
      <c r="H966" s="1">
        <f t="shared" ca="1" si="111"/>
        <v>20572.99989933466</v>
      </c>
    </row>
    <row r="967" spans="1:8" x14ac:dyDescent="0.2">
      <c r="A967" s="1">
        <v>961</v>
      </c>
      <c r="B967" s="1">
        <f t="shared" ca="1" si="105"/>
        <v>0.27176209188797884</v>
      </c>
      <c r="C967" s="1">
        <f t="shared" ca="1" si="109"/>
        <v>-1</v>
      </c>
      <c r="D967" s="1">
        <f t="shared" ca="1" si="106"/>
        <v>2</v>
      </c>
      <c r="E967" s="1">
        <f t="shared" si="107"/>
        <v>0</v>
      </c>
      <c r="F967" s="1">
        <f t="shared" ca="1" si="108"/>
        <v>2</v>
      </c>
      <c r="G967" s="1">
        <f t="shared" ca="1" si="110"/>
        <v>200</v>
      </c>
      <c r="H967" s="1">
        <f t="shared" ca="1" si="111"/>
        <v>20372.99989933466</v>
      </c>
    </row>
    <row r="968" spans="1:8" x14ac:dyDescent="0.2">
      <c r="A968" s="1">
        <v>962</v>
      </c>
      <c r="B968" s="1">
        <f t="shared" ref="B968:B1000" ca="1" si="112">RAND()</f>
        <v>0.30527137925104542</v>
      </c>
      <c r="C968" s="1">
        <f t="shared" ca="1" si="109"/>
        <v>-1</v>
      </c>
      <c r="D968" s="1">
        <f t="shared" ref="D968:D1000" ca="1" si="113">IF($D$3=$S$2,IF(C968&lt;0,IF(E968&gt;E967,0-1,D967-1),IF(C968&gt;0,IF(AND(E967=1,D967=0),D967,IF(E968&lt;E967,0+1,D967+1)),D967)),
IF($D$3=$S$4,IF(C968&lt;0,IF(D967=$F$2,0+1,D967+1),IF(C968&gt;0,D967-1,D967)),
IF($D$3=$S$5,IF(C968&lt;0,IF(D967=$F$2,0+1,D967+1),IF(C968&gt;0,D967-1,D967)),
)))</f>
        <v>3</v>
      </c>
      <c r="E968" s="1">
        <f t="shared" ref="E968:E1000" si="114">IF($D$3=$S$2,IF(AND(D967=-$B$2,C968&lt;0),IF(E967=$F$2,1,E967+1),IF(AND(D967=$D$2,C968&gt;0),IF(E967=1,1,E967-1),E967)),)</f>
        <v>0</v>
      </c>
      <c r="F968" s="1">
        <f t="shared" ref="F968:F1000" ca="1" si="115">IF($D$3=$S$2,IF(IF(E968&gt;E967,ROUNDUP(F967*$F$3,0),IF(E968&lt;E967,IF(AND(E967=$F$2,E968=1),1,ROUNDDOWN(F967/$F$3,0)),F967))=0,1,IF(E968&gt;E967,ROUNDUP(F967*$F$3,0),IF(E968&lt;E967,IF(AND(E967=$F$2,E968=1),1,ROUNDDOWN(F967/$F$3,0)),F967))),
IF($D$3=$S$4,IF(C967&lt;0,IF(F967=$F$2,$H$3,F967+$F$3),IF(C967&gt;0,F967-$F$3,F967)),
IF($D$3=$S$5,IF(C967&lt;0,F967+F966,IF(C967&gt;0,F967-F966,F967)),
F967)))</f>
        <v>3</v>
      </c>
      <c r="G968" s="1">
        <f t="shared" ca="1" si="110"/>
        <v>300</v>
      </c>
      <c r="H968" s="1">
        <f t="shared" ca="1" si="111"/>
        <v>20072.99989933466</v>
      </c>
    </row>
    <row r="969" spans="1:8" x14ac:dyDescent="0.2">
      <c r="A969" s="1">
        <v>963</v>
      </c>
      <c r="B969" s="1">
        <f t="shared" ca="1" si="112"/>
        <v>0.13746968929530912</v>
      </c>
      <c r="C969" s="1">
        <f t="shared" ca="1" si="109"/>
        <v>-1</v>
      </c>
      <c r="D969" s="1">
        <f t="shared" ca="1" si="113"/>
        <v>4</v>
      </c>
      <c r="E969" s="1">
        <f t="shared" si="114"/>
        <v>0</v>
      </c>
      <c r="F969" s="1">
        <f t="shared" ca="1" si="115"/>
        <v>4</v>
      </c>
      <c r="G969" s="1">
        <f t="shared" ca="1" si="110"/>
        <v>400</v>
      </c>
      <c r="H969" s="1">
        <f t="shared" ca="1" si="111"/>
        <v>19672.99989933466</v>
      </c>
    </row>
    <row r="970" spans="1:8" x14ac:dyDescent="0.2">
      <c r="A970" s="1">
        <v>964</v>
      </c>
      <c r="B970" s="1">
        <f t="shared" ca="1" si="112"/>
        <v>0.60969836562467261</v>
      </c>
      <c r="C970" s="1">
        <f t="shared" ca="1" si="109"/>
        <v>1.5003715654173615</v>
      </c>
      <c r="D970" s="1">
        <f t="shared" ca="1" si="113"/>
        <v>3</v>
      </c>
      <c r="E970" s="1">
        <f t="shared" si="114"/>
        <v>0</v>
      </c>
      <c r="F970" s="1">
        <f t="shared" ca="1" si="115"/>
        <v>5</v>
      </c>
      <c r="G970" s="1">
        <f t="shared" ca="1" si="110"/>
        <v>500</v>
      </c>
      <c r="H970" s="1">
        <f t="shared" ca="1" si="111"/>
        <v>20423.185682043342</v>
      </c>
    </row>
    <row r="971" spans="1:8" x14ac:dyDescent="0.2">
      <c r="A971" s="1">
        <v>965</v>
      </c>
      <c r="B971" s="1">
        <f t="shared" ca="1" si="112"/>
        <v>0.84136075909430208</v>
      </c>
      <c r="C971" s="1">
        <f t="shared" ca="1" si="109"/>
        <v>1.5003715654173615</v>
      </c>
      <c r="D971" s="1">
        <f t="shared" ca="1" si="113"/>
        <v>2</v>
      </c>
      <c r="E971" s="1">
        <f t="shared" si="114"/>
        <v>0</v>
      </c>
      <c r="F971" s="1">
        <f t="shared" ca="1" si="115"/>
        <v>4</v>
      </c>
      <c r="G971" s="1">
        <f t="shared" ca="1" si="110"/>
        <v>400</v>
      </c>
      <c r="H971" s="1">
        <f t="shared" ca="1" si="111"/>
        <v>21023.334308210287</v>
      </c>
    </row>
    <row r="972" spans="1:8" x14ac:dyDescent="0.2">
      <c r="A972" s="1">
        <v>966</v>
      </c>
      <c r="B972" s="1">
        <f t="shared" ca="1" si="112"/>
        <v>0.71471690295960444</v>
      </c>
      <c r="C972" s="1">
        <f t="shared" ca="1" si="109"/>
        <v>1.5003715654173615</v>
      </c>
      <c r="D972" s="1">
        <f t="shared" ca="1" si="113"/>
        <v>1</v>
      </c>
      <c r="E972" s="1">
        <f t="shared" si="114"/>
        <v>0</v>
      </c>
      <c r="F972" s="1">
        <f t="shared" ca="1" si="115"/>
        <v>3</v>
      </c>
      <c r="G972" s="1">
        <f t="shared" ca="1" si="110"/>
        <v>300</v>
      </c>
      <c r="H972" s="1">
        <f t="shared" ca="1" si="111"/>
        <v>21473.445777835495</v>
      </c>
    </row>
    <row r="973" spans="1:8" x14ac:dyDescent="0.2">
      <c r="A973" s="1">
        <v>967</v>
      </c>
      <c r="B973" s="1">
        <f t="shared" ca="1" si="112"/>
        <v>0.29535066838009194</v>
      </c>
      <c r="C973" s="1">
        <f t="shared" ca="1" si="109"/>
        <v>-1</v>
      </c>
      <c r="D973" s="1">
        <f t="shared" ca="1" si="113"/>
        <v>2</v>
      </c>
      <c r="E973" s="1">
        <f t="shared" si="114"/>
        <v>0</v>
      </c>
      <c r="F973" s="1">
        <f t="shared" ca="1" si="115"/>
        <v>2</v>
      </c>
      <c r="G973" s="1">
        <f t="shared" ca="1" si="110"/>
        <v>200</v>
      </c>
      <c r="H973" s="1">
        <f t="shared" ca="1" si="111"/>
        <v>21273.445777835495</v>
      </c>
    </row>
    <row r="974" spans="1:8" x14ac:dyDescent="0.2">
      <c r="A974" s="1">
        <v>968</v>
      </c>
      <c r="B974" s="1">
        <f t="shared" ca="1" si="112"/>
        <v>0.64281037188043499</v>
      </c>
      <c r="C974" s="1">
        <f t="shared" ca="1" si="109"/>
        <v>1.5003715654173615</v>
      </c>
      <c r="D974" s="1">
        <f t="shared" ca="1" si="113"/>
        <v>1</v>
      </c>
      <c r="E974" s="1">
        <f t="shared" si="114"/>
        <v>0</v>
      </c>
      <c r="F974" s="1">
        <f t="shared" ca="1" si="115"/>
        <v>3</v>
      </c>
      <c r="G974" s="1">
        <f t="shared" ca="1" si="110"/>
        <v>300</v>
      </c>
      <c r="H974" s="1">
        <f t="shared" ca="1" si="111"/>
        <v>21723.557247460703</v>
      </c>
    </row>
    <row r="975" spans="1:8" x14ac:dyDescent="0.2">
      <c r="A975" s="1">
        <v>969</v>
      </c>
      <c r="B975" s="1">
        <f t="shared" ca="1" si="112"/>
        <v>0.82949945274745529</v>
      </c>
      <c r="C975" s="1">
        <f t="shared" ca="1" si="109"/>
        <v>1.5003715654173615</v>
      </c>
      <c r="D975" s="1">
        <f t="shared" ca="1" si="113"/>
        <v>0</v>
      </c>
      <c r="E975" s="1">
        <f t="shared" si="114"/>
        <v>0</v>
      </c>
      <c r="F975" s="1">
        <f t="shared" ca="1" si="115"/>
        <v>2</v>
      </c>
      <c r="G975" s="1">
        <f t="shared" ca="1" si="110"/>
        <v>200</v>
      </c>
      <c r="H975" s="1">
        <f t="shared" ca="1" si="111"/>
        <v>22023.631560544174</v>
      </c>
    </row>
    <row r="976" spans="1:8" x14ac:dyDescent="0.2">
      <c r="A976" s="1">
        <v>970</v>
      </c>
      <c r="B976" s="1">
        <f t="shared" ca="1" si="112"/>
        <v>0.76434228395833403</v>
      </c>
      <c r="C976" s="1">
        <f t="shared" ca="1" si="109"/>
        <v>1.5003715654173615</v>
      </c>
      <c r="D976" s="1">
        <f t="shared" ca="1" si="113"/>
        <v>-1</v>
      </c>
      <c r="E976" s="1">
        <f t="shared" si="114"/>
        <v>0</v>
      </c>
      <c r="F976" s="1">
        <f t="shared" ca="1" si="115"/>
        <v>1</v>
      </c>
      <c r="G976" s="1">
        <f t="shared" ca="1" si="110"/>
        <v>100</v>
      </c>
      <c r="H976" s="1">
        <f t="shared" ca="1" si="111"/>
        <v>22173.668717085911</v>
      </c>
    </row>
    <row r="977" spans="1:8" x14ac:dyDescent="0.2">
      <c r="A977" s="1">
        <v>971</v>
      </c>
      <c r="B977" s="1">
        <f t="shared" ca="1" si="112"/>
        <v>0.84194737424427668</v>
      </c>
      <c r="C977" s="1">
        <f t="shared" ca="1" si="109"/>
        <v>1.5003715654173615</v>
      </c>
      <c r="D977" s="1">
        <f t="shared" ca="1" si="113"/>
        <v>-2</v>
      </c>
      <c r="E977" s="1">
        <f t="shared" si="114"/>
        <v>0</v>
      </c>
      <c r="F977" s="1">
        <f t="shared" ca="1" si="115"/>
        <v>0</v>
      </c>
      <c r="G977" s="1">
        <f t="shared" ca="1" si="110"/>
        <v>0</v>
      </c>
      <c r="H977" s="1">
        <f t="shared" ca="1" si="111"/>
        <v>22173.668717085911</v>
      </c>
    </row>
    <row r="978" spans="1:8" x14ac:dyDescent="0.2">
      <c r="A978" s="1">
        <v>972</v>
      </c>
      <c r="B978" s="1">
        <f t="shared" ca="1" si="112"/>
        <v>0.78096788301710363</v>
      </c>
      <c r="C978" s="1">
        <f t="shared" ca="1" si="109"/>
        <v>1.5003715654173615</v>
      </c>
      <c r="D978" s="1">
        <f t="shared" ca="1" si="113"/>
        <v>-3</v>
      </c>
      <c r="E978" s="1">
        <f t="shared" si="114"/>
        <v>0</v>
      </c>
      <c r="F978" s="1">
        <f t="shared" ca="1" si="115"/>
        <v>-1</v>
      </c>
      <c r="G978" s="1">
        <f t="shared" ca="1" si="110"/>
        <v>-100</v>
      </c>
      <c r="H978" s="1">
        <f t="shared" ca="1" si="111"/>
        <v>22023.631560544174</v>
      </c>
    </row>
    <row r="979" spans="1:8" x14ac:dyDescent="0.2">
      <c r="A979" s="1">
        <v>973</v>
      </c>
      <c r="B979" s="1">
        <f t="shared" ca="1" si="112"/>
        <v>6.1079240399798396E-3</v>
      </c>
      <c r="C979" s="1">
        <f t="shared" ca="1" si="109"/>
        <v>-1</v>
      </c>
      <c r="D979" s="1">
        <f t="shared" ca="1" si="113"/>
        <v>-2</v>
      </c>
      <c r="E979" s="1">
        <f t="shared" si="114"/>
        <v>0</v>
      </c>
      <c r="F979" s="1">
        <f t="shared" ca="1" si="115"/>
        <v>-2</v>
      </c>
      <c r="G979" s="1">
        <f t="shared" ca="1" si="110"/>
        <v>-200</v>
      </c>
      <c r="H979" s="1">
        <f t="shared" ca="1" si="111"/>
        <v>22223.631560544174</v>
      </c>
    </row>
    <row r="980" spans="1:8" x14ac:dyDescent="0.2">
      <c r="A980" s="1">
        <v>974</v>
      </c>
      <c r="B980" s="1">
        <f t="shared" ca="1" si="112"/>
        <v>0.21481603031946517</v>
      </c>
      <c r="C980" s="1">
        <f t="shared" ca="1" si="109"/>
        <v>-1</v>
      </c>
      <c r="D980" s="1">
        <f t="shared" ca="1" si="113"/>
        <v>-1</v>
      </c>
      <c r="E980" s="1">
        <f t="shared" si="114"/>
        <v>0</v>
      </c>
      <c r="F980" s="1">
        <f t="shared" ca="1" si="115"/>
        <v>-1</v>
      </c>
      <c r="G980" s="1">
        <f t="shared" ca="1" si="110"/>
        <v>-100</v>
      </c>
      <c r="H980" s="1">
        <f t="shared" ca="1" si="111"/>
        <v>22323.631560544174</v>
      </c>
    </row>
    <row r="981" spans="1:8" x14ac:dyDescent="0.2">
      <c r="A981" s="1">
        <v>975</v>
      </c>
      <c r="B981" s="1">
        <f t="shared" ca="1" si="112"/>
        <v>0.60054945368366408</v>
      </c>
      <c r="C981" s="1">
        <f t="shared" ca="1" si="109"/>
        <v>-1</v>
      </c>
      <c r="D981" s="1">
        <f t="shared" ca="1" si="113"/>
        <v>0</v>
      </c>
      <c r="E981" s="1">
        <f t="shared" si="114"/>
        <v>0</v>
      </c>
      <c r="F981" s="1">
        <f t="shared" ca="1" si="115"/>
        <v>0</v>
      </c>
      <c r="G981" s="1">
        <f t="shared" ca="1" si="110"/>
        <v>0</v>
      </c>
      <c r="H981" s="1">
        <f t="shared" ca="1" si="111"/>
        <v>22323.631560544174</v>
      </c>
    </row>
    <row r="982" spans="1:8" x14ac:dyDescent="0.2">
      <c r="A982" s="1">
        <v>976</v>
      </c>
      <c r="B982" s="1">
        <f t="shared" ca="1" si="112"/>
        <v>0.61677569500419938</v>
      </c>
      <c r="C982" s="1">
        <f t="shared" ca="1" si="109"/>
        <v>1.5003715654173615</v>
      </c>
      <c r="D982" s="1">
        <f t="shared" ca="1" si="113"/>
        <v>-1</v>
      </c>
      <c r="E982" s="1">
        <f t="shared" si="114"/>
        <v>0</v>
      </c>
      <c r="F982" s="1">
        <f t="shared" ca="1" si="115"/>
        <v>1</v>
      </c>
      <c r="G982" s="1">
        <f t="shared" ca="1" si="110"/>
        <v>100</v>
      </c>
      <c r="H982" s="1">
        <f t="shared" ca="1" si="111"/>
        <v>22473.668717085911</v>
      </c>
    </row>
    <row r="983" spans="1:8" x14ac:dyDescent="0.2">
      <c r="A983" s="1">
        <v>977</v>
      </c>
      <c r="B983" s="1">
        <f t="shared" ca="1" si="112"/>
        <v>0.1971710723628417</v>
      </c>
      <c r="C983" s="1">
        <f t="shared" ca="1" si="109"/>
        <v>-1</v>
      </c>
      <c r="D983" s="1">
        <f t="shared" ca="1" si="113"/>
        <v>0</v>
      </c>
      <c r="E983" s="1">
        <f t="shared" si="114"/>
        <v>0</v>
      </c>
      <c r="F983" s="1">
        <f t="shared" ca="1" si="115"/>
        <v>0</v>
      </c>
      <c r="G983" s="1">
        <f t="shared" ca="1" si="110"/>
        <v>0</v>
      </c>
      <c r="H983" s="1">
        <f t="shared" ca="1" si="111"/>
        <v>22473.668717085911</v>
      </c>
    </row>
    <row r="984" spans="1:8" x14ac:dyDescent="0.2">
      <c r="A984" s="1">
        <v>978</v>
      </c>
      <c r="B984" s="1">
        <f t="shared" ca="1" si="112"/>
        <v>0.3262851435826295</v>
      </c>
      <c r="C984" s="1">
        <f t="shared" ca="1" si="109"/>
        <v>-1</v>
      </c>
      <c r="D984" s="1">
        <f t="shared" ca="1" si="113"/>
        <v>1</v>
      </c>
      <c r="E984" s="1">
        <f t="shared" si="114"/>
        <v>0</v>
      </c>
      <c r="F984" s="1">
        <f t="shared" ca="1" si="115"/>
        <v>1</v>
      </c>
      <c r="G984" s="1">
        <f t="shared" ca="1" si="110"/>
        <v>100</v>
      </c>
      <c r="H984" s="1">
        <f t="shared" ca="1" si="111"/>
        <v>22373.668717085911</v>
      </c>
    </row>
    <row r="985" spans="1:8" x14ac:dyDescent="0.2">
      <c r="A985" s="1">
        <v>979</v>
      </c>
      <c r="B985" s="1">
        <f t="shared" ca="1" si="112"/>
        <v>0.14971028473542425</v>
      </c>
      <c r="C985" s="1">
        <f t="shared" ca="1" si="109"/>
        <v>-1</v>
      </c>
      <c r="D985" s="1">
        <f t="shared" ca="1" si="113"/>
        <v>2</v>
      </c>
      <c r="E985" s="1">
        <f t="shared" si="114"/>
        <v>0</v>
      </c>
      <c r="F985" s="1">
        <f t="shared" ca="1" si="115"/>
        <v>2</v>
      </c>
      <c r="G985" s="1">
        <f t="shared" ca="1" si="110"/>
        <v>200</v>
      </c>
      <c r="H985" s="1">
        <f t="shared" ca="1" si="111"/>
        <v>22173.668717085911</v>
      </c>
    </row>
    <row r="986" spans="1:8" x14ac:dyDescent="0.2">
      <c r="A986" s="1">
        <v>980</v>
      </c>
      <c r="B986" s="1">
        <f t="shared" ca="1" si="112"/>
        <v>0.13976626247695489</v>
      </c>
      <c r="C986" s="1">
        <f t="shared" ca="1" si="109"/>
        <v>-1</v>
      </c>
      <c r="D986" s="1">
        <f t="shared" ca="1" si="113"/>
        <v>3</v>
      </c>
      <c r="E986" s="1">
        <f t="shared" si="114"/>
        <v>0</v>
      </c>
      <c r="F986" s="1">
        <f t="shared" ca="1" si="115"/>
        <v>3</v>
      </c>
      <c r="G986" s="1">
        <f t="shared" ca="1" si="110"/>
        <v>300</v>
      </c>
      <c r="H986" s="1">
        <f t="shared" ca="1" si="111"/>
        <v>21873.668717085911</v>
      </c>
    </row>
    <row r="987" spans="1:8" x14ac:dyDescent="0.2">
      <c r="A987" s="1">
        <v>981</v>
      </c>
      <c r="B987" s="1">
        <f t="shared" ca="1" si="112"/>
        <v>0.68114206106303821</v>
      </c>
      <c r="C987" s="1">
        <f t="shared" ca="1" si="109"/>
        <v>1.5003715654173615</v>
      </c>
      <c r="D987" s="1">
        <f t="shared" ca="1" si="113"/>
        <v>2</v>
      </c>
      <c r="E987" s="1">
        <f t="shared" si="114"/>
        <v>0</v>
      </c>
      <c r="F987" s="1">
        <f t="shared" ca="1" si="115"/>
        <v>4</v>
      </c>
      <c r="G987" s="1">
        <f t="shared" ca="1" si="110"/>
        <v>400</v>
      </c>
      <c r="H987" s="1">
        <f t="shared" ca="1" si="111"/>
        <v>22473.817343252857</v>
      </c>
    </row>
    <row r="988" spans="1:8" x14ac:dyDescent="0.2">
      <c r="A988" s="1">
        <v>982</v>
      </c>
      <c r="B988" s="1">
        <f t="shared" ca="1" si="112"/>
        <v>0.73877002136373615</v>
      </c>
      <c r="C988" s="1">
        <f t="shared" ca="1" si="109"/>
        <v>1.5003715654173615</v>
      </c>
      <c r="D988" s="1">
        <f t="shared" ca="1" si="113"/>
        <v>1</v>
      </c>
      <c r="E988" s="1">
        <f t="shared" si="114"/>
        <v>0</v>
      </c>
      <c r="F988" s="1">
        <f t="shared" ca="1" si="115"/>
        <v>3</v>
      </c>
      <c r="G988" s="1">
        <f t="shared" ca="1" si="110"/>
        <v>300</v>
      </c>
      <c r="H988" s="1">
        <f t="shared" ca="1" si="111"/>
        <v>22923.928812878064</v>
      </c>
    </row>
    <row r="989" spans="1:8" x14ac:dyDescent="0.2">
      <c r="A989" s="1">
        <v>983</v>
      </c>
      <c r="B989" s="1">
        <f t="shared" ca="1" si="112"/>
        <v>0.64405730354649948</v>
      </c>
      <c r="C989" s="1">
        <f t="shared" ref="C989:C1000" ca="1" si="116">IF(B989&lt;$D$1,$F$1,$H$1)</f>
        <v>1.5003715654173615</v>
      </c>
      <c r="D989" s="1">
        <f t="shared" ca="1" si="113"/>
        <v>0</v>
      </c>
      <c r="E989" s="1">
        <f t="shared" si="114"/>
        <v>0</v>
      </c>
      <c r="F989" s="1">
        <f t="shared" ca="1" si="115"/>
        <v>2</v>
      </c>
      <c r="G989" s="1">
        <f t="shared" ref="G989:G1000" ca="1" si="117">F989*$H$2</f>
        <v>200</v>
      </c>
      <c r="H989" s="1">
        <f t="shared" ref="H989:H1000" ca="1" si="118">H988+G989*C989</f>
        <v>23224.003125961535</v>
      </c>
    </row>
    <row r="990" spans="1:8" x14ac:dyDescent="0.2">
      <c r="A990" s="1">
        <v>984</v>
      </c>
      <c r="B990" s="1">
        <f t="shared" ca="1" si="112"/>
        <v>0.78498886541206725</v>
      </c>
      <c r="C990" s="1">
        <f t="shared" ca="1" si="116"/>
        <v>1.5003715654173615</v>
      </c>
      <c r="D990" s="1">
        <f t="shared" ca="1" si="113"/>
        <v>-1</v>
      </c>
      <c r="E990" s="1">
        <f t="shared" si="114"/>
        <v>0</v>
      </c>
      <c r="F990" s="1">
        <f t="shared" ca="1" si="115"/>
        <v>1</v>
      </c>
      <c r="G990" s="1">
        <f t="shared" ca="1" si="117"/>
        <v>100</v>
      </c>
      <c r="H990" s="1">
        <f t="shared" ca="1" si="118"/>
        <v>23374.040282503272</v>
      </c>
    </row>
    <row r="991" spans="1:8" x14ac:dyDescent="0.2">
      <c r="A991" s="1">
        <v>985</v>
      </c>
      <c r="B991" s="1">
        <f t="shared" ca="1" si="112"/>
        <v>4.0464860468893527E-2</v>
      </c>
      <c r="C991" s="1">
        <f t="shared" ca="1" si="116"/>
        <v>-1</v>
      </c>
      <c r="D991" s="1">
        <f t="shared" ca="1" si="113"/>
        <v>0</v>
      </c>
      <c r="E991" s="1">
        <f t="shared" si="114"/>
        <v>0</v>
      </c>
      <c r="F991" s="1">
        <f t="shared" ca="1" si="115"/>
        <v>0</v>
      </c>
      <c r="G991" s="1">
        <f t="shared" ca="1" si="117"/>
        <v>0</v>
      </c>
      <c r="H991" s="1">
        <f t="shared" ca="1" si="118"/>
        <v>23374.040282503272</v>
      </c>
    </row>
    <row r="992" spans="1:8" x14ac:dyDescent="0.2">
      <c r="A992" s="1">
        <v>986</v>
      </c>
      <c r="B992" s="1">
        <f t="shared" ca="1" si="112"/>
        <v>0.93917797372386436</v>
      </c>
      <c r="C992" s="1">
        <f t="shared" ca="1" si="116"/>
        <v>1.5003715654173615</v>
      </c>
      <c r="D992" s="1">
        <f t="shared" ca="1" si="113"/>
        <v>-1</v>
      </c>
      <c r="E992" s="1">
        <f t="shared" si="114"/>
        <v>0</v>
      </c>
      <c r="F992" s="1">
        <f t="shared" ca="1" si="115"/>
        <v>1</v>
      </c>
      <c r="G992" s="1">
        <f t="shared" ca="1" si="117"/>
        <v>100</v>
      </c>
      <c r="H992" s="1">
        <f t="shared" ca="1" si="118"/>
        <v>23524.07743904501</v>
      </c>
    </row>
    <row r="993" spans="1:8" x14ac:dyDescent="0.2">
      <c r="A993" s="1">
        <v>987</v>
      </c>
      <c r="B993" s="1">
        <f t="shared" ca="1" si="112"/>
        <v>0.13114058632598347</v>
      </c>
      <c r="C993" s="1">
        <f t="shared" ca="1" si="116"/>
        <v>-1</v>
      </c>
      <c r="D993" s="1">
        <f t="shared" ca="1" si="113"/>
        <v>0</v>
      </c>
      <c r="E993" s="1">
        <f t="shared" si="114"/>
        <v>0</v>
      </c>
      <c r="F993" s="1">
        <f t="shared" ca="1" si="115"/>
        <v>0</v>
      </c>
      <c r="G993" s="1">
        <f t="shared" ca="1" si="117"/>
        <v>0</v>
      </c>
      <c r="H993" s="1">
        <f t="shared" ca="1" si="118"/>
        <v>23524.07743904501</v>
      </c>
    </row>
    <row r="994" spans="1:8" x14ac:dyDescent="0.2">
      <c r="A994" s="1">
        <v>988</v>
      </c>
      <c r="B994" s="1">
        <f t="shared" ca="1" si="112"/>
        <v>0.22912123045355126</v>
      </c>
      <c r="C994" s="1">
        <f t="shared" ca="1" si="116"/>
        <v>-1</v>
      </c>
      <c r="D994" s="1">
        <f t="shared" ca="1" si="113"/>
        <v>1</v>
      </c>
      <c r="E994" s="1">
        <f t="shared" si="114"/>
        <v>0</v>
      </c>
      <c r="F994" s="1">
        <f t="shared" ca="1" si="115"/>
        <v>1</v>
      </c>
      <c r="G994" s="1">
        <f t="shared" ca="1" si="117"/>
        <v>100</v>
      </c>
      <c r="H994" s="1">
        <f t="shared" ca="1" si="118"/>
        <v>23424.07743904501</v>
      </c>
    </row>
    <row r="995" spans="1:8" x14ac:dyDescent="0.2">
      <c r="A995" s="1">
        <v>989</v>
      </c>
      <c r="B995" s="1">
        <f t="shared" ca="1" si="112"/>
        <v>0.56908636048771344</v>
      </c>
      <c r="C995" s="1">
        <f t="shared" ca="1" si="116"/>
        <v>-1</v>
      </c>
      <c r="D995" s="1">
        <f t="shared" ca="1" si="113"/>
        <v>2</v>
      </c>
      <c r="E995" s="1">
        <f t="shared" si="114"/>
        <v>0</v>
      </c>
      <c r="F995" s="1">
        <f t="shared" ca="1" si="115"/>
        <v>2</v>
      </c>
      <c r="G995" s="1">
        <f t="shared" ca="1" si="117"/>
        <v>200</v>
      </c>
      <c r="H995" s="1">
        <f t="shared" ca="1" si="118"/>
        <v>23224.07743904501</v>
      </c>
    </row>
    <row r="996" spans="1:8" x14ac:dyDescent="0.2">
      <c r="A996" s="1">
        <v>990</v>
      </c>
      <c r="B996" s="1">
        <f t="shared" ca="1" si="112"/>
        <v>0.16142723509980972</v>
      </c>
      <c r="C996" s="1">
        <f t="shared" ca="1" si="116"/>
        <v>-1</v>
      </c>
      <c r="D996" s="1">
        <f t="shared" ca="1" si="113"/>
        <v>3</v>
      </c>
      <c r="E996" s="1">
        <f t="shared" si="114"/>
        <v>0</v>
      </c>
      <c r="F996" s="1">
        <f t="shared" ca="1" si="115"/>
        <v>3</v>
      </c>
      <c r="G996" s="1">
        <f t="shared" ca="1" si="117"/>
        <v>300</v>
      </c>
      <c r="H996" s="1">
        <f t="shared" ca="1" si="118"/>
        <v>22924.07743904501</v>
      </c>
    </row>
    <row r="997" spans="1:8" x14ac:dyDescent="0.2">
      <c r="A997" s="1">
        <v>991</v>
      </c>
      <c r="B997" s="1">
        <f t="shared" ca="1" si="112"/>
        <v>0.3824225458653695</v>
      </c>
      <c r="C997" s="1">
        <f t="shared" ca="1" si="116"/>
        <v>-1</v>
      </c>
      <c r="D997" s="1">
        <f t="shared" ca="1" si="113"/>
        <v>4</v>
      </c>
      <c r="E997" s="1">
        <f t="shared" si="114"/>
        <v>0</v>
      </c>
      <c r="F997" s="1">
        <f t="shared" ca="1" si="115"/>
        <v>4</v>
      </c>
      <c r="G997" s="1">
        <f t="shared" ca="1" si="117"/>
        <v>400</v>
      </c>
      <c r="H997" s="1">
        <f t="shared" ca="1" si="118"/>
        <v>22524.07743904501</v>
      </c>
    </row>
    <row r="998" spans="1:8" x14ac:dyDescent="0.2">
      <c r="A998" s="1">
        <v>992</v>
      </c>
      <c r="B998" s="1">
        <f t="shared" ca="1" si="112"/>
        <v>0.60553893583920282</v>
      </c>
      <c r="C998" s="1">
        <f t="shared" ca="1" si="116"/>
        <v>1.5003715654173615</v>
      </c>
      <c r="D998" s="1">
        <f t="shared" ca="1" si="113"/>
        <v>3</v>
      </c>
      <c r="E998" s="1">
        <f t="shared" si="114"/>
        <v>0</v>
      </c>
      <c r="F998" s="1">
        <f t="shared" ca="1" si="115"/>
        <v>5</v>
      </c>
      <c r="G998" s="1">
        <f t="shared" ca="1" si="117"/>
        <v>500</v>
      </c>
      <c r="H998" s="1">
        <f t="shared" ca="1" si="118"/>
        <v>23274.263221753692</v>
      </c>
    </row>
    <row r="999" spans="1:8" x14ac:dyDescent="0.2">
      <c r="A999" s="1">
        <v>993</v>
      </c>
      <c r="B999" s="1">
        <f t="shared" ca="1" si="112"/>
        <v>0.3341654057973773</v>
      </c>
      <c r="C999" s="1">
        <f t="shared" ca="1" si="116"/>
        <v>-1</v>
      </c>
      <c r="D999" s="1">
        <f t="shared" ca="1" si="113"/>
        <v>4</v>
      </c>
      <c r="E999" s="1">
        <f t="shared" si="114"/>
        <v>0</v>
      </c>
      <c r="F999" s="1">
        <f t="shared" ca="1" si="115"/>
        <v>4</v>
      </c>
      <c r="G999" s="1">
        <f t="shared" ca="1" si="117"/>
        <v>400</v>
      </c>
      <c r="H999" s="1">
        <f t="shared" ca="1" si="118"/>
        <v>22874.263221753692</v>
      </c>
    </row>
    <row r="1000" spans="1:8" x14ac:dyDescent="0.2">
      <c r="A1000" s="1">
        <v>994</v>
      </c>
      <c r="B1000" s="1">
        <f t="shared" ca="1" si="112"/>
        <v>0.99201182984220748</v>
      </c>
      <c r="C1000" s="1">
        <f t="shared" ca="1" si="116"/>
        <v>1.5003715654173615</v>
      </c>
      <c r="D1000" s="1">
        <f t="shared" ca="1" si="113"/>
        <v>3</v>
      </c>
      <c r="E1000" s="1">
        <f t="shared" si="114"/>
        <v>0</v>
      </c>
      <c r="F1000" s="1">
        <f t="shared" ca="1" si="115"/>
        <v>5</v>
      </c>
      <c r="G1000" s="1">
        <f t="shared" ca="1" si="117"/>
        <v>500</v>
      </c>
      <c r="H1000" s="1">
        <f t="shared" ca="1" si="118"/>
        <v>23624.449004462374</v>
      </c>
    </row>
  </sheetData>
  <dataValidations count="1">
    <dataValidation type="list" allowBlank="1" showInputMessage="1" showErrorMessage="1" sqref="D3" xr:uid="{00000000-0002-0000-0100-000000000000}">
      <formula1>$S:$S</formula1>
    </dataValidation>
  </dataValidation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B1:Z39"/>
  <sheetViews>
    <sheetView zoomScale="87" zoomScaleNormal="87" zoomScalePageLayoutView="87" workbookViewId="0">
      <selection activeCell="D2" sqref="D2"/>
    </sheetView>
  </sheetViews>
  <sheetFormatPr baseColWidth="10" defaultColWidth="8.83203125" defaultRowHeight="16" x14ac:dyDescent="0.2"/>
  <cols>
    <col min="1" max="1" width="3.5" customWidth="1"/>
    <col min="2" max="2" width="5.5" style="31" bestFit="1" customWidth="1"/>
    <col min="3" max="12" width="4" style="31" customWidth="1"/>
    <col min="13" max="13" width="6.6640625" customWidth="1"/>
    <col min="17" max="17" width="9.33203125" bestFit="1" customWidth="1"/>
    <col min="24" max="24" width="9.83203125" customWidth="1"/>
    <col min="27" max="27" width="12.5" bestFit="1" customWidth="1"/>
  </cols>
  <sheetData>
    <row r="1" spans="2:26" ht="22" thickBot="1" x14ac:dyDescent="0.3">
      <c r="B1" s="432" t="s">
        <v>23</v>
      </c>
      <c r="C1" s="432"/>
      <c r="D1" s="432"/>
      <c r="E1" s="432"/>
      <c r="F1" s="432"/>
      <c r="G1" s="432"/>
      <c r="H1" s="432"/>
      <c r="I1" s="432"/>
      <c r="J1" s="432"/>
      <c r="K1" s="432"/>
      <c r="L1" s="432"/>
      <c r="N1" s="445" t="s">
        <v>59</v>
      </c>
      <c r="O1" s="445"/>
      <c r="P1" s="445"/>
      <c r="Q1" s="445"/>
      <c r="R1" s="445"/>
      <c r="S1" s="445"/>
      <c r="T1" s="445"/>
      <c r="U1" s="445"/>
      <c r="V1" s="445"/>
      <c r="W1" s="445"/>
      <c r="X1" s="445"/>
      <c r="Y1" s="445"/>
      <c r="Z1" s="158"/>
    </row>
    <row r="2" spans="2:26" ht="17" thickBot="1" x14ac:dyDescent="0.25">
      <c r="B2" s="49" t="s">
        <v>9</v>
      </c>
      <c r="C2" s="49" t="s">
        <v>22</v>
      </c>
      <c r="D2" s="49">
        <v>2</v>
      </c>
      <c r="E2" s="49">
        <v>3</v>
      </c>
      <c r="F2" s="49">
        <v>4</v>
      </c>
      <c r="G2" s="49">
        <v>5</v>
      </c>
      <c r="H2" s="49">
        <v>6</v>
      </c>
      <c r="I2" s="49">
        <v>7</v>
      </c>
      <c r="J2" s="49">
        <v>8</v>
      </c>
      <c r="K2" s="49">
        <v>9</v>
      </c>
      <c r="L2" s="49">
        <v>10</v>
      </c>
      <c r="N2" s="433"/>
      <c r="O2" s="434"/>
      <c r="P2" s="77" t="s">
        <v>8</v>
      </c>
      <c r="Q2" s="78" t="s">
        <v>37</v>
      </c>
      <c r="R2" s="78" t="s">
        <v>36</v>
      </c>
      <c r="S2" s="125" t="s">
        <v>38</v>
      </c>
      <c r="T2" s="119" t="s">
        <v>58</v>
      </c>
      <c r="U2" s="141" t="s">
        <v>19</v>
      </c>
      <c r="V2" s="142" t="s">
        <v>19</v>
      </c>
      <c r="W2" s="142" t="s">
        <v>19</v>
      </c>
      <c r="X2" s="142" t="s">
        <v>19</v>
      </c>
      <c r="Y2" s="143" t="s">
        <v>19</v>
      </c>
    </row>
    <row r="3" spans="2:26" ht="17" thickBot="1" x14ac:dyDescent="0.25">
      <c r="B3" s="49" t="s">
        <v>20</v>
      </c>
      <c r="C3" s="50" t="str">
        <f>HSDR!O8</f>
        <v>H</v>
      </c>
      <c r="D3" s="50" t="str">
        <f>HSDR!P8</f>
        <v>H</v>
      </c>
      <c r="E3" s="50" t="str">
        <f>HSDR!Q8</f>
        <v>H</v>
      </c>
      <c r="F3" s="50" t="str">
        <f>HSDR!R8</f>
        <v>H</v>
      </c>
      <c r="G3" s="50" t="str">
        <f>HSDR!S8</f>
        <v>H</v>
      </c>
      <c r="H3" s="50" t="str">
        <f>HSDR!T8</f>
        <v>H</v>
      </c>
      <c r="I3" s="50" t="str">
        <f>HSDR!U8</f>
        <v>H</v>
      </c>
      <c r="J3" s="50" t="str">
        <f>HSDR!V8</f>
        <v>H</v>
      </c>
      <c r="K3" s="50" t="str">
        <f>HSDR!W8</f>
        <v>H</v>
      </c>
      <c r="L3" s="50" t="str">
        <f>HSDR!X8</f>
        <v>H</v>
      </c>
      <c r="N3" s="148"/>
      <c r="O3" s="149"/>
      <c r="P3" s="446" t="str">
        <f>B32</f>
        <v>EV = -0.00531417925590545</v>
      </c>
      <c r="Q3" s="447"/>
      <c r="R3" s="447"/>
      <c r="S3" s="448"/>
      <c r="T3" s="119" t="s">
        <v>57</v>
      </c>
      <c r="U3" s="150">
        <v>2</v>
      </c>
      <c r="V3" s="151">
        <v>3</v>
      </c>
      <c r="W3" s="151">
        <v>4</v>
      </c>
      <c r="X3" s="151">
        <v>5</v>
      </c>
      <c r="Y3" s="152">
        <v>6</v>
      </c>
    </row>
    <row r="4" spans="2:26" x14ac:dyDescent="0.2">
      <c r="B4" s="49">
        <v>9</v>
      </c>
      <c r="C4" s="50" t="str">
        <f>HSDR!O9</f>
        <v>H</v>
      </c>
      <c r="D4" s="50" t="str">
        <f>HSDR!P9</f>
        <v>H</v>
      </c>
      <c r="E4" s="50" t="str">
        <f>HSDR!Q9</f>
        <v>D</v>
      </c>
      <c r="F4" s="50" t="str">
        <f>HSDR!R9</f>
        <v>D</v>
      </c>
      <c r="G4" s="50" t="str">
        <f>HSDR!S9</f>
        <v>D</v>
      </c>
      <c r="H4" s="50" t="str">
        <f>HSDR!T9</f>
        <v>D</v>
      </c>
      <c r="I4" s="50" t="str">
        <f>HSDR!U9</f>
        <v>H</v>
      </c>
      <c r="J4" s="50" t="str">
        <f>HSDR!V9</f>
        <v>H</v>
      </c>
      <c r="K4" s="50" t="str">
        <f>HSDR!W9</f>
        <v>H</v>
      </c>
      <c r="L4" s="50" t="str">
        <f>HSDR!X9</f>
        <v>H</v>
      </c>
      <c r="N4" s="454" t="s">
        <v>35</v>
      </c>
      <c r="O4" s="455"/>
      <c r="P4" s="144">
        <f>'WL Prob'!O4</f>
        <v>0.60218479745106923</v>
      </c>
      <c r="Q4" s="145">
        <f>0.5+(P4-0.6)/50</f>
        <v>0.50004369594902143</v>
      </c>
      <c r="R4" s="146">
        <f>P4</f>
        <v>0.60218479745106923</v>
      </c>
      <c r="S4" s="147">
        <f>ROUND(R4*10,0)</f>
        <v>6</v>
      </c>
      <c r="T4" s="120">
        <v>1</v>
      </c>
      <c r="U4" s="28">
        <f>-1*T4*P4*S4</f>
        <v>-3.6131087847064154</v>
      </c>
      <c r="V4" s="2">
        <f>-P4*T4*1*S4</f>
        <v>-3.6131087847064154</v>
      </c>
      <c r="W4" s="2">
        <f>-P4*S4*T4*1</f>
        <v>-3.6131087847064154</v>
      </c>
      <c r="X4" s="2">
        <f>-P4*T4*S4*1</f>
        <v>-3.6131087847064154</v>
      </c>
      <c r="Y4" s="8">
        <f>-P4*S4*T4*1</f>
        <v>-3.6131087847064154</v>
      </c>
    </row>
    <row r="5" spans="2:26" ht="17" thickBot="1" x14ac:dyDescent="0.25">
      <c r="B5" s="49">
        <v>10</v>
      </c>
      <c r="C5" s="50" t="str">
        <f>HSDR!O10</f>
        <v>H</v>
      </c>
      <c r="D5" s="50" t="str">
        <f>HSDR!P10</f>
        <v>D</v>
      </c>
      <c r="E5" s="50" t="str">
        <f>HSDR!Q10</f>
        <v>D</v>
      </c>
      <c r="F5" s="50" t="str">
        <f>HSDR!R10</f>
        <v>D</v>
      </c>
      <c r="G5" s="50" t="str">
        <f>HSDR!S10</f>
        <v>D</v>
      </c>
      <c r="H5" s="50" t="str">
        <f>HSDR!T10</f>
        <v>D</v>
      </c>
      <c r="I5" s="50" t="str">
        <f>HSDR!U10</f>
        <v>D</v>
      </c>
      <c r="J5" s="50" t="str">
        <f>HSDR!V10</f>
        <v>D</v>
      </c>
      <c r="K5" s="50" t="str">
        <f>HSDR!W10</f>
        <v>D</v>
      </c>
      <c r="L5" s="50" t="str">
        <f>HSDR!X10</f>
        <v>H</v>
      </c>
      <c r="N5" s="437" t="s">
        <v>34</v>
      </c>
      <c r="O5" s="438"/>
      <c r="P5" s="80">
        <f>'WL Prob'!O5</f>
        <v>0.3978152025489306</v>
      </c>
      <c r="Q5" s="157">
        <f>0.5+(P5-0.4)/50</f>
        <v>0.49995630405097863</v>
      </c>
      <c r="R5" s="82">
        <f>P5</f>
        <v>0.3978152025489306</v>
      </c>
      <c r="S5" s="83">
        <v>4</v>
      </c>
      <c r="T5" s="153">
        <f>(EV!H46+P4)/P5</f>
        <v>1.5003715654173615</v>
      </c>
      <c r="U5" s="133">
        <f>U3*T5*P5*S5</f>
        <v>4.7749649455613099</v>
      </c>
      <c r="V5" s="26">
        <f>P5*T5*V3*S5</f>
        <v>7.1624474183419649</v>
      </c>
      <c r="W5" s="26">
        <f>P5*S5*T5*W3</f>
        <v>9.5499298911226198</v>
      </c>
      <c r="X5" s="26">
        <f>P5*T5*S5*X3</f>
        <v>11.937412363903274</v>
      </c>
      <c r="Y5" s="27">
        <f>P5*S5*T5*Y3</f>
        <v>14.32489483668393</v>
      </c>
    </row>
    <row r="6" spans="2:26" ht="17" thickBot="1" x14ac:dyDescent="0.25">
      <c r="B6" s="49">
        <v>11</v>
      </c>
      <c r="C6" s="50" t="str">
        <f>HSDR!O11</f>
        <v>H</v>
      </c>
      <c r="D6" s="50" t="str">
        <f>HSDR!P11</f>
        <v>D</v>
      </c>
      <c r="E6" s="50" t="str">
        <f>HSDR!Q11</f>
        <v>D</v>
      </c>
      <c r="F6" s="50" t="str">
        <f>HSDR!R11</f>
        <v>D</v>
      </c>
      <c r="G6" s="50" t="str">
        <f>HSDR!S11</f>
        <v>D</v>
      </c>
      <c r="H6" s="50" t="str">
        <f>HSDR!T11</f>
        <v>D</v>
      </c>
      <c r="I6" s="50" t="str">
        <f>HSDR!U11</f>
        <v>D</v>
      </c>
      <c r="J6" s="50" t="str">
        <f>HSDR!V11</f>
        <v>D</v>
      </c>
      <c r="K6" s="50" t="str">
        <f>HSDR!W11</f>
        <v>D</v>
      </c>
      <c r="L6" s="50" t="str">
        <f>HSDR!X11</f>
        <v>D</v>
      </c>
      <c r="N6" s="439" t="s">
        <v>2</v>
      </c>
      <c r="O6" s="440"/>
      <c r="P6" s="88">
        <f>SUM(P4:P5)</f>
        <v>0.99999999999999978</v>
      </c>
      <c r="Q6" s="89">
        <f>SUM(Q4:Q5)</f>
        <v>1</v>
      </c>
      <c r="R6" s="90">
        <f>P6</f>
        <v>0.99999999999999978</v>
      </c>
      <c r="S6" s="156">
        <f>ROUND(R6*10,0)</f>
        <v>10</v>
      </c>
      <c r="T6" s="119" t="s">
        <v>60</v>
      </c>
      <c r="U6" s="29">
        <f>SUM(U4:U5)</f>
        <v>1.1618561608548945</v>
      </c>
      <c r="V6" s="19">
        <f>SUM(V4:V5)</f>
        <v>3.5493386336355495</v>
      </c>
      <c r="W6" s="19">
        <f>SUM(W4:W5)</f>
        <v>5.936821106416204</v>
      </c>
      <c r="X6" s="19">
        <f>SUM(X4:X5)</f>
        <v>8.324303579196858</v>
      </c>
      <c r="Y6" s="20">
        <f>SUM(Y4:Y5)</f>
        <v>10.711786051977514</v>
      </c>
    </row>
    <row r="7" spans="2:26" ht="17" thickBot="1" x14ac:dyDescent="0.25">
      <c r="B7" s="49">
        <v>12</v>
      </c>
      <c r="C7" s="50" t="str">
        <f>HSDR!O12</f>
        <v>H</v>
      </c>
      <c r="D7" s="50" t="str">
        <f>HSDR!P12</f>
        <v>H</v>
      </c>
      <c r="E7" s="50" t="str">
        <f>HSDR!Q12</f>
        <v>H</v>
      </c>
      <c r="F7" s="50" t="str">
        <f>HSDR!R12</f>
        <v>S</v>
      </c>
      <c r="G7" s="50" t="str">
        <f>HSDR!S12</f>
        <v>S</v>
      </c>
      <c r="H7" s="50" t="str">
        <f>HSDR!T12</f>
        <v>S</v>
      </c>
      <c r="I7" s="50" t="str">
        <f>HSDR!U12</f>
        <v>H</v>
      </c>
      <c r="J7" s="50" t="str">
        <f>HSDR!V12</f>
        <v>H</v>
      </c>
      <c r="K7" s="50" t="str">
        <f>HSDR!W12</f>
        <v>H</v>
      </c>
      <c r="L7" s="50" t="str">
        <f>HSDR!X12</f>
        <v>H</v>
      </c>
      <c r="N7" s="439" t="s">
        <v>39</v>
      </c>
      <c r="O7" s="440"/>
      <c r="P7" s="88">
        <f>P5-P4</f>
        <v>-0.20436959490213863</v>
      </c>
      <c r="Q7" s="154">
        <f>Q5-Q4</f>
        <v>-8.739189804279901E-5</v>
      </c>
      <c r="R7" s="155"/>
      <c r="S7" s="156"/>
      <c r="T7" s="119" t="s">
        <v>61</v>
      </c>
      <c r="U7" s="29">
        <f>U6/T5</f>
        <v>0.7743789522775304</v>
      </c>
      <c r="V7" s="19">
        <f>V6/T5</f>
        <v>2.3656397624732528</v>
      </c>
      <c r="W7" s="19">
        <f>W6/T5</f>
        <v>3.956900572668975</v>
      </c>
      <c r="X7" s="19">
        <f>X6/T5</f>
        <v>5.5481613828646967</v>
      </c>
      <c r="Y7" s="20">
        <f>Y6/T5</f>
        <v>7.1394221930604198</v>
      </c>
    </row>
    <row r="8" spans="2:26" ht="17" thickBot="1" x14ac:dyDescent="0.25">
      <c r="B8" s="49">
        <v>13</v>
      </c>
      <c r="C8" s="50" t="str">
        <f>HSDR!O13</f>
        <v>H</v>
      </c>
      <c r="D8" s="50" t="str">
        <f>HSDR!P13</f>
        <v>S</v>
      </c>
      <c r="E8" s="50" t="str">
        <f>HSDR!Q13</f>
        <v>S</v>
      </c>
      <c r="F8" s="50" t="str">
        <f>HSDR!R13</f>
        <v>S</v>
      </c>
      <c r="G8" s="50" t="str">
        <f>HSDR!S13</f>
        <v>S</v>
      </c>
      <c r="H8" s="50" t="str">
        <f>HSDR!T13</f>
        <v>S</v>
      </c>
      <c r="I8" s="50" t="str">
        <f>HSDR!U13</f>
        <v>H</v>
      </c>
      <c r="J8" s="50" t="str">
        <f>HSDR!V13</f>
        <v>H</v>
      </c>
      <c r="K8" s="50" t="str">
        <f>HSDR!W13</f>
        <v>H</v>
      </c>
      <c r="L8" s="50" t="str">
        <f>HSDR!X13</f>
        <v>H</v>
      </c>
    </row>
    <row r="9" spans="2:26" ht="17" thickBot="1" x14ac:dyDescent="0.25">
      <c r="B9" s="49">
        <v>14</v>
      </c>
      <c r="C9" s="50" t="str">
        <f>HSDR!O14</f>
        <v>H</v>
      </c>
      <c r="D9" s="50" t="str">
        <f>HSDR!P14</f>
        <v>S</v>
      </c>
      <c r="E9" s="50" t="str">
        <f>HSDR!Q14</f>
        <v>S</v>
      </c>
      <c r="F9" s="50" t="str">
        <f>HSDR!R14</f>
        <v>S</v>
      </c>
      <c r="G9" s="50" t="str">
        <f>HSDR!S14</f>
        <v>S</v>
      </c>
      <c r="H9" s="50" t="str">
        <f>HSDR!T14</f>
        <v>S</v>
      </c>
      <c r="I9" s="50" t="str">
        <f>HSDR!U14</f>
        <v>H</v>
      </c>
      <c r="J9" s="50" t="str">
        <f>HSDR!V14</f>
        <v>H</v>
      </c>
      <c r="K9" s="50" t="str">
        <f>HSDR!W14</f>
        <v>H</v>
      </c>
      <c r="L9" s="50" t="str">
        <f>HSDR!X14</f>
        <v>H</v>
      </c>
      <c r="N9" s="114" t="s">
        <v>55</v>
      </c>
      <c r="O9" s="136" t="s">
        <v>57</v>
      </c>
      <c r="P9" s="443">
        <v>2</v>
      </c>
      <c r="Q9" s="444"/>
      <c r="R9" s="443">
        <v>3</v>
      </c>
      <c r="S9" s="444"/>
      <c r="T9" s="443">
        <v>4</v>
      </c>
      <c r="U9" s="444"/>
      <c r="V9" s="443">
        <v>5</v>
      </c>
      <c r="W9" s="444"/>
      <c r="X9" s="443">
        <v>6</v>
      </c>
      <c r="Y9" s="444"/>
    </row>
    <row r="10" spans="2:26" ht="17" thickBot="1" x14ac:dyDescent="0.25">
      <c r="B10" s="49">
        <v>15</v>
      </c>
      <c r="C10" s="50" t="str">
        <f>HSDR!O15</f>
        <v>H</v>
      </c>
      <c r="D10" s="50" t="str">
        <f>HSDR!P15</f>
        <v>S</v>
      </c>
      <c r="E10" s="50" t="str">
        <f>HSDR!Q15</f>
        <v>S</v>
      </c>
      <c r="F10" s="50" t="str">
        <f>HSDR!R15</f>
        <v>S</v>
      </c>
      <c r="G10" s="50" t="str">
        <f>HSDR!S15</f>
        <v>S</v>
      </c>
      <c r="H10" s="50" t="str">
        <f>HSDR!T15</f>
        <v>S</v>
      </c>
      <c r="I10" s="50" t="str">
        <f>HSDR!U15</f>
        <v>H</v>
      </c>
      <c r="J10" s="50" t="str">
        <f>HSDR!V15</f>
        <v>H</v>
      </c>
      <c r="K10" s="50" t="str">
        <f>HSDR!W15</f>
        <v>H</v>
      </c>
      <c r="L10" s="50" t="str">
        <f>HSDR!X15</f>
        <v>R</v>
      </c>
      <c r="N10" s="136">
        <v>6</v>
      </c>
      <c r="O10" s="140"/>
      <c r="P10" s="113" t="s">
        <v>56</v>
      </c>
      <c r="Q10" s="10" t="s">
        <v>54</v>
      </c>
      <c r="R10" s="113" t="s">
        <v>56</v>
      </c>
      <c r="S10" s="10" t="s">
        <v>54</v>
      </c>
      <c r="T10" s="113" t="s">
        <v>56</v>
      </c>
      <c r="U10" s="10" t="s">
        <v>54</v>
      </c>
      <c r="V10" s="113" t="s">
        <v>56</v>
      </c>
      <c r="W10" s="10" t="s">
        <v>54</v>
      </c>
      <c r="X10" s="113" t="s">
        <v>56</v>
      </c>
      <c r="Y10" s="10" t="s">
        <v>54</v>
      </c>
    </row>
    <row r="11" spans="2:26" x14ac:dyDescent="0.2">
      <c r="B11" s="49">
        <v>16</v>
      </c>
      <c r="C11" s="50" t="str">
        <f>HSDR!O16</f>
        <v>H</v>
      </c>
      <c r="D11" s="50" t="str">
        <f>HSDR!P16</f>
        <v>S</v>
      </c>
      <c r="E11" s="50" t="str">
        <f>HSDR!Q16</f>
        <v>S</v>
      </c>
      <c r="F11" s="50" t="str">
        <f>HSDR!R16</f>
        <v>S</v>
      </c>
      <c r="G11" s="50" t="str">
        <f>HSDR!S16</f>
        <v>S</v>
      </c>
      <c r="H11" s="50" t="str">
        <f>HSDR!T16</f>
        <v>S</v>
      </c>
      <c r="I11" s="50" t="str">
        <f>HSDR!U16</f>
        <v>H</v>
      </c>
      <c r="J11" s="50" t="str">
        <f>HSDR!V16</f>
        <v>H</v>
      </c>
      <c r="K11" s="50" t="str">
        <f>HSDR!W16</f>
        <v>R</v>
      </c>
      <c r="L11" s="50" t="str">
        <f>HSDR!X16</f>
        <v>R</v>
      </c>
      <c r="N11" s="115"/>
      <c r="O11" s="117" t="s">
        <v>49</v>
      </c>
      <c r="P11" s="28">
        <v>1</v>
      </c>
      <c r="Q11" s="8">
        <f>P11*$N$10</f>
        <v>6</v>
      </c>
      <c r="R11" s="28">
        <v>1</v>
      </c>
      <c r="S11" s="8">
        <f>R11*$N$10</f>
        <v>6</v>
      </c>
      <c r="T11" s="28">
        <v>1</v>
      </c>
      <c r="U11" s="8">
        <f>T11*$N$10</f>
        <v>6</v>
      </c>
      <c r="V11" s="28">
        <v>1</v>
      </c>
      <c r="W11" s="8">
        <f>V11*$N$10</f>
        <v>6</v>
      </c>
      <c r="X11" s="28">
        <v>1</v>
      </c>
      <c r="Y11" s="8">
        <f>X11*$N$10</f>
        <v>6</v>
      </c>
    </row>
    <row r="12" spans="2:26" x14ac:dyDescent="0.2">
      <c r="B12" s="49" t="s">
        <v>21</v>
      </c>
      <c r="C12" s="50" t="str">
        <f>HSDR!O17</f>
        <v>S</v>
      </c>
      <c r="D12" s="50" t="str">
        <f>HSDR!P17</f>
        <v>S</v>
      </c>
      <c r="E12" s="50" t="str">
        <f>HSDR!Q17</f>
        <v>S</v>
      </c>
      <c r="F12" s="50" t="str">
        <f>HSDR!R17</f>
        <v>S</v>
      </c>
      <c r="G12" s="50" t="str">
        <f>HSDR!S17</f>
        <v>S</v>
      </c>
      <c r="H12" s="50" t="str">
        <f>HSDR!T17</f>
        <v>S</v>
      </c>
      <c r="I12" s="50" t="str">
        <f>HSDR!U17</f>
        <v>S</v>
      </c>
      <c r="J12" s="50" t="str">
        <f>HSDR!V17</f>
        <v>S</v>
      </c>
      <c r="K12" s="50" t="str">
        <f>HSDR!W17</f>
        <v>S</v>
      </c>
      <c r="L12" s="50" t="str">
        <f>HSDR!X17</f>
        <v>S</v>
      </c>
      <c r="N12" s="116"/>
      <c r="O12" s="118" t="s">
        <v>50</v>
      </c>
      <c r="P12" s="112">
        <f>P11*P$9</f>
        <v>2</v>
      </c>
      <c r="Q12" s="8">
        <f>P12*$N$10+Q11</f>
        <v>18</v>
      </c>
      <c r="R12" s="112">
        <f>R11*R$9</f>
        <v>3</v>
      </c>
      <c r="S12" s="8">
        <f>R12*$N$10+S11</f>
        <v>24</v>
      </c>
      <c r="T12" s="112">
        <f>T11*T$9</f>
        <v>4</v>
      </c>
      <c r="U12" s="8">
        <f>T12*$N$10+U11</f>
        <v>30</v>
      </c>
      <c r="V12" s="112">
        <f>V11*V$9</f>
        <v>5</v>
      </c>
      <c r="W12" s="8">
        <f>V12*$N$10+W11</f>
        <v>36</v>
      </c>
      <c r="X12" s="112">
        <f>X11*X$9</f>
        <v>6</v>
      </c>
      <c r="Y12" s="8">
        <f>X12*$N$10+Y11</f>
        <v>42</v>
      </c>
    </row>
    <row r="13" spans="2:26" x14ac:dyDescent="0.2">
      <c r="B13" s="49" t="s">
        <v>4</v>
      </c>
      <c r="C13" s="49" t="s">
        <v>22</v>
      </c>
      <c r="D13" s="49">
        <v>2</v>
      </c>
      <c r="E13" s="49">
        <v>3</v>
      </c>
      <c r="F13" s="49">
        <v>4</v>
      </c>
      <c r="G13" s="49">
        <v>5</v>
      </c>
      <c r="H13" s="49">
        <v>6</v>
      </c>
      <c r="I13" s="49">
        <v>7</v>
      </c>
      <c r="J13" s="49">
        <v>8</v>
      </c>
      <c r="K13" s="49">
        <v>9</v>
      </c>
      <c r="L13" s="49">
        <v>10</v>
      </c>
      <c r="N13" s="116"/>
      <c r="O13" s="118" t="s">
        <v>51</v>
      </c>
      <c r="P13" s="112">
        <f>P12*P$9</f>
        <v>4</v>
      </c>
      <c r="Q13" s="8">
        <f>P13*$N$10+Q12</f>
        <v>42</v>
      </c>
      <c r="R13" s="112">
        <f t="shared" ref="R13:T15" si="0">R12*R$9</f>
        <v>9</v>
      </c>
      <c r="S13" s="8">
        <f>R13*$N$10+S12</f>
        <v>78</v>
      </c>
      <c r="T13" s="112">
        <f t="shared" si="0"/>
        <v>16</v>
      </c>
      <c r="U13" s="8">
        <f>T13*$N$10+U12</f>
        <v>126</v>
      </c>
      <c r="V13" s="112">
        <f>V12*V$9</f>
        <v>25</v>
      </c>
      <c r="W13" s="8">
        <f>V13*$N$10+W12</f>
        <v>186</v>
      </c>
      <c r="X13" s="112">
        <f>X12*X$9</f>
        <v>36</v>
      </c>
      <c r="Y13" s="8">
        <f>X13*$N$10+Y12</f>
        <v>258</v>
      </c>
    </row>
    <row r="14" spans="2:26" x14ac:dyDescent="0.2">
      <c r="B14" s="49">
        <v>13</v>
      </c>
      <c r="C14" s="50" t="str">
        <f>HSDR!O36</f>
        <v>H</v>
      </c>
      <c r="D14" s="50" t="str">
        <f>HSDR!P36</f>
        <v>H</v>
      </c>
      <c r="E14" s="50" t="str">
        <f>HSDR!Q36</f>
        <v>H</v>
      </c>
      <c r="F14" s="50" t="str">
        <f>HSDR!R36</f>
        <v>H</v>
      </c>
      <c r="G14" s="50" t="str">
        <f>HSDR!S36</f>
        <v>H</v>
      </c>
      <c r="H14" s="50" t="str">
        <f>HSDR!T36</f>
        <v>D</v>
      </c>
      <c r="I14" s="50" t="str">
        <f>HSDR!U36</f>
        <v>H</v>
      </c>
      <c r="J14" s="50" t="str">
        <f>HSDR!V36</f>
        <v>H</v>
      </c>
      <c r="K14" s="50" t="str">
        <f>HSDR!W36</f>
        <v>H</v>
      </c>
      <c r="L14" s="50" t="str">
        <f>HSDR!X36</f>
        <v>H</v>
      </c>
      <c r="N14" s="116"/>
      <c r="O14" s="118" t="s">
        <v>52</v>
      </c>
      <c r="P14" s="112">
        <f>P13*P$9</f>
        <v>8</v>
      </c>
      <c r="Q14" s="8">
        <f>P14*$N$10+Q13</f>
        <v>90</v>
      </c>
      <c r="R14" s="112">
        <f t="shared" si="0"/>
        <v>27</v>
      </c>
      <c r="S14" s="8">
        <f>R14*$N$10+S13</f>
        <v>240</v>
      </c>
      <c r="T14" s="112">
        <f t="shared" si="0"/>
        <v>64</v>
      </c>
      <c r="U14" s="8">
        <f>T14*$N$10+U13</f>
        <v>510</v>
      </c>
      <c r="V14" s="112">
        <f>V13*V$9</f>
        <v>125</v>
      </c>
      <c r="W14" s="8">
        <f>V14*$N$10+W13</f>
        <v>936</v>
      </c>
      <c r="X14" s="112">
        <f>X13*X$9</f>
        <v>216</v>
      </c>
      <c r="Y14" s="8">
        <f>X14*$N$10+Y13</f>
        <v>1554</v>
      </c>
    </row>
    <row r="15" spans="2:26" ht="17" thickBot="1" x14ac:dyDescent="0.25">
      <c r="B15" s="49">
        <v>14</v>
      </c>
      <c r="C15" s="50" t="str">
        <f>HSDR!O37</f>
        <v>H</v>
      </c>
      <c r="D15" s="50" t="str">
        <f>HSDR!P37</f>
        <v>H</v>
      </c>
      <c r="E15" s="50" t="str">
        <f>HSDR!Q37</f>
        <v>H</v>
      </c>
      <c r="F15" s="50" t="str">
        <f>HSDR!R37</f>
        <v>H</v>
      </c>
      <c r="G15" s="50" t="str">
        <f>HSDR!S37</f>
        <v>D</v>
      </c>
      <c r="H15" s="50" t="str">
        <f>HSDR!T37</f>
        <v>D</v>
      </c>
      <c r="I15" s="50" t="str">
        <f>HSDR!U37</f>
        <v>H</v>
      </c>
      <c r="J15" s="50" t="str">
        <f>HSDR!V37</f>
        <v>H</v>
      </c>
      <c r="K15" s="50" t="str">
        <f>HSDR!W37</f>
        <v>H</v>
      </c>
      <c r="L15" s="50" t="str">
        <f>HSDR!X37</f>
        <v>H</v>
      </c>
      <c r="N15" s="131"/>
      <c r="O15" s="132" t="s">
        <v>53</v>
      </c>
      <c r="P15" s="133">
        <f>P14*P$9</f>
        <v>16</v>
      </c>
      <c r="Q15" s="134">
        <f>P15*$N$10+Q14</f>
        <v>186</v>
      </c>
      <c r="R15" s="133">
        <f t="shared" si="0"/>
        <v>81</v>
      </c>
      <c r="S15" s="134">
        <f>R15*$N$10+S14</f>
        <v>726</v>
      </c>
      <c r="T15" s="133">
        <f t="shared" si="0"/>
        <v>256</v>
      </c>
      <c r="U15" s="134">
        <f>T15*$N$10+U14</f>
        <v>2046</v>
      </c>
      <c r="V15" s="133">
        <f>V14*V$9</f>
        <v>625</v>
      </c>
      <c r="W15" s="134">
        <f>V15*$N$10+W14</f>
        <v>4686</v>
      </c>
      <c r="X15" s="133">
        <f>X14*X$9</f>
        <v>1296</v>
      </c>
      <c r="Y15" s="134">
        <f>X15*$N$10+Y14</f>
        <v>9330</v>
      </c>
    </row>
    <row r="16" spans="2:26" ht="17" thickBot="1" x14ac:dyDescent="0.25">
      <c r="B16" s="49">
        <v>15</v>
      </c>
      <c r="C16" s="50" t="str">
        <f>HSDR!O38</f>
        <v>H</v>
      </c>
      <c r="D16" s="50" t="str">
        <f>HSDR!P38</f>
        <v>H</v>
      </c>
      <c r="E16" s="50" t="str">
        <f>HSDR!Q38</f>
        <v>H</v>
      </c>
      <c r="F16" s="50" t="str">
        <f>HSDR!R38</f>
        <v>H</v>
      </c>
      <c r="G16" s="50" t="str">
        <f>HSDR!S38</f>
        <v>D</v>
      </c>
      <c r="H16" s="50" t="str">
        <f>HSDR!T38</f>
        <v>D</v>
      </c>
      <c r="I16" s="50" t="str">
        <f>HSDR!U38</f>
        <v>H</v>
      </c>
      <c r="J16" s="50" t="str">
        <f>HSDR!V38</f>
        <v>H</v>
      </c>
      <c r="K16" s="50" t="str">
        <f>HSDR!W38</f>
        <v>H</v>
      </c>
      <c r="L16" s="50" t="str">
        <f>HSDR!X38</f>
        <v>H</v>
      </c>
      <c r="N16" s="135" t="s">
        <v>57</v>
      </c>
      <c r="O16" s="136" t="s">
        <v>56</v>
      </c>
      <c r="P16" s="137">
        <v>100</v>
      </c>
      <c r="Q16" s="20" t="s">
        <v>54</v>
      </c>
      <c r="R16" s="138">
        <v>200</v>
      </c>
      <c r="S16" s="139" t="s">
        <v>54</v>
      </c>
      <c r="T16" s="137">
        <v>300</v>
      </c>
      <c r="U16" s="20" t="s">
        <v>54</v>
      </c>
      <c r="V16" s="137">
        <v>400</v>
      </c>
      <c r="W16" s="20" t="s">
        <v>54</v>
      </c>
      <c r="X16" s="137">
        <v>500</v>
      </c>
      <c r="Y16" s="20" t="s">
        <v>54</v>
      </c>
    </row>
    <row r="17" spans="2:25" x14ac:dyDescent="0.2">
      <c r="B17" s="49">
        <v>16</v>
      </c>
      <c r="C17" s="50" t="str">
        <f>HSDR!O39</f>
        <v>H</v>
      </c>
      <c r="D17" s="50" t="str">
        <f>HSDR!P39</f>
        <v>H</v>
      </c>
      <c r="E17" s="50" t="str">
        <f>HSDR!Q39</f>
        <v>H</v>
      </c>
      <c r="F17" s="50" t="str">
        <f>HSDR!R39</f>
        <v>D</v>
      </c>
      <c r="G17" s="50" t="str">
        <f>HSDR!S39</f>
        <v>D</v>
      </c>
      <c r="H17" s="50" t="str">
        <f>HSDR!T39</f>
        <v>D</v>
      </c>
      <c r="I17" s="50" t="str">
        <f>HSDR!U39</f>
        <v>H</v>
      </c>
      <c r="J17" s="50" t="str">
        <f>HSDR!V39</f>
        <v>H</v>
      </c>
      <c r="K17" s="50" t="str">
        <f>HSDR!W39</f>
        <v>H</v>
      </c>
      <c r="L17" s="50" t="str">
        <f>HSDR!X39</f>
        <v>H</v>
      </c>
      <c r="N17" s="449">
        <v>2</v>
      </c>
      <c r="O17" s="126">
        <v>1</v>
      </c>
      <c r="P17" s="130">
        <f>O17*P$16</f>
        <v>100</v>
      </c>
      <c r="Q17" s="127">
        <f>O17*$N$10*P17</f>
        <v>600</v>
      </c>
      <c r="R17" s="130">
        <f>$O17*R$16</f>
        <v>200</v>
      </c>
      <c r="S17" s="127">
        <f>$N$10*R17</f>
        <v>1200</v>
      </c>
      <c r="T17" s="130">
        <f>$O17*T$16</f>
        <v>300</v>
      </c>
      <c r="U17" s="127">
        <f>$N$10*T17</f>
        <v>1800</v>
      </c>
      <c r="V17" s="130">
        <f>$O17*V$16</f>
        <v>400</v>
      </c>
      <c r="W17" s="127">
        <f>$N$10*V17</f>
        <v>2400</v>
      </c>
      <c r="X17" s="130">
        <f>$O17*X$16</f>
        <v>500</v>
      </c>
      <c r="Y17" s="127">
        <f>$N$10*X17</f>
        <v>3000</v>
      </c>
    </row>
    <row r="18" spans="2:25" x14ac:dyDescent="0.2">
      <c r="B18" s="49">
        <v>17</v>
      </c>
      <c r="C18" s="50" t="str">
        <f>HSDR!O40</f>
        <v>H</v>
      </c>
      <c r="D18" s="50" t="str">
        <f>HSDR!P40</f>
        <v>H</v>
      </c>
      <c r="E18" s="50" t="str">
        <f>HSDR!Q40</f>
        <v>D</v>
      </c>
      <c r="F18" s="50" t="str">
        <f>HSDR!R40</f>
        <v>D</v>
      </c>
      <c r="G18" s="50" t="str">
        <f>HSDR!S40</f>
        <v>D</v>
      </c>
      <c r="H18" s="50" t="str">
        <f>HSDR!T40</f>
        <v>D</v>
      </c>
      <c r="I18" s="50" t="str">
        <f>HSDR!U40</f>
        <v>H</v>
      </c>
      <c r="J18" s="50" t="str">
        <f>HSDR!V40</f>
        <v>H</v>
      </c>
      <c r="K18" s="50" t="str">
        <f>HSDR!W40</f>
        <v>H</v>
      </c>
      <c r="L18" s="50" t="str">
        <f>HSDR!X40</f>
        <v>H</v>
      </c>
      <c r="N18" s="450"/>
      <c r="O18" s="121">
        <f>O17*N17</f>
        <v>2</v>
      </c>
      <c r="P18" s="128">
        <f>O18*P$16</f>
        <v>200</v>
      </c>
      <c r="Q18" s="123">
        <f>$N$10*P18+Q17</f>
        <v>1800</v>
      </c>
      <c r="R18" s="128">
        <f>$O18*R$16</f>
        <v>400</v>
      </c>
      <c r="S18" s="123">
        <f>$N$10*R18+S17</f>
        <v>3600</v>
      </c>
      <c r="T18" s="128">
        <f>$O18*T$16</f>
        <v>600</v>
      </c>
      <c r="U18" s="123">
        <f>$N$10*T18+U17</f>
        <v>5400</v>
      </c>
      <c r="V18" s="128">
        <f t="shared" ref="V18:X21" si="1">$O18*V$16</f>
        <v>800</v>
      </c>
      <c r="W18" s="123">
        <f>$N$10*V18+W17</f>
        <v>7200</v>
      </c>
      <c r="X18" s="128">
        <f t="shared" si="1"/>
        <v>1000</v>
      </c>
      <c r="Y18" s="123">
        <f>$N$10*X18+Y17</f>
        <v>9000</v>
      </c>
    </row>
    <row r="19" spans="2:25" x14ac:dyDescent="0.2">
      <c r="B19" s="49">
        <v>18</v>
      </c>
      <c r="C19" s="50" t="str">
        <f>HSDR!O41</f>
        <v>H</v>
      </c>
      <c r="D19" s="50" t="str">
        <f>HSDR!P41</f>
        <v>S</v>
      </c>
      <c r="E19" s="50" t="str">
        <f>HSDR!Q41</f>
        <v>D</v>
      </c>
      <c r="F19" s="50" t="str">
        <f>HSDR!R41</f>
        <v>D</v>
      </c>
      <c r="G19" s="50" t="str">
        <f>HSDR!S41</f>
        <v>D</v>
      </c>
      <c r="H19" s="50" t="str">
        <f>HSDR!T41</f>
        <v>D</v>
      </c>
      <c r="I19" s="50" t="str">
        <f>HSDR!U41</f>
        <v>S</v>
      </c>
      <c r="J19" s="50" t="str">
        <f>HSDR!V41</f>
        <v>S</v>
      </c>
      <c r="K19" s="50" t="str">
        <f>HSDR!W41</f>
        <v>H</v>
      </c>
      <c r="L19" s="50" t="str">
        <f>HSDR!X41</f>
        <v>H</v>
      </c>
      <c r="N19" s="450"/>
      <c r="O19" s="121">
        <f>O18*N17</f>
        <v>4</v>
      </c>
      <c r="P19" s="128">
        <f>O19*P$16</f>
        <v>400</v>
      </c>
      <c r="Q19" s="123">
        <f>$N$10*P19+Q18</f>
        <v>4200</v>
      </c>
      <c r="R19" s="128">
        <f>$O19*R$16</f>
        <v>800</v>
      </c>
      <c r="S19" s="123">
        <f>$N$10*R19+S18</f>
        <v>8400</v>
      </c>
      <c r="T19" s="128">
        <f>$O19*T$16</f>
        <v>1200</v>
      </c>
      <c r="U19" s="123">
        <f>$N$10*T19+U18</f>
        <v>12600</v>
      </c>
      <c r="V19" s="128">
        <f t="shared" si="1"/>
        <v>1600</v>
      </c>
      <c r="W19" s="123">
        <f>$N$10*V19+W18</f>
        <v>16800</v>
      </c>
      <c r="X19" s="128">
        <f t="shared" si="1"/>
        <v>2000</v>
      </c>
      <c r="Y19" s="123">
        <f>$N$10*X19+Y18</f>
        <v>21000</v>
      </c>
    </row>
    <row r="20" spans="2:25" x14ac:dyDescent="0.2">
      <c r="B20" s="49">
        <v>19</v>
      </c>
      <c r="C20" s="50" t="str">
        <f>HSDR!O42</f>
        <v>S</v>
      </c>
      <c r="D20" s="50" t="str">
        <f>HSDR!P42</f>
        <v>S</v>
      </c>
      <c r="E20" s="50" t="str">
        <f>HSDR!Q42</f>
        <v>S</v>
      </c>
      <c r="F20" s="50" t="str">
        <f>HSDR!R42</f>
        <v>S</v>
      </c>
      <c r="G20" s="50" t="str">
        <f>HSDR!S42</f>
        <v>S</v>
      </c>
      <c r="H20" s="50" t="str">
        <f>HSDR!T42</f>
        <v>S</v>
      </c>
      <c r="I20" s="50" t="str">
        <f>HSDR!U42</f>
        <v>S</v>
      </c>
      <c r="J20" s="50" t="str">
        <f>HSDR!V42</f>
        <v>S</v>
      </c>
      <c r="K20" s="50" t="str">
        <f>HSDR!W42</f>
        <v>S</v>
      </c>
      <c r="L20" s="50" t="str">
        <f>HSDR!X42</f>
        <v>S</v>
      </c>
      <c r="N20" s="450"/>
      <c r="O20" s="121">
        <f>O19*N17</f>
        <v>8</v>
      </c>
      <c r="P20" s="128">
        <f>O20*P$16</f>
        <v>800</v>
      </c>
      <c r="Q20" s="123">
        <f>$N$10*P20+Q19</f>
        <v>9000</v>
      </c>
      <c r="R20" s="128">
        <f>$O20*R$16</f>
        <v>1600</v>
      </c>
      <c r="S20" s="123">
        <f>$N$10*R20+S19</f>
        <v>18000</v>
      </c>
      <c r="T20" s="128">
        <f>$O20*T$16</f>
        <v>2400</v>
      </c>
      <c r="U20" s="123">
        <f>$N$10*T20+U19</f>
        <v>27000</v>
      </c>
      <c r="V20" s="128">
        <f t="shared" si="1"/>
        <v>3200</v>
      </c>
      <c r="W20" s="123">
        <f>$N$10*V20+W19</f>
        <v>36000</v>
      </c>
      <c r="X20" s="128">
        <f t="shared" si="1"/>
        <v>4000</v>
      </c>
      <c r="Y20" s="123">
        <f>$N$10*X20+Y19</f>
        <v>45000</v>
      </c>
    </row>
    <row r="21" spans="2:25" ht="17" thickBot="1" x14ac:dyDescent="0.25">
      <c r="B21" s="49" t="s">
        <v>10</v>
      </c>
      <c r="C21" s="49" t="s">
        <v>22</v>
      </c>
      <c r="D21" s="49">
        <v>2</v>
      </c>
      <c r="E21" s="49">
        <v>3</v>
      </c>
      <c r="F21" s="49">
        <v>4</v>
      </c>
      <c r="G21" s="49">
        <v>5</v>
      </c>
      <c r="H21" s="49">
        <v>6</v>
      </c>
      <c r="I21" s="49">
        <v>7</v>
      </c>
      <c r="J21" s="49">
        <v>8</v>
      </c>
      <c r="K21" s="49">
        <v>9</v>
      </c>
      <c r="L21" s="49">
        <v>10</v>
      </c>
      <c r="N21" s="451"/>
      <c r="O21" s="121">
        <f>O20*N17</f>
        <v>16</v>
      </c>
      <c r="P21" s="129">
        <f>O21*P$16</f>
        <v>1600</v>
      </c>
      <c r="Q21" s="124">
        <f>$N$10*P21+Q20</f>
        <v>18600</v>
      </c>
      <c r="R21" s="129">
        <f>$O21*R$16</f>
        <v>3200</v>
      </c>
      <c r="S21" s="124">
        <f>$N$10*R21+S20</f>
        <v>37200</v>
      </c>
      <c r="T21" s="129">
        <f>$O21*T$16</f>
        <v>4800</v>
      </c>
      <c r="U21" s="124">
        <f>$N$10*T21+U20</f>
        <v>55800</v>
      </c>
      <c r="V21" s="129">
        <f t="shared" si="1"/>
        <v>6400</v>
      </c>
      <c r="W21" s="124">
        <f>$N$10*V21+W20</f>
        <v>74400</v>
      </c>
      <c r="X21" s="129">
        <f t="shared" si="1"/>
        <v>8000</v>
      </c>
      <c r="Y21" s="124">
        <f>$N$10*X21+Y20</f>
        <v>93000</v>
      </c>
    </row>
    <row r="22" spans="2:25" ht="17" thickBot="1" x14ac:dyDescent="0.25">
      <c r="B22" s="49" t="s">
        <v>22</v>
      </c>
      <c r="C22" s="50" t="str">
        <f>Pair!O2</f>
        <v>P</v>
      </c>
      <c r="D22" s="50" t="str">
        <f>Pair!P2</f>
        <v>P</v>
      </c>
      <c r="E22" s="50" t="str">
        <f>Pair!Q2</f>
        <v>P</v>
      </c>
      <c r="F22" s="50" t="str">
        <f>Pair!R2</f>
        <v>P</v>
      </c>
      <c r="G22" s="50" t="str">
        <f>Pair!S2</f>
        <v>P</v>
      </c>
      <c r="H22" s="50" t="str">
        <f>Pair!T2</f>
        <v>P</v>
      </c>
      <c r="I22" s="50" t="str">
        <f>Pair!U2</f>
        <v>P</v>
      </c>
      <c r="J22" s="50" t="str">
        <f>Pair!V2</f>
        <v>P</v>
      </c>
      <c r="K22" s="50" t="str">
        <f>Pair!W2</f>
        <v>P</v>
      </c>
      <c r="L22" s="50" t="str">
        <f>Pair!X2</f>
        <v>P</v>
      </c>
      <c r="N22" s="135" t="s">
        <v>57</v>
      </c>
      <c r="O22" s="136" t="s">
        <v>56</v>
      </c>
      <c r="P22" s="137">
        <v>100</v>
      </c>
      <c r="Q22" s="20" t="s">
        <v>54</v>
      </c>
      <c r="R22" s="138">
        <v>200</v>
      </c>
      <c r="S22" s="139" t="s">
        <v>54</v>
      </c>
      <c r="T22" s="137">
        <v>300</v>
      </c>
      <c r="U22" s="20" t="s">
        <v>54</v>
      </c>
      <c r="V22" s="137">
        <v>400</v>
      </c>
      <c r="W22" s="20" t="s">
        <v>54</v>
      </c>
      <c r="X22" s="137">
        <v>500</v>
      </c>
      <c r="Y22" s="20" t="s">
        <v>54</v>
      </c>
    </row>
    <row r="23" spans="2:25" x14ac:dyDescent="0.2">
      <c r="B23" s="49">
        <v>2</v>
      </c>
      <c r="C23" s="50" t="str">
        <f>Pair!O3</f>
        <v>H</v>
      </c>
      <c r="D23" s="50" t="str">
        <f>Pair!P3</f>
        <v>P</v>
      </c>
      <c r="E23" s="50" t="str">
        <f>Pair!Q3</f>
        <v>P</v>
      </c>
      <c r="F23" s="50" t="str">
        <f>Pair!R3</f>
        <v>P</v>
      </c>
      <c r="G23" s="50" t="str">
        <f>Pair!S3</f>
        <v>P</v>
      </c>
      <c r="H23" s="50" t="str">
        <f>Pair!T3</f>
        <v>P</v>
      </c>
      <c r="I23" s="50" t="str">
        <f>Pair!U3</f>
        <v>P</v>
      </c>
      <c r="J23" s="50" t="str">
        <f>Pair!V3</f>
        <v>H</v>
      </c>
      <c r="K23" s="50" t="str">
        <f>Pair!W3</f>
        <v>H</v>
      </c>
      <c r="L23" s="50" t="str">
        <f>Pair!X3</f>
        <v>H</v>
      </c>
      <c r="N23" s="449">
        <v>3</v>
      </c>
      <c r="O23" s="126">
        <v>1</v>
      </c>
      <c r="P23" s="130">
        <f>O23*P$16</f>
        <v>100</v>
      </c>
      <c r="Q23" s="127">
        <f>O23*$N$10*P23</f>
        <v>600</v>
      </c>
      <c r="R23" s="130">
        <f>$O23*R$16</f>
        <v>200</v>
      </c>
      <c r="S23" s="127">
        <f>$N$10*R23</f>
        <v>1200</v>
      </c>
      <c r="T23" s="130">
        <f>$O23*T$16</f>
        <v>300</v>
      </c>
      <c r="U23" s="127">
        <f>$N$10*T23</f>
        <v>1800</v>
      </c>
      <c r="V23" s="130">
        <f>$O23*V$16</f>
        <v>400</v>
      </c>
      <c r="W23" s="127">
        <f>$N$10*V23</f>
        <v>2400</v>
      </c>
      <c r="X23" s="130">
        <f>$O23*X$16</f>
        <v>500</v>
      </c>
      <c r="Y23" s="127">
        <f>$N$10*X23</f>
        <v>3000</v>
      </c>
    </row>
    <row r="24" spans="2:25" x14ac:dyDescent="0.2">
      <c r="B24" s="49">
        <v>3</v>
      </c>
      <c r="C24" s="50" t="str">
        <f>Pair!O4</f>
        <v>H</v>
      </c>
      <c r="D24" s="50" t="str">
        <f>Pair!P4</f>
        <v>P</v>
      </c>
      <c r="E24" s="50" t="str">
        <f>Pair!Q4</f>
        <v>P</v>
      </c>
      <c r="F24" s="50" t="str">
        <f>Pair!R4</f>
        <v>P</v>
      </c>
      <c r="G24" s="50" t="str">
        <f>Pair!S4</f>
        <v>P</v>
      </c>
      <c r="H24" s="50" t="str">
        <f>Pair!T4</f>
        <v>P</v>
      </c>
      <c r="I24" s="50" t="str">
        <f>Pair!U4</f>
        <v>P</v>
      </c>
      <c r="J24" s="50" t="str">
        <f>Pair!V4</f>
        <v>H</v>
      </c>
      <c r="K24" s="50" t="str">
        <f>Pair!W4</f>
        <v>H</v>
      </c>
      <c r="L24" s="50" t="str">
        <f>Pair!X4</f>
        <v>H</v>
      </c>
      <c r="N24" s="450"/>
      <c r="O24" s="121">
        <f>O23*N23</f>
        <v>3</v>
      </c>
      <c r="P24" s="128">
        <f>O24*P$16</f>
        <v>300</v>
      </c>
      <c r="Q24" s="123">
        <f>$N$10*P24+Q23</f>
        <v>2400</v>
      </c>
      <c r="R24" s="128">
        <f>$O24*R$16</f>
        <v>600</v>
      </c>
      <c r="S24" s="123">
        <f>$N$10*R24+S23</f>
        <v>4800</v>
      </c>
      <c r="T24" s="128">
        <f>$O24*T$16</f>
        <v>900</v>
      </c>
      <c r="U24" s="123">
        <f>$N$10*T24+U23</f>
        <v>7200</v>
      </c>
      <c r="V24" s="128">
        <f t="shared" ref="V24:X27" si="2">$O24*V$16</f>
        <v>1200</v>
      </c>
      <c r="W24" s="123">
        <f>$N$10*V24+W23</f>
        <v>9600</v>
      </c>
      <c r="X24" s="128">
        <f t="shared" si="2"/>
        <v>1500</v>
      </c>
      <c r="Y24" s="123">
        <f>$N$10*X24+Y23</f>
        <v>12000</v>
      </c>
    </row>
    <row r="25" spans="2:25" x14ac:dyDescent="0.2">
      <c r="B25" s="49">
        <v>4</v>
      </c>
      <c r="C25" s="50" t="str">
        <f>Pair!O5</f>
        <v>H</v>
      </c>
      <c r="D25" s="50" t="str">
        <f>Pair!P5</f>
        <v>H</v>
      </c>
      <c r="E25" s="50" t="str">
        <f>Pair!Q5</f>
        <v>H</v>
      </c>
      <c r="F25" s="50" t="str">
        <f>Pair!R5</f>
        <v>H</v>
      </c>
      <c r="G25" s="50" t="str">
        <f>Pair!S5</f>
        <v>P</v>
      </c>
      <c r="H25" s="50" t="str">
        <f>Pair!T5</f>
        <v>P</v>
      </c>
      <c r="I25" s="50" t="str">
        <f>Pair!U5</f>
        <v>H</v>
      </c>
      <c r="J25" s="50" t="str">
        <f>Pair!V5</f>
        <v>H</v>
      </c>
      <c r="K25" s="50" t="str">
        <f>Pair!W5</f>
        <v>H</v>
      </c>
      <c r="L25" s="50" t="str">
        <f>Pair!X5</f>
        <v>H</v>
      </c>
      <c r="N25" s="450"/>
      <c r="O25" s="121">
        <f>O24*N23</f>
        <v>9</v>
      </c>
      <c r="P25" s="128">
        <f>O25*P$16</f>
        <v>900</v>
      </c>
      <c r="Q25" s="123">
        <f>$N$10*P25+Q24</f>
        <v>7800</v>
      </c>
      <c r="R25" s="128">
        <f>$O25*R$16</f>
        <v>1800</v>
      </c>
      <c r="S25" s="123">
        <f>$N$10*R25+S24</f>
        <v>15600</v>
      </c>
      <c r="T25" s="128">
        <f>$O25*T$16</f>
        <v>2700</v>
      </c>
      <c r="U25" s="123">
        <f>$N$10*T25+U24</f>
        <v>23400</v>
      </c>
      <c r="V25" s="128">
        <f t="shared" si="2"/>
        <v>3600</v>
      </c>
      <c r="W25" s="123">
        <f>$N$10*V25+W24</f>
        <v>31200</v>
      </c>
      <c r="X25" s="128">
        <f t="shared" si="2"/>
        <v>4500</v>
      </c>
      <c r="Y25" s="123">
        <f>$N$10*X25+Y24</f>
        <v>39000</v>
      </c>
    </row>
    <row r="26" spans="2:25" x14ac:dyDescent="0.2">
      <c r="B26" s="49">
        <v>5</v>
      </c>
      <c r="C26" s="50" t="str">
        <f>Pair!O6</f>
        <v>H</v>
      </c>
      <c r="D26" s="50" t="str">
        <f>Pair!P6</f>
        <v>D</v>
      </c>
      <c r="E26" s="50" t="str">
        <f>Pair!Q6</f>
        <v>D</v>
      </c>
      <c r="F26" s="50" t="str">
        <f>Pair!R6</f>
        <v>D</v>
      </c>
      <c r="G26" s="50" t="str">
        <f>Pair!S6</f>
        <v>D</v>
      </c>
      <c r="H26" s="50" t="str">
        <f>Pair!T6</f>
        <v>D</v>
      </c>
      <c r="I26" s="50" t="str">
        <f>Pair!U6</f>
        <v>D</v>
      </c>
      <c r="J26" s="50" t="str">
        <f>Pair!V6</f>
        <v>D</v>
      </c>
      <c r="K26" s="50" t="str">
        <f>Pair!W6</f>
        <v>D</v>
      </c>
      <c r="L26" s="50" t="str">
        <f>Pair!X6</f>
        <v>H</v>
      </c>
      <c r="N26" s="450"/>
      <c r="O26" s="121">
        <f>O25*N23</f>
        <v>27</v>
      </c>
      <c r="P26" s="128">
        <f>O26*P$16</f>
        <v>2700</v>
      </c>
      <c r="Q26" s="123">
        <f>$N$10*P26+Q25</f>
        <v>24000</v>
      </c>
      <c r="R26" s="128">
        <f>$O26*R$16</f>
        <v>5400</v>
      </c>
      <c r="S26" s="123">
        <f>$N$10*R26+S25</f>
        <v>48000</v>
      </c>
      <c r="T26" s="128">
        <f>$O26*T$16</f>
        <v>8100</v>
      </c>
      <c r="U26" s="123">
        <f>$N$10*T26+U25</f>
        <v>72000</v>
      </c>
      <c r="V26" s="128">
        <f t="shared" si="2"/>
        <v>10800</v>
      </c>
      <c r="W26" s="123">
        <f>$N$10*V26+W25</f>
        <v>96000</v>
      </c>
      <c r="X26" s="128">
        <f t="shared" si="2"/>
        <v>13500</v>
      </c>
      <c r="Y26" s="123">
        <f>$N$10*X26+Y25</f>
        <v>120000</v>
      </c>
    </row>
    <row r="27" spans="2:25" ht="17" thickBot="1" x14ac:dyDescent="0.25">
      <c r="B27" s="49">
        <v>6</v>
      </c>
      <c r="C27" s="50" t="str">
        <f>Pair!O7</f>
        <v>H</v>
      </c>
      <c r="D27" s="50" t="str">
        <f>Pair!P7</f>
        <v>H</v>
      </c>
      <c r="E27" s="50" t="str">
        <f>Pair!Q7</f>
        <v>P</v>
      </c>
      <c r="F27" s="50" t="str">
        <f>Pair!R7</f>
        <v>P</v>
      </c>
      <c r="G27" s="50" t="str">
        <f>Pair!S7</f>
        <v>P</v>
      </c>
      <c r="H27" s="50" t="str">
        <f>Pair!T7</f>
        <v>P</v>
      </c>
      <c r="I27" s="50" t="str">
        <f>Pair!U7</f>
        <v>H</v>
      </c>
      <c r="J27" s="50" t="str">
        <f>Pair!V7</f>
        <v>H</v>
      </c>
      <c r="K27" s="50" t="str">
        <f>Pair!W7</f>
        <v>H</v>
      </c>
      <c r="L27" s="50" t="str">
        <f>Pair!X7</f>
        <v>H</v>
      </c>
      <c r="N27" s="451"/>
      <c r="O27" s="122">
        <f>O26*N23</f>
        <v>81</v>
      </c>
      <c r="P27" s="129">
        <f>O27*P$16</f>
        <v>8100</v>
      </c>
      <c r="Q27" s="124">
        <f>$N$10*P27+Q26</f>
        <v>72600</v>
      </c>
      <c r="R27" s="129">
        <f>$O27*R$16</f>
        <v>16200</v>
      </c>
      <c r="S27" s="124">
        <f>$N$10*R27+S26</f>
        <v>145200</v>
      </c>
      <c r="T27" s="129">
        <f>$O27*T$16</f>
        <v>24300</v>
      </c>
      <c r="U27" s="124">
        <f>$N$10*T27+U26</f>
        <v>217800</v>
      </c>
      <c r="V27" s="129">
        <f t="shared" si="2"/>
        <v>32400</v>
      </c>
      <c r="W27" s="124">
        <f>$N$10*V27+W26</f>
        <v>290400</v>
      </c>
      <c r="X27" s="129">
        <f t="shared" si="2"/>
        <v>40500</v>
      </c>
      <c r="Y27" s="124">
        <f>$N$10*X27+Y26</f>
        <v>363000</v>
      </c>
    </row>
    <row r="28" spans="2:25" ht="17" thickBot="1" x14ac:dyDescent="0.25">
      <c r="B28" s="49">
        <v>7</v>
      </c>
      <c r="C28" s="50" t="str">
        <f>Pair!O8</f>
        <v>H</v>
      </c>
      <c r="D28" s="50" t="str">
        <f>Pair!P8</f>
        <v>P</v>
      </c>
      <c r="E28" s="50" t="str">
        <f>Pair!Q8</f>
        <v>P</v>
      </c>
      <c r="F28" s="50" t="str">
        <f>Pair!R8</f>
        <v>P</v>
      </c>
      <c r="G28" s="50" t="str">
        <f>Pair!S8</f>
        <v>P</v>
      </c>
      <c r="H28" s="50" t="str">
        <f>Pair!T8</f>
        <v>P</v>
      </c>
      <c r="I28" s="50" t="str">
        <f>Pair!U8</f>
        <v>P</v>
      </c>
      <c r="J28" s="50" t="str">
        <f>Pair!V8</f>
        <v>H</v>
      </c>
      <c r="K28" s="50" t="str">
        <f>Pair!W8</f>
        <v>H</v>
      </c>
      <c r="L28" s="50" t="str">
        <f>Pair!X8</f>
        <v>H</v>
      </c>
      <c r="N28" s="135" t="s">
        <v>57</v>
      </c>
      <c r="O28" s="136" t="s">
        <v>56</v>
      </c>
      <c r="P28" s="137">
        <v>100</v>
      </c>
      <c r="Q28" s="20" t="s">
        <v>54</v>
      </c>
      <c r="R28" s="138">
        <v>200</v>
      </c>
      <c r="S28" s="139" t="s">
        <v>54</v>
      </c>
      <c r="T28" s="137">
        <v>300</v>
      </c>
      <c r="U28" s="20" t="s">
        <v>54</v>
      </c>
      <c r="V28" s="137">
        <v>400</v>
      </c>
      <c r="W28" s="20" t="s">
        <v>54</v>
      </c>
      <c r="X28" s="137">
        <v>500</v>
      </c>
      <c r="Y28" s="20" t="s">
        <v>54</v>
      </c>
    </row>
    <row r="29" spans="2:25" x14ac:dyDescent="0.2">
      <c r="B29" s="49">
        <v>8</v>
      </c>
      <c r="C29" s="50" t="str">
        <f>Pair!O9</f>
        <v>P</v>
      </c>
      <c r="D29" s="50" t="str">
        <f>Pair!P9</f>
        <v>P</v>
      </c>
      <c r="E29" s="50" t="str">
        <f>Pair!Q9</f>
        <v>P</v>
      </c>
      <c r="F29" s="50" t="str">
        <f>Pair!R9</f>
        <v>P</v>
      </c>
      <c r="G29" s="50" t="str">
        <f>Pair!S9</f>
        <v>P</v>
      </c>
      <c r="H29" s="50" t="str">
        <f>Pair!T9</f>
        <v>P</v>
      </c>
      <c r="I29" s="50" t="str">
        <f>Pair!U9</f>
        <v>P</v>
      </c>
      <c r="J29" s="50" t="str">
        <f>Pair!V9</f>
        <v>P</v>
      </c>
      <c r="K29" s="50" t="str">
        <f>Pair!W9</f>
        <v>R</v>
      </c>
      <c r="L29" s="50" t="str">
        <f>Pair!X9</f>
        <v>R</v>
      </c>
      <c r="N29" s="449">
        <v>4</v>
      </c>
      <c r="O29" s="126">
        <v>1</v>
      </c>
      <c r="P29" s="130">
        <f>O29*P$16</f>
        <v>100</v>
      </c>
      <c r="Q29" s="127">
        <f>O29*$N$10*P29</f>
        <v>600</v>
      </c>
      <c r="R29" s="130">
        <f>$O29*R$16</f>
        <v>200</v>
      </c>
      <c r="S29" s="127">
        <f>$N$10*R29</f>
        <v>1200</v>
      </c>
      <c r="T29" s="130">
        <f>$O29*T$16</f>
        <v>300</v>
      </c>
      <c r="U29" s="127">
        <f>$N$10*T29</f>
        <v>1800</v>
      </c>
      <c r="V29" s="130">
        <f>$O29*V$16</f>
        <v>400</v>
      </c>
      <c r="W29" s="127">
        <f>$N$10*V29</f>
        <v>2400</v>
      </c>
      <c r="X29" s="130">
        <f>$O29*X$16</f>
        <v>500</v>
      </c>
      <c r="Y29" s="127">
        <f>$N$10*X29</f>
        <v>3000</v>
      </c>
    </row>
    <row r="30" spans="2:25" x14ac:dyDescent="0.2">
      <c r="B30" s="49">
        <v>9</v>
      </c>
      <c r="C30" s="50" t="str">
        <f>Pair!O10</f>
        <v>S</v>
      </c>
      <c r="D30" s="50" t="str">
        <f>Pair!P10</f>
        <v>P</v>
      </c>
      <c r="E30" s="50" t="str">
        <f>Pair!Q10</f>
        <v>P</v>
      </c>
      <c r="F30" s="50" t="str">
        <f>Pair!R10</f>
        <v>P</v>
      </c>
      <c r="G30" s="50" t="str">
        <f>Pair!S10</f>
        <v>P</v>
      </c>
      <c r="H30" s="50" t="str">
        <f>Pair!T10</f>
        <v>P</v>
      </c>
      <c r="I30" s="50" t="str">
        <f>Pair!U10</f>
        <v>S</v>
      </c>
      <c r="J30" s="50" t="str">
        <f>Pair!V10</f>
        <v>P</v>
      </c>
      <c r="K30" s="50" t="str">
        <f>Pair!W10</f>
        <v>P</v>
      </c>
      <c r="L30" s="50" t="str">
        <f>Pair!X10</f>
        <v>S</v>
      </c>
      <c r="N30" s="450"/>
      <c r="O30" s="121">
        <f>O29*N29</f>
        <v>4</v>
      </c>
      <c r="P30" s="128">
        <f>O30*P$16</f>
        <v>400</v>
      </c>
      <c r="Q30" s="123">
        <f>$N$10*P30+Q29</f>
        <v>3000</v>
      </c>
      <c r="R30" s="128">
        <f>$O30*R$16</f>
        <v>800</v>
      </c>
      <c r="S30" s="123">
        <f>$N$10*R30+S29</f>
        <v>6000</v>
      </c>
      <c r="T30" s="128">
        <f>$O30*T$16</f>
        <v>1200</v>
      </c>
      <c r="U30" s="123">
        <f>$N$10*T30+U29</f>
        <v>9000</v>
      </c>
      <c r="V30" s="128">
        <f t="shared" ref="V30:X33" si="3">$O30*V$16</f>
        <v>1600</v>
      </c>
      <c r="W30" s="123">
        <f>$N$10*V30+W29</f>
        <v>12000</v>
      </c>
      <c r="X30" s="128">
        <f t="shared" si="3"/>
        <v>2000</v>
      </c>
      <c r="Y30" s="123">
        <f>$N$10*X30+Y29</f>
        <v>15000</v>
      </c>
    </row>
    <row r="31" spans="2:25" x14ac:dyDescent="0.2">
      <c r="B31" s="49">
        <v>10</v>
      </c>
      <c r="C31" s="50" t="str">
        <f>Pair!O11</f>
        <v>S</v>
      </c>
      <c r="D31" s="50" t="str">
        <f>Pair!P11</f>
        <v>S</v>
      </c>
      <c r="E31" s="50" t="str">
        <f>Pair!Q11</f>
        <v>S</v>
      </c>
      <c r="F31" s="50" t="str">
        <f>Pair!R11</f>
        <v>S</v>
      </c>
      <c r="G31" s="50" t="str">
        <f>Pair!S11</f>
        <v>S</v>
      </c>
      <c r="H31" s="50" t="str">
        <f>Pair!T11</f>
        <v>P</v>
      </c>
      <c r="I31" s="50" t="str">
        <f>Pair!U11</f>
        <v>S</v>
      </c>
      <c r="J31" s="50" t="str">
        <f>Pair!V11</f>
        <v>S</v>
      </c>
      <c r="K31" s="50" t="str">
        <f>Pair!W11</f>
        <v>S</v>
      </c>
      <c r="L31" s="50" t="str">
        <f>Pair!X11</f>
        <v>S</v>
      </c>
      <c r="N31" s="450"/>
      <c r="O31" s="121">
        <f>O30*N29</f>
        <v>16</v>
      </c>
      <c r="P31" s="128">
        <f>O31*P$16</f>
        <v>1600</v>
      </c>
      <c r="Q31" s="123">
        <f>$N$10*P31+Q30</f>
        <v>12600</v>
      </c>
      <c r="R31" s="128">
        <f>$O31*R$16</f>
        <v>3200</v>
      </c>
      <c r="S31" s="123">
        <f>$N$10*R31+S30</f>
        <v>25200</v>
      </c>
      <c r="T31" s="128">
        <f>$O31*T$16</f>
        <v>4800</v>
      </c>
      <c r="U31" s="123">
        <f>$N$10*T31+U30</f>
        <v>37800</v>
      </c>
      <c r="V31" s="128">
        <f t="shared" si="3"/>
        <v>6400</v>
      </c>
      <c r="W31" s="123">
        <f>$N$10*V31+W30</f>
        <v>50400</v>
      </c>
      <c r="X31" s="128">
        <f t="shared" si="3"/>
        <v>8000</v>
      </c>
      <c r="Y31" s="123">
        <f>$N$10*X31+Y30</f>
        <v>63000</v>
      </c>
    </row>
    <row r="32" spans="2:25" x14ac:dyDescent="0.2">
      <c r="B32" s="400" t="str">
        <f>"EV = " &amp; EV!H46</f>
        <v>EV = -0.00531417925590545</v>
      </c>
      <c r="C32" s="400"/>
      <c r="D32" s="400"/>
      <c r="E32" s="400"/>
      <c r="F32" s="400"/>
      <c r="G32" s="400"/>
      <c r="H32" s="400"/>
      <c r="I32" s="400"/>
      <c r="J32" s="400"/>
      <c r="K32" s="400"/>
      <c r="L32" s="400"/>
      <c r="N32" s="450"/>
      <c r="O32" s="121">
        <f>O31*N29</f>
        <v>64</v>
      </c>
      <c r="P32" s="128">
        <f>O32*P$16</f>
        <v>6400</v>
      </c>
      <c r="Q32" s="123">
        <f>$N$10*P32+Q31</f>
        <v>51000</v>
      </c>
      <c r="R32" s="128">
        <f>$O32*R$16</f>
        <v>12800</v>
      </c>
      <c r="S32" s="123">
        <f>$N$10*R32+S31</f>
        <v>102000</v>
      </c>
      <c r="T32" s="128">
        <f>$O32*T$16</f>
        <v>19200</v>
      </c>
      <c r="U32" s="123">
        <f>$N$10*T32+U31</f>
        <v>153000</v>
      </c>
      <c r="V32" s="128">
        <f t="shared" si="3"/>
        <v>25600</v>
      </c>
      <c r="W32" s="123">
        <f>$N$10*V32+W31</f>
        <v>204000</v>
      </c>
      <c r="X32" s="128">
        <f t="shared" si="3"/>
        <v>32000</v>
      </c>
      <c r="Y32" s="123">
        <f>$N$10*X32+Y31</f>
        <v>255000</v>
      </c>
    </row>
    <row r="33" spans="2:25" ht="17" thickBot="1" x14ac:dyDescent="0.25">
      <c r="B33" s="462" t="str">
        <f>Summary!B33</f>
        <v>EV = -0.531417925590545 %</v>
      </c>
      <c r="C33" s="463"/>
      <c r="D33" s="463"/>
      <c r="E33" s="463"/>
      <c r="F33" s="463"/>
      <c r="G33" s="463"/>
      <c r="H33" s="463"/>
      <c r="I33" s="463"/>
      <c r="J33" s="463"/>
      <c r="K33" s="463"/>
      <c r="L33" s="464"/>
      <c r="N33" s="451"/>
      <c r="O33" s="122">
        <f>O32*N29</f>
        <v>256</v>
      </c>
      <c r="P33" s="129">
        <f>O33*P$16</f>
        <v>25600</v>
      </c>
      <c r="Q33" s="124">
        <f>$N$10*P33+Q32</f>
        <v>204600</v>
      </c>
      <c r="R33" s="129">
        <f>$O33*R$16</f>
        <v>51200</v>
      </c>
      <c r="S33" s="124">
        <f>$N$10*R33+S32</f>
        <v>409200</v>
      </c>
      <c r="T33" s="129">
        <f>$O33*T$16</f>
        <v>76800</v>
      </c>
      <c r="U33" s="124">
        <f>$N$10*T33+U32</f>
        <v>613800</v>
      </c>
      <c r="V33" s="129">
        <f t="shared" si="3"/>
        <v>102400</v>
      </c>
      <c r="W33" s="124">
        <f>$N$10*V33+W32</f>
        <v>818400</v>
      </c>
      <c r="X33" s="129">
        <f t="shared" si="3"/>
        <v>128000</v>
      </c>
      <c r="Y33" s="124">
        <f>$N$10*X33+Y32</f>
        <v>1023000</v>
      </c>
    </row>
    <row r="34" spans="2:25" ht="17" thickBot="1" x14ac:dyDescent="0.25">
      <c r="B34" s="456" t="s">
        <v>24</v>
      </c>
      <c r="C34" s="457"/>
      <c r="D34" s="457"/>
      <c r="E34" s="457"/>
      <c r="F34" s="457"/>
      <c r="G34" s="457"/>
      <c r="H34" s="457"/>
      <c r="I34" s="457"/>
      <c r="J34" s="457"/>
      <c r="K34" s="457"/>
      <c r="L34" s="457"/>
      <c r="N34" s="135" t="s">
        <v>57</v>
      </c>
      <c r="O34" s="136" t="s">
        <v>56</v>
      </c>
      <c r="P34" s="137">
        <v>100</v>
      </c>
      <c r="Q34" s="20" t="s">
        <v>54</v>
      </c>
      <c r="R34" s="138">
        <v>200</v>
      </c>
      <c r="S34" s="139" t="s">
        <v>54</v>
      </c>
      <c r="T34" s="137">
        <v>300</v>
      </c>
      <c r="U34" s="20" t="s">
        <v>54</v>
      </c>
      <c r="V34" s="137">
        <v>400</v>
      </c>
      <c r="W34" s="20" t="s">
        <v>54</v>
      </c>
      <c r="X34" s="137">
        <v>500</v>
      </c>
      <c r="Y34" s="20" t="s">
        <v>54</v>
      </c>
    </row>
    <row r="35" spans="2:25" x14ac:dyDescent="0.2">
      <c r="B35" s="458" t="s">
        <v>25</v>
      </c>
      <c r="C35" s="459"/>
      <c r="D35" s="459"/>
      <c r="E35" s="459"/>
      <c r="F35" s="459"/>
      <c r="G35" s="459"/>
      <c r="H35" s="459"/>
      <c r="I35" s="459"/>
      <c r="J35" s="459"/>
      <c r="K35" s="459"/>
      <c r="L35" s="459"/>
      <c r="N35" s="449">
        <v>5</v>
      </c>
      <c r="O35" s="126">
        <v>1</v>
      </c>
      <c r="P35" s="130">
        <f>O35*P$16</f>
        <v>100</v>
      </c>
      <c r="Q35" s="127">
        <f>O35*$N$10*P35</f>
        <v>600</v>
      </c>
      <c r="R35" s="130">
        <f>$O35*R$16</f>
        <v>200</v>
      </c>
      <c r="S35" s="127">
        <f>$N$10*R35</f>
        <v>1200</v>
      </c>
      <c r="T35" s="130">
        <f>$O35*T$16</f>
        <v>300</v>
      </c>
      <c r="U35" s="127">
        <f>$N$10*T35</f>
        <v>1800</v>
      </c>
      <c r="V35" s="130">
        <f>$O35*V$16</f>
        <v>400</v>
      </c>
      <c r="W35" s="127">
        <f>$N$10*V35</f>
        <v>2400</v>
      </c>
      <c r="X35" s="130">
        <f>$O35*X$16</f>
        <v>500</v>
      </c>
      <c r="Y35" s="127">
        <f>$N$10*X35</f>
        <v>3000</v>
      </c>
    </row>
    <row r="36" spans="2:25" x14ac:dyDescent="0.2">
      <c r="B36" s="460" t="s">
        <v>26</v>
      </c>
      <c r="C36" s="461"/>
      <c r="D36" s="461"/>
      <c r="E36" s="461"/>
      <c r="F36" s="461"/>
      <c r="G36" s="461"/>
      <c r="H36" s="461"/>
      <c r="I36" s="461"/>
      <c r="J36" s="461"/>
      <c r="K36" s="461"/>
      <c r="L36" s="461"/>
      <c r="N36" s="450"/>
      <c r="O36" s="121">
        <f>O35*N35</f>
        <v>5</v>
      </c>
      <c r="P36" s="128">
        <f>O36*P$16</f>
        <v>500</v>
      </c>
      <c r="Q36" s="123">
        <f>$N$10*P36+Q35</f>
        <v>3600</v>
      </c>
      <c r="R36" s="128">
        <f>$O36*R$16</f>
        <v>1000</v>
      </c>
      <c r="S36" s="123">
        <f>$N$10*R36+S35</f>
        <v>7200</v>
      </c>
      <c r="T36" s="128">
        <f>$O36*T$16</f>
        <v>1500</v>
      </c>
      <c r="U36" s="123">
        <f>$N$10*T36+U35</f>
        <v>10800</v>
      </c>
      <c r="V36" s="128">
        <f t="shared" ref="V36:X39" si="4">$O36*V$16</f>
        <v>2000</v>
      </c>
      <c r="W36" s="123">
        <f>$N$10*V36+W35</f>
        <v>14400</v>
      </c>
      <c r="X36" s="128">
        <f t="shared" si="4"/>
        <v>2500</v>
      </c>
      <c r="Y36" s="123">
        <f>$N$10*X36+Y35</f>
        <v>18000</v>
      </c>
    </row>
    <row r="37" spans="2:25" x14ac:dyDescent="0.2">
      <c r="B37" s="453" t="s">
        <v>27</v>
      </c>
      <c r="C37" s="453"/>
      <c r="D37" s="453"/>
      <c r="E37" s="453"/>
      <c r="F37" s="453"/>
      <c r="G37" s="453"/>
      <c r="H37" s="453"/>
      <c r="I37" s="453"/>
      <c r="J37" s="453"/>
      <c r="K37" s="453"/>
      <c r="L37" s="453"/>
      <c r="N37" s="450"/>
      <c r="O37" s="121">
        <f>O36*N35</f>
        <v>25</v>
      </c>
      <c r="P37" s="128">
        <f>O37*P$16</f>
        <v>2500</v>
      </c>
      <c r="Q37" s="123">
        <f>$N$10*P37+Q36</f>
        <v>18600</v>
      </c>
      <c r="R37" s="128">
        <f>$O37*R$16</f>
        <v>5000</v>
      </c>
      <c r="S37" s="123">
        <f>$N$10*R37+S36</f>
        <v>37200</v>
      </c>
      <c r="T37" s="128">
        <f>$O37*T$16</f>
        <v>7500</v>
      </c>
      <c r="U37" s="123">
        <f>$N$10*T37+U36</f>
        <v>55800</v>
      </c>
      <c r="V37" s="128">
        <f t="shared" si="4"/>
        <v>10000</v>
      </c>
      <c r="W37" s="123">
        <f>$N$10*V37+W36</f>
        <v>74400</v>
      </c>
      <c r="X37" s="128">
        <f t="shared" si="4"/>
        <v>12500</v>
      </c>
      <c r="Y37" s="123">
        <f>$N$10*X37+Y36</f>
        <v>93000</v>
      </c>
    </row>
    <row r="38" spans="2:25" x14ac:dyDescent="0.2">
      <c r="B38" s="452" t="s">
        <v>28</v>
      </c>
      <c r="C38" s="452"/>
      <c r="D38" s="452"/>
      <c r="E38" s="452"/>
      <c r="F38" s="452"/>
      <c r="G38" s="452"/>
      <c r="H38" s="452"/>
      <c r="I38" s="452"/>
      <c r="J38" s="452"/>
      <c r="K38" s="452"/>
      <c r="L38" s="452"/>
      <c r="N38" s="450"/>
      <c r="O38" s="121">
        <f>O37*N35</f>
        <v>125</v>
      </c>
      <c r="P38" s="128">
        <f>O38*P$16</f>
        <v>12500</v>
      </c>
      <c r="Q38" s="123">
        <f>$N$10*P38+Q37</f>
        <v>93600</v>
      </c>
      <c r="R38" s="128">
        <f>$O38*R$16</f>
        <v>25000</v>
      </c>
      <c r="S38" s="123">
        <f>$N$10*R38+S37</f>
        <v>187200</v>
      </c>
      <c r="T38" s="128">
        <f>$O38*T$16</f>
        <v>37500</v>
      </c>
      <c r="U38" s="123">
        <f>$N$10*T38+U37</f>
        <v>280800</v>
      </c>
      <c r="V38" s="128">
        <f t="shared" si="4"/>
        <v>50000</v>
      </c>
      <c r="W38" s="123">
        <f>$N$10*V38+W37</f>
        <v>374400</v>
      </c>
      <c r="X38" s="128">
        <f t="shared" si="4"/>
        <v>62500</v>
      </c>
      <c r="Y38" s="123">
        <f>$N$10*X38+Y37</f>
        <v>468000</v>
      </c>
    </row>
    <row r="39" spans="2:25" ht="17" thickBot="1" x14ac:dyDescent="0.25">
      <c r="N39" s="451"/>
      <c r="O39" s="122">
        <f>O38*N35</f>
        <v>625</v>
      </c>
      <c r="P39" s="129">
        <f>O39*P$16</f>
        <v>62500</v>
      </c>
      <c r="Q39" s="124">
        <f>$N$10*P39+Q38</f>
        <v>468600</v>
      </c>
      <c r="R39" s="129">
        <f>$O39*R$16</f>
        <v>125000</v>
      </c>
      <c r="S39" s="124">
        <f>$N$10*R39+S38</f>
        <v>937200</v>
      </c>
      <c r="T39" s="129">
        <f>$O39*T$16</f>
        <v>187500</v>
      </c>
      <c r="U39" s="124">
        <f>$N$10*T39+U38</f>
        <v>1405800</v>
      </c>
      <c r="V39" s="129">
        <f t="shared" si="4"/>
        <v>250000</v>
      </c>
      <c r="W39" s="124">
        <f>$N$10*V39+W38</f>
        <v>1874400</v>
      </c>
      <c r="X39" s="129">
        <f t="shared" si="4"/>
        <v>312500</v>
      </c>
      <c r="Y39" s="124">
        <f>$N$10*X39+Y38</f>
        <v>2343000</v>
      </c>
    </row>
  </sheetData>
  <sheetProtection sheet="1" objects="1" scenarios="1"/>
  <mergeCells count="24">
    <mergeCell ref="B38:L38"/>
    <mergeCell ref="B37:L37"/>
    <mergeCell ref="N2:O2"/>
    <mergeCell ref="N4:O4"/>
    <mergeCell ref="N5:O5"/>
    <mergeCell ref="N6:O6"/>
    <mergeCell ref="N7:O7"/>
    <mergeCell ref="B34:L34"/>
    <mergeCell ref="B35:L35"/>
    <mergeCell ref="B36:L36"/>
    <mergeCell ref="B33:L33"/>
    <mergeCell ref="N35:N39"/>
    <mergeCell ref="B1:L1"/>
    <mergeCell ref="B32:L32"/>
    <mergeCell ref="P9:Q9"/>
    <mergeCell ref="R9:S9"/>
    <mergeCell ref="T9:U9"/>
    <mergeCell ref="N1:Y1"/>
    <mergeCell ref="P3:S3"/>
    <mergeCell ref="V9:W9"/>
    <mergeCell ref="X9:Y9"/>
    <mergeCell ref="N17:N21"/>
    <mergeCell ref="N23:N27"/>
    <mergeCell ref="N29:N33"/>
  </mergeCells>
  <phoneticPr fontId="14" type="noConversion"/>
  <conditionalFormatting sqref="C3:L12 C22:L31 C14:L20">
    <cfRule type="containsText" dxfId="52" priority="4" operator="containsText" text="S">
      <formula>NOT(ISERROR(SEARCH("S",C3)))</formula>
    </cfRule>
    <cfRule type="containsText" dxfId="51" priority="5" operator="containsText" text="H">
      <formula>NOT(ISERROR(SEARCH("H",C3)))</formula>
    </cfRule>
  </conditionalFormatting>
  <conditionalFormatting sqref="C3:L12 C22:L31 C14:L20">
    <cfRule type="containsText" dxfId="50" priority="3" operator="containsText" text="D">
      <formula>NOT(ISERROR(SEARCH("D",C3)))</formula>
    </cfRule>
  </conditionalFormatting>
  <conditionalFormatting sqref="C3:L12 C22:L31 C14:L20">
    <cfRule type="containsText" dxfId="49" priority="2" operator="containsText" text="R">
      <formula>NOT(ISERROR(SEARCH("R",C3)))</formula>
    </cfRule>
  </conditionalFormatting>
  <conditionalFormatting sqref="C3:L12 C22:L31 C14:L20">
    <cfRule type="containsText" dxfId="48" priority="1" operator="containsText" text="P">
      <formula>NOT(ISERROR(SEARCH("P",C3)))</formula>
    </cfRule>
  </conditionalFormatting>
  <printOptions horizontalCentered="1" verticalCentered="1"/>
  <pageMargins left="0.25" right="0.25" top="0.75" bottom="0.75" header="0.3" footer="0.3"/>
  <pageSetup paperSize="9" scale="7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S83"/>
  <sheetViews>
    <sheetView workbookViewId="0">
      <selection activeCell="G2" sqref="G2"/>
    </sheetView>
  </sheetViews>
  <sheetFormatPr baseColWidth="10" defaultRowHeight="16" x14ac:dyDescent="0.2"/>
  <cols>
    <col min="2" max="2" width="10.83203125" style="250"/>
  </cols>
  <sheetData>
    <row r="2" spans="1:19" x14ac:dyDescent="0.2">
      <c r="A2" t="s">
        <v>40</v>
      </c>
      <c r="B2" s="249" t="s">
        <v>159</v>
      </c>
      <c r="C2" s="248">
        <f>Rules!C22</f>
        <v>0.3978152025489306</v>
      </c>
      <c r="D2" s="247" t="s">
        <v>160</v>
      </c>
      <c r="E2" s="248">
        <f>Rules!C21</f>
        <v>0.60218479745106923</v>
      </c>
      <c r="F2" s="247" t="s">
        <v>161</v>
      </c>
      <c r="G2" s="248">
        <f>Rules!C19</f>
        <v>-5.3141792559054518E-3</v>
      </c>
      <c r="I2" t="s">
        <v>58</v>
      </c>
      <c r="J2">
        <f>(G2+E2)/C2</f>
        <v>1.5003715654173615</v>
      </c>
    </row>
    <row r="4" spans="1:19" x14ac:dyDescent="0.2">
      <c r="A4" s="465" t="s">
        <v>162</v>
      </c>
      <c r="B4" s="465"/>
      <c r="C4" s="465"/>
      <c r="D4" s="465"/>
      <c r="E4" s="465"/>
      <c r="F4" s="465"/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5"/>
      <c r="R4" s="465"/>
      <c r="S4" s="465"/>
    </row>
    <row r="5" spans="1:19" x14ac:dyDescent="0.2">
      <c r="A5" t="s">
        <v>163</v>
      </c>
      <c r="B5" s="250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9" x14ac:dyDescent="0.2">
      <c r="A6" t="s">
        <v>157</v>
      </c>
      <c r="B6" s="250">
        <f>$C$2</f>
        <v>0.3978152025489306</v>
      </c>
      <c r="C6">
        <f>B6*$C$2</f>
        <v>0.15825693537904667</v>
      </c>
      <c r="D6">
        <f t="shared" ref="D6:K6" si="0">C6*$C$2</f>
        <v>6.2957014802588473E-2</v>
      </c>
      <c r="E6">
        <f t="shared" si="0"/>
        <v>2.5045257595567756E-2</v>
      </c>
      <c r="F6">
        <f t="shared" si="0"/>
        <v>9.96338422327093E-3</v>
      </c>
      <c r="G6">
        <f t="shared" si="0"/>
        <v>3.9635857128533444E-3</v>
      </c>
      <c r="H6">
        <f t="shared" si="0"/>
        <v>1.5767746531788007E-3</v>
      </c>
      <c r="I6">
        <f t="shared" si="0"/>
        <v>6.2726492802834437E-4</v>
      </c>
      <c r="J6">
        <f t="shared" si="0"/>
        <v>2.495355243954362E-4</v>
      </c>
      <c r="K6">
        <f t="shared" si="0"/>
        <v>9.9269025180524062E-5</v>
      </c>
    </row>
    <row r="7" spans="1:19" x14ac:dyDescent="0.2">
      <c r="A7" t="s">
        <v>158</v>
      </c>
      <c r="B7" s="250">
        <f>$E$2</f>
        <v>0.60218479745106923</v>
      </c>
      <c r="C7">
        <f>B7*$E$2</f>
        <v>0.3626265302811853</v>
      </c>
      <c r="D7">
        <f t="shared" ref="D7:K7" si="1">C7*$E$2</f>
        <v>0.21836818368775959</v>
      </c>
      <c r="E7">
        <f t="shared" si="1"/>
        <v>0.13149800046377139</v>
      </c>
      <c r="F7">
        <f t="shared" si="1"/>
        <v>7.9186096774496784E-2</v>
      </c>
      <c r="G7">
        <f t="shared" si="1"/>
        <v>4.7684663647091112E-2</v>
      </c>
      <c r="H7">
        <f t="shared" si="1"/>
        <v>2.8714979519845925E-2</v>
      </c>
      <c r="I7">
        <f t="shared" si="1"/>
        <v>1.7291724125970021E-2</v>
      </c>
      <c r="J7">
        <f t="shared" si="1"/>
        <v>1.0412813390377024E-2</v>
      </c>
      <c r="K7">
        <f t="shared" si="1"/>
        <v>6.2704379223799695E-3</v>
      </c>
    </row>
    <row r="8" spans="1:19" x14ac:dyDescent="0.2">
      <c r="B8" s="250">
        <v>1</v>
      </c>
      <c r="C8">
        <v>2</v>
      </c>
      <c r="D8">
        <v>3</v>
      </c>
      <c r="E8" s="250">
        <v>4</v>
      </c>
      <c r="F8">
        <v>5</v>
      </c>
      <c r="G8">
        <v>6</v>
      </c>
      <c r="H8" s="250">
        <v>7</v>
      </c>
      <c r="I8">
        <v>8</v>
      </c>
      <c r="J8">
        <v>9</v>
      </c>
      <c r="K8" s="250"/>
    </row>
    <row r="9" spans="1:19" x14ac:dyDescent="0.2">
      <c r="B9" s="250">
        <f>B6+C6*B7</f>
        <v>0.49311512312538874</v>
      </c>
      <c r="C9">
        <f>B9+D6*C7</f>
        <v>0.51594500696011258</v>
      </c>
      <c r="D9">
        <f>C9+E6*D7</f>
        <v>0.52141409437124875</v>
      </c>
      <c r="E9">
        <f t="shared" ref="E9:J9" si="2">D9+F6*E7</f>
        <v>0.52272425947446122</v>
      </c>
      <c r="F9">
        <f t="shared" si="2"/>
        <v>0.52303812035629327</v>
      </c>
      <c r="G9">
        <f t="shared" si="2"/>
        <v>0.52311330832527736</v>
      </c>
      <c r="H9">
        <f t="shared" si="2"/>
        <v>0.52313132022483921</v>
      </c>
      <c r="I9">
        <f t="shared" si="2"/>
        <v>0.52313563512428674</v>
      </c>
      <c r="J9">
        <f t="shared" si="2"/>
        <v>0.52313666879412135</v>
      </c>
    </row>
    <row r="10" spans="1:19" x14ac:dyDescent="0.2">
      <c r="B10" s="250">
        <v>-1</v>
      </c>
      <c r="C10">
        <v>-2</v>
      </c>
      <c r="D10" s="250">
        <v>-3</v>
      </c>
      <c r="E10">
        <v>-4</v>
      </c>
      <c r="F10" s="250">
        <v>-5</v>
      </c>
      <c r="G10">
        <v>-6</v>
      </c>
      <c r="H10" s="250">
        <v>-7</v>
      </c>
      <c r="I10">
        <v>-8</v>
      </c>
      <c r="J10" s="250">
        <v>-9</v>
      </c>
      <c r="K10" s="250"/>
    </row>
    <row r="11" spans="1:19" ht="17" thickBot="1" x14ac:dyDescent="0.25">
      <c r="B11" s="250">
        <f>B7+B6*C7</f>
        <v>0.74644314404449486</v>
      </c>
      <c r="C11">
        <f t="shared" ref="C11:J11" si="3">B11+C6*D7</f>
        <v>0.78100142357920843</v>
      </c>
      <c r="D11">
        <f t="shared" si="3"/>
        <v>0.78928014514091682</v>
      </c>
      <c r="E11">
        <f t="shared" si="3"/>
        <v>0.79126338133262164</v>
      </c>
      <c r="F11">
        <f t="shared" si="3"/>
        <v>0.79173848195809504</v>
      </c>
      <c r="G11">
        <f t="shared" si="3"/>
        <v>0.79185229624066478</v>
      </c>
      <c r="H11">
        <f t="shared" si="3"/>
        <v>0.79187956139297633</v>
      </c>
      <c r="I11">
        <f t="shared" si="3"/>
        <v>0.79188609298561818</v>
      </c>
      <c r="J11">
        <f t="shared" si="3"/>
        <v>0.79188765768263336</v>
      </c>
    </row>
    <row r="12" spans="1:19" ht="17" thickBot="1" x14ac:dyDescent="0.25">
      <c r="A12" s="259"/>
      <c r="B12" s="135">
        <v>1</v>
      </c>
      <c r="C12" s="270">
        <v>0</v>
      </c>
      <c r="D12" s="267">
        <v>-1</v>
      </c>
      <c r="E12" s="178">
        <v>-2</v>
      </c>
      <c r="F12" s="178">
        <v>-3</v>
      </c>
      <c r="G12" s="178">
        <v>-4</v>
      </c>
      <c r="H12" s="178">
        <v>-5</v>
      </c>
      <c r="I12" s="178">
        <v>-6</v>
      </c>
      <c r="J12" s="178">
        <v>-7</v>
      </c>
      <c r="K12" s="178">
        <v>-8</v>
      </c>
      <c r="L12" s="178">
        <v>-9</v>
      </c>
      <c r="M12" s="139">
        <v>-10</v>
      </c>
      <c r="Q12" s="29" t="s">
        <v>61</v>
      </c>
      <c r="R12" s="19" t="s">
        <v>58</v>
      </c>
      <c r="S12" s="20" t="s">
        <v>60</v>
      </c>
    </row>
    <row r="13" spans="1:19" x14ac:dyDescent="0.2">
      <c r="A13" s="260">
        <v>1</v>
      </c>
      <c r="B13" s="126">
        <f>C13*$B$6</f>
        <v>0.3978152025489306</v>
      </c>
      <c r="C13" s="114">
        <v>1</v>
      </c>
      <c r="D13" s="268">
        <f>C13*B7</f>
        <v>0.60218479745106923</v>
      </c>
      <c r="E13" s="165"/>
      <c r="F13" s="165"/>
      <c r="G13" s="165"/>
      <c r="H13" s="165"/>
      <c r="I13" s="165"/>
      <c r="J13" s="165"/>
      <c r="K13" s="165"/>
      <c r="L13" s="165"/>
      <c r="M13" s="58"/>
      <c r="Q13" s="28">
        <f>B13-D13</f>
        <v>-0.20436959490213863</v>
      </c>
      <c r="R13" s="2">
        <f>1+($J$2-1)*SUM(C13)</f>
        <v>1.5003715654173615</v>
      </c>
      <c r="S13" s="8">
        <f>B13*R13-D13*COUNT(D13:M13)</f>
        <v>-5.3141792559054934E-3</v>
      </c>
    </row>
    <row r="14" spans="1:19" x14ac:dyDescent="0.2">
      <c r="A14" s="261">
        <v>2</v>
      </c>
      <c r="B14" s="121">
        <f t="shared" ref="B14:B22" si="4">C14*$B$6</f>
        <v>0.4931151231253888</v>
      </c>
      <c r="C14" s="116">
        <f>C13+B7*B6</f>
        <v>1.2395582671698839</v>
      </c>
      <c r="D14" s="242">
        <f>C14*B7</f>
        <v>0.74644314404449497</v>
      </c>
      <c r="E14" s="1">
        <f>D14*B7</f>
        <v>0.44949671350517351</v>
      </c>
      <c r="F14" s="1"/>
      <c r="G14" s="1"/>
      <c r="H14" s="1"/>
      <c r="I14" s="1"/>
      <c r="J14" s="1"/>
      <c r="K14" s="1"/>
      <c r="L14" s="1"/>
      <c r="M14" s="9"/>
      <c r="Q14" s="112">
        <f>B14-E14</f>
        <v>4.3618409620215293E-2</v>
      </c>
      <c r="R14" s="1">
        <f>1+($J$2-1)*SUM(C14:D14)*$B$6</f>
        <v>1.3953243363832839</v>
      </c>
      <c r="S14" s="9">
        <f>B14*R14-E14*COUNT(D14:M14)</f>
        <v>-0.2109378950748525</v>
      </c>
    </row>
    <row r="15" spans="1:19" x14ac:dyDescent="0.2">
      <c r="A15" s="261">
        <v>3</v>
      </c>
      <c r="B15" s="121">
        <f t="shared" si="4"/>
        <v>0.5159450069601127</v>
      </c>
      <c r="C15" s="116">
        <f>C14+C6*C7</f>
        <v>1.2969464305393215</v>
      </c>
      <c r="D15" s="242">
        <f>C15*$B$11</f>
        <v>0.96809677126905613</v>
      </c>
      <c r="E15" s="1">
        <f>D15*B6</f>
        <v>0.38512361314936533</v>
      </c>
      <c r="F15" s="1">
        <f>E15*B6</f>
        <v>0.15320802817139076</v>
      </c>
      <c r="G15" s="1"/>
      <c r="H15" s="1"/>
      <c r="I15" s="1"/>
      <c r="J15" s="1"/>
      <c r="K15" s="1"/>
      <c r="L15" s="1"/>
      <c r="M15" s="9"/>
      <c r="Q15" s="112">
        <f>B15-F15</f>
        <v>0.36273697878872191</v>
      </c>
      <c r="R15" s="1">
        <f>1+($J$2-1)*SUM(C15:E15)*$B$6</f>
        <v>1.5275300568832673</v>
      </c>
      <c r="S15" s="9">
        <f>B15*R15-F15*COUNT(D15:M15)</f>
        <v>0.32849742131624637</v>
      </c>
    </row>
    <row r="16" spans="1:19" x14ac:dyDescent="0.2">
      <c r="A16" s="261">
        <v>4</v>
      </c>
      <c r="B16" s="121">
        <f t="shared" si="4"/>
        <v>0.52141409437124897</v>
      </c>
      <c r="C16" s="116">
        <f>C15+D6*D7</f>
        <v>1.3106942395121661</v>
      </c>
      <c r="D16" s="242">
        <f>C16*$C$11</f>
        <v>1.0236540669360696</v>
      </c>
      <c r="E16" s="1">
        <f>D16*$B$11</f>
        <v>0.76409956013769365</v>
      </c>
      <c r="F16" s="1">
        <f>E16*B7</f>
        <v>0.46012913885396817</v>
      </c>
      <c r="G16" s="1">
        <f>F16*B7</f>
        <v>0.27708277228211176</v>
      </c>
      <c r="H16" s="1"/>
      <c r="I16" s="1"/>
      <c r="J16" s="1"/>
      <c r="K16" s="1"/>
      <c r="L16" s="1"/>
      <c r="M16" s="9"/>
      <c r="Q16" s="112">
        <f>B16-G16</f>
        <v>0.24433132208913722</v>
      </c>
      <c r="R16" s="1">
        <f>1+($J$2-1)*SUM(C16:F16)*$B$6</f>
        <v>1.7083540249269666</v>
      </c>
      <c r="S16" s="9">
        <f>B16*R16-G16*COUNT(D16:M16)</f>
        <v>-0.21757122235567461</v>
      </c>
    </row>
    <row r="17" spans="1:19" x14ac:dyDescent="0.2">
      <c r="A17" s="261">
        <v>5</v>
      </c>
      <c r="B17" s="121">
        <f t="shared" si="4"/>
        <v>0.52272425947446133</v>
      </c>
      <c r="C17" s="116">
        <f>C16+E6*E7</f>
        <v>1.3139876408070834</v>
      </c>
      <c r="D17" s="242">
        <f>C17*$D$11</f>
        <v>1.0371043558495856</v>
      </c>
      <c r="E17" s="1">
        <f>D17*$C$11</f>
        <v>0.80997997831872437</v>
      </c>
      <c r="F17" s="1">
        <f>E17*$B$11</f>
        <v>0.60460400162932038</v>
      </c>
      <c r="G17" s="1">
        <f>F17*B7</f>
        <v>0.3640833382592582</v>
      </c>
      <c r="H17" s="1">
        <f>G17*B7</f>
        <v>0.21924545130496054</v>
      </c>
      <c r="I17" s="1"/>
      <c r="J17" s="1"/>
      <c r="K17" s="1"/>
      <c r="L17" s="1"/>
      <c r="M17" s="9"/>
      <c r="Q17" s="112">
        <f>B17-H17</f>
        <v>0.30347880816950079</v>
      </c>
      <c r="R17" s="1">
        <f>1+($J$2-1)*SUM(C17:G17)*$B$6</f>
        <v>1.822050956939151</v>
      </c>
      <c r="S17" s="9">
        <f>B17*R17-H17*COUNT(D17:M17)</f>
        <v>-0.1437970193340512</v>
      </c>
    </row>
    <row r="18" spans="1:19" x14ac:dyDescent="0.2">
      <c r="A18" s="261">
        <v>6</v>
      </c>
      <c r="B18" s="121">
        <f t="shared" si="4"/>
        <v>0.52303812035629338</v>
      </c>
      <c r="C18" s="116">
        <f>C17+F6*F7</f>
        <v>1.3147766023143888</v>
      </c>
      <c r="D18" s="242">
        <f>C18*$E$11</f>
        <v>1.0403345800442989</v>
      </c>
      <c r="E18" s="1">
        <f>D18*$D$11</f>
        <v>0.82111542833247897</v>
      </c>
      <c r="F18" s="1">
        <f>E18*$C$11</f>
        <v>0.6412923184505176</v>
      </c>
      <c r="G18" s="1">
        <f>F18*$B$11</f>
        <v>0.47868825443578777</v>
      </c>
      <c r="H18" s="1">
        <f>G18*B7</f>
        <v>0.28825878953962075</v>
      </c>
      <c r="I18" s="1">
        <f>H18*B7</f>
        <v>0.1735850607924069</v>
      </c>
      <c r="J18" s="1"/>
      <c r="K18" s="1"/>
      <c r="L18" s="1"/>
      <c r="M18" s="9"/>
      <c r="Q18" s="112">
        <f>B18-I18</f>
        <v>0.3494530595638865</v>
      </c>
      <c r="R18" s="1">
        <f>1+($J$2-1)*SUM(C18:H18)*$B$6</f>
        <v>1.9125627797948357</v>
      </c>
      <c r="S18" s="9">
        <f>B18*R18-I18*COUNT(D18:M18)</f>
        <v>-4.116712334714312E-2</v>
      </c>
    </row>
    <row r="19" spans="1:19" x14ac:dyDescent="0.2">
      <c r="A19" s="261">
        <v>7</v>
      </c>
      <c r="B19" s="121">
        <f t="shared" si="4"/>
        <v>0.52311330832527747</v>
      </c>
      <c r="C19" s="116">
        <f>C18+G6*G7</f>
        <v>1.3149656045659426</v>
      </c>
      <c r="D19" s="242">
        <f>C19*$F$11</f>
        <v>1.0411088715861481</v>
      </c>
      <c r="E19" s="1">
        <f>D19*$E$11</f>
        <v>0.82379132606664573</v>
      </c>
      <c r="F19" s="1">
        <f>E19*$D$11</f>
        <v>0.65020213740371047</v>
      </c>
      <c r="G19" s="1">
        <f>F19*$C$11</f>
        <v>0.50780879492654196</v>
      </c>
      <c r="H19" s="1">
        <f>G19*$B$11</f>
        <v>0.37905039345841413</v>
      </c>
      <c r="I19" s="1">
        <f>H19*B7</f>
        <v>0.22825838440850321</v>
      </c>
      <c r="J19" s="1">
        <f>I19*B7</f>
        <v>0.13745372898154282</v>
      </c>
      <c r="K19" s="1"/>
      <c r="L19" s="1"/>
      <c r="M19" s="9"/>
      <c r="Q19" s="112">
        <f>B19-J19</f>
        <v>0.38565957934373463</v>
      </c>
      <c r="R19" s="1">
        <f>1+($J$2-1)*SUM(C19:I19)*$B$6</f>
        <v>1.9843659576216783</v>
      </c>
      <c r="S19" s="9">
        <f>B19*R19-J19*COUNT(D19:M19)</f>
        <v>7.5872138148733836E-2</v>
      </c>
    </row>
    <row r="20" spans="1:19" x14ac:dyDescent="0.2">
      <c r="A20" s="261">
        <v>8</v>
      </c>
      <c r="B20" s="121">
        <f t="shared" si="4"/>
        <v>0.52311762322472488</v>
      </c>
      <c r="C20" s="116">
        <f>C19+I6*I7</f>
        <v>1.314976451058032</v>
      </c>
      <c r="D20" s="242">
        <f>C20*$G$11</f>
        <v>1.0412671222727028</v>
      </c>
      <c r="E20" s="1">
        <f>D20*$F$11</f>
        <v>0.8244112507010638</v>
      </c>
      <c r="F20" s="1">
        <f>E20*$E$11</f>
        <v>0.6523264338383794</v>
      </c>
      <c r="G20" s="1">
        <f>F20*$D$11</f>
        <v>0.51486830237921277</v>
      </c>
      <c r="H20" s="1">
        <f>G20*$C$11</f>
        <v>0.40211287711397553</v>
      </c>
      <c r="I20" s="1">
        <f>H20*$B$11</f>
        <v>0.30015440025373352</v>
      </c>
      <c r="J20" s="1">
        <f>I20*$B$7</f>
        <v>0.18074841672084169</v>
      </c>
      <c r="K20" s="1">
        <f>J20*$B$7</f>
        <v>0.10884394871264151</v>
      </c>
      <c r="L20" s="1"/>
      <c r="M20" s="9"/>
      <c r="Q20" s="112">
        <f>B20-K20</f>
        <v>0.41427367451208336</v>
      </c>
      <c r="R20" s="1">
        <f>1+($J$2-1)*SUM(C20:J20)*$B$6</f>
        <v>2.041232057391678</v>
      </c>
      <c r="S20" s="9">
        <f>B20*R20-K20*COUNT(D20:M20)</f>
        <v>0.19705287261171767</v>
      </c>
    </row>
    <row r="21" spans="1:19" x14ac:dyDescent="0.2">
      <c r="A21" s="261">
        <v>9</v>
      </c>
      <c r="B21" s="121">
        <f t="shared" si="4"/>
        <v>0.52311865689455961</v>
      </c>
      <c r="C21" s="116">
        <f>C20+J6*J7</f>
        <v>1.3149790494248819</v>
      </c>
      <c r="D21" s="242">
        <f>C21*$H$11</f>
        <v>1.0413050328995284</v>
      </c>
      <c r="E21" s="1">
        <f>D21*$G$11</f>
        <v>0.82455978138845254</v>
      </c>
      <c r="F21" s="1">
        <f>E21*$F$11</f>
        <v>0.6528357096001921</v>
      </c>
      <c r="G21" s="1">
        <f>F21*$E$11</f>
        <v>0.51656499103292941</v>
      </c>
      <c r="H21" s="1">
        <f>G21*$D$11</f>
        <v>0.40771449109718694</v>
      </c>
      <c r="I21" s="1">
        <f>H21*$C$11</f>
        <v>0.31842559796077552</v>
      </c>
      <c r="J21" s="1">
        <f>I21*$B$11</f>
        <v>0.23768660448608958</v>
      </c>
      <c r="K21" s="1">
        <f>J21*$B$7</f>
        <v>0.14313125977928826</v>
      </c>
      <c r="L21" s="1">
        <f>K21*$B$7</f>
        <v>8.6191468679107069E-2</v>
      </c>
      <c r="M21" s="9"/>
      <c r="Q21" s="112">
        <f>B21-L21</f>
        <v>0.43692718821545251</v>
      </c>
      <c r="R21" s="1">
        <f>1+($J$2-1)*SUM(C21:K21)*$B$6</f>
        <v>2.0862857154203374</v>
      </c>
      <c r="S21" s="9">
        <f>B21*R21-L21*COUNT(D21:M21)</f>
        <v>0.3156517632370287</v>
      </c>
    </row>
    <row r="22" spans="1:19" ht="17" thickBot="1" x14ac:dyDescent="0.25">
      <c r="A22" s="262">
        <v>10</v>
      </c>
      <c r="B22" s="122">
        <f t="shared" si="4"/>
        <v>0.52311890451871401</v>
      </c>
      <c r="C22" s="243">
        <f>C21+K6*K7</f>
        <v>1.3149796718851419</v>
      </c>
      <c r="D22" s="269">
        <f>C22*$I$11</f>
        <v>1.0413141147246352</v>
      </c>
      <c r="E22" s="166">
        <f>D22*$H$11</f>
        <v>0.82459536444045956</v>
      </c>
      <c r="F22" s="166">
        <f>E22*$G$11</f>
        <v>0.65295773280158576</v>
      </c>
      <c r="G22" s="166">
        <f>F22*$F$11</f>
        <v>0.516971764151127</v>
      </c>
      <c r="H22" s="166">
        <f>G22*$E$11</f>
        <v>0.40906082615571132</v>
      </c>
      <c r="I22" s="166">
        <f>H22*$D$11</f>
        <v>0.32286358823964317</v>
      </c>
      <c r="J22" s="166">
        <f>I22*$C$11</f>
        <v>0.2521569220370527</v>
      </c>
      <c r="K22" s="166">
        <f>J22*$B$11</f>
        <v>0.18822080567792018</v>
      </c>
      <c r="L22" s="166">
        <f>K22*$B$7</f>
        <v>0.11334370774323543</v>
      </c>
      <c r="M22" s="10">
        <f>L22*$B$7</f>
        <v>6.8253857689713412E-2</v>
      </c>
      <c r="Q22" s="113">
        <f>B22-M22</f>
        <v>0.45486504682900059</v>
      </c>
      <c r="R22" s="166">
        <f>1+($J$2-1)*SUM(C22:L22)*$B$6</f>
        <v>2.1219687833960648</v>
      </c>
      <c r="S22" s="10">
        <f>B22*R22-M22*COUNT(D22:M22)</f>
        <v>0.4275034084959235</v>
      </c>
    </row>
    <row r="25" spans="1:19" x14ac:dyDescent="0.2">
      <c r="A25" s="465" t="s">
        <v>164</v>
      </c>
      <c r="B25" s="465"/>
      <c r="C25" s="465"/>
      <c r="D25" s="465"/>
      <c r="E25" s="465"/>
      <c r="F25" s="465"/>
      <c r="G25" s="465"/>
      <c r="H25" s="465"/>
      <c r="I25" s="465"/>
      <c r="J25" s="465"/>
      <c r="K25" s="465"/>
      <c r="L25" s="465"/>
      <c r="M25" s="465"/>
      <c r="N25" s="465"/>
      <c r="O25" s="465"/>
      <c r="P25" s="465"/>
      <c r="Q25" s="465"/>
      <c r="R25" s="465"/>
      <c r="S25" s="465"/>
    </row>
    <row r="26" spans="1:19" x14ac:dyDescent="0.2">
      <c r="A26" t="s">
        <v>163</v>
      </c>
      <c r="B26" s="250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</row>
    <row r="27" spans="1:19" x14ac:dyDescent="0.2">
      <c r="A27" t="s">
        <v>157</v>
      </c>
      <c r="B27" s="250">
        <f>$C$2</f>
        <v>0.3978152025489306</v>
      </c>
      <c r="C27">
        <f>B27*$C$2</f>
        <v>0.15825693537904667</v>
      </c>
      <c r="D27">
        <f t="shared" ref="D27:K27" si="5">C27*$C$2</f>
        <v>6.2957014802588473E-2</v>
      </c>
      <c r="E27">
        <f t="shared" si="5"/>
        <v>2.5045257595567756E-2</v>
      </c>
      <c r="F27">
        <f t="shared" si="5"/>
        <v>9.96338422327093E-3</v>
      </c>
      <c r="G27">
        <f t="shared" si="5"/>
        <v>3.9635857128533444E-3</v>
      </c>
      <c r="H27">
        <f t="shared" si="5"/>
        <v>1.5767746531788007E-3</v>
      </c>
      <c r="I27">
        <f t="shared" si="5"/>
        <v>6.2726492802834437E-4</v>
      </c>
      <c r="J27">
        <f t="shared" si="5"/>
        <v>2.495355243954362E-4</v>
      </c>
      <c r="K27">
        <f t="shared" si="5"/>
        <v>9.9269025180524062E-5</v>
      </c>
    </row>
    <row r="28" spans="1:19" x14ac:dyDescent="0.2">
      <c r="A28" t="s">
        <v>158</v>
      </c>
      <c r="B28" s="250">
        <f>$E$2</f>
        <v>0.60218479745106923</v>
      </c>
      <c r="C28">
        <f>B28*$E$2</f>
        <v>0.3626265302811853</v>
      </c>
      <c r="D28">
        <f t="shared" ref="D28:K28" si="6">C28*$E$2</f>
        <v>0.21836818368775959</v>
      </c>
      <c r="E28">
        <f t="shared" si="6"/>
        <v>0.13149800046377139</v>
      </c>
      <c r="F28">
        <f t="shared" si="6"/>
        <v>7.9186096774496784E-2</v>
      </c>
      <c r="G28">
        <f t="shared" si="6"/>
        <v>4.7684663647091112E-2</v>
      </c>
      <c r="H28">
        <f t="shared" si="6"/>
        <v>2.8714979519845925E-2</v>
      </c>
      <c r="I28">
        <f t="shared" si="6"/>
        <v>1.7291724125970021E-2</v>
      </c>
      <c r="J28">
        <f t="shared" si="6"/>
        <v>1.0412813390377024E-2</v>
      </c>
      <c r="K28">
        <f t="shared" si="6"/>
        <v>6.2704379223799695E-3</v>
      </c>
    </row>
    <row r="29" spans="1:19" x14ac:dyDescent="0.2">
      <c r="B29" s="250">
        <v>1</v>
      </c>
      <c r="C29">
        <v>2</v>
      </c>
      <c r="D29">
        <v>3</v>
      </c>
      <c r="E29" s="250">
        <v>4</v>
      </c>
      <c r="F29">
        <v>5</v>
      </c>
      <c r="G29">
        <v>6</v>
      </c>
      <c r="H29" s="250">
        <v>7</v>
      </c>
      <c r="I29">
        <v>8</v>
      </c>
      <c r="J29">
        <v>9</v>
      </c>
      <c r="K29" s="250"/>
    </row>
    <row r="30" spans="1:19" x14ac:dyDescent="0.2">
      <c r="B30" s="250">
        <f>B27+C27*B28</f>
        <v>0.49311512312538874</v>
      </c>
      <c r="C30">
        <f>B30+D27*C28</f>
        <v>0.51594500696011258</v>
      </c>
      <c r="D30">
        <f>C30+E27*D28</f>
        <v>0.52141409437124875</v>
      </c>
      <c r="E30">
        <f t="shared" ref="E30:J30" si="7">D30+F27*E28</f>
        <v>0.52272425947446122</v>
      </c>
      <c r="F30">
        <f t="shared" si="7"/>
        <v>0.52303812035629327</v>
      </c>
      <c r="G30">
        <f t="shared" si="7"/>
        <v>0.52311330832527736</v>
      </c>
      <c r="H30">
        <f t="shared" si="7"/>
        <v>0.52313132022483921</v>
      </c>
      <c r="I30">
        <f t="shared" si="7"/>
        <v>0.52313563512428674</v>
      </c>
      <c r="J30">
        <f t="shared" si="7"/>
        <v>0.52313666879412135</v>
      </c>
    </row>
    <row r="31" spans="1:19" x14ac:dyDescent="0.2">
      <c r="B31" s="250">
        <v>-1</v>
      </c>
      <c r="C31">
        <v>-2</v>
      </c>
      <c r="D31" s="250">
        <v>-3</v>
      </c>
      <c r="E31">
        <v>-4</v>
      </c>
      <c r="F31" s="250">
        <v>-5</v>
      </c>
      <c r="G31">
        <v>-6</v>
      </c>
      <c r="H31" s="250">
        <v>-7</v>
      </c>
      <c r="I31">
        <v>-8</v>
      </c>
      <c r="J31" s="250">
        <v>-9</v>
      </c>
      <c r="K31" s="250"/>
    </row>
    <row r="32" spans="1:19" ht="17" thickBot="1" x14ac:dyDescent="0.25">
      <c r="B32" s="250">
        <f>B28+B27*C28</f>
        <v>0.74644314404449486</v>
      </c>
      <c r="C32">
        <f t="shared" ref="C32:J32" si="8">B32+C27*D28</f>
        <v>0.78100142357920843</v>
      </c>
      <c r="D32">
        <f t="shared" si="8"/>
        <v>0.78928014514091682</v>
      </c>
      <c r="E32">
        <f t="shared" si="8"/>
        <v>0.79126338133262164</v>
      </c>
      <c r="F32">
        <f t="shared" si="8"/>
        <v>0.79173848195809504</v>
      </c>
      <c r="G32">
        <f t="shared" si="8"/>
        <v>0.79185229624066478</v>
      </c>
      <c r="H32">
        <f t="shared" si="8"/>
        <v>0.79187956139297633</v>
      </c>
      <c r="I32">
        <f t="shared" si="8"/>
        <v>0.79188609298561818</v>
      </c>
      <c r="J32">
        <f t="shared" si="8"/>
        <v>0.79188765768263336</v>
      </c>
    </row>
    <row r="33" spans="1:19" ht="17" thickBot="1" x14ac:dyDescent="0.25">
      <c r="A33" s="259"/>
      <c r="B33" s="257">
        <v>2</v>
      </c>
      <c r="C33" s="263">
        <v>1</v>
      </c>
      <c r="D33" s="270">
        <v>0</v>
      </c>
      <c r="E33" s="267">
        <v>-1</v>
      </c>
      <c r="F33" s="178">
        <v>-2</v>
      </c>
      <c r="G33" s="178">
        <v>-3</v>
      </c>
      <c r="H33" s="178">
        <v>-4</v>
      </c>
      <c r="I33" s="178">
        <v>-5</v>
      </c>
      <c r="J33" s="178">
        <v>-6</v>
      </c>
      <c r="K33" s="178">
        <v>-7</v>
      </c>
      <c r="L33" s="178">
        <v>-8</v>
      </c>
      <c r="M33" s="178">
        <v>-9</v>
      </c>
      <c r="N33" s="139">
        <v>-10</v>
      </c>
      <c r="Q33" s="29" t="s">
        <v>61</v>
      </c>
      <c r="R33" s="19" t="s">
        <v>58</v>
      </c>
      <c r="S33" s="20" t="s">
        <v>60</v>
      </c>
    </row>
    <row r="34" spans="1:19" x14ac:dyDescent="0.2">
      <c r="A34" s="260">
        <v>1</v>
      </c>
      <c r="B34" s="252">
        <f>C34*$B$27</f>
        <v>0.15825693537904667</v>
      </c>
      <c r="C34" s="264">
        <f>D34*$B$6</f>
        <v>0.3978152025489306</v>
      </c>
      <c r="D34" s="114">
        <v>1</v>
      </c>
      <c r="E34" s="268">
        <f>D34*B28</f>
        <v>0.60218479745106923</v>
      </c>
      <c r="F34" s="165"/>
      <c r="G34" s="165"/>
      <c r="H34" s="165"/>
      <c r="I34" s="165"/>
      <c r="J34" s="165"/>
      <c r="K34" s="165"/>
      <c r="L34" s="165"/>
      <c r="M34" s="165"/>
      <c r="N34" s="58"/>
      <c r="Q34" s="28">
        <f>B34-E34</f>
        <v>-0.44392786207202256</v>
      </c>
      <c r="R34" s="2">
        <f>1+($J$2-1)*SUM(C34:D34)*$B$27</f>
        <v>1.2782426861400009</v>
      </c>
      <c r="S34" s="8">
        <f>B34*R34*COUNT(B34:C34)-E34*COUNT(E34:N34)</f>
        <v>-0.1976032570926749</v>
      </c>
    </row>
    <row r="35" spans="1:19" x14ac:dyDescent="0.2">
      <c r="A35" s="261">
        <v>2</v>
      </c>
      <c r="B35" s="254">
        <f t="shared" ref="B35:B43" si="9">C35*$B$27</f>
        <v>0.23408044979308809</v>
      </c>
      <c r="C35" s="265">
        <f t="shared" ref="C35:C43" si="10">D35*$B$6</f>
        <v>0.58841504370184694</v>
      </c>
      <c r="D35" s="116">
        <f>D34+(B28*B27*2)</f>
        <v>1.4791165343397676</v>
      </c>
      <c r="E35" s="242">
        <f>D35*B28</f>
        <v>0.89070149063792048</v>
      </c>
      <c r="F35" s="1">
        <f>E35*B28</f>
        <v>0.5363668967291616</v>
      </c>
      <c r="G35" s="1"/>
      <c r="H35" s="1"/>
      <c r="I35" s="1"/>
      <c r="J35" s="1"/>
      <c r="K35" s="1"/>
      <c r="L35" s="1"/>
      <c r="M35" s="1"/>
      <c r="N35" s="9"/>
      <c r="Q35" s="112">
        <f>B35-F35</f>
        <v>-0.30228644693607354</v>
      </c>
      <c r="R35" s="1">
        <f>1+($J$2-1)*SUM(C35:E35)*$B$27</f>
        <v>1.5888523130644367</v>
      </c>
      <c r="S35" s="9">
        <f>B35*R35*COUNT(B35:C35)-F35*COUNT(E35:N35)</f>
        <v>-0.32889526526449964</v>
      </c>
    </row>
    <row r="36" spans="1:19" s="290" customFormat="1" x14ac:dyDescent="0.2">
      <c r="A36" s="283">
        <v>3</v>
      </c>
      <c r="B36" s="284">
        <f t="shared" si="9"/>
        <v>0.24316252465496735</v>
      </c>
      <c r="C36" s="285">
        <f t="shared" si="10"/>
        <v>0.61124492753657089</v>
      </c>
      <c r="D36" s="286">
        <f>D35+C27*C28</f>
        <v>1.5365046977092052</v>
      </c>
      <c r="E36" s="287">
        <f>D36*$B$32</f>
        <v>1.1469133973971952</v>
      </c>
      <c r="F36" s="288">
        <f>E36*B27</f>
        <v>0.45625958549164736</v>
      </c>
      <c r="G36" s="288">
        <f>F36*B27</f>
        <v>0.18150699941725082</v>
      </c>
      <c r="H36" s="288"/>
      <c r="I36" s="288"/>
      <c r="J36" s="288"/>
      <c r="K36" s="288"/>
      <c r="L36" s="288"/>
      <c r="M36" s="288"/>
      <c r="N36" s="289"/>
      <c r="Q36" s="291">
        <f>B36-G36</f>
        <v>6.165552523771653E-2</v>
      </c>
      <c r="R36" s="288">
        <f>1+($J$2-1)*SUM(C36:F36)*$B$27</f>
        <v>1.7466414588190893</v>
      </c>
      <c r="S36" s="289">
        <f>B36*R36*COUNT(B36:C36)-G36*COUNT(E36:N36)</f>
        <v>0.30491449533521742</v>
      </c>
    </row>
    <row r="37" spans="1:19" x14ac:dyDescent="0.2">
      <c r="A37" s="261">
        <v>4</v>
      </c>
      <c r="B37" s="254">
        <f t="shared" si="9"/>
        <v>0.24533821077118631</v>
      </c>
      <c r="C37" s="265">
        <f t="shared" si="10"/>
        <v>0.61671401494770706</v>
      </c>
      <c r="D37" s="116">
        <f>D36+D27*D28</f>
        <v>1.5502525066820498</v>
      </c>
      <c r="E37" s="242">
        <f>D37*$C$11</f>
        <v>1.2107494146259172</v>
      </c>
      <c r="F37" s="1">
        <f>E37*$B$11</f>
        <v>0.90375559970340136</v>
      </c>
      <c r="G37" s="1">
        <f>F37*B28</f>
        <v>0.54422788275266232</v>
      </c>
      <c r="H37" s="1">
        <f>G37*B28</f>
        <v>0.3277257573426362</v>
      </c>
      <c r="I37" s="1"/>
      <c r="J37" s="1"/>
      <c r="K37" s="1"/>
      <c r="L37" s="1"/>
      <c r="M37" s="1"/>
      <c r="N37" s="9"/>
      <c r="Q37" s="112">
        <f>B37-H37</f>
        <v>-8.2387546571449893E-2</v>
      </c>
      <c r="R37" s="1">
        <f>1+($J$2-1)*SUM(C37:G37)*$B$27</f>
        <v>1.9605816035754506</v>
      </c>
      <c r="S37" s="9">
        <f>B37*R37*COUNT(B37:C37)-H37*COUNT(E37:N37)</f>
        <v>-0.34889186398633609</v>
      </c>
    </row>
    <row r="38" spans="1:19" x14ac:dyDescent="0.2">
      <c r="A38" s="261">
        <v>5</v>
      </c>
      <c r="B38" s="254">
        <f t="shared" si="9"/>
        <v>0.2458594143670933</v>
      </c>
      <c r="C38" s="265">
        <f t="shared" si="10"/>
        <v>0.61802418005091952</v>
      </c>
      <c r="D38" s="116">
        <f>D37+E27*E28</f>
        <v>1.5535459079769671</v>
      </c>
      <c r="E38" s="242">
        <f>D38*$D$11</f>
        <v>1.2261829397311381</v>
      </c>
      <c r="F38" s="1">
        <f>E38*$C$11</f>
        <v>0.95765062149855762</v>
      </c>
      <c r="G38" s="1">
        <f>F38*$B$11</f>
        <v>0.71483174080754786</v>
      </c>
      <c r="H38" s="1">
        <f>G38*B28</f>
        <v>0.43046080704978845</v>
      </c>
      <c r="I38" s="1">
        <f>H38*B28</f>
        <v>0.25921695390390065</v>
      </c>
      <c r="J38" s="1"/>
      <c r="K38" s="1"/>
      <c r="L38" s="1"/>
      <c r="M38" s="1"/>
      <c r="N38" s="9"/>
      <c r="Q38" s="112">
        <f>B38-I38</f>
        <v>-1.335753953680735E-2</v>
      </c>
      <c r="R38" s="1">
        <f>1+($J$2-1)*SUM(C38:H38)*$B$27</f>
        <v>2.0949433678603642</v>
      </c>
      <c r="S38" s="9">
        <f>B38*R38*COUNT(B38:C38)-I38*COUNT(E38:N38)</f>
        <v>-0.2659616704107528</v>
      </c>
    </row>
    <row r="39" spans="1:19" x14ac:dyDescent="0.2">
      <c r="A39" s="261">
        <v>6</v>
      </c>
      <c r="B39" s="254">
        <f t="shared" si="9"/>
        <v>0.24598427299737147</v>
      </c>
      <c r="C39" s="265">
        <f t="shared" si="10"/>
        <v>0.61833804093275146</v>
      </c>
      <c r="D39" s="116">
        <f>D38+F27*F28</f>
        <v>1.5543348694842725</v>
      </c>
      <c r="E39" s="242">
        <f>D39*$E$11</f>
        <v>1.2298882645513245</v>
      </c>
      <c r="F39" s="1">
        <f>E39*$D$11</f>
        <v>0.97072638795217969</v>
      </c>
      <c r="G39" s="1">
        <f>F39*$C$11</f>
        <v>0.75813869089655528</v>
      </c>
      <c r="H39" s="1">
        <f>G39*$B$11</f>
        <v>0.56590742805460215</v>
      </c>
      <c r="I39" s="1">
        <f>H39*B28</f>
        <v>0.34078084993911611</v>
      </c>
      <c r="J39" s="1">
        <f>I39*B28</f>
        <v>0.20521304709578986</v>
      </c>
      <c r="K39" s="1"/>
      <c r="L39" s="1"/>
      <c r="M39" s="1"/>
      <c r="N39" s="9"/>
      <c r="Q39" s="112">
        <f>B39-J39</f>
        <v>4.0771225901581609E-2</v>
      </c>
      <c r="R39" s="1">
        <f>1+($J$2-1)*SUM(C39:I39)*$B$27</f>
        <v>2.2019193978491596</v>
      </c>
      <c r="S39" s="9">
        <f>B39*R39*COUNT(B39:C39)-J39*COUNT(E39:N39)</f>
        <v>-0.14800319801726824</v>
      </c>
    </row>
    <row r="40" spans="1:19" x14ac:dyDescent="0.2">
      <c r="A40" s="261">
        <v>7</v>
      </c>
      <c r="B40" s="254">
        <f t="shared" si="9"/>
        <v>0.24601418391448213</v>
      </c>
      <c r="C40" s="265">
        <f t="shared" si="10"/>
        <v>0.61841322890173556</v>
      </c>
      <c r="D40" s="116">
        <f>D39+G27*G28</f>
        <v>1.5545238717358263</v>
      </c>
      <c r="E40" s="242">
        <f>D40*$F$11</f>
        <v>1.2307763703757435</v>
      </c>
      <c r="F40" s="1">
        <f>E40*$E$11</f>
        <v>0.97386827248780194</v>
      </c>
      <c r="G40" s="1">
        <f>F40*$D$11</f>
        <v>0.76865489145730626</v>
      </c>
      <c r="H40" s="1">
        <f>G40*$C$11</f>
        <v>0.60032056446927817</v>
      </c>
      <c r="I40" s="1">
        <f>H40*$B$11</f>
        <v>0.44810516957701385</v>
      </c>
      <c r="J40" s="1">
        <f>I40*B28</f>
        <v>0.26984212077851111</v>
      </c>
      <c r="K40" s="1">
        <f>J40*B28</f>
        <v>0.16249482284477468</v>
      </c>
      <c r="L40" s="1"/>
      <c r="M40" s="1"/>
      <c r="N40" s="9"/>
      <c r="Q40" s="112">
        <f>B40-K40</f>
        <v>8.3519361069707448E-2</v>
      </c>
      <c r="R40" s="1">
        <f>1+($J$2-1)*SUM(C40:J40)*$B$27</f>
        <v>2.2867946281607385</v>
      </c>
      <c r="S40" s="9">
        <f>B40*R40*COUNT(B40:C40)-K40*COUNT(E40:N40)</f>
        <v>-1.2295931459451293E-2</v>
      </c>
    </row>
    <row r="41" spans="1:19" s="301" customFormat="1" x14ac:dyDescent="0.2">
      <c r="A41" s="294">
        <v>8</v>
      </c>
      <c r="B41" s="295">
        <f t="shared" si="9"/>
        <v>0.2460159004470798</v>
      </c>
      <c r="C41" s="296">
        <f t="shared" si="10"/>
        <v>0.61841754380118308</v>
      </c>
      <c r="D41" s="297">
        <f>D40+I27*I28</f>
        <v>1.5545347182279157</v>
      </c>
      <c r="E41" s="298">
        <f>D41*$G$11</f>
        <v>1.2309618862146099</v>
      </c>
      <c r="F41" s="299">
        <f>E41*$F$11</f>
        <v>0.97459989513982859</v>
      </c>
      <c r="G41" s="299">
        <f>F41*$E$11</f>
        <v>0.77116520847475922</v>
      </c>
      <c r="H41" s="299">
        <f>G41*$D$11</f>
        <v>0.60866538767258338</v>
      </c>
      <c r="I41" s="299">
        <f>H41*$C$11</f>
        <v>0.47536853425567838</v>
      </c>
      <c r="J41" s="299">
        <f>I41*$B$11</f>
        <v>0.35483558328963172</v>
      </c>
      <c r="K41" s="299">
        <f>J41*$B$7</f>
        <v>0.21367659385169888</v>
      </c>
      <c r="L41" s="299">
        <f>K41*$B$7</f>
        <v>0.12867279638861967</v>
      </c>
      <c r="M41" s="299"/>
      <c r="N41" s="300"/>
      <c r="Q41" s="302">
        <f>B41-L41</f>
        <v>0.11734310405846013</v>
      </c>
      <c r="R41" s="299">
        <f>1+($J$2-1)*SUM(C41:K41)*$B$27</f>
        <v>2.3540197945482948</v>
      </c>
      <c r="S41" s="300">
        <f>B41*R41*COUNT(B41:C41)-L41*COUNT(E41:N41)</f>
        <v>0.12887022774313972</v>
      </c>
    </row>
    <row r="42" spans="1:19" x14ac:dyDescent="0.2">
      <c r="A42" s="261">
        <v>9</v>
      </c>
      <c r="B42" s="254">
        <f t="shared" si="9"/>
        <v>0.24601631165665444</v>
      </c>
      <c r="C42" s="265">
        <f t="shared" si="10"/>
        <v>0.61841857747101769</v>
      </c>
      <c r="D42" s="116">
        <f>D41+J27*J28</f>
        <v>1.5545373165947656</v>
      </c>
      <c r="E42" s="242">
        <f>D42*$H$11</f>
        <v>1.2310063284340773</v>
      </c>
      <c r="F42" s="1">
        <f>E42*$G$11</f>
        <v>0.9747751878573141</v>
      </c>
      <c r="G42" s="1">
        <f>F42*$F$11</f>
        <v>0.77176702748456683</v>
      </c>
      <c r="H42" s="1">
        <f>G42*$E$11</f>
        <v>0.61067098776846473</v>
      </c>
      <c r="I42" s="1">
        <f>H42*$D$11</f>
        <v>0.48199048585924087</v>
      </c>
      <c r="J42" s="1">
        <f>I42*$C$11</f>
        <v>0.37643525560770147</v>
      </c>
      <c r="K42" s="1">
        <f>J42*$B$11</f>
        <v>0.28098751572500574</v>
      </c>
      <c r="L42" s="1">
        <f>K42*$B$7</f>
        <v>0.1692064102431417</v>
      </c>
      <c r="M42" s="1">
        <f>L42*$B$7</f>
        <v>0.10189352787968881</v>
      </c>
      <c r="N42" s="9"/>
      <c r="Q42" s="112">
        <f>B42-M42</f>
        <v>0.14412278377696564</v>
      </c>
      <c r="R42" s="1">
        <f>1+($J$2-1)*SUM(C42:L42)*$B$27</f>
        <v>2.4072810007798306</v>
      </c>
      <c r="S42" s="9">
        <f>B42*R42*COUNT(B42:C42)-M42*COUNT(E42:N42)</f>
        <v>0.26741903494878838</v>
      </c>
    </row>
    <row r="43" spans="1:19" ht="17" thickBot="1" x14ac:dyDescent="0.25">
      <c r="A43" s="262">
        <v>10</v>
      </c>
      <c r="B43" s="255">
        <f t="shared" si="9"/>
        <v>0.24601641016530756</v>
      </c>
      <c r="C43" s="266">
        <f t="shared" si="10"/>
        <v>0.6184188250951721</v>
      </c>
      <c r="D43" s="243">
        <f>D42+K27*K28</f>
        <v>1.5545379390550256</v>
      </c>
      <c r="E43" s="269">
        <f>D43*$I$11</f>
        <v>1.2310169749561992</v>
      </c>
      <c r="F43" s="166">
        <f>E43*$H$11</f>
        <v>0.97481718219562352</v>
      </c>
      <c r="G43" s="166">
        <f>F43*$G$11</f>
        <v>0.77191122413645896</v>
      </c>
      <c r="H43" s="166">
        <f>G43*$F$11</f>
        <v>0.61115182080421482</v>
      </c>
      <c r="I43" s="166">
        <f>H43*$E$11</f>
        <v>0.48358205623713146</v>
      </c>
      <c r="J43" s="166">
        <f>I43*$D$11</f>
        <v>0.38168171553438612</v>
      </c>
      <c r="K43" s="166">
        <f>J43*$C$11</f>
        <v>0.29809396318651005</v>
      </c>
      <c r="L43" s="166">
        <f>K43*$B$11</f>
        <v>0.22251019510162245</v>
      </c>
      <c r="M43" s="166">
        <f>L43*$B$7</f>
        <v>0.13399225676806842</v>
      </c>
      <c r="N43" s="10">
        <f>M43*$B$7</f>
        <v>8.0688100001890944E-2</v>
      </c>
      <c r="Q43" s="113">
        <f>B43-N43</f>
        <v>0.16532831016341662</v>
      </c>
      <c r="R43" s="166">
        <f>1+($J$2-1)*SUM(C43:M43)*$B$27</f>
        <v>2.4494646373564892</v>
      </c>
      <c r="S43" s="10">
        <f>B43*R43*COUNT(B43:C43)-N43*COUNT(E43:N43)</f>
        <v>0.3983359937997113</v>
      </c>
    </row>
    <row r="45" spans="1:19" x14ac:dyDescent="0.2">
      <c r="A45" s="465" t="s">
        <v>165</v>
      </c>
      <c r="B45" s="465"/>
      <c r="C45" s="465"/>
      <c r="D45" s="465"/>
      <c r="E45" s="465"/>
      <c r="F45" s="465"/>
      <c r="G45" s="465"/>
      <c r="H45" s="465"/>
      <c r="I45" s="465"/>
      <c r="J45" s="465"/>
      <c r="K45" s="465"/>
      <c r="L45" s="465"/>
      <c r="M45" s="465"/>
      <c r="N45" s="465"/>
      <c r="O45" s="465"/>
      <c r="P45" s="465"/>
      <c r="Q45" s="465"/>
      <c r="R45" s="465"/>
      <c r="S45" s="465"/>
    </row>
    <row r="46" spans="1:19" x14ac:dyDescent="0.2">
      <c r="A46" t="s">
        <v>163</v>
      </c>
      <c r="B46" s="250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  <c r="K46">
        <v>10</v>
      </c>
    </row>
    <row r="47" spans="1:19" x14ac:dyDescent="0.2">
      <c r="A47" t="s">
        <v>157</v>
      </c>
      <c r="B47" s="250">
        <f>$C$2</f>
        <v>0.3978152025489306</v>
      </c>
      <c r="C47">
        <f>B47*$C$2</f>
        <v>0.15825693537904667</v>
      </c>
      <c r="D47">
        <f t="shared" ref="D47:K47" si="11">C47*$C$2</f>
        <v>6.2957014802588473E-2</v>
      </c>
      <c r="E47">
        <f t="shared" si="11"/>
        <v>2.5045257595567756E-2</v>
      </c>
      <c r="F47">
        <f t="shared" si="11"/>
        <v>9.96338422327093E-3</v>
      </c>
      <c r="G47">
        <f t="shared" si="11"/>
        <v>3.9635857128533444E-3</v>
      </c>
      <c r="H47">
        <f t="shared" si="11"/>
        <v>1.5767746531788007E-3</v>
      </c>
      <c r="I47">
        <f t="shared" si="11"/>
        <v>6.2726492802834437E-4</v>
      </c>
      <c r="J47">
        <f t="shared" si="11"/>
        <v>2.495355243954362E-4</v>
      </c>
      <c r="K47">
        <f t="shared" si="11"/>
        <v>9.9269025180524062E-5</v>
      </c>
    </row>
    <row r="48" spans="1:19" x14ac:dyDescent="0.2">
      <c r="A48" t="s">
        <v>158</v>
      </c>
      <c r="B48" s="250">
        <f>$E$2</f>
        <v>0.60218479745106923</v>
      </c>
      <c r="C48">
        <f>B48*$E$2</f>
        <v>0.3626265302811853</v>
      </c>
      <c r="D48">
        <f t="shared" ref="D48:K48" si="12">C48*$E$2</f>
        <v>0.21836818368775959</v>
      </c>
      <c r="E48">
        <f t="shared" si="12"/>
        <v>0.13149800046377139</v>
      </c>
      <c r="F48">
        <f t="shared" si="12"/>
        <v>7.9186096774496784E-2</v>
      </c>
      <c r="G48">
        <f t="shared" si="12"/>
        <v>4.7684663647091112E-2</v>
      </c>
      <c r="H48">
        <f t="shared" si="12"/>
        <v>2.8714979519845925E-2</v>
      </c>
      <c r="I48">
        <f t="shared" si="12"/>
        <v>1.7291724125970021E-2</v>
      </c>
      <c r="J48">
        <f t="shared" si="12"/>
        <v>1.0412813390377024E-2</v>
      </c>
      <c r="K48">
        <f t="shared" si="12"/>
        <v>6.2704379223799695E-3</v>
      </c>
    </row>
    <row r="49" spans="1:19" x14ac:dyDescent="0.2">
      <c r="B49" s="250">
        <v>1</v>
      </c>
      <c r="C49">
        <v>2</v>
      </c>
      <c r="D49">
        <v>3</v>
      </c>
      <c r="E49" s="250">
        <v>4</v>
      </c>
      <c r="F49">
        <v>5</v>
      </c>
      <c r="G49">
        <v>6</v>
      </c>
      <c r="H49" s="250">
        <v>7</v>
      </c>
      <c r="I49">
        <v>8</v>
      </c>
      <c r="J49">
        <v>9</v>
      </c>
      <c r="K49" s="250"/>
    </row>
    <row r="50" spans="1:19" x14ac:dyDescent="0.2">
      <c r="B50" s="250">
        <f>B47+C47*B48</f>
        <v>0.49311512312538874</v>
      </c>
      <c r="C50">
        <f>B50+D47*C48</f>
        <v>0.51594500696011258</v>
      </c>
      <c r="D50">
        <f>C50+E47*D48</f>
        <v>0.52141409437124875</v>
      </c>
      <c r="E50">
        <f t="shared" ref="E50:J50" si="13">D50+F47*E48</f>
        <v>0.52272425947446122</v>
      </c>
      <c r="F50">
        <f t="shared" si="13"/>
        <v>0.52303812035629327</v>
      </c>
      <c r="G50">
        <f t="shared" si="13"/>
        <v>0.52311330832527736</v>
      </c>
      <c r="H50">
        <f t="shared" si="13"/>
        <v>0.52313132022483921</v>
      </c>
      <c r="I50">
        <f t="shared" si="13"/>
        <v>0.52313563512428674</v>
      </c>
      <c r="J50">
        <f t="shared" si="13"/>
        <v>0.52313666879412135</v>
      </c>
    </row>
    <row r="51" spans="1:19" x14ac:dyDescent="0.2">
      <c r="B51" s="250">
        <v>-1</v>
      </c>
      <c r="C51">
        <v>-2</v>
      </c>
      <c r="D51" s="250">
        <v>-3</v>
      </c>
      <c r="E51">
        <v>-4</v>
      </c>
      <c r="F51" s="250">
        <v>-5</v>
      </c>
      <c r="G51">
        <v>-6</v>
      </c>
      <c r="H51" s="250">
        <v>-7</v>
      </c>
      <c r="I51">
        <v>-8</v>
      </c>
      <c r="J51" s="250">
        <v>-9</v>
      </c>
      <c r="K51" s="250"/>
    </row>
    <row r="52" spans="1:19" ht="17" thickBot="1" x14ac:dyDescent="0.25">
      <c r="B52" s="250">
        <f>B48+B47*C48</f>
        <v>0.74644314404449486</v>
      </c>
      <c r="C52">
        <f t="shared" ref="C52:J52" si="14">B52+C47*D48</f>
        <v>0.78100142357920843</v>
      </c>
      <c r="D52">
        <f t="shared" si="14"/>
        <v>0.78928014514091682</v>
      </c>
      <c r="E52">
        <f t="shared" si="14"/>
        <v>0.79126338133262164</v>
      </c>
      <c r="F52">
        <f t="shared" si="14"/>
        <v>0.79173848195809504</v>
      </c>
      <c r="G52">
        <f t="shared" si="14"/>
        <v>0.79185229624066478</v>
      </c>
      <c r="H52">
        <f t="shared" si="14"/>
        <v>0.79187956139297633</v>
      </c>
      <c r="I52">
        <f t="shared" si="14"/>
        <v>0.79188609298561818</v>
      </c>
      <c r="J52">
        <f t="shared" si="14"/>
        <v>0.79188765768263336</v>
      </c>
    </row>
    <row r="53" spans="1:19" ht="17" thickBot="1" x14ac:dyDescent="0.25">
      <c r="A53" s="259"/>
      <c r="B53" s="257">
        <v>3</v>
      </c>
      <c r="C53" s="258">
        <v>2</v>
      </c>
      <c r="D53" s="263">
        <v>1</v>
      </c>
      <c r="E53" s="270">
        <v>0</v>
      </c>
      <c r="F53" s="267">
        <v>-1</v>
      </c>
      <c r="G53" s="178">
        <v>-2</v>
      </c>
      <c r="H53" s="178">
        <v>-3</v>
      </c>
      <c r="I53" s="178">
        <v>-4</v>
      </c>
      <c r="J53" s="178">
        <v>-5</v>
      </c>
      <c r="K53" s="178">
        <v>-6</v>
      </c>
      <c r="L53" s="178">
        <v>-7</v>
      </c>
      <c r="M53" s="178">
        <v>-8</v>
      </c>
      <c r="N53" s="178">
        <v>-9</v>
      </c>
      <c r="O53" s="139">
        <v>-10</v>
      </c>
      <c r="Q53" s="29" t="s">
        <v>61</v>
      </c>
      <c r="R53" s="19" t="s">
        <v>58</v>
      </c>
      <c r="S53" s="20" t="s">
        <v>60</v>
      </c>
    </row>
    <row r="54" spans="1:19" x14ac:dyDescent="0.2">
      <c r="A54" s="260">
        <v>1</v>
      </c>
      <c r="B54" s="252">
        <f>C54*$B$47</f>
        <v>7.8038888174885288E-2</v>
      </c>
      <c r="C54" s="253">
        <f>D54*$B$47</f>
        <v>0.19616869258606737</v>
      </c>
      <c r="D54" s="264">
        <f>E54*$B$50</f>
        <v>0.49311512312538874</v>
      </c>
      <c r="E54" s="114">
        <v>1</v>
      </c>
      <c r="F54" s="268">
        <f>E54*B48</f>
        <v>0.60218479745106923</v>
      </c>
      <c r="G54" s="165"/>
      <c r="H54" s="165"/>
      <c r="I54" s="165"/>
      <c r="J54" s="165"/>
      <c r="K54" s="165"/>
      <c r="L54" s="165"/>
      <c r="M54" s="165"/>
      <c r="N54" s="165"/>
      <c r="O54" s="58"/>
      <c r="Q54" s="28">
        <f>B54-F54</f>
        <v>-0.52414590927618399</v>
      </c>
      <c r="R54" s="2">
        <f>1+($J$2-1)*SUM(C54:E54)*$B$47</f>
        <v>1.3362610920808986</v>
      </c>
      <c r="S54" s="8">
        <f>B54*R54*3-F54*COUNT(F54:O54)</f>
        <v>-0.28934380763901524</v>
      </c>
    </row>
    <row r="55" spans="1:19" x14ac:dyDescent="0.2">
      <c r="A55" s="261">
        <v>2</v>
      </c>
      <c r="B55" s="254">
        <f t="shared" ref="B55:C63" si="15">C55*$B$47</f>
        <v>0.11990711828471461</v>
      </c>
      <c r="C55" s="251">
        <f t="shared" si="15"/>
        <v>0.30141411770196547</v>
      </c>
      <c r="D55" s="265">
        <f>E55*$B$50</f>
        <v>0.75767370319361294</v>
      </c>
      <c r="E55" s="116">
        <f>E54+(B48*B47*2)+C47*C48</f>
        <v>1.5365046977092052</v>
      </c>
      <c r="F55" s="242">
        <f>E55*B48</f>
        <v>0.92525977017263406</v>
      </c>
      <c r="G55" s="1">
        <f>F55*B48</f>
        <v>0.55717736729103051</v>
      </c>
      <c r="H55" s="1"/>
      <c r="I55" s="1"/>
      <c r="J55" s="1"/>
      <c r="K55" s="1"/>
      <c r="L55" s="1"/>
      <c r="M55" s="1"/>
      <c r="N55" s="1"/>
      <c r="O55" s="9"/>
      <c r="Q55" s="112">
        <f>B55-G55</f>
        <v>-0.43727024900631589</v>
      </c>
      <c r="R55" s="1">
        <f>1+($J$2-1)*SUM(C55:F55)*$B$47</f>
        <v>1.7008447157715803</v>
      </c>
      <c r="S55" s="9">
        <f>B55*R55*3-G55*COUNT(F55:O55)</f>
        <v>-0.50252456902819709</v>
      </c>
    </row>
    <row r="56" spans="1:19" x14ac:dyDescent="0.2">
      <c r="A56" s="261">
        <v>3</v>
      </c>
      <c r="B56" s="254">
        <f t="shared" si="15"/>
        <v>0.12886413521221377</v>
      </c>
      <c r="C56" s="251">
        <f>D56*$B$47</f>
        <v>0.32392963965816185</v>
      </c>
      <c r="D56" s="265">
        <f>E56*$B$50</f>
        <v>0.81427164568533306</v>
      </c>
      <c r="E56" s="116">
        <f>E55+(C47*C48*2)</f>
        <v>1.65128102444808</v>
      </c>
      <c r="F56" s="242">
        <f>E56*$B$11</f>
        <v>1.2325873995900392</v>
      </c>
      <c r="G56" s="1">
        <f>F56*B47</f>
        <v>0.4903420060271711</v>
      </c>
      <c r="H56" s="1">
        <f>G56*B47</f>
        <v>0.19506550444594803</v>
      </c>
      <c r="I56" s="1"/>
      <c r="J56" s="1"/>
      <c r="K56" s="1"/>
      <c r="L56" s="1"/>
      <c r="M56" s="1"/>
      <c r="N56" s="1"/>
      <c r="O56" s="9"/>
      <c r="Q56" s="112">
        <f>B56-H56</f>
        <v>-6.6201369233734264E-2</v>
      </c>
      <c r="R56" s="1">
        <f>1+($J$2-1)*SUM(C56:G56)*$B$47</f>
        <v>1.8982199895776275</v>
      </c>
      <c r="S56" s="9">
        <f>B56*R56*3-H56*COUNT(F56:O56)</f>
        <v>0.1486409188605311</v>
      </c>
    </row>
    <row r="57" spans="1:19" x14ac:dyDescent="0.2">
      <c r="A57" s="261">
        <v>4</v>
      </c>
      <c r="B57" s="254">
        <f t="shared" si="15"/>
        <v>0.12993699893929525</v>
      </c>
      <c r="C57" s="251">
        <f t="shared" si="15"/>
        <v>0.32662652937028774</v>
      </c>
      <c r="D57" s="265">
        <f t="shared" ref="D57:D63" si="16">E57*$B$50</f>
        <v>0.82105089819968169</v>
      </c>
      <c r="E57" s="116">
        <f>E56+D47*D48</f>
        <v>1.6650288334209247</v>
      </c>
      <c r="F57" s="242">
        <f>E57*$C$11</f>
        <v>1.3003898892021708</v>
      </c>
      <c r="G57" s="1">
        <f>F57*$B$11</f>
        <v>0.97066711737974065</v>
      </c>
      <c r="H57" s="1">
        <f>G57*B48</f>
        <v>0.58452098147173237</v>
      </c>
      <c r="I57" s="1">
        <f>H57*B48</f>
        <v>0.35198964883345535</v>
      </c>
      <c r="J57" s="1"/>
      <c r="K57" s="1"/>
      <c r="L57" s="1"/>
      <c r="M57" s="1"/>
      <c r="N57" s="1"/>
      <c r="O57" s="9"/>
      <c r="Q57" s="112">
        <f>B57-I57</f>
        <v>-0.2220526498941601</v>
      </c>
      <c r="R57" s="1">
        <f>1+($J$2-1)*SUM(C57:H57)*$B$47</f>
        <v>2.128302677194557</v>
      </c>
      <c r="S57" s="9">
        <f>B57*R57*3-I57*COUNT(F57:O57)</f>
        <v>-0.57832280720643625</v>
      </c>
    </row>
    <row r="58" spans="1:19" x14ac:dyDescent="0.2">
      <c r="A58" s="261">
        <v>5</v>
      </c>
      <c r="B58" s="254">
        <f t="shared" si="15"/>
        <v>0.13019401231466432</v>
      </c>
      <c r="C58" s="251">
        <f t="shared" si="15"/>
        <v>0.32727259159647293</v>
      </c>
      <c r="D58" s="265">
        <f t="shared" si="16"/>
        <v>0.8226749241847261</v>
      </c>
      <c r="E58" s="116">
        <f>E57+E47*E48</f>
        <v>1.668322234715842</v>
      </c>
      <c r="F58" s="242">
        <f>E58*$D$11</f>
        <v>1.3167736155583385</v>
      </c>
      <c r="G58" s="1">
        <f>F58*$C$11</f>
        <v>1.0284020682826036</v>
      </c>
      <c r="H58" s="1">
        <f>G58*$B$11</f>
        <v>0.7676436731907279</v>
      </c>
      <c r="I58" s="1">
        <f>H58*B48</f>
        <v>0.46226334985495326</v>
      </c>
      <c r="J58" s="1">
        <f>I58*B48</f>
        <v>0.27836796170145778</v>
      </c>
      <c r="K58" s="1"/>
      <c r="L58" s="1"/>
      <c r="M58" s="1"/>
      <c r="N58" s="1"/>
      <c r="O58" s="9"/>
      <c r="Q58" s="112">
        <f>B58-J58</f>
        <v>-0.14817394938679346</v>
      </c>
      <c r="R58" s="1">
        <f>1+($J$2-1)*SUM(C58:I58)*$B$47</f>
        <v>2.2726314307773712</v>
      </c>
      <c r="S58" s="9">
        <f>B58*R58*3-J58*COUNT(F58:O58)</f>
        <v>-0.50419079505132225</v>
      </c>
    </row>
    <row r="59" spans="1:19" x14ac:dyDescent="0.2">
      <c r="A59" s="261">
        <v>6</v>
      </c>
      <c r="B59" s="254">
        <f t="shared" si="15"/>
        <v>0.1302555819935072</v>
      </c>
      <c r="C59" s="251">
        <f t="shared" si="15"/>
        <v>0.32742736114386173</v>
      </c>
      <c r="D59" s="265">
        <f t="shared" si="16"/>
        <v>0.82306397303554213</v>
      </c>
      <c r="E59" s="116">
        <f>E58+F47*F48</f>
        <v>1.6691111962231473</v>
      </c>
      <c r="F59" s="242">
        <f>E59*$E$11</f>
        <v>1.3207065689436646</v>
      </c>
      <c r="G59" s="1">
        <f>F59*$D$11</f>
        <v>1.0424074724244179</v>
      </c>
      <c r="H59" s="1">
        <f>G59*$C$11</f>
        <v>0.8141217199130748</v>
      </c>
      <c r="I59" s="1">
        <f>H59*$B$11</f>
        <v>0.60769557624682724</v>
      </c>
      <c r="J59" s="1">
        <f>I59*B48</f>
        <v>0.36594503749410645</v>
      </c>
      <c r="K59" s="1">
        <f>J59*B48</f>
        <v>0.22036653828161243</v>
      </c>
      <c r="L59" s="1"/>
      <c r="M59" s="1"/>
      <c r="N59" s="1"/>
      <c r="O59" s="9"/>
      <c r="Q59" s="112">
        <f>B59-K59</f>
        <v>-9.0110956288105226E-2</v>
      </c>
      <c r="R59" s="1">
        <f>1+($J$2-1)*SUM(C59:J59)*$B$47</f>
        <v>2.387511575772602</v>
      </c>
      <c r="S59" s="9">
        <f>B59*R59*3-K59*COUNT(F59:O59)</f>
        <v>-0.38923910023418729</v>
      </c>
    </row>
    <row r="60" spans="1:19" x14ac:dyDescent="0.2">
      <c r="A60" s="261">
        <v>7</v>
      </c>
      <c r="B60" s="254">
        <f t="shared" si="15"/>
        <v>0.13027033151908102</v>
      </c>
      <c r="C60" s="251">
        <f t="shared" si="15"/>
        <v>0.32746443746844489</v>
      </c>
      <c r="D60" s="265">
        <f t="shared" si="16"/>
        <v>0.82315717290408807</v>
      </c>
      <c r="E60" s="116">
        <f>E59+G47*G48</f>
        <v>1.6693001984747011</v>
      </c>
      <c r="F60" s="242">
        <f>E60*$F$11</f>
        <v>1.3216492050727067</v>
      </c>
      <c r="G60" s="1">
        <f>F60*$E$11</f>
        <v>1.0457726189414014</v>
      </c>
      <c r="H60" s="1">
        <f>G60*$D$11</f>
        <v>0.82540756446246599</v>
      </c>
      <c r="I60" s="1">
        <f>H60*$C$11</f>
        <v>0.64464448287823317</v>
      </c>
      <c r="J60" s="1">
        <f>I60*$B$11</f>
        <v>0.48119045459056592</v>
      </c>
      <c r="K60" s="1">
        <f>J60*B48</f>
        <v>0.28976557643300788</v>
      </c>
      <c r="L60" s="1">
        <f>K60*B48</f>
        <v>0.17449242495260317</v>
      </c>
      <c r="M60" s="1"/>
      <c r="N60" s="1"/>
      <c r="O60" s="9"/>
      <c r="Q60" s="112">
        <f>B60-L60</f>
        <v>-4.4222093433522153E-2</v>
      </c>
      <c r="R60" s="1">
        <f>1+($J$2-1)*SUM(C60:K60)*$B$47</f>
        <v>2.4786536374444221</v>
      </c>
      <c r="S60" s="9">
        <f>B60*R60*3-L60*COUNT(F60:O60)</f>
        <v>-0.25276188145563938</v>
      </c>
    </row>
    <row r="61" spans="1:19" x14ac:dyDescent="0.2">
      <c r="A61" s="261">
        <v>8</v>
      </c>
      <c r="B61" s="254">
        <f t="shared" si="15"/>
        <v>0.13027117796726428</v>
      </c>
      <c r="C61" s="251">
        <f t="shared" si="15"/>
        <v>0.32746656521061723</v>
      </c>
      <c r="D61" s="265">
        <f t="shared" si="16"/>
        <v>0.82316252147337021</v>
      </c>
      <c r="E61" s="116">
        <f>E60+I47*I48</f>
        <v>1.6693110449667905</v>
      </c>
      <c r="F61" s="242">
        <f>E61*$G$11</f>
        <v>1.3218477840968568</v>
      </c>
      <c r="G61" s="1">
        <f>F61*$F$11</f>
        <v>1.0465577579605172</v>
      </c>
      <c r="H61" s="1">
        <f>G61*$E$11</f>
        <v>0.82810283032372622</v>
      </c>
      <c r="I61" s="1">
        <f>H61*$D$11</f>
        <v>0.6536051221095146</v>
      </c>
      <c r="J61" s="1">
        <f>I61*$C$11</f>
        <v>0.51046653082619331</v>
      </c>
      <c r="K61" s="1">
        <f>J61*$B$11</f>
        <v>0.38103424219938981</v>
      </c>
      <c r="L61" s="1">
        <f>K61*$B$7</f>
        <v>0.2294530279607612</v>
      </c>
      <c r="M61" s="1">
        <f>L61*$B$7</f>
        <v>0.13817312516708552</v>
      </c>
      <c r="N61" s="1"/>
      <c r="O61" s="9"/>
      <c r="Q61" s="112">
        <f>B61-M61</f>
        <v>-7.9019471998212354E-3</v>
      </c>
      <c r="R61" s="1">
        <f>1+($J$2-1)*SUM(C61:L61)*$B$47</f>
        <v>2.5508422217098015</v>
      </c>
      <c r="S61" s="9">
        <f>B61*R61*3-M61*COUNT(F61:O61)</f>
        <v>-0.10848133824437611</v>
      </c>
    </row>
    <row r="62" spans="1:19" x14ac:dyDescent="0.2">
      <c r="A62" s="261">
        <v>9</v>
      </c>
      <c r="B62" s="254">
        <f t="shared" si="15"/>
        <v>0.13027138074092431</v>
      </c>
      <c r="C62" s="251">
        <f t="shared" si="15"/>
        <v>0.32746707492884503</v>
      </c>
      <c r="D62" s="265">
        <f t="shared" si="16"/>
        <v>0.82316380276735934</v>
      </c>
      <c r="E62" s="116">
        <f>E61+J47*J48</f>
        <v>1.6693136433336404</v>
      </c>
      <c r="F62" s="242">
        <f>E62*$H$11</f>
        <v>1.3218953557103545</v>
      </c>
      <c r="G62" s="1">
        <f>F62*$G$11</f>
        <v>1.0467458728091146</v>
      </c>
      <c r="H62" s="1">
        <f>G62*$F$11</f>
        <v>0.82874898833378963</v>
      </c>
      <c r="I62" s="1">
        <f>H62*$E$11</f>
        <v>0.65575872678498381</v>
      </c>
      <c r="J62" s="1">
        <f>I62*$D$11</f>
        <v>0.51757734305427483</v>
      </c>
      <c r="K62" s="1">
        <f>J62*$C$11</f>
        <v>0.40422864173773299</v>
      </c>
      <c r="L62" s="1">
        <f>K62*$B$11</f>
        <v>0.30173369825154911</v>
      </c>
      <c r="M62" s="1">
        <f>L62*$B$7</f>
        <v>0.18169944596577114</v>
      </c>
      <c r="N62" s="1">
        <f>M62*$B$7</f>
        <v>0.1094166440658694</v>
      </c>
      <c r="O62" s="9"/>
      <c r="Q62" s="112">
        <f>B62-N62</f>
        <v>2.0854736675054913E-2</v>
      </c>
      <c r="R62" s="1">
        <f>1+($J$2-1)*SUM(C62:M62)*$B$47</f>
        <v>2.6080358521629705</v>
      </c>
      <c r="S62" s="9">
        <f>B62*R62*3-N62*COUNT(F62:O62)</f>
        <v>3.4507497856485325E-2</v>
      </c>
    </row>
    <row r="63" spans="1:19" ht="17" thickBot="1" x14ac:dyDescent="0.25">
      <c r="A63" s="262">
        <v>10</v>
      </c>
      <c r="B63" s="255">
        <f t="shared" si="15"/>
        <v>0.13027142931703095</v>
      </c>
      <c r="C63" s="256">
        <f t="shared" si="15"/>
        <v>0.32746719703606042</v>
      </c>
      <c r="D63" s="266">
        <f t="shared" si="16"/>
        <v>0.82316410971192711</v>
      </c>
      <c r="E63" s="243">
        <f>E62+K47*K48</f>
        <v>1.6693142657939004</v>
      </c>
      <c r="F63" s="269">
        <f>E63*$I$11</f>
        <v>1.3219067519046876</v>
      </c>
      <c r="G63" s="166">
        <f>F63*$H$11</f>
        <v>1.046790938900698</v>
      </c>
      <c r="H63" s="166">
        <f>G63*$G$11</f>
        <v>0.82890380865243907</v>
      </c>
      <c r="I63" s="166">
        <f>H63*$F$11</f>
        <v>0.65627504315176544</v>
      </c>
      <c r="J63" s="166">
        <f>I63*$E$11</f>
        <v>0.51928640972847806</v>
      </c>
      <c r="K63" s="166">
        <f>J63*$D$11</f>
        <v>0.40986245284019879</v>
      </c>
      <c r="L63" s="166">
        <f>K63*$C$11</f>
        <v>0.32010315913986143</v>
      </c>
      <c r="M63" s="166">
        <f>L63*$B$11</f>
        <v>0.23893880852693344</v>
      </c>
      <c r="N63" s="166">
        <f>M63*$B$7</f>
        <v>0.14388531801599122</v>
      </c>
      <c r="O63" s="10">
        <f>N63*$B$7</f>
        <v>8.6645551085642356E-2</v>
      </c>
      <c r="Q63" s="113">
        <f>B63-O63</f>
        <v>4.3625878231388596E-2</v>
      </c>
      <c r="R63" s="166">
        <f>1+($J$2-1)*SUM(C63:N63)*$B$47</f>
        <v>2.6533340311369984</v>
      </c>
      <c r="S63" s="10">
        <f>B63*R63*3-O63*COUNT(F63:O63)</f>
        <v>0.17050533921878519</v>
      </c>
    </row>
    <row r="65" spans="1:19" x14ac:dyDescent="0.2">
      <c r="A65" s="465" t="s">
        <v>166</v>
      </c>
      <c r="B65" s="465"/>
      <c r="C65" s="465"/>
      <c r="D65" s="465"/>
      <c r="E65" s="465"/>
      <c r="F65" s="465"/>
      <c r="G65" s="465"/>
      <c r="H65" s="465"/>
      <c r="I65" s="465"/>
      <c r="J65" s="465"/>
      <c r="K65" s="465"/>
      <c r="L65" s="465"/>
      <c r="M65" s="465"/>
      <c r="N65" s="465"/>
      <c r="O65" s="465"/>
      <c r="P65" s="465"/>
      <c r="Q65" s="465"/>
      <c r="R65" s="465"/>
      <c r="S65" s="465"/>
    </row>
    <row r="66" spans="1:19" x14ac:dyDescent="0.2">
      <c r="A66" t="s">
        <v>163</v>
      </c>
      <c r="B66" s="250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</row>
    <row r="67" spans="1:19" x14ac:dyDescent="0.2">
      <c r="A67" t="s">
        <v>157</v>
      </c>
      <c r="B67" s="250">
        <f>$C$2</f>
        <v>0.3978152025489306</v>
      </c>
      <c r="C67">
        <f>B67*$C$2</f>
        <v>0.15825693537904667</v>
      </c>
      <c r="D67">
        <f t="shared" ref="D67:K67" si="17">C67*$C$2</f>
        <v>6.2957014802588473E-2</v>
      </c>
      <c r="E67">
        <f t="shared" si="17"/>
        <v>2.5045257595567756E-2</v>
      </c>
      <c r="F67">
        <f t="shared" si="17"/>
        <v>9.96338422327093E-3</v>
      </c>
      <c r="G67">
        <f t="shared" si="17"/>
        <v>3.9635857128533444E-3</v>
      </c>
      <c r="H67">
        <f t="shared" si="17"/>
        <v>1.5767746531788007E-3</v>
      </c>
      <c r="I67">
        <f t="shared" si="17"/>
        <v>6.2726492802834437E-4</v>
      </c>
      <c r="J67">
        <f t="shared" si="17"/>
        <v>2.495355243954362E-4</v>
      </c>
      <c r="K67">
        <f t="shared" si="17"/>
        <v>9.9269025180524062E-5</v>
      </c>
    </row>
    <row r="68" spans="1:19" x14ac:dyDescent="0.2">
      <c r="A68" t="s">
        <v>158</v>
      </c>
      <c r="B68" s="250">
        <f>$E$2</f>
        <v>0.60218479745106923</v>
      </c>
      <c r="C68">
        <f>B68*$E$2</f>
        <v>0.3626265302811853</v>
      </c>
      <c r="D68">
        <f t="shared" ref="D68:K68" si="18">C68*$E$2</f>
        <v>0.21836818368775959</v>
      </c>
      <c r="E68">
        <f t="shared" si="18"/>
        <v>0.13149800046377139</v>
      </c>
      <c r="F68">
        <f t="shared" si="18"/>
        <v>7.9186096774496784E-2</v>
      </c>
      <c r="G68">
        <f t="shared" si="18"/>
        <v>4.7684663647091112E-2</v>
      </c>
      <c r="H68">
        <f t="shared" si="18"/>
        <v>2.8714979519845925E-2</v>
      </c>
      <c r="I68">
        <f t="shared" si="18"/>
        <v>1.7291724125970021E-2</v>
      </c>
      <c r="J68">
        <f t="shared" si="18"/>
        <v>1.0412813390377024E-2</v>
      </c>
      <c r="K68">
        <f t="shared" si="18"/>
        <v>6.2704379223799695E-3</v>
      </c>
    </row>
    <row r="69" spans="1:19" x14ac:dyDescent="0.2">
      <c r="B69" s="250">
        <v>1</v>
      </c>
      <c r="C69">
        <v>2</v>
      </c>
      <c r="D69">
        <v>3</v>
      </c>
      <c r="E69" s="250">
        <v>4</v>
      </c>
      <c r="F69">
        <v>5</v>
      </c>
      <c r="G69">
        <v>6</v>
      </c>
      <c r="H69" s="250">
        <v>7</v>
      </c>
      <c r="I69">
        <v>8</v>
      </c>
      <c r="J69">
        <v>9</v>
      </c>
      <c r="K69" s="250"/>
    </row>
    <row r="70" spans="1:19" x14ac:dyDescent="0.2">
      <c r="B70" s="250">
        <f>B67+C67*B68</f>
        <v>0.49311512312538874</v>
      </c>
      <c r="C70">
        <f>B70+D67*C68</f>
        <v>0.51594500696011258</v>
      </c>
      <c r="D70">
        <f>C70+E67*D68</f>
        <v>0.52141409437124875</v>
      </c>
      <c r="E70">
        <f t="shared" ref="E70:J70" si="19">D70+F67*E68</f>
        <v>0.52272425947446122</v>
      </c>
      <c r="F70">
        <f t="shared" si="19"/>
        <v>0.52303812035629327</v>
      </c>
      <c r="G70">
        <f t="shared" si="19"/>
        <v>0.52311330832527736</v>
      </c>
      <c r="H70">
        <f t="shared" si="19"/>
        <v>0.52313132022483921</v>
      </c>
      <c r="I70">
        <f t="shared" si="19"/>
        <v>0.52313563512428674</v>
      </c>
      <c r="J70">
        <f t="shared" si="19"/>
        <v>0.52313666879412135</v>
      </c>
    </row>
    <row r="71" spans="1:19" x14ac:dyDescent="0.2">
      <c r="B71" s="250">
        <v>-1</v>
      </c>
      <c r="C71">
        <v>-2</v>
      </c>
      <c r="D71" s="250">
        <v>-3</v>
      </c>
      <c r="E71">
        <v>-4</v>
      </c>
      <c r="F71" s="250">
        <v>-5</v>
      </c>
      <c r="G71">
        <v>-6</v>
      </c>
      <c r="H71" s="250">
        <v>-7</v>
      </c>
      <c r="I71">
        <v>-8</v>
      </c>
      <c r="J71" s="250">
        <v>-9</v>
      </c>
      <c r="K71" s="250"/>
    </row>
    <row r="72" spans="1:19" ht="17" thickBot="1" x14ac:dyDescent="0.25">
      <c r="B72" s="250">
        <f>B68+B67*C68</f>
        <v>0.74644314404449486</v>
      </c>
      <c r="C72">
        <f t="shared" ref="C72:J72" si="20">B72+C67*D68</f>
        <v>0.78100142357920843</v>
      </c>
      <c r="D72">
        <f t="shared" si="20"/>
        <v>0.78928014514091682</v>
      </c>
      <c r="E72">
        <f t="shared" si="20"/>
        <v>0.79126338133262164</v>
      </c>
      <c r="F72">
        <f t="shared" si="20"/>
        <v>0.79173848195809504</v>
      </c>
      <c r="G72">
        <f t="shared" si="20"/>
        <v>0.79185229624066478</v>
      </c>
      <c r="H72">
        <f t="shared" si="20"/>
        <v>0.79187956139297633</v>
      </c>
      <c r="I72">
        <f t="shared" si="20"/>
        <v>0.79188609298561818</v>
      </c>
      <c r="J72">
        <f t="shared" si="20"/>
        <v>0.79188765768263336</v>
      </c>
    </row>
    <row r="73" spans="1:19" ht="17" thickBot="1" x14ac:dyDescent="0.25">
      <c r="A73" s="259"/>
      <c r="B73" s="257">
        <v>4</v>
      </c>
      <c r="C73" s="258">
        <v>3</v>
      </c>
      <c r="D73" s="258">
        <v>2</v>
      </c>
      <c r="E73" s="263">
        <v>1</v>
      </c>
      <c r="F73" s="270">
        <v>0</v>
      </c>
      <c r="G73" s="267">
        <v>-1</v>
      </c>
      <c r="H73" s="178">
        <v>-2</v>
      </c>
      <c r="I73" s="178">
        <v>-3</v>
      </c>
      <c r="J73" s="178">
        <v>-4</v>
      </c>
      <c r="K73" s="178">
        <v>-5</v>
      </c>
      <c r="L73" s="178">
        <v>-6</v>
      </c>
      <c r="M73" s="178">
        <v>-7</v>
      </c>
      <c r="N73" s="178">
        <v>-8</v>
      </c>
      <c r="O73" s="178">
        <v>-9</v>
      </c>
      <c r="P73" s="263">
        <v>-10</v>
      </c>
      <c r="Q73" s="29" t="s">
        <v>61</v>
      </c>
      <c r="R73" s="19" t="s">
        <v>58</v>
      </c>
      <c r="S73" s="20" t="s">
        <v>60</v>
      </c>
    </row>
    <row r="74" spans="1:19" x14ac:dyDescent="0.2">
      <c r="A74" s="260">
        <v>1</v>
      </c>
      <c r="B74" s="252">
        <f>C74*$B$67</f>
        <v>4.0263774702550638E-2</v>
      </c>
      <c r="C74" s="253">
        <f t="shared" ref="C74:C83" si="21">D74*$B$47</f>
        <v>0.10121225746167471</v>
      </c>
      <c r="D74" s="165">
        <f>E74*$B$70</f>
        <v>0.25442028563306546</v>
      </c>
      <c r="E74" s="264">
        <f>F74*$C$70</f>
        <v>0.51594500696011258</v>
      </c>
      <c r="F74" s="114">
        <v>1</v>
      </c>
      <c r="G74" s="268">
        <f>F74*B68</f>
        <v>0.60218479745106923</v>
      </c>
      <c r="H74" s="165"/>
      <c r="I74" s="165"/>
      <c r="J74" s="165"/>
      <c r="K74" s="165"/>
      <c r="L74" s="165"/>
      <c r="M74" s="165"/>
      <c r="N74" s="165"/>
      <c r="O74" s="165"/>
      <c r="P74" s="264"/>
      <c r="Q74" s="28">
        <f>B74-G74</f>
        <v>-0.56192102274851863</v>
      </c>
      <c r="R74" s="2">
        <f>1+($J$2-1)*SUM(C74:F74)*$B$47</f>
        <v>1.3725476471403275</v>
      </c>
      <c r="S74" s="8">
        <f>B74*R74*4-G74*COUNT(G74:P74)</f>
        <v>-0.38112900051917276</v>
      </c>
    </row>
    <row r="75" spans="1:19" x14ac:dyDescent="0.2">
      <c r="A75" s="261">
        <v>2</v>
      </c>
      <c r="B75" s="254">
        <f t="shared" ref="B75:B83" si="22">C75*$B$67</f>
        <v>6.1865478977974106E-2</v>
      </c>
      <c r="C75" s="251">
        <f t="shared" si="21"/>
        <v>0.15551310905561674</v>
      </c>
      <c r="D75" s="1">
        <f t="shared" ref="D75:D83" si="23">E75*$B$70</f>
        <v>0.39091796406772289</v>
      </c>
      <c r="E75" s="265">
        <f t="shared" ref="E75:E83" si="24">F75*$C$70</f>
        <v>0.79275192695382157</v>
      </c>
      <c r="F75" s="116">
        <f>F74+(B68*B67*2)+C67*C68</f>
        <v>1.5365046977092052</v>
      </c>
      <c r="G75" s="242">
        <f>F75*B68</f>
        <v>0.92525977017263406</v>
      </c>
      <c r="H75" s="1">
        <f>G75*B68</f>
        <v>0.55717736729103051</v>
      </c>
      <c r="I75" s="1"/>
      <c r="J75" s="1"/>
      <c r="K75" s="1"/>
      <c r="L75" s="1"/>
      <c r="M75" s="1"/>
      <c r="N75" s="1"/>
      <c r="O75" s="1"/>
      <c r="P75" s="265"/>
      <c r="Q75" s="112">
        <f>B75-H75</f>
        <v>-0.49531188831305639</v>
      </c>
      <c r="R75" s="1">
        <f>1+($J$2-1)*SUM(C75:G75)*$B$47</f>
        <v>1.7565991780840764</v>
      </c>
      <c r="S75" s="9">
        <f>B75*R75*4-H75*COUNT(G75:P75)</f>
        <v>-0.67966333648411292</v>
      </c>
    </row>
    <row r="76" spans="1:19" x14ac:dyDescent="0.2">
      <c r="A76" s="261">
        <v>3</v>
      </c>
      <c r="B76" s="254">
        <f t="shared" si="22"/>
        <v>6.6486807138974507E-2</v>
      </c>
      <c r="C76" s="251">
        <f t="shared" si="21"/>
        <v>0.16712988018801705</v>
      </c>
      <c r="D76" s="1">
        <f t="shared" si="23"/>
        <v>0.42011938990054148</v>
      </c>
      <c r="E76" s="265">
        <f t="shared" si="24"/>
        <v>0.85197019965196652</v>
      </c>
      <c r="F76" s="116">
        <f>F75+(C67*C68*2)</f>
        <v>1.65128102444808</v>
      </c>
      <c r="G76" s="242">
        <f>F76*$B$11</f>
        <v>1.2325873995900392</v>
      </c>
      <c r="H76" s="1">
        <f>G76*B67</f>
        <v>0.4903420060271711</v>
      </c>
      <c r="I76" s="1">
        <f>H76*B67</f>
        <v>0.19506550444594803</v>
      </c>
      <c r="J76" s="1"/>
      <c r="K76" s="1"/>
      <c r="L76" s="1"/>
      <c r="M76" s="1"/>
      <c r="N76" s="1"/>
      <c r="O76" s="1"/>
      <c r="P76" s="265"/>
      <c r="Q76" s="112">
        <f>B76-I76</f>
        <v>-0.12857869730697352</v>
      </c>
      <c r="R76" s="1">
        <f>1+($J$2-1)*SUM(C76:H76)*$B$47</f>
        <v>1.9581392893898528</v>
      </c>
      <c r="S76" s="9">
        <f>B76*R76*4-I76*COUNT(G76:P76)</f>
        <v>-6.4434796198197142E-2</v>
      </c>
    </row>
    <row r="77" spans="1:19" x14ac:dyDescent="0.2">
      <c r="A77" s="261">
        <v>4</v>
      </c>
      <c r="B77" s="254">
        <f t="shared" si="22"/>
        <v>6.7040345822110825E-2</v>
      </c>
      <c r="C77" s="251">
        <f t="shared" si="21"/>
        <v>0.16852132696931052</v>
      </c>
      <c r="D77" s="1">
        <f t="shared" si="23"/>
        <v>0.42361711138624142</v>
      </c>
      <c r="E77" s="265">
        <f t="shared" si="24"/>
        <v>0.85906331304814709</v>
      </c>
      <c r="F77" s="116">
        <f>F76+D67*D68</f>
        <v>1.6650288334209247</v>
      </c>
      <c r="G77" s="242">
        <f>F77*$C$11</f>
        <v>1.3003898892021708</v>
      </c>
      <c r="H77" s="1">
        <f>G77*$B$11</f>
        <v>0.97066711737974065</v>
      </c>
      <c r="I77" s="1">
        <f>H77*B68</f>
        <v>0.58452098147173237</v>
      </c>
      <c r="J77" s="1">
        <f>I77*B68</f>
        <v>0.35198964883345535</v>
      </c>
      <c r="K77" s="1"/>
      <c r="L77" s="1"/>
      <c r="M77" s="1"/>
      <c r="N77" s="1"/>
      <c r="O77" s="1"/>
      <c r="P77" s="265"/>
      <c r="Q77" s="112">
        <f>B77-J77</f>
        <v>-0.28494930301134452</v>
      </c>
      <c r="R77" s="1">
        <f>1+($J$2-1)*SUM(C77:I77)*$B$47</f>
        <v>2.1887208376340217</v>
      </c>
      <c r="S77" s="9">
        <f>B77*R77*4-J77*COUNT(G77:P77)</f>
        <v>-0.82102818788164178</v>
      </c>
    </row>
    <row r="78" spans="1:19" x14ac:dyDescent="0.2">
      <c r="A78" s="261">
        <v>5</v>
      </c>
      <c r="B78" s="254">
        <f t="shared" si="22"/>
        <v>6.7172950589854466E-2</v>
      </c>
      <c r="C78" s="251">
        <f t="shared" si="21"/>
        <v>0.16885465954909631</v>
      </c>
      <c r="D78" s="1">
        <f t="shared" si="23"/>
        <v>0.42445501948439862</v>
      </c>
      <c r="E78" s="265">
        <f t="shared" si="24"/>
        <v>0.8607625270021757</v>
      </c>
      <c r="F78" s="116">
        <f>F77+E67*E68</f>
        <v>1.668322234715842</v>
      </c>
      <c r="G78" s="242">
        <f>F78*$D$11</f>
        <v>1.3167736155583385</v>
      </c>
      <c r="H78" s="1">
        <f>G78*$C$11</f>
        <v>1.0284020682826036</v>
      </c>
      <c r="I78" s="1">
        <f>H78*$B$11</f>
        <v>0.7676436731907279</v>
      </c>
      <c r="J78" s="1">
        <f>I78*B68</f>
        <v>0.46226334985495326</v>
      </c>
      <c r="K78" s="1">
        <f>J78*B68</f>
        <v>0.27836796170145778</v>
      </c>
      <c r="L78" s="1"/>
      <c r="M78" s="1"/>
      <c r="N78" s="1"/>
      <c r="O78" s="1"/>
      <c r="P78" s="265"/>
      <c r="Q78" s="112">
        <f>B78-K78</f>
        <v>-0.21119501111160333</v>
      </c>
      <c r="R78" s="1">
        <f>1+($J$2-1)*SUM(C78:J78)*$B$47</f>
        <v>2.3331690974042569</v>
      </c>
      <c r="S78" s="9">
        <f>B78*R78*4-K78*COUNT(G78:P78)</f>
        <v>-0.76493639851644302</v>
      </c>
    </row>
    <row r="79" spans="1:19" x14ac:dyDescent="0.2">
      <c r="A79" s="261">
        <v>6</v>
      </c>
      <c r="B79" s="254">
        <f t="shared" si="22"/>
        <v>6.720471715823359E-2</v>
      </c>
      <c r="C79" s="251">
        <f t="shared" si="21"/>
        <v>0.16893451212430105</v>
      </c>
      <c r="D79" s="1">
        <f t="shared" si="23"/>
        <v>0.42465574729644073</v>
      </c>
      <c r="E79" s="265">
        <f t="shared" si="24"/>
        <v>0.86116958775255359</v>
      </c>
      <c r="F79" s="116">
        <f>F78+F67*F68</f>
        <v>1.6691111962231473</v>
      </c>
      <c r="G79" s="242">
        <f>F79*$E$11</f>
        <v>1.3207065689436646</v>
      </c>
      <c r="H79" s="1">
        <f>G79*$D$11</f>
        <v>1.0424074724244179</v>
      </c>
      <c r="I79" s="1">
        <f>H79*$C$11</f>
        <v>0.8141217199130748</v>
      </c>
      <c r="J79" s="1">
        <f>I79*$B$11</f>
        <v>0.60769557624682724</v>
      </c>
      <c r="K79" s="1">
        <f>J79*B68</f>
        <v>0.36594503749410645</v>
      </c>
      <c r="L79" s="1">
        <f>K79*B68</f>
        <v>0.22036653828161243</v>
      </c>
      <c r="M79" s="1"/>
      <c r="N79" s="1"/>
      <c r="O79" s="1"/>
      <c r="P79" s="265"/>
      <c r="Q79" s="112">
        <f>B79-L79</f>
        <v>-0.15316182112337884</v>
      </c>
      <c r="R79" s="1">
        <f>1+($J$2-1)*SUM(C79:K79)*$B$47</f>
        <v>2.4480778710946627</v>
      </c>
      <c r="S79" s="9">
        <f>B79*R79*4-L79*COUNT(G79:P79)</f>
        <v>-0.66410970605668473</v>
      </c>
    </row>
    <row r="80" spans="1:19" x14ac:dyDescent="0.2">
      <c r="A80" s="261">
        <v>7</v>
      </c>
      <c r="B80" s="254">
        <f t="shared" si="22"/>
        <v>6.7212327102308428E-2</v>
      </c>
      <c r="C80" s="251">
        <f t="shared" si="21"/>
        <v>0.16895364146884614</v>
      </c>
      <c r="D80" s="1">
        <f t="shared" si="23"/>
        <v>0.42470383330326633</v>
      </c>
      <c r="E80" s="265">
        <f t="shared" si="24"/>
        <v>0.86126710252054695</v>
      </c>
      <c r="F80" s="116">
        <f>F79+G67*G68</f>
        <v>1.6693001984747011</v>
      </c>
      <c r="G80" s="242">
        <f>F80*$F$11</f>
        <v>1.3216492050727067</v>
      </c>
      <c r="H80" s="1">
        <f>G80*$E$11</f>
        <v>1.0457726189414014</v>
      </c>
      <c r="I80" s="1">
        <f>H80*$D$11</f>
        <v>0.82540756446246599</v>
      </c>
      <c r="J80" s="1">
        <f>I80*$C$11</f>
        <v>0.64464448287823317</v>
      </c>
      <c r="K80" s="1">
        <f>J80*$B$11</f>
        <v>0.48119045459056592</v>
      </c>
      <c r="L80" s="1">
        <f>K80*B68</f>
        <v>0.28976557643300788</v>
      </c>
      <c r="M80" s="1">
        <f>L80*B68</f>
        <v>0.17449242495260317</v>
      </c>
      <c r="N80" s="1"/>
      <c r="O80" s="1"/>
      <c r="P80" s="265"/>
      <c r="Q80" s="112">
        <f>B80-M80</f>
        <v>-0.10728009785029474</v>
      </c>
      <c r="R80" s="1">
        <f>1+($J$2-1)*SUM(C80:L80)*$B$47</f>
        <v>2.5392267910070898</v>
      </c>
      <c r="S80" s="9">
        <f>B80*R80*4-M80*COUNT(G80:P80)</f>
        <v>-0.53877760801176822</v>
      </c>
    </row>
    <row r="81" spans="1:19" x14ac:dyDescent="0.2">
      <c r="A81" s="261">
        <v>8</v>
      </c>
      <c r="B81" s="254">
        <f t="shared" si="22"/>
        <v>6.7212763823022229E-2</v>
      </c>
      <c r="C81" s="251">
        <f t="shared" si="21"/>
        <v>0.16895473926679605</v>
      </c>
      <c r="D81" s="1">
        <f t="shared" si="23"/>
        <v>0.42470659287088181</v>
      </c>
      <c r="E81" s="265">
        <f t="shared" si="24"/>
        <v>0.86127269871398349</v>
      </c>
      <c r="F81" s="116">
        <f>F80+I67*I68</f>
        <v>1.6693110449667905</v>
      </c>
      <c r="G81" s="242">
        <f>F81*$G$11</f>
        <v>1.3218477840968568</v>
      </c>
      <c r="H81" s="1">
        <f>G81*$F$11</f>
        <v>1.0465577579605172</v>
      </c>
      <c r="I81" s="1">
        <f>H81*$E$11</f>
        <v>0.82810283032372622</v>
      </c>
      <c r="J81" s="1">
        <f>I81*$D$11</f>
        <v>0.6536051221095146</v>
      </c>
      <c r="K81" s="1">
        <f>J81*$C$11</f>
        <v>0.51046653082619331</v>
      </c>
      <c r="L81" s="1">
        <f>K81*$B$11</f>
        <v>0.38103424219938981</v>
      </c>
      <c r="M81" s="1">
        <f>L81*$B$7</f>
        <v>0.2294530279607612</v>
      </c>
      <c r="N81" s="1">
        <f>M81*$B$7</f>
        <v>0.13817312516708552</v>
      </c>
      <c r="O81" s="1"/>
      <c r="P81" s="265"/>
      <c r="Q81" s="112">
        <f>B81-N81</f>
        <v>-7.0960361344063291E-2</v>
      </c>
      <c r="R81" s="1">
        <f>1+($J$2-1)*SUM(C81:M81)*$B$47</f>
        <v>2.6114157688543012</v>
      </c>
      <c r="S81" s="9">
        <f>B81*R81*4-N81*COUNT(G81:P81)</f>
        <v>-0.40330311607380354</v>
      </c>
    </row>
    <row r="82" spans="1:19" x14ac:dyDescent="0.2">
      <c r="A82" s="261">
        <v>9</v>
      </c>
      <c r="B82" s="254">
        <f t="shared" si="22"/>
        <v>6.7212868443079665E-2</v>
      </c>
      <c r="C82" s="251">
        <f t="shared" si="21"/>
        <v>0.16895500225337065</v>
      </c>
      <c r="D82" s="1">
        <f t="shared" si="23"/>
        <v>0.42470725394811798</v>
      </c>
      <c r="E82" s="265">
        <f t="shared" si="24"/>
        <v>0.86127403932838598</v>
      </c>
      <c r="F82" s="116">
        <f>F81+J67*J68</f>
        <v>1.6693136433336404</v>
      </c>
      <c r="G82" s="242">
        <f>F82*$H$11</f>
        <v>1.3218953557103545</v>
      </c>
      <c r="H82" s="1">
        <f>G82*$G$11</f>
        <v>1.0467458728091146</v>
      </c>
      <c r="I82" s="1">
        <f>H82*$F$11</f>
        <v>0.82874898833378963</v>
      </c>
      <c r="J82" s="1">
        <f>I82*$E$11</f>
        <v>0.65575872678498381</v>
      </c>
      <c r="K82" s="1">
        <f>J82*$D$11</f>
        <v>0.51757734305427483</v>
      </c>
      <c r="L82" s="1">
        <f>K82*$C$11</f>
        <v>0.40422864173773299</v>
      </c>
      <c r="M82" s="1">
        <f>L82*$B$11</f>
        <v>0.30173369825154911</v>
      </c>
      <c r="N82" s="1">
        <f>M82*$B$7</f>
        <v>0.18169944596577114</v>
      </c>
      <c r="O82" s="1">
        <f>N82*$B$7</f>
        <v>0.1094166440658694</v>
      </c>
      <c r="P82" s="265"/>
      <c r="Q82" s="112">
        <f>B82-O82</f>
        <v>-4.2203775622789735E-2</v>
      </c>
      <c r="R82" s="1">
        <f>1+($J$2-1)*SUM(C82:N82)*$B$47</f>
        <v>2.6686094935932525</v>
      </c>
      <c r="S82" s="9">
        <f>B82*R82*4-O82*COUNT(G82:P82)</f>
        <v>-0.26729020131747772</v>
      </c>
    </row>
    <row r="83" spans="1:19" ht="17" thickBot="1" x14ac:dyDescent="0.25">
      <c r="A83" s="262">
        <v>10</v>
      </c>
      <c r="B83" s="255">
        <f t="shared" si="22"/>
        <v>6.7212893505679341E-2</v>
      </c>
      <c r="C83" s="256">
        <f t="shared" si="21"/>
        <v>0.16895506525397874</v>
      </c>
      <c r="D83" s="166">
        <f t="shared" si="23"/>
        <v>0.4247074123146351</v>
      </c>
      <c r="E83" s="266">
        <f t="shared" si="24"/>
        <v>0.86127436048364914</v>
      </c>
      <c r="F83" s="243">
        <f>F82+K67*K68</f>
        <v>1.6693142657939004</v>
      </c>
      <c r="G83" s="269">
        <f>F83*$I$11</f>
        <v>1.3219067519046876</v>
      </c>
      <c r="H83" s="166">
        <f>G83*$H$11</f>
        <v>1.046790938900698</v>
      </c>
      <c r="I83" s="166">
        <f>H83*$G$11</f>
        <v>0.82890380865243907</v>
      </c>
      <c r="J83" s="166">
        <f>I83*$F$11</f>
        <v>0.65627504315176544</v>
      </c>
      <c r="K83" s="166">
        <f>J83*$E$11</f>
        <v>0.51928640972847806</v>
      </c>
      <c r="L83" s="166">
        <f>K83*$D$11</f>
        <v>0.40986245284019879</v>
      </c>
      <c r="M83" s="166">
        <f>L83*$C$11</f>
        <v>0.32010315913986143</v>
      </c>
      <c r="N83" s="166">
        <f>M83*$B$11</f>
        <v>0.23893880852693344</v>
      </c>
      <c r="O83" s="166">
        <f>N83*$B$7</f>
        <v>0.14388531801599122</v>
      </c>
      <c r="P83" s="266">
        <f>O83*$B$7</f>
        <v>8.6645551085642356E-2</v>
      </c>
      <c r="Q83" s="113">
        <f>B83-P83</f>
        <v>-1.9432657579963014E-2</v>
      </c>
      <c r="R83" s="166">
        <f>1+($J$2-1)*SUM(C83:O83)*$B$47</f>
        <v>2.7139076951542185</v>
      </c>
      <c r="S83" s="10">
        <f>B83*R83*4-P83*COUNT(G83:P83)</f>
        <v>-0.1368171552618469</v>
      </c>
    </row>
  </sheetData>
  <sheetProtection sheet="1" objects="1" scenarios="1"/>
  <mergeCells count="4">
    <mergeCell ref="A65:S65"/>
    <mergeCell ref="A45:S45"/>
    <mergeCell ref="A25:S25"/>
    <mergeCell ref="A4:S4"/>
  </mergeCells>
  <conditionalFormatting sqref="Q34">
    <cfRule type="cellIs" dxfId="47" priority="5" operator="lessThanOrEqual">
      <formula>0</formula>
    </cfRule>
    <cfRule type="cellIs" dxfId="46" priority="6" operator="greaterThan">
      <formula>0</formula>
    </cfRule>
  </conditionalFormatting>
  <conditionalFormatting sqref="Q74:S83 Q54:S63 Q35:Q43 R34:S43">
    <cfRule type="cellIs" dxfId="45" priority="3" operator="lessThanOrEqual">
      <formula>0</formula>
    </cfRule>
    <cfRule type="cellIs" dxfId="44" priority="4" operator="greaterThan">
      <formula>0</formula>
    </cfRule>
  </conditionalFormatting>
  <conditionalFormatting sqref="Q13:S22">
    <cfRule type="cellIs" dxfId="43" priority="1" operator="lessThanOrEqual">
      <formula>0</formula>
    </cfRule>
    <cfRule type="cellIs" dxfId="42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72"/>
  <sheetViews>
    <sheetView workbookViewId="0">
      <selection activeCell="G24" sqref="G24"/>
    </sheetView>
  </sheetViews>
  <sheetFormatPr baseColWidth="10" defaultRowHeight="16" x14ac:dyDescent="0.2"/>
  <sheetData>
    <row r="1" spans="1:19" x14ac:dyDescent="0.2">
      <c r="B1" s="250"/>
    </row>
    <row r="2" spans="1:19" x14ac:dyDescent="0.2">
      <c r="A2" t="s">
        <v>40</v>
      </c>
      <c r="B2" s="249" t="s">
        <v>159</v>
      </c>
      <c r="C2" s="248">
        <f>Analysis!B43</f>
        <v>0.24601641016530756</v>
      </c>
      <c r="D2" s="247" t="s">
        <v>160</v>
      </c>
      <c r="E2" s="248">
        <f>Analysis!N43</f>
        <v>8.0688100001890944E-2</v>
      </c>
      <c r="G2" t="s">
        <v>182</v>
      </c>
      <c r="H2">
        <v>10</v>
      </c>
      <c r="I2" t="s">
        <v>58</v>
      </c>
      <c r="J2">
        <v>2</v>
      </c>
      <c r="K2" s="247" t="s">
        <v>183</v>
      </c>
      <c r="L2" s="248">
        <f>Analysis!R36</f>
        <v>1.7466414588190893</v>
      </c>
    </row>
    <row r="3" spans="1:19" x14ac:dyDescent="0.2">
      <c r="B3" s="250"/>
    </row>
    <row r="4" spans="1:19" x14ac:dyDescent="0.2">
      <c r="B4" s="250" t="s">
        <v>162</v>
      </c>
    </row>
    <row r="5" spans="1:19" x14ac:dyDescent="0.2">
      <c r="A5" t="s">
        <v>163</v>
      </c>
      <c r="B5" s="250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9" x14ac:dyDescent="0.2">
      <c r="A6" t="s">
        <v>157</v>
      </c>
      <c r="B6" s="250">
        <f>$C$2</f>
        <v>0.24601641016530756</v>
      </c>
      <c r="C6">
        <f>B6*$C$2</f>
        <v>6.052407407062485E-2</v>
      </c>
      <c r="D6">
        <f t="shared" ref="D6:K6" si="0">C6*$C$2</f>
        <v>1.48899154314343E-2</v>
      </c>
      <c r="E6">
        <f t="shared" si="0"/>
        <v>3.6631635421064831E-3</v>
      </c>
      <c r="F6">
        <f t="shared" si="0"/>
        <v>9.0119834447746942E-4</v>
      </c>
      <c r="G6">
        <f t="shared" si="0"/>
        <v>2.2170958155526526E-4</v>
      </c>
      <c r="H6">
        <f t="shared" si="0"/>
        <v>5.4544195353478848E-5</v>
      </c>
      <c r="I6">
        <f t="shared" si="0"/>
        <v>1.3418767136218115E-5</v>
      </c>
      <c r="J6">
        <f t="shared" si="0"/>
        <v>3.3012369196965851E-6</v>
      </c>
      <c r="K6">
        <f t="shared" si="0"/>
        <v>8.1215845608893158E-7</v>
      </c>
    </row>
    <row r="7" spans="1:19" x14ac:dyDescent="0.2">
      <c r="A7" t="s">
        <v>158</v>
      </c>
      <c r="B7" s="250">
        <f>$E$2</f>
        <v>8.0688100001890944E-2</v>
      </c>
      <c r="C7">
        <f>B7*$E$2</f>
        <v>6.5105694819151535E-3</v>
      </c>
      <c r="D7">
        <f t="shared" ref="D7:K7" si="1">C7*$E$2</f>
        <v>5.2532548142602924E-4</v>
      </c>
      <c r="E7">
        <f t="shared" si="1"/>
        <v>4.2387514978844954E-5</v>
      </c>
      <c r="F7">
        <f t="shared" si="1"/>
        <v>3.420168047444692E-6</v>
      </c>
      <c r="G7">
        <f t="shared" si="1"/>
        <v>2.7596686143548939E-7</v>
      </c>
      <c r="H7">
        <f t="shared" si="1"/>
        <v>2.2267241712714748E-8</v>
      </c>
      <c r="I7">
        <f t="shared" si="1"/>
        <v>1.7967014260818051E-9</v>
      </c>
      <c r="J7">
        <f t="shared" si="1"/>
        <v>1.4497242434122875E-10</v>
      </c>
      <c r="K7">
        <f t="shared" si="1"/>
        <v>1.1697549472761634E-11</v>
      </c>
    </row>
    <row r="8" spans="1:19" x14ac:dyDescent="0.2">
      <c r="B8" s="250">
        <v>1</v>
      </c>
      <c r="C8">
        <v>2</v>
      </c>
      <c r="D8">
        <v>3</v>
      </c>
      <c r="E8" s="250">
        <v>4</v>
      </c>
      <c r="F8">
        <v>5</v>
      </c>
      <c r="G8">
        <v>6</v>
      </c>
      <c r="H8" s="250">
        <v>7</v>
      </c>
      <c r="I8">
        <v>8</v>
      </c>
      <c r="J8">
        <v>9</v>
      </c>
      <c r="K8" s="250"/>
    </row>
    <row r="9" spans="1:19" x14ac:dyDescent="0.2">
      <c r="B9" s="250">
        <f>B6+C6*B7</f>
        <v>0.25089998270643998</v>
      </c>
      <c r="C9">
        <f>B9+D6*C7</f>
        <v>0.25099692453543615</v>
      </c>
      <c r="D9">
        <f>C9+E6*D7</f>
        <v>0.25099884888858742</v>
      </c>
      <c r="E9">
        <f t="shared" ref="E9:J9" si="2">D9+F6*E7</f>
        <v>0.25099888708814577</v>
      </c>
      <c r="F9">
        <f t="shared" si="2"/>
        <v>0.25099888784642982</v>
      </c>
      <c r="G9">
        <f t="shared" si="2"/>
        <v>0.25099888786148222</v>
      </c>
      <c r="H9">
        <f t="shared" si="2"/>
        <v>0.25099888786178104</v>
      </c>
      <c r="I9">
        <f t="shared" si="2"/>
        <v>0.25099888786178698</v>
      </c>
      <c r="J9">
        <f t="shared" si="2"/>
        <v>0.25099888786178709</v>
      </c>
    </row>
    <row r="10" spans="1:19" x14ac:dyDescent="0.2">
      <c r="B10" s="250">
        <v>-1</v>
      </c>
      <c r="C10">
        <v>-2</v>
      </c>
      <c r="D10" s="250">
        <v>-3</v>
      </c>
      <c r="E10">
        <v>-4</v>
      </c>
      <c r="F10" s="250">
        <v>-5</v>
      </c>
      <c r="G10">
        <v>-6</v>
      </c>
      <c r="H10" s="250">
        <v>-7</v>
      </c>
      <c r="I10">
        <v>-8</v>
      </c>
      <c r="J10" s="250">
        <v>-9</v>
      </c>
      <c r="K10" s="250"/>
    </row>
    <row r="11" spans="1:19" ht="17" thickBot="1" x14ac:dyDescent="0.25">
      <c r="B11" s="250">
        <f>B7+B6*C7</f>
        <v>8.2289806933963511E-2</v>
      </c>
      <c r="C11">
        <f t="shared" ref="C11:J11" si="3">B11+C6*D7</f>
        <v>8.2321601772312528E-2</v>
      </c>
      <c r="D11">
        <f t="shared" si="3"/>
        <v>8.2322232918825913E-2</v>
      </c>
      <c r="E11">
        <f t="shared" si="3"/>
        <v>8.2322245447460807E-2</v>
      </c>
      <c r="F11">
        <f t="shared" si="3"/>
        <v>8.2322245696161686E-2</v>
      </c>
      <c r="G11">
        <f t="shared" si="3"/>
        <v>8.2322245701098543E-2</v>
      </c>
      <c r="H11">
        <f t="shared" si="3"/>
        <v>8.2322245701196547E-2</v>
      </c>
      <c r="I11">
        <f t="shared" si="3"/>
        <v>8.232224570119849E-2</v>
      </c>
      <c r="J11">
        <f t="shared" si="3"/>
        <v>8.2322245701198532E-2</v>
      </c>
    </row>
    <row r="12" spans="1:19" ht="17" thickBot="1" x14ac:dyDescent="0.25">
      <c r="A12" s="259"/>
      <c r="B12" s="135">
        <v>1</v>
      </c>
      <c r="C12" s="270">
        <v>0</v>
      </c>
      <c r="D12" s="267">
        <v>-1</v>
      </c>
      <c r="E12" s="178">
        <v>-2</v>
      </c>
      <c r="F12" s="178">
        <v>-3</v>
      </c>
      <c r="G12" s="178">
        <v>-4</v>
      </c>
      <c r="H12" s="178">
        <v>-5</v>
      </c>
      <c r="I12" s="178">
        <v>-6</v>
      </c>
      <c r="J12" s="178">
        <v>-7</v>
      </c>
      <c r="K12" s="178">
        <v>-8</v>
      </c>
      <c r="L12" s="178">
        <v>-9</v>
      </c>
      <c r="M12" s="139">
        <v>-10</v>
      </c>
      <c r="P12" s="19" t="s">
        <v>37</v>
      </c>
      <c r="Q12" s="29" t="s">
        <v>61</v>
      </c>
      <c r="R12" s="19" t="s">
        <v>58</v>
      </c>
      <c r="S12" s="20" t="s">
        <v>60</v>
      </c>
    </row>
    <row r="13" spans="1:19" x14ac:dyDescent="0.2">
      <c r="A13" s="260">
        <v>1</v>
      </c>
      <c r="B13" s="126">
        <f>C13*$B$6</f>
        <v>0.24601641016530756</v>
      </c>
      <c r="C13" s="114">
        <v>1</v>
      </c>
      <c r="D13" s="268">
        <f>C13*B7</f>
        <v>8.0688100001890944E-2</v>
      </c>
      <c r="E13" s="165"/>
      <c r="F13" s="165"/>
      <c r="G13" s="165"/>
      <c r="H13" s="165"/>
      <c r="I13" s="165"/>
      <c r="J13" s="165"/>
      <c r="K13" s="165"/>
      <c r="L13" s="165"/>
      <c r="M13" s="58"/>
      <c r="P13" s="2">
        <f>B13/(B13+D13)</f>
        <v>0.75302422375314948</v>
      </c>
      <c r="Q13" s="28">
        <f>B13-D13</f>
        <v>0.16532831016341662</v>
      </c>
      <c r="R13" s="2">
        <f>1+$L$2*SUM(C13)</f>
        <v>2.7466414588190893</v>
      </c>
      <c r="S13" s="8">
        <f>B13*R13-D13*COUNT(D13:M13)</f>
        <v>0.5950307717079848</v>
      </c>
    </row>
    <row r="14" spans="1:19" x14ac:dyDescent="0.2">
      <c r="A14" s="261">
        <v>2</v>
      </c>
      <c r="B14" s="121">
        <f t="shared" ref="B14:B22" si="4">C14*$B$6</f>
        <v>0.25089998270643998</v>
      </c>
      <c r="C14" s="116">
        <f>C13+B7*B6</f>
        <v>1.0198505967055245</v>
      </c>
      <c r="D14" s="242">
        <f>C14*B7</f>
        <v>8.2289806933963511E-2</v>
      </c>
      <c r="E14" s="1">
        <f>D14*B7</f>
        <v>6.6398081710239464E-3</v>
      </c>
      <c r="F14" s="1"/>
      <c r="G14" s="1"/>
      <c r="H14" s="1"/>
      <c r="I14" s="1"/>
      <c r="J14" s="1"/>
      <c r="K14" s="1"/>
      <c r="L14" s="1"/>
      <c r="M14" s="9"/>
      <c r="P14" s="1">
        <f>B14/(B14+E14)</f>
        <v>0.97421832118290752</v>
      </c>
      <c r="Q14" s="112">
        <f>B14-E14</f>
        <v>0.24426017453541604</v>
      </c>
      <c r="R14" s="1">
        <f>1+$L$2*SUM(C14:D14)*$C$2</f>
        <v>1.473592444411612</v>
      </c>
      <c r="S14" s="9">
        <f>B14*R14-E14*COUNT(D14:M14)</f>
        <v>0.3564447024771662</v>
      </c>
    </row>
    <row r="15" spans="1:19" x14ac:dyDescent="0.2">
      <c r="A15" s="261">
        <v>3</v>
      </c>
      <c r="B15" s="121">
        <f t="shared" si="4"/>
        <v>0.25099692453543615</v>
      </c>
      <c r="C15" s="116">
        <f>C14+C6*C7</f>
        <v>1.0202446428950898</v>
      </c>
      <c r="D15" s="242">
        <f>C15*$B$11</f>
        <v>8.3955734689247483E-2</v>
      </c>
      <c r="E15" s="1">
        <f>D15*B6</f>
        <v>2.065448846103965E-2</v>
      </c>
      <c r="F15" s="1">
        <f>E15*B6</f>
        <v>5.0813431049857426E-3</v>
      </c>
      <c r="G15" s="1"/>
      <c r="H15" s="1"/>
      <c r="I15" s="1"/>
      <c r="J15" s="1"/>
      <c r="K15" s="1"/>
      <c r="L15" s="1"/>
      <c r="M15" s="9"/>
      <c r="P15" s="1">
        <f>B15/(B15+F15)</f>
        <v>0.98015707013403874</v>
      </c>
      <c r="Q15" s="112">
        <f>B15-F15</f>
        <v>0.24591558143045042</v>
      </c>
      <c r="R15" s="1">
        <f>1+$L$2*SUM(C15:E15)*$C$2</f>
        <v>1.483352904820084</v>
      </c>
      <c r="S15" s="9">
        <f>B15*R15-F15*COUNT(D15:M15)</f>
        <v>0.35707298779558938</v>
      </c>
    </row>
    <row r="16" spans="1:19" x14ac:dyDescent="0.2">
      <c r="A16" s="261">
        <v>4</v>
      </c>
      <c r="B16" s="121">
        <f t="shared" si="4"/>
        <v>0.25099884888858742</v>
      </c>
      <c r="C16" s="116">
        <f>C15+D6*D7</f>
        <v>1.0202524649470821</v>
      </c>
      <c r="D16" s="242">
        <f>C16*$C$11</f>
        <v>8.3988817126593937E-2</v>
      </c>
      <c r="E16" s="1">
        <f>D16*$B$11</f>
        <v>6.9114235459593826E-3</v>
      </c>
      <c r="F16" s="1">
        <f>E16*B7</f>
        <v>5.5766963423179436E-4</v>
      </c>
      <c r="G16" s="1">
        <f>F16*B7</f>
        <v>4.4997303214912972E-5</v>
      </c>
      <c r="H16" s="1"/>
      <c r="I16" s="1"/>
      <c r="J16" s="1"/>
      <c r="K16" s="1"/>
      <c r="L16" s="1"/>
      <c r="M16" s="9"/>
      <c r="P16" s="1">
        <f>B16/(B16+G16)</f>
        <v>0.99982075918650282</v>
      </c>
      <c r="Q16" s="112">
        <f>B16-G16</f>
        <v>0.25095385158537253</v>
      </c>
      <c r="R16" s="1">
        <f>1+$L$2*SUM(C16:F16)*$C$2</f>
        <v>1.4777046847712223</v>
      </c>
      <c r="S16" s="9">
        <f>B16*R16-G16*COUNT(D16:M16)</f>
        <v>0.37072218566199006</v>
      </c>
    </row>
    <row r="17" spans="1:19" x14ac:dyDescent="0.2">
      <c r="A17" s="261">
        <v>5</v>
      </c>
      <c r="B17" s="121">
        <f t="shared" si="4"/>
        <v>0.25099888708814577</v>
      </c>
      <c r="C17" s="116">
        <f>C16+E6*E7</f>
        <v>1.0202526202194817</v>
      </c>
      <c r="D17" s="242">
        <f>C17*$D$11</f>
        <v>8.3989473837750614E-2</v>
      </c>
      <c r="E17" s="1">
        <f>D17*$C$11</f>
        <v>6.9141480183373674E-3</v>
      </c>
      <c r="F17" s="1">
        <f>E17*$B$11</f>
        <v>5.6896390554182839E-4</v>
      </c>
      <c r="G17" s="1">
        <f>F17*B7</f>
        <v>4.5908616507825485E-5</v>
      </c>
      <c r="H17" s="1">
        <f>G17*B7</f>
        <v>3.704279039731884E-6</v>
      </c>
      <c r="I17" s="1"/>
      <c r="J17" s="1"/>
      <c r="K17" s="1"/>
      <c r="L17" s="1"/>
      <c r="M17" s="9"/>
      <c r="P17" s="1">
        <f>B17/(B17+H17)</f>
        <v>0.99998524206853978</v>
      </c>
      <c r="Q17" s="112">
        <f>B17-H17</f>
        <v>0.25099518280910604</v>
      </c>
      <c r="R17" s="1">
        <f>1+$L$2*SUM(C17:G17)*$C$2</f>
        <v>1.4777307846167453</v>
      </c>
      <c r="S17" s="9">
        <f>B17*R17-H17*COUNT(D17:M17)</f>
        <v>0.3708902609594969</v>
      </c>
    </row>
    <row r="18" spans="1:19" x14ac:dyDescent="0.2">
      <c r="A18" s="261">
        <v>6</v>
      </c>
      <c r="B18" s="121">
        <f t="shared" si="4"/>
        <v>0.25099888784642982</v>
      </c>
      <c r="C18" s="116">
        <f>C17+F6*F7</f>
        <v>1.0202526233017315</v>
      </c>
      <c r="D18" s="242">
        <f>C18*$E$11</f>
        <v>8.3989486873860916E-2</v>
      </c>
      <c r="E18" s="1">
        <f>D18*$D$11</f>
        <v>6.9142021011626498E-3</v>
      </c>
      <c r="F18" s="1">
        <f>E18*$C$11</f>
        <v>5.6918819194519822E-4</v>
      </c>
      <c r="G18" s="1">
        <f>F18*$B$11</f>
        <v>4.6838386424262124E-5</v>
      </c>
      <c r="H18" s="1">
        <f>G18*B7</f>
        <v>3.7793004077280734E-6</v>
      </c>
      <c r="I18" s="1">
        <f>H18*B7</f>
        <v>3.0494456923595001E-7</v>
      </c>
      <c r="J18" s="1"/>
      <c r="K18" s="1"/>
      <c r="L18" s="1"/>
      <c r="M18" s="9"/>
      <c r="P18" s="1">
        <f>B18/(B18+I18)</f>
        <v>0.99999878507749018</v>
      </c>
      <c r="Q18" s="112">
        <f>B18-I18</f>
        <v>0.25099858290186056</v>
      </c>
      <c r="R18" s="1">
        <f>1+$L$2*SUM(C18:H18)*$C$2</f>
        <v>1.4777329346578969</v>
      </c>
      <c r="S18" s="9">
        <f>B18*R18-I18*COUNT(D18:M18)</f>
        <v>0.37090749346575763</v>
      </c>
    </row>
    <row r="19" spans="1:19" x14ac:dyDescent="0.2">
      <c r="A19" s="261">
        <v>7</v>
      </c>
      <c r="B19" s="121">
        <f t="shared" si="4"/>
        <v>0.25099888786148217</v>
      </c>
      <c r="C19" s="116">
        <f>C18+G6*G7</f>
        <v>1.0202526233629159</v>
      </c>
      <c r="D19" s="242">
        <f>C19*$F$11</f>
        <v>8.3989487132635474E-2</v>
      </c>
      <c r="E19" s="1">
        <f>D19*$E$11</f>
        <v>6.9142031747391683E-3</v>
      </c>
      <c r="F19" s="1">
        <f>E19*$D$11</f>
        <v>5.6919264419896343E-4</v>
      </c>
      <c r="G19" s="1">
        <f>F19*$C$11</f>
        <v>4.685685018747664E-5</v>
      </c>
      <c r="H19" s="1">
        <f>G19*$B$11</f>
        <v>3.8558411554611043E-6</v>
      </c>
      <c r="I19" s="1">
        <f>H19*B7</f>
        <v>3.111204967432523E-7</v>
      </c>
      <c r="J19" s="1">
        <f>I19*B7</f>
        <v>2.5103721753857528E-8</v>
      </c>
      <c r="K19" s="1"/>
      <c r="L19" s="1"/>
      <c r="M19" s="9"/>
      <c r="P19" s="1">
        <f>B19/(B19+J19)</f>
        <v>0.99999989998473904</v>
      </c>
      <c r="Q19" s="112">
        <f>B19-J19</f>
        <v>0.2509988627577604</v>
      </c>
      <c r="R19" s="1">
        <f>1+$L$2*SUM(C19:I19)*$C$2</f>
        <v>1.4777331116827623</v>
      </c>
      <c r="S19" s="9">
        <f>B19*R19-J19*COUNT(D19:M19)</f>
        <v>0.3709091918624085</v>
      </c>
    </row>
    <row r="20" spans="1:19" x14ac:dyDescent="0.2">
      <c r="A20" s="261">
        <v>8</v>
      </c>
      <c r="B20" s="121">
        <f t="shared" si="4"/>
        <v>0.25099888786148811</v>
      </c>
      <c r="C20" s="116">
        <f>C19+I6*I7</f>
        <v>1.0202526233629401</v>
      </c>
      <c r="D20" s="242">
        <f>C20*$G$11</f>
        <v>8.3989487137674304E-2</v>
      </c>
      <c r="E20" s="1">
        <f>D20*$F$11</f>
        <v>6.9142031960422361E-3</v>
      </c>
      <c r="F20" s="1">
        <f>E20*$E$11</f>
        <v>5.6919273257820691E-4</v>
      </c>
      <c r="G20" s="1">
        <f>F20*$D$11</f>
        <v>4.6857216707006142E-5</v>
      </c>
      <c r="H20" s="1">
        <f>G20*$C$11</f>
        <v>3.8573611339131092E-6</v>
      </c>
      <c r="I20" s="1">
        <f>H20*$B$11</f>
        <v>3.174215029842843E-7</v>
      </c>
      <c r="J20" s="1">
        <f>I20*$B$7</f>
        <v>2.5612137975546456E-8</v>
      </c>
      <c r="K20" s="1">
        <f>J20*$B$7</f>
        <v>2.0665947502331213E-9</v>
      </c>
      <c r="L20" s="1"/>
      <c r="M20" s="9"/>
      <c r="P20" s="1">
        <f>B20/(B20+K20)</f>
        <v>0.99999999176651844</v>
      </c>
      <c r="Q20" s="112">
        <f>B20-K20</f>
        <v>0.25099888579489338</v>
      </c>
      <c r="R20" s="1">
        <f>1+$L$2*SUM(C20:J20)*$C$2</f>
        <v>1.4777331262558582</v>
      </c>
      <c r="S20" s="9">
        <f>B20*R20-K20*COUNT(D20:M20)</f>
        <v>0.37090935471354242</v>
      </c>
    </row>
    <row r="21" spans="1:19" x14ac:dyDescent="0.2">
      <c r="A21" s="261">
        <v>9</v>
      </c>
      <c r="B21" s="121">
        <f>C21*$B$6</f>
        <v>0.25099888786148822</v>
      </c>
      <c r="C21" s="116">
        <f>C20+J6*J7</f>
        <v>1.0202526233629405</v>
      </c>
      <c r="D21" s="242">
        <f>C21*$H$11</f>
        <v>8.3989487137774335E-2</v>
      </c>
      <c r="E21" s="1">
        <f>D21*$G$11</f>
        <v>6.9142031964651149E-3</v>
      </c>
      <c r="F21" s="1">
        <f>E21*$F$11</f>
        <v>5.6919273433258762E-4</v>
      </c>
      <c r="G21" s="1">
        <f>F21*$E$11</f>
        <v>4.6857223982638632E-5</v>
      </c>
      <c r="H21" s="1">
        <f>G21*$D$11</f>
        <v>3.8573913066283732E-6</v>
      </c>
      <c r="I21" s="1">
        <f>H21*$C$11</f>
        <v>3.1754663102424123E-7</v>
      </c>
      <c r="J21" s="1">
        <f>I21*$B$11</f>
        <v>2.6130850959515359E-8</v>
      </c>
      <c r="K21" s="1">
        <f>J21*$B$7</f>
        <v>2.1084487153558831E-9</v>
      </c>
      <c r="L21" s="1">
        <f>K21*$B$7</f>
        <v>1.70126720793494E-10</v>
      </c>
      <c r="M21" s="9"/>
      <c r="P21" s="1">
        <f>B21/(B21+L21)</f>
        <v>0.99999999932220118</v>
      </c>
      <c r="Q21" s="112">
        <f>B21-L21</f>
        <v>0.25099888769136147</v>
      </c>
      <c r="R21" s="1">
        <f>1+$L$2*SUM(C21:K21)*$C$2</f>
        <v>1.4777331274555943</v>
      </c>
      <c r="S21" s="9">
        <f>B21*R21-L21*COUNT(D21:M21)</f>
        <v>0.37090937001629248</v>
      </c>
    </row>
    <row r="22" spans="1:19" ht="17" thickBot="1" x14ac:dyDescent="0.25">
      <c r="A22" s="262">
        <v>10</v>
      </c>
      <c r="B22" s="122">
        <f t="shared" si="4"/>
        <v>0.25099888786148822</v>
      </c>
      <c r="C22" s="243">
        <f>C21+K6*K7</f>
        <v>1.0202526233629405</v>
      </c>
      <c r="D22" s="269">
        <f>C22*$I$11</f>
        <v>8.398948713777632E-2</v>
      </c>
      <c r="E22" s="166">
        <f>D22*$H$11</f>
        <v>6.9142031964735092E-3</v>
      </c>
      <c r="F22" s="166">
        <f>E22*$G$11</f>
        <v>5.6919273436741317E-4</v>
      </c>
      <c r="G22" s="166">
        <f>F22*$F$11</f>
        <v>4.6857224127064281E-5</v>
      </c>
      <c r="H22" s="166">
        <f>G22*$E$11</f>
        <v>3.857391905574868E-6</v>
      </c>
      <c r="I22" s="166">
        <f>H22*$D$11</f>
        <v>3.17549114909928E-7</v>
      </c>
      <c r="J22" s="166">
        <f>I22*$C$11</f>
        <v>2.6141151780765405E-8</v>
      </c>
      <c r="K22" s="166">
        <f>J22*$B$11</f>
        <v>2.1511503330706214E-9</v>
      </c>
      <c r="L22" s="166">
        <f>K22*$B$7</f>
        <v>1.735722331939033E-10</v>
      </c>
      <c r="M22" s="10">
        <f>L22*$B$7</f>
        <v>1.4005213709501205E-11</v>
      </c>
      <c r="P22" s="166">
        <f>B22/(B22+M22)</f>
        <v>0.99999999994420197</v>
      </c>
      <c r="Q22" s="113">
        <f>B22-M22</f>
        <v>0.25099888784748298</v>
      </c>
      <c r="R22" s="166">
        <f>1+$L$2*SUM(C22:L22)*$C$2</f>
        <v>1.4777331275543601</v>
      </c>
      <c r="S22" s="10">
        <f>B22*R22-M22*COUNT(D22:M22)</f>
        <v>0.37090937143217095</v>
      </c>
    </row>
    <row r="24" spans="1:19" x14ac:dyDescent="0.2">
      <c r="B24" t="s">
        <v>167</v>
      </c>
      <c r="C24">
        <f>C2</f>
        <v>0.24601641016530756</v>
      </c>
      <c r="D24" t="s">
        <v>60</v>
      </c>
      <c r="E24">
        <f>L2</f>
        <v>1.7466414588190893</v>
      </c>
      <c r="F24" t="s">
        <v>58</v>
      </c>
      <c r="G24">
        <f>J2</f>
        <v>2</v>
      </c>
    </row>
    <row r="25" spans="1:19" x14ac:dyDescent="0.2">
      <c r="B25" t="s">
        <v>168</v>
      </c>
      <c r="C25">
        <f>E2</f>
        <v>8.0688100001890944E-2</v>
      </c>
      <c r="D25" t="s">
        <v>57</v>
      </c>
      <c r="E25">
        <v>10</v>
      </c>
      <c r="F25" t="s">
        <v>182</v>
      </c>
      <c r="G25">
        <f>H2</f>
        <v>10</v>
      </c>
    </row>
    <row r="27" spans="1:19" ht="17" thickBot="1" x14ac:dyDescent="0.25">
      <c r="A27" s="1"/>
      <c r="B27" s="26"/>
      <c r="C27" s="26">
        <v>1</v>
      </c>
      <c r="D27" s="26">
        <v>0</v>
      </c>
      <c r="E27" s="26">
        <v>1</v>
      </c>
      <c r="F27" s="26">
        <v>2</v>
      </c>
      <c r="G27" s="26">
        <v>3</v>
      </c>
      <c r="H27" s="26">
        <v>4</v>
      </c>
      <c r="I27" s="26">
        <v>5</v>
      </c>
      <c r="J27" s="26">
        <v>6</v>
      </c>
      <c r="K27" s="26">
        <v>7</v>
      </c>
      <c r="L27" s="26">
        <v>8</v>
      </c>
      <c r="M27" s="26">
        <v>9</v>
      </c>
      <c r="N27" s="26">
        <v>10</v>
      </c>
    </row>
    <row r="28" spans="1:19" ht="17" thickBot="1" x14ac:dyDescent="0.25">
      <c r="A28" s="281"/>
      <c r="B28" s="466" t="s">
        <v>177</v>
      </c>
      <c r="C28" s="467"/>
      <c r="D28" s="467"/>
      <c r="E28" s="467"/>
      <c r="F28" s="467"/>
      <c r="G28" s="467"/>
      <c r="H28" s="467"/>
      <c r="I28" s="467"/>
      <c r="J28" s="467"/>
      <c r="K28" s="467"/>
      <c r="L28" s="467"/>
      <c r="M28" s="467"/>
      <c r="N28" s="467"/>
      <c r="O28" s="467"/>
      <c r="P28" s="467"/>
      <c r="Q28" s="468"/>
    </row>
    <row r="29" spans="1:19" x14ac:dyDescent="0.2">
      <c r="A29" s="126"/>
      <c r="B29" s="278" t="s">
        <v>8</v>
      </c>
      <c r="C29" s="268">
        <f t="shared" ref="C29:N29" si="5">B14</f>
        <v>0.25089998270643998</v>
      </c>
      <c r="D29" s="165">
        <f t="shared" si="5"/>
        <v>1.0198505967055245</v>
      </c>
      <c r="E29" s="165">
        <f t="shared" si="5"/>
        <v>8.2289806933963511E-2</v>
      </c>
      <c r="F29" s="165">
        <f t="shared" si="5"/>
        <v>6.6398081710239464E-3</v>
      </c>
      <c r="G29" s="165">
        <f t="shared" si="5"/>
        <v>0</v>
      </c>
      <c r="H29" s="165">
        <f t="shared" si="5"/>
        <v>0</v>
      </c>
      <c r="I29" s="165">
        <f t="shared" si="5"/>
        <v>0</v>
      </c>
      <c r="J29" s="165">
        <f t="shared" si="5"/>
        <v>0</v>
      </c>
      <c r="K29" s="165">
        <f t="shared" si="5"/>
        <v>0</v>
      </c>
      <c r="L29" s="165">
        <f t="shared" si="5"/>
        <v>0</v>
      </c>
      <c r="M29" s="165">
        <f t="shared" si="5"/>
        <v>0</v>
      </c>
      <c r="N29" s="165">
        <f t="shared" si="5"/>
        <v>0</v>
      </c>
      <c r="O29" s="165"/>
      <c r="P29" s="164" t="s">
        <v>170</v>
      </c>
      <c r="Q29" s="165" t="s">
        <v>171</v>
      </c>
      <c r="R29" s="58" t="s">
        <v>174</v>
      </c>
    </row>
    <row r="30" spans="1:19" x14ac:dyDescent="0.2">
      <c r="A30" s="121">
        <f>$E$25</f>
        <v>10</v>
      </c>
      <c r="B30" s="279" t="s">
        <v>169</v>
      </c>
      <c r="C30" s="242">
        <v>0</v>
      </c>
      <c r="D30" s="1">
        <v>1</v>
      </c>
      <c r="E30" s="1">
        <f t="shared" ref="E30:N30" si="6">IF(F29&gt;0,POWER($A30,E$27),0)</f>
        <v>10</v>
      </c>
      <c r="F30" s="1">
        <f t="shared" si="6"/>
        <v>0</v>
      </c>
      <c r="G30" s="1">
        <f t="shared" si="6"/>
        <v>0</v>
      </c>
      <c r="H30" s="1">
        <f t="shared" si="6"/>
        <v>0</v>
      </c>
      <c r="I30" s="1">
        <f t="shared" si="6"/>
        <v>0</v>
      </c>
      <c r="J30" s="1">
        <f t="shared" si="6"/>
        <v>0</v>
      </c>
      <c r="K30" s="1">
        <f t="shared" si="6"/>
        <v>0</v>
      </c>
      <c r="L30" s="1">
        <f t="shared" si="6"/>
        <v>0</v>
      </c>
      <c r="M30" s="1">
        <f t="shared" si="6"/>
        <v>0</v>
      </c>
      <c r="N30" s="1">
        <f t="shared" si="6"/>
        <v>0</v>
      </c>
      <c r="O30" s="1"/>
      <c r="P30" s="112">
        <f>SUM(C30:J30)*$G$25</f>
        <v>110</v>
      </c>
      <c r="Q30" s="1">
        <f>(C30*C29+D30*D29+E30*E29+F30*F29+G30*G29+H30*H29+I30*I29+J30*J29)*3</f>
        <v>5.5282459981354783</v>
      </c>
      <c r="R30" s="9">
        <f>P30/Q32</f>
        <v>6282.8513315498985</v>
      </c>
    </row>
    <row r="31" spans="1:19" x14ac:dyDescent="0.2">
      <c r="A31" s="121"/>
      <c r="B31" s="279" t="s">
        <v>58</v>
      </c>
      <c r="C31" s="242"/>
      <c r="D31" s="1"/>
      <c r="E31" s="1"/>
      <c r="F31" s="1"/>
      <c r="G31" s="1"/>
      <c r="H31" s="1"/>
      <c r="I31" s="1"/>
      <c r="J31" s="1"/>
      <c r="K31" s="265"/>
      <c r="L31" s="265"/>
      <c r="M31" s="265"/>
      <c r="N31" s="265"/>
      <c r="O31" s="265"/>
      <c r="P31" s="112" t="s">
        <v>172</v>
      </c>
      <c r="Q31" s="1" t="s">
        <v>173</v>
      </c>
      <c r="R31" s="9" t="s">
        <v>175</v>
      </c>
    </row>
    <row r="32" spans="1:19" ht="17" thickBot="1" x14ac:dyDescent="0.25">
      <c r="A32" s="122"/>
      <c r="B32" s="280" t="s">
        <v>60</v>
      </c>
      <c r="C32" s="269">
        <f>(D30*$G$24*$E$24*$C$24-D30*$G$25*$C$25)*D29</f>
        <v>5.3566554284485972E-2</v>
      </c>
      <c r="D32" s="166">
        <f t="shared" ref="D32:N32" si="7">(E30*$G$24*$E$24*$C$24-E30*$G$25*$C$25)*E29</f>
        <v>4.3221834888633369E-2</v>
      </c>
      <c r="E32" s="166">
        <f t="shared" si="7"/>
        <v>0</v>
      </c>
      <c r="F32" s="166">
        <f t="shared" si="7"/>
        <v>0</v>
      </c>
      <c r="G32" s="166">
        <f t="shared" si="7"/>
        <v>0</v>
      </c>
      <c r="H32" s="166">
        <f t="shared" si="7"/>
        <v>0</v>
      </c>
      <c r="I32" s="166">
        <f t="shared" si="7"/>
        <v>0</v>
      </c>
      <c r="J32" s="166">
        <f t="shared" si="7"/>
        <v>0</v>
      </c>
      <c r="K32" s="166">
        <f t="shared" si="7"/>
        <v>0</v>
      </c>
      <c r="L32" s="166">
        <f t="shared" si="7"/>
        <v>0</v>
      </c>
      <c r="M32" s="166">
        <f t="shared" si="7"/>
        <v>0</v>
      </c>
      <c r="N32" s="166">
        <f t="shared" si="7"/>
        <v>0</v>
      </c>
      <c r="O32" s="266"/>
      <c r="P32" s="113">
        <f>SUM(C32:O32)</f>
        <v>9.6788389173119341E-2</v>
      </c>
      <c r="Q32" s="166">
        <f>P32/Q30</f>
        <v>1.7507974356742326E-2</v>
      </c>
      <c r="R32" s="10">
        <f>Q30/Q32</f>
        <v>315.75588845928081</v>
      </c>
    </row>
    <row r="33" spans="1:18" ht="17" thickBot="1" x14ac:dyDescent="0.25">
      <c r="A33" s="282"/>
      <c r="B33" s="466" t="s">
        <v>178</v>
      </c>
      <c r="C33" s="467"/>
      <c r="D33" s="467"/>
      <c r="E33" s="467"/>
      <c r="F33" s="467"/>
      <c r="G33" s="467"/>
      <c r="H33" s="467"/>
      <c r="I33" s="467"/>
      <c r="J33" s="467"/>
      <c r="K33" s="467"/>
      <c r="L33" s="467"/>
      <c r="M33" s="467"/>
      <c r="N33" s="467"/>
      <c r="O33" s="467"/>
      <c r="P33" s="467"/>
      <c r="Q33" s="467"/>
      <c r="R33" s="468"/>
    </row>
    <row r="34" spans="1:18" x14ac:dyDescent="0.2">
      <c r="A34" s="126"/>
      <c r="B34" s="278" t="s">
        <v>8</v>
      </c>
      <c r="C34" s="268">
        <f t="shared" ref="C34:N34" si="8">B15</f>
        <v>0.25099692453543615</v>
      </c>
      <c r="D34" s="165">
        <f t="shared" si="8"/>
        <v>1.0202446428950898</v>
      </c>
      <c r="E34" s="165">
        <f t="shared" si="8"/>
        <v>8.3955734689247483E-2</v>
      </c>
      <c r="F34" s="165">
        <f t="shared" si="8"/>
        <v>2.065448846103965E-2</v>
      </c>
      <c r="G34" s="165">
        <f t="shared" si="8"/>
        <v>5.0813431049857426E-3</v>
      </c>
      <c r="H34" s="165">
        <f t="shared" si="8"/>
        <v>0</v>
      </c>
      <c r="I34" s="165">
        <f t="shared" si="8"/>
        <v>0</v>
      </c>
      <c r="J34" s="165">
        <f t="shared" si="8"/>
        <v>0</v>
      </c>
      <c r="K34" s="165">
        <f t="shared" si="8"/>
        <v>0</v>
      </c>
      <c r="L34" s="165">
        <f t="shared" si="8"/>
        <v>0</v>
      </c>
      <c r="M34" s="165">
        <f t="shared" si="8"/>
        <v>0</v>
      </c>
      <c r="N34" s="165">
        <f t="shared" si="8"/>
        <v>0</v>
      </c>
      <c r="O34" s="165"/>
      <c r="P34" s="164" t="s">
        <v>170</v>
      </c>
      <c r="Q34" s="165" t="s">
        <v>171</v>
      </c>
      <c r="R34" s="58" t="s">
        <v>174</v>
      </c>
    </row>
    <row r="35" spans="1:18" x14ac:dyDescent="0.2">
      <c r="A35" s="121">
        <f>$E$25</f>
        <v>10</v>
      </c>
      <c r="B35" s="279" t="s">
        <v>169</v>
      </c>
      <c r="C35" s="242">
        <v>0</v>
      </c>
      <c r="D35" s="1">
        <v>1</v>
      </c>
      <c r="E35" s="1">
        <f t="shared" ref="E35:N35" si="9">IF(F34&gt;0,POWER($A35,E$27),0)</f>
        <v>10</v>
      </c>
      <c r="F35" s="1">
        <f t="shared" si="9"/>
        <v>100</v>
      </c>
      <c r="G35" s="1">
        <f t="shared" si="9"/>
        <v>0</v>
      </c>
      <c r="H35" s="1">
        <f t="shared" si="9"/>
        <v>0</v>
      </c>
      <c r="I35" s="1">
        <f t="shared" si="9"/>
        <v>0</v>
      </c>
      <c r="J35" s="1">
        <f t="shared" si="9"/>
        <v>0</v>
      </c>
      <c r="K35" s="1">
        <f t="shared" si="9"/>
        <v>0</v>
      </c>
      <c r="L35" s="1">
        <f t="shared" si="9"/>
        <v>0</v>
      </c>
      <c r="M35" s="1">
        <f t="shared" si="9"/>
        <v>0</v>
      </c>
      <c r="N35" s="1">
        <f t="shared" si="9"/>
        <v>0</v>
      </c>
      <c r="O35" s="1"/>
      <c r="P35" s="112">
        <f>SUM(C35:J35)*$G$25</f>
        <v>1110</v>
      </c>
      <c r="Q35" s="1">
        <f>(C35*C34+D35*D34+E35*E34+F35*F34+G35*G34+H35*H34+I35*I34+J35*J34)*3</f>
        <v>11.775752507674589</v>
      </c>
      <c r="R35" s="9">
        <f>P35/Q37</f>
        <v>63399.681618367118</v>
      </c>
    </row>
    <row r="36" spans="1:18" x14ac:dyDescent="0.2">
      <c r="A36" s="121"/>
      <c r="B36" s="279" t="s">
        <v>58</v>
      </c>
      <c r="C36" s="242"/>
      <c r="D36" s="1"/>
      <c r="E36" s="1"/>
      <c r="F36" s="1"/>
      <c r="G36" s="1"/>
      <c r="H36" s="1"/>
      <c r="I36" s="1"/>
      <c r="J36" s="1"/>
      <c r="K36" s="265"/>
      <c r="L36" s="265"/>
      <c r="M36" s="265"/>
      <c r="N36" s="265"/>
      <c r="O36" s="265"/>
      <c r="P36" s="112" t="s">
        <v>172</v>
      </c>
      <c r="Q36" s="1" t="s">
        <v>173</v>
      </c>
      <c r="R36" s="9" t="s">
        <v>175</v>
      </c>
    </row>
    <row r="37" spans="1:18" ht="17" thickBot="1" x14ac:dyDescent="0.25">
      <c r="A37" s="122"/>
      <c r="B37" s="280" t="s">
        <v>60</v>
      </c>
      <c r="C37" s="269">
        <f>(D35*$G$24*$E$24*$C$24-D35*$G$25*$C$25)*D34</f>
        <v>5.3587251136232819E-2</v>
      </c>
      <c r="D37" s="166">
        <f t="shared" ref="D37:I37" si="10">(E35*$G$24*$E$24*$C$24-E35*$G$25*$C$25)*E34</f>
        <v>4.4096845501224287E-2</v>
      </c>
      <c r="E37" s="166">
        <f t="shared" si="10"/>
        <v>0.10848547629825384</v>
      </c>
      <c r="F37" s="166">
        <f t="shared" si="10"/>
        <v>0</v>
      </c>
      <c r="G37" s="166">
        <f t="shared" si="10"/>
        <v>0</v>
      </c>
      <c r="H37" s="166">
        <f t="shared" si="10"/>
        <v>0</v>
      </c>
      <c r="I37" s="166">
        <f t="shared" si="10"/>
        <v>0</v>
      </c>
      <c r="J37" s="166">
        <f>(K35*$G$24*$E$24*$C$24-K35*$G$25*$C$25)*K34</f>
        <v>0</v>
      </c>
      <c r="K37" s="166">
        <f>(L35*$G$24*$E$24*$C$24-L35*$G$25*$C$25)*L34</f>
        <v>0</v>
      </c>
      <c r="L37" s="166">
        <f>(M35*$G$24*$E$24*$C$24-M35*$G$25*$C$25)*M34</f>
        <v>0</v>
      </c>
      <c r="M37" s="166">
        <f>(N35*$G$24*$E$24*$C$24-N35*$G$25*$C$25)*N34</f>
        <v>0</v>
      </c>
      <c r="N37" s="166">
        <f>(O35*$G$24*$E$24*$C$24-O35*$G$25*$C$25)*O34</f>
        <v>0</v>
      </c>
      <c r="O37" s="266"/>
      <c r="P37" s="113">
        <f>SUM(C37:O37)</f>
        <v>0.20616957293571095</v>
      </c>
      <c r="Q37" s="166">
        <f>P37/Q35</f>
        <v>1.7507974356742336E-2</v>
      </c>
      <c r="R37" s="10">
        <f>Q35/Q37</f>
        <v>672.59365748041182</v>
      </c>
    </row>
    <row r="38" spans="1:18" ht="17" thickBot="1" x14ac:dyDescent="0.25">
      <c r="A38" s="282"/>
      <c r="B38" s="466" t="s">
        <v>179</v>
      </c>
      <c r="C38" s="467"/>
      <c r="D38" s="467"/>
      <c r="E38" s="467"/>
      <c r="F38" s="467"/>
      <c r="G38" s="467"/>
      <c r="H38" s="467"/>
      <c r="I38" s="467"/>
      <c r="J38" s="467"/>
      <c r="K38" s="467"/>
      <c r="L38" s="467"/>
      <c r="M38" s="467"/>
      <c r="N38" s="467"/>
      <c r="O38" s="467"/>
      <c r="P38" s="467"/>
      <c r="Q38" s="467"/>
      <c r="R38" s="468"/>
    </row>
    <row r="39" spans="1:18" x14ac:dyDescent="0.2">
      <c r="A39" s="126"/>
      <c r="B39" s="278" t="s">
        <v>8</v>
      </c>
      <c r="C39" s="268">
        <f>B16</f>
        <v>0.25099884888858742</v>
      </c>
      <c r="D39" s="165">
        <f t="shared" ref="D39:I39" si="11">C16</f>
        <v>1.0202524649470821</v>
      </c>
      <c r="E39" s="165">
        <f t="shared" si="11"/>
        <v>8.3988817126593937E-2</v>
      </c>
      <c r="F39" s="165">
        <f t="shared" si="11"/>
        <v>6.9114235459593826E-3</v>
      </c>
      <c r="G39" s="165">
        <f t="shared" si="11"/>
        <v>5.5766963423179436E-4</v>
      </c>
      <c r="H39" s="165">
        <f t="shared" si="11"/>
        <v>4.4997303214912972E-5</v>
      </c>
      <c r="I39" s="165">
        <f t="shared" si="11"/>
        <v>0</v>
      </c>
      <c r="J39" s="165">
        <f>I16</f>
        <v>0</v>
      </c>
      <c r="K39" s="165">
        <f>J16</f>
        <v>0</v>
      </c>
      <c r="L39" s="165">
        <f>K16</f>
        <v>0</v>
      </c>
      <c r="M39" s="165">
        <f>L16</f>
        <v>0</v>
      </c>
      <c r="N39" s="165">
        <f>M16</f>
        <v>0</v>
      </c>
      <c r="O39" s="264"/>
      <c r="P39" s="164" t="s">
        <v>170</v>
      </c>
      <c r="Q39" s="165" t="s">
        <v>171</v>
      </c>
      <c r="R39" s="58" t="s">
        <v>174</v>
      </c>
    </row>
    <row r="40" spans="1:18" x14ac:dyDescent="0.2">
      <c r="A40" s="121">
        <f>$E$25</f>
        <v>10</v>
      </c>
      <c r="B40" s="279" t="s">
        <v>169</v>
      </c>
      <c r="C40" s="242">
        <v>0</v>
      </c>
      <c r="D40" s="1">
        <v>1</v>
      </c>
      <c r="E40" s="1">
        <f t="shared" ref="E40:N40" si="12">IF(F39&gt;0,POWER($A40,E$27),0)</f>
        <v>10</v>
      </c>
      <c r="F40" s="1">
        <f t="shared" si="12"/>
        <v>100</v>
      </c>
      <c r="G40" s="1">
        <f t="shared" si="12"/>
        <v>1000</v>
      </c>
      <c r="H40" s="1">
        <f t="shared" si="12"/>
        <v>0</v>
      </c>
      <c r="I40" s="1">
        <f t="shared" si="12"/>
        <v>0</v>
      </c>
      <c r="J40" s="1">
        <f t="shared" si="12"/>
        <v>0</v>
      </c>
      <c r="K40" s="1">
        <f t="shared" si="12"/>
        <v>0</v>
      </c>
      <c r="L40" s="1">
        <f t="shared" si="12"/>
        <v>0</v>
      </c>
      <c r="M40" s="1">
        <f t="shared" si="12"/>
        <v>0</v>
      </c>
      <c r="N40" s="1">
        <f t="shared" si="12"/>
        <v>0</v>
      </c>
      <c r="O40" s="265"/>
      <c r="P40" s="112">
        <f>SUM(C40:J40)*$G$25</f>
        <v>11110</v>
      </c>
      <c r="Q40" s="1">
        <f>(C40*C39+D40*D39+E40*E39+F40*F39+G40*G39+H40*H39+I40*I39+J40*J39)*3</f>
        <v>9.3268578751222631</v>
      </c>
      <c r="R40" s="9">
        <f>P40/Q42</f>
        <v>634567.98448653962</v>
      </c>
    </row>
    <row r="41" spans="1:18" x14ac:dyDescent="0.2">
      <c r="A41" s="121"/>
      <c r="B41" s="279" t="s">
        <v>58</v>
      </c>
      <c r="C41" s="242"/>
      <c r="D41" s="1"/>
      <c r="E41" s="1"/>
      <c r="F41" s="1"/>
      <c r="G41" s="1"/>
      <c r="H41" s="1"/>
      <c r="I41" s="1"/>
      <c r="J41" s="1"/>
      <c r="K41" s="265"/>
      <c r="L41" s="265"/>
      <c r="M41" s="265"/>
      <c r="N41" s="265"/>
      <c r="O41" s="265"/>
      <c r="P41" s="112" t="s">
        <v>172</v>
      </c>
      <c r="Q41" s="1" t="s">
        <v>173</v>
      </c>
      <c r="R41" s="9" t="s">
        <v>175</v>
      </c>
    </row>
    <row r="42" spans="1:18" ht="17" thickBot="1" x14ac:dyDescent="0.25">
      <c r="A42" s="122"/>
      <c r="B42" s="280" t="s">
        <v>60</v>
      </c>
      <c r="C42" s="269">
        <f>(D40*$G$24*$E$24*$C$24-D40*$G$25*$C$25)*D39</f>
        <v>5.3587661981089912E-2</v>
      </c>
      <c r="D42" s="166">
        <f t="shared" ref="D42:I42" si="13">(E40*$G$24*$E$24*$C$24-E40*$G$25*$C$25)*E39</f>
        <v>4.4114221695165892E-2</v>
      </c>
      <c r="E42" s="166">
        <f t="shared" si="13"/>
        <v>3.6301507863372634E-2</v>
      </c>
      <c r="F42" s="166">
        <f t="shared" si="13"/>
        <v>2.9290996966992427E-2</v>
      </c>
      <c r="G42" s="166">
        <f t="shared" si="13"/>
        <v>0</v>
      </c>
      <c r="H42" s="166">
        <f t="shared" si="13"/>
        <v>0</v>
      </c>
      <c r="I42" s="166">
        <f t="shared" si="13"/>
        <v>0</v>
      </c>
      <c r="J42" s="166">
        <f>(K40*$G$24*$E$24*$C$24-K40*$G$25*$C$25)*K39</f>
        <v>0</v>
      </c>
      <c r="K42" s="166">
        <f>(L40*$G$24*$E$24*$C$24-L40*$G$25*$C$25)*L39</f>
        <v>0</v>
      </c>
      <c r="L42" s="166">
        <f>(M40*$G$24*$E$24*$C$24-M40*$G$25*$C$25)*M39</f>
        <v>0</v>
      </c>
      <c r="M42" s="166">
        <f>(N40*$G$24*$E$24*$C$24-N40*$G$25*$C$25)*N39</f>
        <v>0</v>
      </c>
      <c r="N42" s="166">
        <f>(O40*$G$24*$E$24*$C$24-O40*$G$25*$C$25)*O39</f>
        <v>0</v>
      </c>
      <c r="O42" s="266"/>
      <c r="P42" s="113">
        <f>SUM(C42:O42)</f>
        <v>0.16329438850662084</v>
      </c>
      <c r="Q42" s="166">
        <f>P42/Q40</f>
        <v>1.7507974356742329E-2</v>
      </c>
      <c r="R42" s="10">
        <f>Q40/Q42</f>
        <v>532.72055836262325</v>
      </c>
    </row>
    <row r="43" spans="1:18" ht="17" thickBot="1" x14ac:dyDescent="0.25">
      <c r="A43" s="282"/>
      <c r="B43" s="466" t="s">
        <v>180</v>
      </c>
      <c r="C43" s="467"/>
      <c r="D43" s="467"/>
      <c r="E43" s="467"/>
      <c r="F43" s="467"/>
      <c r="G43" s="467"/>
      <c r="H43" s="467"/>
      <c r="I43" s="467"/>
      <c r="J43" s="467"/>
      <c r="K43" s="467"/>
      <c r="L43" s="467"/>
      <c r="M43" s="467"/>
      <c r="N43" s="467"/>
      <c r="O43" s="467"/>
      <c r="P43" s="467"/>
      <c r="Q43" s="467"/>
      <c r="R43" s="468"/>
    </row>
    <row r="44" spans="1:18" x14ac:dyDescent="0.2">
      <c r="A44" s="126"/>
      <c r="B44" s="278" t="s">
        <v>8</v>
      </c>
      <c r="C44" s="268">
        <f>B17</f>
        <v>0.25099888708814577</v>
      </c>
      <c r="D44" s="165">
        <f t="shared" ref="D44:I44" si="14">C17</f>
        <v>1.0202526202194817</v>
      </c>
      <c r="E44" s="165">
        <f t="shared" si="14"/>
        <v>8.3989473837750614E-2</v>
      </c>
      <c r="F44" s="165">
        <f t="shared" si="14"/>
        <v>6.9141480183373674E-3</v>
      </c>
      <c r="G44" s="165">
        <f t="shared" si="14"/>
        <v>5.6896390554182839E-4</v>
      </c>
      <c r="H44" s="165">
        <f t="shared" si="14"/>
        <v>4.5908616507825485E-5</v>
      </c>
      <c r="I44" s="165">
        <f t="shared" si="14"/>
        <v>3.704279039731884E-6</v>
      </c>
      <c r="J44" s="165">
        <f>I17</f>
        <v>0</v>
      </c>
      <c r="K44" s="165">
        <f>J17</f>
        <v>0</v>
      </c>
      <c r="L44" s="165">
        <f>K17</f>
        <v>0</v>
      </c>
      <c r="M44" s="165">
        <f>L17</f>
        <v>0</v>
      </c>
      <c r="N44" s="165">
        <f>M17</f>
        <v>0</v>
      </c>
      <c r="O44" s="264"/>
      <c r="P44" s="164" t="s">
        <v>170</v>
      </c>
      <c r="Q44" s="165" t="s">
        <v>171</v>
      </c>
      <c r="R44" s="58" t="s">
        <v>174</v>
      </c>
    </row>
    <row r="45" spans="1:18" x14ac:dyDescent="0.2">
      <c r="A45" s="121">
        <f>$E$25</f>
        <v>10</v>
      </c>
      <c r="B45" s="279" t="s">
        <v>169</v>
      </c>
      <c r="C45" s="242">
        <v>0</v>
      </c>
      <c r="D45" s="1">
        <v>1</v>
      </c>
      <c r="E45" s="1">
        <f t="shared" ref="E45:N45" si="15">IF(F44&gt;0,POWER($A45,E$27),0)</f>
        <v>10</v>
      </c>
      <c r="F45" s="1">
        <f t="shared" si="15"/>
        <v>100</v>
      </c>
      <c r="G45" s="1">
        <f t="shared" si="15"/>
        <v>1000</v>
      </c>
      <c r="H45" s="1">
        <f t="shared" si="15"/>
        <v>10000</v>
      </c>
      <c r="I45" s="1">
        <f t="shared" si="15"/>
        <v>0</v>
      </c>
      <c r="J45" s="1">
        <f t="shared" si="15"/>
        <v>0</v>
      </c>
      <c r="K45" s="1">
        <f t="shared" si="15"/>
        <v>0</v>
      </c>
      <c r="L45" s="1">
        <f t="shared" si="15"/>
        <v>0</v>
      </c>
      <c r="M45" s="1">
        <f t="shared" si="15"/>
        <v>0</v>
      </c>
      <c r="N45" s="1">
        <f t="shared" si="15"/>
        <v>0</v>
      </c>
      <c r="O45" s="265"/>
      <c r="P45" s="112">
        <f>SUM(C45:J45)*$G$25</f>
        <v>111110</v>
      </c>
      <c r="Q45" s="1">
        <f>(C45*C44+D45*D44+E45*E44+F45*F44+G45*G44+H45*H44+I45*I44+J45*J44)*3</f>
        <v>10.738836693152422</v>
      </c>
      <c r="R45" s="9">
        <f>P45/Q47</f>
        <v>6346251.0131682632</v>
      </c>
    </row>
    <row r="46" spans="1:18" x14ac:dyDescent="0.2">
      <c r="A46" s="121"/>
      <c r="B46" s="279" t="s">
        <v>58</v>
      </c>
      <c r="C46" s="242"/>
      <c r="D46" s="1"/>
      <c r="E46" s="1"/>
      <c r="F46" s="1"/>
      <c r="G46" s="1"/>
      <c r="H46" s="1"/>
      <c r="I46" s="1"/>
      <c r="J46" s="1"/>
      <c r="K46" s="265"/>
      <c r="L46" s="265"/>
      <c r="M46" s="265"/>
      <c r="N46" s="265"/>
      <c r="O46" s="265"/>
      <c r="P46" s="112" t="s">
        <v>172</v>
      </c>
      <c r="Q46" s="1" t="s">
        <v>173</v>
      </c>
      <c r="R46" s="9" t="s">
        <v>175</v>
      </c>
    </row>
    <row r="47" spans="1:18" ht="17" thickBot="1" x14ac:dyDescent="0.25">
      <c r="A47" s="122"/>
      <c r="B47" s="280" t="s">
        <v>60</v>
      </c>
      <c r="C47" s="269">
        <f>(D45*$G$24*$E$24*$C$24-D45*$G$25*$C$25)*D44</f>
        <v>5.3587670136605488E-2</v>
      </c>
      <c r="D47" s="166">
        <f t="shared" ref="D47:I47" si="16">(E45*$G$24*$E$24*$C$24-E45*$G$25*$C$25)*E44</f>
        <v>4.4114566625628619E-2</v>
      </c>
      <c r="E47" s="166">
        <f t="shared" si="16"/>
        <v>3.6315817861131451E-2</v>
      </c>
      <c r="F47" s="166">
        <f t="shared" si="16"/>
        <v>2.9884216404414927E-2</v>
      </c>
      <c r="G47" s="166">
        <f t="shared" si="16"/>
        <v>2.4113006417175755E-2</v>
      </c>
      <c r="H47" s="166">
        <f t="shared" si="16"/>
        <v>0</v>
      </c>
      <c r="I47" s="166">
        <f t="shared" si="16"/>
        <v>0</v>
      </c>
      <c r="J47" s="166">
        <f>(K45*$G$24*$E$24*$C$24-K45*$G$25*$C$25)*K44</f>
        <v>0</v>
      </c>
      <c r="K47" s="166">
        <f>(L45*$G$24*$E$24*$C$24-L45*$G$25*$C$25)*L44</f>
        <v>0</v>
      </c>
      <c r="L47" s="166">
        <f>(M45*$G$24*$E$24*$C$24-M45*$G$25*$C$25)*M44</f>
        <v>0</v>
      </c>
      <c r="M47" s="166">
        <f>(N45*$G$24*$E$24*$C$24-N45*$G$25*$C$25)*N44</f>
        <v>0</v>
      </c>
      <c r="N47" s="166">
        <f>(O45*$G$24*$E$24*$C$24-O45*$G$25*$C$25)*O44</f>
        <v>0</v>
      </c>
      <c r="O47" s="266"/>
      <c r="P47" s="113">
        <f>SUM(C47:O47)</f>
        <v>0.18801527744495625</v>
      </c>
      <c r="Q47" s="166">
        <f>P47/Q45</f>
        <v>1.7507974356742333E-2</v>
      </c>
      <c r="R47" s="10">
        <f>Q45/Q47</f>
        <v>613.36831288063252</v>
      </c>
    </row>
    <row r="48" spans="1:18" ht="17" thickBot="1" x14ac:dyDescent="0.25">
      <c r="A48" s="282"/>
      <c r="B48" s="466" t="s">
        <v>181</v>
      </c>
      <c r="C48" s="467"/>
      <c r="D48" s="467"/>
      <c r="E48" s="467"/>
      <c r="F48" s="467"/>
      <c r="G48" s="467"/>
      <c r="H48" s="467"/>
      <c r="I48" s="467"/>
      <c r="J48" s="467"/>
      <c r="K48" s="467"/>
      <c r="L48" s="467"/>
      <c r="M48" s="467"/>
      <c r="N48" s="467"/>
      <c r="O48" s="467"/>
      <c r="P48" s="467"/>
      <c r="Q48" s="467"/>
      <c r="R48" s="468"/>
    </row>
    <row r="49" spans="1:18" x14ac:dyDescent="0.2">
      <c r="A49" s="126"/>
      <c r="B49" s="278" t="s">
        <v>8</v>
      </c>
      <c r="C49" s="268">
        <f>B18</f>
        <v>0.25099888784642982</v>
      </c>
      <c r="D49" s="165">
        <f t="shared" ref="D49:I49" si="17">C18</f>
        <v>1.0202526233017315</v>
      </c>
      <c r="E49" s="165">
        <f t="shared" si="17"/>
        <v>8.3989486873860916E-2</v>
      </c>
      <c r="F49" s="165">
        <f t="shared" si="17"/>
        <v>6.9142021011626498E-3</v>
      </c>
      <c r="G49" s="165">
        <f t="shared" si="17"/>
        <v>5.6918819194519822E-4</v>
      </c>
      <c r="H49" s="165">
        <f t="shared" si="17"/>
        <v>4.6838386424262124E-5</v>
      </c>
      <c r="I49" s="165">
        <f t="shared" si="17"/>
        <v>3.7793004077280734E-6</v>
      </c>
      <c r="J49" s="165">
        <f>I18</f>
        <v>3.0494456923595001E-7</v>
      </c>
      <c r="K49" s="165">
        <f>J18</f>
        <v>0</v>
      </c>
      <c r="L49" s="165">
        <f>K18</f>
        <v>0</v>
      </c>
      <c r="M49" s="165">
        <f>L18</f>
        <v>0</v>
      </c>
      <c r="N49" s="165">
        <f>M18</f>
        <v>0</v>
      </c>
      <c r="O49" s="264"/>
      <c r="P49" s="164" t="s">
        <v>170</v>
      </c>
      <c r="Q49" s="165" t="s">
        <v>171</v>
      </c>
      <c r="R49" s="58" t="s">
        <v>174</v>
      </c>
    </row>
    <row r="50" spans="1:18" x14ac:dyDescent="0.2">
      <c r="A50" s="121">
        <f>$E$25</f>
        <v>10</v>
      </c>
      <c r="B50" s="279" t="s">
        <v>169</v>
      </c>
      <c r="C50" s="242">
        <v>0</v>
      </c>
      <c r="D50" s="1">
        <v>1</v>
      </c>
      <c r="E50" s="1">
        <f t="shared" ref="E50:N50" si="18">IF(F49&gt;0,POWER($A50,E$27),0)</f>
        <v>10</v>
      </c>
      <c r="F50" s="1">
        <f t="shared" si="18"/>
        <v>100</v>
      </c>
      <c r="G50" s="1">
        <f t="shared" si="18"/>
        <v>1000</v>
      </c>
      <c r="H50" s="1">
        <f t="shared" si="18"/>
        <v>10000</v>
      </c>
      <c r="I50" s="1">
        <f t="shared" si="18"/>
        <v>100000</v>
      </c>
      <c r="J50" s="1">
        <f t="shared" si="18"/>
        <v>0</v>
      </c>
      <c r="K50" s="1">
        <f t="shared" si="18"/>
        <v>0</v>
      </c>
      <c r="L50" s="1">
        <f t="shared" si="18"/>
        <v>0</v>
      </c>
      <c r="M50" s="1">
        <f t="shared" si="18"/>
        <v>0</v>
      </c>
      <c r="N50" s="1">
        <f t="shared" si="18"/>
        <v>0</v>
      </c>
      <c r="O50" s="265"/>
      <c r="P50" s="112">
        <f>SUM(C50:J50)*$G$25</f>
        <v>1111110</v>
      </c>
      <c r="Q50" s="1">
        <f>(C50*C49+D50*D49+E50*E49+F50*F49+G50*G49+H50*H49+I50*I49+J50*J49)*3</f>
        <v>11.901209397351698</v>
      </c>
      <c r="R50" s="9">
        <f>P50/Q52</f>
        <v>63463081.299985513</v>
      </c>
    </row>
    <row r="51" spans="1:18" x14ac:dyDescent="0.2">
      <c r="A51" s="121"/>
      <c r="B51" s="279" t="s">
        <v>58</v>
      </c>
      <c r="C51" s="242"/>
      <c r="D51" s="1"/>
      <c r="E51" s="1"/>
      <c r="F51" s="1"/>
      <c r="G51" s="1"/>
      <c r="H51" s="1"/>
      <c r="I51" s="1"/>
      <c r="J51" s="1"/>
      <c r="K51" s="265"/>
      <c r="L51" s="265"/>
      <c r="M51" s="265"/>
      <c r="N51" s="265"/>
      <c r="O51" s="265"/>
      <c r="P51" s="112" t="s">
        <v>172</v>
      </c>
      <c r="Q51" s="1" t="s">
        <v>173</v>
      </c>
      <c r="R51" s="9" t="s">
        <v>175</v>
      </c>
    </row>
    <row r="52" spans="1:18" ht="17" thickBot="1" x14ac:dyDescent="0.25">
      <c r="A52" s="122"/>
      <c r="B52" s="280" t="s">
        <v>60</v>
      </c>
      <c r="C52" s="269">
        <f>(D50*$G$24*$E$24*$C$24-D50*$G$25*$C$25)*D49</f>
        <v>5.3587670298497335E-2</v>
      </c>
      <c r="D52" s="166">
        <f t="shared" ref="D52:I52" si="19">(E50*$G$24*$E$24*$C$24-E50*$G$25*$C$25)*E49</f>
        <v>4.4114573472705164E-2</v>
      </c>
      <c r="E52" s="166">
        <f t="shared" si="19"/>
        <v>3.6316101925346907E-2</v>
      </c>
      <c r="F52" s="166">
        <f t="shared" si="19"/>
        <v>2.9895996806211224E-2</v>
      </c>
      <c r="G52" s="166">
        <f t="shared" si="19"/>
        <v>2.4601358052815048E-2</v>
      </c>
      <c r="H52" s="166">
        <f t="shared" si="19"/>
        <v>1.9850368387478699E-2</v>
      </c>
      <c r="I52" s="166">
        <f t="shared" si="19"/>
        <v>0</v>
      </c>
      <c r="J52" s="166">
        <f>(K50*$G$24*$E$24*$C$24-K50*$G$25*$C$25)*K49</f>
        <v>0</v>
      </c>
      <c r="K52" s="166">
        <f>(L50*$G$24*$E$24*$C$24-L50*$G$25*$C$25)*L49</f>
        <v>0</v>
      </c>
      <c r="L52" s="166">
        <f>(M50*$G$24*$E$24*$C$24-M50*$G$25*$C$25)*M49</f>
        <v>0</v>
      </c>
      <c r="M52" s="166">
        <f>(N50*$G$24*$E$24*$C$24-N50*$G$25*$C$25)*N49</f>
        <v>0</v>
      </c>
      <c r="N52" s="166">
        <f>(O50*$G$24*$E$24*$C$24-O50*$G$25*$C$25)*O49</f>
        <v>0</v>
      </c>
      <c r="O52" s="266"/>
      <c r="P52" s="113">
        <f>SUM(C52:O52)</f>
        <v>0.20836606894305437</v>
      </c>
      <c r="Q52" s="166">
        <f>P52/Q50</f>
        <v>1.7507974356742329E-2</v>
      </c>
      <c r="R52" s="10">
        <f>Q50/Q52</f>
        <v>679.75935735641156</v>
      </c>
    </row>
    <row r="53" spans="1:18" ht="17" thickBot="1" x14ac:dyDescent="0.25">
      <c r="A53" s="282"/>
      <c r="B53" s="466" t="s">
        <v>184</v>
      </c>
      <c r="C53" s="467"/>
      <c r="D53" s="467"/>
      <c r="E53" s="467"/>
      <c r="F53" s="467"/>
      <c r="G53" s="467"/>
      <c r="H53" s="467"/>
      <c r="I53" s="467"/>
      <c r="J53" s="467"/>
      <c r="K53" s="467"/>
      <c r="L53" s="467"/>
      <c r="M53" s="467"/>
      <c r="N53" s="467"/>
      <c r="O53" s="467"/>
      <c r="P53" s="467"/>
      <c r="Q53" s="467"/>
      <c r="R53" s="468"/>
    </row>
    <row r="54" spans="1:18" x14ac:dyDescent="0.2">
      <c r="A54" s="126"/>
      <c r="B54" s="278" t="s">
        <v>8</v>
      </c>
      <c r="C54" s="268">
        <f>B19</f>
        <v>0.25099888786148217</v>
      </c>
      <c r="D54" s="268">
        <f t="shared" ref="D54:N54" si="20">C19</f>
        <v>1.0202526233629159</v>
      </c>
      <c r="E54" s="268">
        <f t="shared" si="20"/>
        <v>8.3989487132635474E-2</v>
      </c>
      <c r="F54" s="268">
        <f t="shared" si="20"/>
        <v>6.9142031747391683E-3</v>
      </c>
      <c r="G54" s="268">
        <f t="shared" si="20"/>
        <v>5.6919264419896343E-4</v>
      </c>
      <c r="H54" s="268">
        <f t="shared" si="20"/>
        <v>4.685685018747664E-5</v>
      </c>
      <c r="I54" s="268">
        <f t="shared" si="20"/>
        <v>3.8558411554611043E-6</v>
      </c>
      <c r="J54" s="268">
        <f t="shared" si="20"/>
        <v>3.111204967432523E-7</v>
      </c>
      <c r="K54" s="268">
        <f t="shared" si="20"/>
        <v>2.5103721753857528E-8</v>
      </c>
      <c r="L54" s="268">
        <f t="shared" si="20"/>
        <v>0</v>
      </c>
      <c r="M54" s="268">
        <f t="shared" si="20"/>
        <v>0</v>
      </c>
      <c r="N54" s="268">
        <f t="shared" si="20"/>
        <v>0</v>
      </c>
      <c r="O54" s="268"/>
      <c r="P54" s="164" t="s">
        <v>170</v>
      </c>
      <c r="Q54" s="165" t="s">
        <v>171</v>
      </c>
      <c r="R54" s="58" t="s">
        <v>174</v>
      </c>
    </row>
    <row r="55" spans="1:18" x14ac:dyDescent="0.2">
      <c r="A55" s="121">
        <f>$E$25</f>
        <v>10</v>
      </c>
      <c r="B55" s="279" t="s">
        <v>169</v>
      </c>
      <c r="C55" s="242">
        <v>0</v>
      </c>
      <c r="D55" s="1">
        <v>1</v>
      </c>
      <c r="E55" s="1">
        <f t="shared" ref="E55:N55" si="21">IF(F54&gt;0,POWER($A55,E$27),0)</f>
        <v>10</v>
      </c>
      <c r="F55" s="1">
        <f t="shared" si="21"/>
        <v>100</v>
      </c>
      <c r="G55" s="1">
        <f t="shared" si="21"/>
        <v>1000</v>
      </c>
      <c r="H55" s="1">
        <f t="shared" si="21"/>
        <v>10000</v>
      </c>
      <c r="I55" s="1">
        <f t="shared" si="21"/>
        <v>100000</v>
      </c>
      <c r="J55" s="1">
        <f t="shared" si="21"/>
        <v>1000000</v>
      </c>
      <c r="K55" s="1">
        <f t="shared" si="21"/>
        <v>0</v>
      </c>
      <c r="L55" s="1">
        <f t="shared" si="21"/>
        <v>0</v>
      </c>
      <c r="M55" s="1">
        <f t="shared" si="21"/>
        <v>0</v>
      </c>
      <c r="N55" s="1">
        <f t="shared" si="21"/>
        <v>0</v>
      </c>
      <c r="O55" s="265"/>
      <c r="P55" s="112">
        <f>SUM(C55:J55)*$G$25</f>
        <v>11111110</v>
      </c>
      <c r="Q55" s="1">
        <f>(C55*C54+D55*D54+E55*E54+F55*F54+G55*G54+H55*H54+I55*I54+J55*J54)*3</f>
        <v>12.858100711578842</v>
      </c>
      <c r="R55" s="9">
        <f>P55/Q57</f>
        <v>634631384.16815817</v>
      </c>
    </row>
    <row r="56" spans="1:18" x14ac:dyDescent="0.2">
      <c r="A56" s="121"/>
      <c r="B56" s="279" t="s">
        <v>58</v>
      </c>
      <c r="C56" s="242"/>
      <c r="D56" s="1"/>
      <c r="E56" s="1"/>
      <c r="F56" s="1"/>
      <c r="G56" s="1"/>
      <c r="H56" s="1"/>
      <c r="I56" s="1"/>
      <c r="J56" s="1"/>
      <c r="K56" s="265"/>
      <c r="L56" s="265"/>
      <c r="M56" s="265"/>
      <c r="N56" s="265"/>
      <c r="O56" s="265"/>
      <c r="P56" s="112" t="s">
        <v>172</v>
      </c>
      <c r="Q56" s="1" t="s">
        <v>173</v>
      </c>
      <c r="R56" s="9" t="s">
        <v>175</v>
      </c>
    </row>
    <row r="57" spans="1:18" ht="17" thickBot="1" x14ac:dyDescent="0.25">
      <c r="A57" s="122"/>
      <c r="B57" s="280" t="s">
        <v>60</v>
      </c>
      <c r="C57" s="269">
        <f t="shared" ref="C57:N57" si="22">(D55*$G$24*$E$24*$C$24-D55*$G$25*$C$25)*D54</f>
        <v>5.358767030171098E-2</v>
      </c>
      <c r="D57" s="166">
        <f t="shared" si="22"/>
        <v>4.4114573608623711E-2</v>
      </c>
      <c r="E57" s="166">
        <f t="shared" si="22"/>
        <v>3.6316107564191957E-2</v>
      </c>
      <c r="F57" s="166">
        <f t="shared" si="22"/>
        <v>2.9896230656045474E-2</v>
      </c>
      <c r="G57" s="166">
        <f t="shared" si="22"/>
        <v>2.4611055945601708E-2</v>
      </c>
      <c r="H57" s="166">
        <f t="shared" si="22"/>
        <v>2.0252390422045435E-2</v>
      </c>
      <c r="I57" s="166">
        <f t="shared" si="22"/>
        <v>1.6341269036513402E-2</v>
      </c>
      <c r="J57" s="166">
        <f t="shared" si="22"/>
        <v>0</v>
      </c>
      <c r="K57" s="166">
        <f t="shared" si="22"/>
        <v>0</v>
      </c>
      <c r="L57" s="166">
        <f t="shared" si="22"/>
        <v>0</v>
      </c>
      <c r="M57" s="166">
        <f t="shared" si="22"/>
        <v>0</v>
      </c>
      <c r="N57" s="166">
        <f t="shared" si="22"/>
        <v>0</v>
      </c>
      <c r="O57" s="266"/>
      <c r="P57" s="113">
        <f>SUM(C57:O57)</f>
        <v>0.22511929753473264</v>
      </c>
      <c r="Q57" s="166">
        <f>P57/Q55</f>
        <v>1.7507974356742326E-2</v>
      </c>
      <c r="R57" s="10">
        <f>Q55/Q57</f>
        <v>734.41395615405304</v>
      </c>
    </row>
    <row r="58" spans="1:18" ht="17" thickBot="1" x14ac:dyDescent="0.25">
      <c r="A58" s="282"/>
      <c r="B58" s="466" t="s">
        <v>185</v>
      </c>
      <c r="C58" s="467"/>
      <c r="D58" s="467"/>
      <c r="E58" s="467"/>
      <c r="F58" s="467"/>
      <c r="G58" s="467"/>
      <c r="H58" s="467"/>
      <c r="I58" s="467"/>
      <c r="J58" s="467"/>
      <c r="K58" s="467"/>
      <c r="L58" s="467"/>
      <c r="M58" s="467"/>
      <c r="N58" s="467"/>
      <c r="O58" s="467"/>
      <c r="P58" s="467"/>
      <c r="Q58" s="467"/>
      <c r="R58" s="468"/>
    </row>
    <row r="59" spans="1:18" x14ac:dyDescent="0.2">
      <c r="A59" s="126"/>
      <c r="B59" s="278" t="s">
        <v>8</v>
      </c>
      <c r="C59" s="268">
        <f>B20</f>
        <v>0.25099888786148811</v>
      </c>
      <c r="D59" s="268">
        <f t="shared" ref="D59:N59" si="23">C20</f>
        <v>1.0202526233629401</v>
      </c>
      <c r="E59" s="268">
        <f t="shared" si="23"/>
        <v>8.3989487137674304E-2</v>
      </c>
      <c r="F59" s="268">
        <f t="shared" si="23"/>
        <v>6.9142031960422361E-3</v>
      </c>
      <c r="G59" s="268">
        <f t="shared" si="23"/>
        <v>5.6919273257820691E-4</v>
      </c>
      <c r="H59" s="268">
        <f t="shared" si="23"/>
        <v>4.6857216707006142E-5</v>
      </c>
      <c r="I59" s="268">
        <f t="shared" si="23"/>
        <v>3.8573611339131092E-6</v>
      </c>
      <c r="J59" s="268">
        <f t="shared" si="23"/>
        <v>3.174215029842843E-7</v>
      </c>
      <c r="K59" s="268">
        <f t="shared" si="23"/>
        <v>2.5612137975546456E-8</v>
      </c>
      <c r="L59" s="268">
        <f t="shared" si="23"/>
        <v>2.0665947502331213E-9</v>
      </c>
      <c r="M59" s="268">
        <f t="shared" si="23"/>
        <v>0</v>
      </c>
      <c r="N59" s="268">
        <f t="shared" si="23"/>
        <v>0</v>
      </c>
      <c r="O59" s="268"/>
      <c r="P59" s="164" t="s">
        <v>170</v>
      </c>
      <c r="Q59" s="165" t="s">
        <v>171</v>
      </c>
      <c r="R59" s="58" t="s">
        <v>174</v>
      </c>
    </row>
    <row r="60" spans="1:18" x14ac:dyDescent="0.2">
      <c r="A60" s="121">
        <f>$E$25</f>
        <v>10</v>
      </c>
      <c r="B60" s="279" t="s">
        <v>169</v>
      </c>
      <c r="C60" s="242">
        <v>0</v>
      </c>
      <c r="D60" s="1">
        <v>1</v>
      </c>
      <c r="E60" s="1">
        <f t="shared" ref="E60:N60" si="24">IF(F59&gt;0,POWER($A60,E$27),0)</f>
        <v>10</v>
      </c>
      <c r="F60" s="1">
        <f t="shared" si="24"/>
        <v>100</v>
      </c>
      <c r="G60" s="1">
        <f t="shared" si="24"/>
        <v>1000</v>
      </c>
      <c r="H60" s="1">
        <f t="shared" si="24"/>
        <v>10000</v>
      </c>
      <c r="I60" s="1">
        <f t="shared" si="24"/>
        <v>100000</v>
      </c>
      <c r="J60" s="1">
        <f t="shared" si="24"/>
        <v>1000000</v>
      </c>
      <c r="K60" s="1">
        <f t="shared" si="24"/>
        <v>10000000</v>
      </c>
      <c r="L60" s="1">
        <f t="shared" si="24"/>
        <v>0</v>
      </c>
      <c r="M60" s="1">
        <f t="shared" si="24"/>
        <v>0</v>
      </c>
      <c r="N60" s="1">
        <f t="shared" si="24"/>
        <v>0</v>
      </c>
      <c r="O60" s="265"/>
      <c r="P60" s="112">
        <f>SUM(C60:J60)*$G$25</f>
        <v>11111110</v>
      </c>
      <c r="Q60" s="1">
        <f>(C60*C59+D60*D59+E60*E59+F60*F59+G60*G59+H60*H59+I60*I59+J60*J59)*3</f>
        <v>12.877470991103312</v>
      </c>
      <c r="R60" s="9">
        <f>P60/Q62</f>
        <v>598896818.08340728</v>
      </c>
    </row>
    <row r="61" spans="1:18" x14ac:dyDescent="0.2">
      <c r="A61" s="121"/>
      <c r="B61" s="279" t="s">
        <v>58</v>
      </c>
      <c r="C61" s="242"/>
      <c r="D61" s="1"/>
      <c r="E61" s="1"/>
      <c r="F61" s="1"/>
      <c r="G61" s="1"/>
      <c r="H61" s="1"/>
      <c r="I61" s="1"/>
      <c r="J61" s="1"/>
      <c r="K61" s="265"/>
      <c r="L61" s="265"/>
      <c r="M61" s="265"/>
      <c r="N61" s="265"/>
      <c r="O61" s="265"/>
      <c r="P61" s="112" t="s">
        <v>172</v>
      </c>
      <c r="Q61" s="1" t="s">
        <v>173</v>
      </c>
      <c r="R61" s="9" t="s">
        <v>175</v>
      </c>
    </row>
    <row r="62" spans="1:18" ht="17" thickBot="1" x14ac:dyDescent="0.25">
      <c r="A62" s="122"/>
      <c r="B62" s="280" t="s">
        <v>60</v>
      </c>
      <c r="C62" s="269">
        <f t="shared" ref="C62:N62" si="25">(D60*$G$24*$E$24*$C$24-D60*$G$25*$C$25)*D59</f>
        <v>5.3587670301712256E-2</v>
      </c>
      <c r="D62" s="166">
        <f t="shared" si="25"/>
        <v>4.4114573611270302E-2</v>
      </c>
      <c r="E62" s="166">
        <f t="shared" si="25"/>
        <v>3.6316107676084022E-2</v>
      </c>
      <c r="F62" s="166">
        <f t="shared" si="25"/>
        <v>2.9896235298070062E-2</v>
      </c>
      <c r="G62" s="166">
        <f t="shared" si="25"/>
        <v>2.4611248456037422E-2</v>
      </c>
      <c r="H62" s="166">
        <f t="shared" si="25"/>
        <v>2.0260373945173583E-2</v>
      </c>
      <c r="I62" s="166">
        <f t="shared" si="25"/>
        <v>1.6672222603582389E-2</v>
      </c>
      <c r="J62" s="166">
        <f t="shared" si="25"/>
        <v>1.3452499646916435E-2</v>
      </c>
      <c r="K62" s="166">
        <f t="shared" si="25"/>
        <v>0</v>
      </c>
      <c r="L62" s="166">
        <f t="shared" si="25"/>
        <v>0</v>
      </c>
      <c r="M62" s="166">
        <f t="shared" si="25"/>
        <v>0</v>
      </c>
      <c r="N62" s="166">
        <f t="shared" si="25"/>
        <v>0</v>
      </c>
      <c r="O62" s="266"/>
      <c r="P62" s="113">
        <f>SUM(C62:O62)</f>
        <v>0.23891093153884649</v>
      </c>
      <c r="Q62" s="166">
        <f>P62/Q60</f>
        <v>1.8552628206571262E-2</v>
      </c>
      <c r="R62" s="10">
        <f>Q60/Q62</f>
        <v>694.10494554847855</v>
      </c>
    </row>
    <row r="63" spans="1:18" ht="17" thickBot="1" x14ac:dyDescent="0.25">
      <c r="A63" s="282"/>
      <c r="B63" s="466" t="s">
        <v>186</v>
      </c>
      <c r="C63" s="467"/>
      <c r="D63" s="467"/>
      <c r="E63" s="467"/>
      <c r="F63" s="467"/>
      <c r="G63" s="467"/>
      <c r="H63" s="467"/>
      <c r="I63" s="467"/>
      <c r="J63" s="467"/>
      <c r="K63" s="467"/>
      <c r="L63" s="467"/>
      <c r="M63" s="467"/>
      <c r="N63" s="467"/>
      <c r="O63" s="467"/>
      <c r="P63" s="467"/>
      <c r="Q63" s="467"/>
      <c r="R63" s="468"/>
    </row>
    <row r="64" spans="1:18" x14ac:dyDescent="0.2">
      <c r="A64" s="126"/>
      <c r="B64" s="278" t="s">
        <v>8</v>
      </c>
      <c r="C64" s="268">
        <f>B21</f>
        <v>0.25099888786148822</v>
      </c>
      <c r="D64" s="268">
        <f t="shared" ref="D64:N64" si="26">C21</f>
        <v>1.0202526233629405</v>
      </c>
      <c r="E64" s="268">
        <f t="shared" si="26"/>
        <v>8.3989487137774335E-2</v>
      </c>
      <c r="F64" s="268">
        <f t="shared" si="26"/>
        <v>6.9142031964651149E-3</v>
      </c>
      <c r="G64" s="268">
        <f t="shared" si="26"/>
        <v>5.6919273433258762E-4</v>
      </c>
      <c r="H64" s="268">
        <f t="shared" si="26"/>
        <v>4.6857223982638632E-5</v>
      </c>
      <c r="I64" s="268">
        <f t="shared" si="26"/>
        <v>3.8573913066283732E-6</v>
      </c>
      <c r="J64" s="268">
        <f t="shared" si="26"/>
        <v>3.1754663102424123E-7</v>
      </c>
      <c r="K64" s="268">
        <f t="shared" si="26"/>
        <v>2.6130850959515359E-8</v>
      </c>
      <c r="L64" s="268">
        <f t="shared" si="26"/>
        <v>2.1084487153558831E-9</v>
      </c>
      <c r="M64" s="268">
        <f t="shared" si="26"/>
        <v>1.70126720793494E-10</v>
      </c>
      <c r="N64" s="268">
        <f t="shared" si="26"/>
        <v>0</v>
      </c>
      <c r="O64" s="268"/>
      <c r="P64" s="164" t="s">
        <v>170</v>
      </c>
      <c r="Q64" s="165" t="s">
        <v>171</v>
      </c>
      <c r="R64" s="58" t="s">
        <v>174</v>
      </c>
    </row>
    <row r="65" spans="1:18" x14ac:dyDescent="0.2">
      <c r="A65" s="121">
        <f>$E$25</f>
        <v>10</v>
      </c>
      <c r="B65" s="279" t="s">
        <v>169</v>
      </c>
      <c r="C65" s="242">
        <v>0</v>
      </c>
      <c r="D65" s="1">
        <v>1</v>
      </c>
      <c r="E65" s="1">
        <f t="shared" ref="E65:N65" si="27">IF(F64&gt;0,POWER($A65,E$27),0)</f>
        <v>10</v>
      </c>
      <c r="F65" s="1">
        <f t="shared" si="27"/>
        <v>100</v>
      </c>
      <c r="G65" s="1">
        <f t="shared" si="27"/>
        <v>1000</v>
      </c>
      <c r="H65" s="1">
        <f t="shared" si="27"/>
        <v>10000</v>
      </c>
      <c r="I65" s="1">
        <f t="shared" si="27"/>
        <v>100000</v>
      </c>
      <c r="J65" s="1">
        <f t="shared" si="27"/>
        <v>1000000</v>
      </c>
      <c r="K65" s="1">
        <f t="shared" si="27"/>
        <v>10000000</v>
      </c>
      <c r="L65" s="1">
        <f t="shared" si="27"/>
        <v>100000000</v>
      </c>
      <c r="M65" s="1">
        <f t="shared" si="27"/>
        <v>0</v>
      </c>
      <c r="N65" s="1">
        <f t="shared" si="27"/>
        <v>0</v>
      </c>
      <c r="O65" s="265"/>
      <c r="P65" s="112">
        <f>SUM(C65:J65)*$G$25</f>
        <v>11111110</v>
      </c>
      <c r="Q65" s="1">
        <f>(C65*C64+D65*D64+E65*E64+F65*F64+G65*G64+H65*H64+I65*I64+J65*J64)*3</f>
        <v>12.877855650699745</v>
      </c>
      <c r="R65" s="9">
        <f>P65/Q67</f>
        <v>571744144.62699878</v>
      </c>
    </row>
    <row r="66" spans="1:18" x14ac:dyDescent="0.2">
      <c r="A66" s="121"/>
      <c r="B66" s="279" t="s">
        <v>58</v>
      </c>
      <c r="C66" s="242"/>
      <c r="D66" s="1"/>
      <c r="E66" s="1"/>
      <c r="F66" s="1"/>
      <c r="G66" s="1"/>
      <c r="H66" s="1"/>
      <c r="I66" s="1"/>
      <c r="J66" s="1"/>
      <c r="K66" s="265"/>
      <c r="L66" s="265"/>
      <c r="M66" s="265"/>
      <c r="N66" s="265"/>
      <c r="O66" s="265"/>
      <c r="P66" s="112" t="s">
        <v>172</v>
      </c>
      <c r="Q66" s="1" t="s">
        <v>173</v>
      </c>
      <c r="R66" s="9" t="s">
        <v>175</v>
      </c>
    </row>
    <row r="67" spans="1:18" ht="17" thickBot="1" x14ac:dyDescent="0.25">
      <c r="A67" s="122"/>
      <c r="B67" s="280" t="s">
        <v>60</v>
      </c>
      <c r="C67" s="269">
        <f t="shared" ref="C67:N67" si="28">(D65*$G$24*$E$24*$C$24-D65*$G$25*$C$25)*D64</f>
        <v>5.3587670301712277E-2</v>
      </c>
      <c r="D67" s="166">
        <f t="shared" si="28"/>
        <v>4.4114573611322844E-2</v>
      </c>
      <c r="E67" s="166">
        <f t="shared" si="28"/>
        <v>3.6316107678305148E-2</v>
      </c>
      <c r="F67" s="166">
        <f t="shared" si="28"/>
        <v>2.9896235390217019E-2</v>
      </c>
      <c r="G67" s="166">
        <f t="shared" si="28"/>
        <v>2.4611252277485032E-2</v>
      </c>
      <c r="H67" s="166">
        <f t="shared" si="28"/>
        <v>2.0260532424111119E-2</v>
      </c>
      <c r="I67" s="166">
        <f t="shared" si="28"/>
        <v>1.6678794819127013E-2</v>
      </c>
      <c r="J67" s="166">
        <f t="shared" si="28"/>
        <v>1.3724948055571541E-2</v>
      </c>
      <c r="K67" s="166">
        <f t="shared" si="28"/>
        <v>1.1074399812287148E-2</v>
      </c>
      <c r="L67" s="166">
        <f t="shared" si="28"/>
        <v>0</v>
      </c>
      <c r="M67" s="166">
        <f t="shared" si="28"/>
        <v>0</v>
      </c>
      <c r="N67" s="166">
        <f t="shared" si="28"/>
        <v>0</v>
      </c>
      <c r="O67" s="266"/>
      <c r="P67" s="113">
        <f>SUM(C67:O67)</f>
        <v>0.25026451437013914</v>
      </c>
      <c r="Q67" s="166">
        <f>P67/Q65</f>
        <v>1.9433710173365742E-2</v>
      </c>
      <c r="R67" s="10">
        <f>Q65/Q67</f>
        <v>662.65553699308964</v>
      </c>
    </row>
    <row r="68" spans="1:18" ht="17" thickBot="1" x14ac:dyDescent="0.25">
      <c r="A68" s="282"/>
      <c r="B68" s="466" t="s">
        <v>187</v>
      </c>
      <c r="C68" s="467"/>
      <c r="D68" s="467"/>
      <c r="E68" s="467"/>
      <c r="F68" s="467"/>
      <c r="G68" s="467"/>
      <c r="H68" s="467"/>
      <c r="I68" s="467"/>
      <c r="J68" s="467"/>
      <c r="K68" s="467"/>
      <c r="L68" s="467"/>
      <c r="M68" s="467"/>
      <c r="N68" s="467"/>
      <c r="O68" s="467"/>
      <c r="P68" s="467"/>
      <c r="Q68" s="467"/>
      <c r="R68" s="468"/>
    </row>
    <row r="69" spans="1:18" x14ac:dyDescent="0.2">
      <c r="A69" s="126"/>
      <c r="B69" s="278" t="s">
        <v>8</v>
      </c>
      <c r="C69" s="268">
        <f>B22</f>
        <v>0.25099888786148822</v>
      </c>
      <c r="D69" s="268">
        <f t="shared" ref="D69:N69" si="29">C22</f>
        <v>1.0202526233629405</v>
      </c>
      <c r="E69" s="268">
        <f t="shared" si="29"/>
        <v>8.398948713777632E-2</v>
      </c>
      <c r="F69" s="268">
        <f t="shared" si="29"/>
        <v>6.9142031964735092E-3</v>
      </c>
      <c r="G69" s="268">
        <f t="shared" si="29"/>
        <v>5.6919273436741317E-4</v>
      </c>
      <c r="H69" s="268">
        <f t="shared" si="29"/>
        <v>4.6857224127064281E-5</v>
      </c>
      <c r="I69" s="268">
        <f t="shared" si="29"/>
        <v>3.857391905574868E-6</v>
      </c>
      <c r="J69" s="268">
        <f t="shared" si="29"/>
        <v>3.17549114909928E-7</v>
      </c>
      <c r="K69" s="268">
        <f t="shared" si="29"/>
        <v>2.6141151780765405E-8</v>
      </c>
      <c r="L69" s="268">
        <f t="shared" si="29"/>
        <v>2.1511503330706214E-9</v>
      </c>
      <c r="M69" s="268">
        <f t="shared" si="29"/>
        <v>1.735722331939033E-10</v>
      </c>
      <c r="N69" s="268">
        <f t="shared" si="29"/>
        <v>1.4005213709501205E-11</v>
      </c>
      <c r="O69" s="268"/>
      <c r="P69" s="164" t="s">
        <v>170</v>
      </c>
      <c r="Q69" s="165" t="s">
        <v>171</v>
      </c>
      <c r="R69" s="58" t="s">
        <v>174</v>
      </c>
    </row>
    <row r="70" spans="1:18" x14ac:dyDescent="0.2">
      <c r="A70" s="121">
        <f>$E$25</f>
        <v>10</v>
      </c>
      <c r="B70" s="279" t="s">
        <v>169</v>
      </c>
      <c r="C70" s="242">
        <v>0</v>
      </c>
      <c r="D70" s="1">
        <v>1</v>
      </c>
      <c r="E70" s="1">
        <f t="shared" ref="E70:N70" si="30">IF(F69&gt;0,POWER($A70,E$27),0)</f>
        <v>10</v>
      </c>
      <c r="F70" s="1">
        <f t="shared" si="30"/>
        <v>100</v>
      </c>
      <c r="G70" s="1">
        <f t="shared" si="30"/>
        <v>1000</v>
      </c>
      <c r="H70" s="1">
        <f t="shared" si="30"/>
        <v>10000</v>
      </c>
      <c r="I70" s="1">
        <f t="shared" si="30"/>
        <v>100000</v>
      </c>
      <c r="J70" s="1">
        <f t="shared" si="30"/>
        <v>1000000</v>
      </c>
      <c r="K70" s="1">
        <f t="shared" si="30"/>
        <v>10000000</v>
      </c>
      <c r="L70" s="1">
        <f t="shared" si="30"/>
        <v>100000000</v>
      </c>
      <c r="M70" s="1">
        <f t="shared" si="30"/>
        <v>1000000000</v>
      </c>
      <c r="N70" s="1">
        <f t="shared" si="30"/>
        <v>0</v>
      </c>
      <c r="O70" s="265"/>
      <c r="P70" s="112">
        <f>SUM(C70:J70)*$G$25</f>
        <v>11111110</v>
      </c>
      <c r="Q70" s="1">
        <f>(C70*C69+D70*D69+E70*E69+F70*F69+G70*G69+H70*H69+I70*I69+J70*J69)*3</f>
        <v>12.877863286480576</v>
      </c>
      <c r="R70" s="9">
        <f>P70/Q72</f>
        <v>551160521.69469488</v>
      </c>
    </row>
    <row r="71" spans="1:18" x14ac:dyDescent="0.2">
      <c r="A71" s="121"/>
      <c r="B71" s="279" t="s">
        <v>58</v>
      </c>
      <c r="C71" s="242"/>
      <c r="D71" s="1"/>
      <c r="E71" s="1"/>
      <c r="F71" s="1"/>
      <c r="G71" s="1"/>
      <c r="H71" s="1"/>
      <c r="I71" s="1"/>
      <c r="J71" s="1"/>
      <c r="K71" s="265"/>
      <c r="L71" s="265"/>
      <c r="M71" s="265"/>
      <c r="N71" s="265"/>
      <c r="O71" s="265"/>
      <c r="P71" s="112" t="s">
        <v>172</v>
      </c>
      <c r="Q71" s="1" t="s">
        <v>173</v>
      </c>
      <c r="R71" s="9" t="s">
        <v>175</v>
      </c>
    </row>
    <row r="72" spans="1:18" ht="17" thickBot="1" x14ac:dyDescent="0.25">
      <c r="A72" s="122"/>
      <c r="B72" s="280" t="s">
        <v>60</v>
      </c>
      <c r="C72" s="269">
        <f t="shared" ref="C72:N72" si="31">(D70*$G$24*$E$24*$C$24-D70*$G$25*$C$25)*D69</f>
        <v>5.3587670301712277E-2</v>
      </c>
      <c r="D72" s="166">
        <f t="shared" si="31"/>
        <v>4.4114573611323891E-2</v>
      </c>
      <c r="E72" s="166">
        <f t="shared" si="31"/>
        <v>3.6316107678349238E-2</v>
      </c>
      <c r="F72" s="166">
        <f t="shared" si="31"/>
        <v>2.9896235392046194E-2</v>
      </c>
      <c r="G72" s="166">
        <f t="shared" si="31"/>
        <v>2.4611252353343049E-2</v>
      </c>
      <c r="H72" s="166">
        <f t="shared" si="31"/>
        <v>2.0260535570013082E-2</v>
      </c>
      <c r="I72" s="166">
        <f t="shared" si="31"/>
        <v>1.6678925282547739E-2</v>
      </c>
      <c r="J72" s="166">
        <f t="shared" si="31"/>
        <v>1.3730358451000516E-2</v>
      </c>
      <c r="K72" s="166">
        <f t="shared" si="31"/>
        <v>1.1298685460669462E-2</v>
      </c>
      <c r="L72" s="166">
        <f t="shared" si="31"/>
        <v>9.1166946234040626E-3</v>
      </c>
      <c r="M72" s="166">
        <f t="shared" si="31"/>
        <v>0</v>
      </c>
      <c r="N72" s="166">
        <f t="shared" si="31"/>
        <v>0</v>
      </c>
      <c r="O72" s="266"/>
      <c r="P72" s="113">
        <f>SUM(C72:O72)</f>
        <v>0.25961103872440955</v>
      </c>
      <c r="Q72" s="166">
        <f>P72/Q70</f>
        <v>2.0159480881968526E-2</v>
      </c>
      <c r="R72" s="10">
        <f>Q70/Q72</f>
        <v>638.79935013599822</v>
      </c>
    </row>
  </sheetData>
  <sheetProtection sheet="1" objects="1" scenarios="1"/>
  <mergeCells count="9">
    <mergeCell ref="B58:R58"/>
    <mergeCell ref="B63:R63"/>
    <mergeCell ref="B68:R68"/>
    <mergeCell ref="B28:Q28"/>
    <mergeCell ref="B33:R33"/>
    <mergeCell ref="B38:R38"/>
    <mergeCell ref="B43:R43"/>
    <mergeCell ref="B48:R48"/>
    <mergeCell ref="B53:R53"/>
  </mergeCells>
  <conditionalFormatting sqref="Q13:S22">
    <cfRule type="cellIs" dxfId="41" priority="3" operator="lessThanOrEqual">
      <formula>0</formula>
    </cfRule>
    <cfRule type="cellIs" dxfId="40" priority="4" operator="greaterThan">
      <formula>0</formula>
    </cfRule>
  </conditionalFormatting>
  <conditionalFormatting sqref="P13:P22">
    <cfRule type="cellIs" dxfId="39" priority="1" operator="lessThanOrEqual">
      <formula>0</formula>
    </cfRule>
    <cfRule type="cellIs" dxfId="38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S85"/>
  <sheetViews>
    <sheetView tabSelected="1" workbookViewId="0">
      <selection activeCell="A30" sqref="A30"/>
    </sheetView>
  </sheetViews>
  <sheetFormatPr baseColWidth="10" defaultRowHeight="16" x14ac:dyDescent="0.2"/>
  <cols>
    <col min="11" max="11" width="13.33203125" customWidth="1"/>
    <col min="12" max="12" width="12.6640625" customWidth="1"/>
  </cols>
  <sheetData>
    <row r="1" spans="1:19" x14ac:dyDescent="0.2">
      <c r="B1" s="250"/>
    </row>
    <row r="2" spans="1:19" x14ac:dyDescent="0.2">
      <c r="A2" t="s">
        <v>40</v>
      </c>
      <c r="B2" s="249" t="s">
        <v>159</v>
      </c>
      <c r="C2" s="350">
        <f>Analysis!B36</f>
        <v>0.24316252465496735</v>
      </c>
      <c r="D2" s="247" t="s">
        <v>160</v>
      </c>
      <c r="E2" s="350">
        <f>Analysis!G36</f>
        <v>0.18150699941725082</v>
      </c>
      <c r="F2" s="247" t="s">
        <v>182</v>
      </c>
      <c r="G2" s="350">
        <v>3</v>
      </c>
      <c r="H2" s="247" t="s">
        <v>58</v>
      </c>
      <c r="I2" s="350">
        <f>COUNT(Analysis!B36:C36)</f>
        <v>2</v>
      </c>
      <c r="J2" s="247" t="s">
        <v>183</v>
      </c>
      <c r="K2" s="350">
        <f>Analysis!R36</f>
        <v>1.7466414588190893</v>
      </c>
      <c r="L2" s="247" t="s">
        <v>57</v>
      </c>
      <c r="M2" s="350">
        <v>1.5</v>
      </c>
    </row>
    <row r="3" spans="1:19" x14ac:dyDescent="0.2">
      <c r="B3" s="250"/>
    </row>
    <row r="4" spans="1:19" x14ac:dyDescent="0.2">
      <c r="B4" s="250" t="s">
        <v>162</v>
      </c>
    </row>
    <row r="5" spans="1:19" x14ac:dyDescent="0.2">
      <c r="A5" t="s">
        <v>163</v>
      </c>
      <c r="B5" s="250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9" x14ac:dyDescent="0.2">
      <c r="A6" t="s">
        <v>157</v>
      </c>
      <c r="B6" s="250">
        <f>$C$2</f>
        <v>0.24316252465496735</v>
      </c>
      <c r="C6">
        <f>B6*$C$2</f>
        <v>5.9128013396577604E-2</v>
      </c>
      <c r="D6">
        <f t="shared" ref="D6:K6" si="0">C6*$C$2</f>
        <v>1.4377717015344542E-2</v>
      </c>
      <c r="E6">
        <f t="shared" si="0"/>
        <v>3.4961219682258606E-3</v>
      </c>
      <c r="F6">
        <f t="shared" si="0"/>
        <v>8.5012584429549384E-4</v>
      </c>
      <c r="G6">
        <f t="shared" si="0"/>
        <v>2.0671874657332795E-4</v>
      </c>
      <c r="H6">
        <f t="shared" si="0"/>
        <v>5.0266252310280805E-5</v>
      </c>
      <c r="I6">
        <f t="shared" si="0"/>
        <v>1.2222868816711465E-5</v>
      </c>
      <c r="J6">
        <f t="shared" si="0"/>
        <v>2.9721436399980334E-6</v>
      </c>
      <c r="K6">
        <f t="shared" si="0"/>
        <v>7.227139511391262E-7</v>
      </c>
    </row>
    <row r="7" spans="1:19" x14ac:dyDescent="0.2">
      <c r="A7" t="s">
        <v>158</v>
      </c>
      <c r="B7" s="250">
        <f>$E$2</f>
        <v>0.18150699941725082</v>
      </c>
      <c r="C7">
        <f>B7*$E$2</f>
        <v>3.2944790837453893E-2</v>
      </c>
      <c r="D7">
        <f t="shared" ref="D7:K7" si="1">C7*$E$2</f>
        <v>5.9797101313351936E-3</v>
      </c>
      <c r="E7">
        <f t="shared" si="1"/>
        <v>1.0853592433235858E-3</v>
      </c>
      <c r="F7">
        <f t="shared" si="1"/>
        <v>1.9700029954544188E-4</v>
      </c>
      <c r="G7">
        <f t="shared" si="1"/>
        <v>3.5756933254792755E-5</v>
      </c>
      <c r="H7">
        <f t="shared" si="1"/>
        <v>6.4901336634403451E-6</v>
      </c>
      <c r="I7">
        <f t="shared" si="1"/>
        <v>1.1780046870679466E-6</v>
      </c>
      <c r="J7">
        <f t="shared" si="1"/>
        <v>2.1381609604916051E-7</v>
      </c>
      <c r="K7">
        <f t="shared" si="1"/>
        <v>3.8809118020993822E-8</v>
      </c>
    </row>
    <row r="8" spans="1:19" x14ac:dyDescent="0.2">
      <c r="B8" s="250">
        <v>1</v>
      </c>
      <c r="C8">
        <v>2</v>
      </c>
      <c r="D8">
        <v>3</v>
      </c>
      <c r="E8" s="250">
        <v>4</v>
      </c>
      <c r="F8">
        <v>5</v>
      </c>
      <c r="G8">
        <v>6</v>
      </c>
      <c r="H8" s="250">
        <v>7</v>
      </c>
      <c r="I8">
        <v>8</v>
      </c>
      <c r="J8">
        <v>9</v>
      </c>
      <c r="K8" s="250"/>
    </row>
    <row r="9" spans="1:19" x14ac:dyDescent="0.2">
      <c r="B9" s="250">
        <f>B6+C6*B7</f>
        <v>0.25389467294808316</v>
      </c>
      <c r="C9">
        <f>B9+D6*C7</f>
        <v>0.25436834382787377</v>
      </c>
      <c r="D9">
        <f>C9+E6*D7</f>
        <v>0.25438924962382753</v>
      </c>
      <c r="E9">
        <f t="shared" ref="E9:J9" si="2">D9+F6*E7</f>
        <v>0.2543901723157706</v>
      </c>
      <c r="F9">
        <f t="shared" si="2"/>
        <v>0.25439021303942561</v>
      </c>
      <c r="G9">
        <f t="shared" si="2"/>
        <v>0.25439021483679264</v>
      </c>
      <c r="H9">
        <f t="shared" si="2"/>
        <v>0.25439021491612068</v>
      </c>
      <c r="I9">
        <f t="shared" si="2"/>
        <v>0.25439021491962188</v>
      </c>
      <c r="J9">
        <f t="shared" si="2"/>
        <v>0.25439021491977643</v>
      </c>
    </row>
    <row r="10" spans="1:19" x14ac:dyDescent="0.2">
      <c r="B10" s="250">
        <v>-1</v>
      </c>
      <c r="C10">
        <v>-2</v>
      </c>
      <c r="D10" s="250">
        <v>-3</v>
      </c>
      <c r="E10">
        <v>-4</v>
      </c>
      <c r="F10" s="250">
        <v>-5</v>
      </c>
      <c r="G10">
        <v>-6</v>
      </c>
      <c r="H10" s="250">
        <v>-7</v>
      </c>
      <c r="I10">
        <v>-8</v>
      </c>
      <c r="J10" s="250">
        <v>-9</v>
      </c>
      <c r="K10" s="250"/>
    </row>
    <row r="11" spans="1:19" ht="17" thickBot="1" x14ac:dyDescent="0.25">
      <c r="B11" s="250">
        <f>B7+B6*C7</f>
        <v>0.18951793793151595</v>
      </c>
      <c r="C11">
        <f t="shared" ref="C11:J11" si="3">B11+C6*D7</f>
        <v>0.18987150631226918</v>
      </c>
      <c r="D11">
        <f t="shared" si="3"/>
        <v>0.18988711130032968</v>
      </c>
      <c r="E11">
        <f t="shared" si="3"/>
        <v>0.18988780003740466</v>
      </c>
      <c r="F11">
        <f t="shared" si="3"/>
        <v>0.18988783043529772</v>
      </c>
      <c r="G11">
        <f t="shared" si="3"/>
        <v>0.18988783177693003</v>
      </c>
      <c r="H11">
        <f t="shared" si="3"/>
        <v>0.18988783183614391</v>
      </c>
      <c r="I11">
        <f t="shared" si="3"/>
        <v>0.18988783183875735</v>
      </c>
      <c r="J11">
        <f t="shared" si="3"/>
        <v>0.1898878318388727</v>
      </c>
    </row>
    <row r="12" spans="1:19" ht="17" thickBot="1" x14ac:dyDescent="0.25">
      <c r="A12" s="259"/>
      <c r="B12" s="135">
        <v>1</v>
      </c>
      <c r="C12" s="270">
        <v>0</v>
      </c>
      <c r="D12" s="267">
        <v>-1</v>
      </c>
      <c r="E12" s="178">
        <v>-2</v>
      </c>
      <c r="F12" s="178">
        <v>-3</v>
      </c>
      <c r="G12" s="178">
        <v>-4</v>
      </c>
      <c r="H12" s="178">
        <v>-5</v>
      </c>
      <c r="I12" s="178">
        <v>-6</v>
      </c>
      <c r="J12" s="178">
        <v>-7</v>
      </c>
      <c r="K12" s="178">
        <v>-8</v>
      </c>
      <c r="L12" s="178">
        <v>-9</v>
      </c>
      <c r="M12" s="139">
        <v>-10</v>
      </c>
      <c r="P12" s="19" t="s">
        <v>37</v>
      </c>
      <c r="Q12" s="29" t="s">
        <v>61</v>
      </c>
      <c r="R12" s="19" t="s">
        <v>58</v>
      </c>
      <c r="S12" s="20" t="s">
        <v>60</v>
      </c>
    </row>
    <row r="13" spans="1:19" x14ac:dyDescent="0.2">
      <c r="A13" s="260">
        <v>1</v>
      </c>
      <c r="B13" s="126">
        <f>C13*$B$6</f>
        <v>0.24316252465496735</v>
      </c>
      <c r="C13" s="114">
        <v>1</v>
      </c>
      <c r="D13" s="268">
        <f>C13*B7</f>
        <v>0.18150699941725082</v>
      </c>
      <c r="E13" s="165"/>
      <c r="F13" s="165"/>
      <c r="G13" s="165"/>
      <c r="H13" s="165"/>
      <c r="I13" s="165"/>
      <c r="J13" s="165"/>
      <c r="K13" s="165"/>
      <c r="L13" s="165"/>
      <c r="M13" s="58"/>
      <c r="P13" s="2">
        <f>B13/(B13+D13)</f>
        <v>0.57259235916730344</v>
      </c>
      <c r="Q13" s="28">
        <f>B13-D13</f>
        <v>6.165552523771653E-2</v>
      </c>
      <c r="R13" s="2">
        <f>1+$K$2*SUM(C13)</f>
        <v>2.7466414588190893</v>
      </c>
      <c r="S13" s="8">
        <f>B13*R13-D13*COUNT(D13:M13)</f>
        <v>0.48637327203120151</v>
      </c>
    </row>
    <row r="14" spans="1:19" x14ac:dyDescent="0.2">
      <c r="A14" s="261">
        <v>2</v>
      </c>
      <c r="B14" s="121">
        <f t="shared" ref="B14:B22" si="4">C14*$B$6</f>
        <v>0.25389467294808316</v>
      </c>
      <c r="C14" s="116">
        <f>C13+B7*B6</f>
        <v>1.0441357002208465</v>
      </c>
      <c r="D14" s="242">
        <f>C14*B7</f>
        <v>0.18951793793151595</v>
      </c>
      <c r="E14" s="1">
        <f>D14*B7</f>
        <v>3.4398832249694242E-2</v>
      </c>
      <c r="F14" s="1"/>
      <c r="G14" s="1"/>
      <c r="H14" s="1"/>
      <c r="I14" s="1"/>
      <c r="J14" s="1"/>
      <c r="K14" s="1"/>
      <c r="L14" s="1"/>
      <c r="M14" s="9"/>
      <c r="P14" s="1">
        <f>B14/(B14+E14)</f>
        <v>0.88068120984516907</v>
      </c>
      <c r="Q14" s="112">
        <f>B14-E14</f>
        <v>0.2194958406983889</v>
      </c>
      <c r="R14" s="1">
        <f>1+$K$2*SUM(C14:D14)*$C$2</f>
        <v>1.5239545935196566</v>
      </c>
      <c r="S14" s="9">
        <f>B14*R14-E14*COUNT(D14:M14)</f>
        <v>0.31812628861001369</v>
      </c>
    </row>
    <row r="15" spans="1:19" x14ac:dyDescent="0.2">
      <c r="A15" s="261">
        <v>3</v>
      </c>
      <c r="B15" s="121">
        <f t="shared" si="4"/>
        <v>0.25436834382787382</v>
      </c>
      <c r="C15" s="116">
        <f>C14+C6*C7</f>
        <v>1.0460836602548309</v>
      </c>
      <c r="D15" s="242">
        <f>C15*$B$11</f>
        <v>0.19825161819534806</v>
      </c>
      <c r="E15" s="1">
        <f>D15*B6</f>
        <v>4.8207363997313499E-2</v>
      </c>
      <c r="F15" s="1">
        <f>E15*B6</f>
        <v>1.1722224336547729E-2</v>
      </c>
      <c r="G15" s="1"/>
      <c r="H15" s="1"/>
      <c r="I15" s="1"/>
      <c r="J15" s="1"/>
      <c r="K15" s="1"/>
      <c r="L15" s="1"/>
      <c r="M15" s="9"/>
      <c r="P15" s="1">
        <f>B15/(B15+F15)</f>
        <v>0.95594648687696293</v>
      </c>
      <c r="Q15" s="112">
        <f>B15-F15</f>
        <v>0.24264611949132608</v>
      </c>
      <c r="R15" s="1">
        <f>1+$K$2*SUM(C15:E15)*$C$2</f>
        <v>1.548965798734796</v>
      </c>
      <c r="S15" s="9">
        <f>B15*R15-F15*COUNT(D15:M15)</f>
        <v>0.35884119186054664</v>
      </c>
    </row>
    <row r="16" spans="1:19" x14ac:dyDescent="0.2">
      <c r="A16" s="261">
        <v>4</v>
      </c>
      <c r="B16" s="121">
        <f t="shared" si="4"/>
        <v>0.25438924962382758</v>
      </c>
      <c r="C16" s="116">
        <f>C15+D6*D7</f>
        <v>1.046169634834933</v>
      </c>
      <c r="D16" s="242">
        <f>C16*$C$11</f>
        <v>0.19863780442426532</v>
      </c>
      <c r="E16" s="1">
        <f>D16*$B$11</f>
        <v>3.7645427089730517E-2</v>
      </c>
      <c r="F16" s="1">
        <f>E16*B7</f>
        <v>6.832908512837875E-3</v>
      </c>
      <c r="G16" s="1">
        <f>F16*B7</f>
        <v>1.2402207214577924E-3</v>
      </c>
      <c r="H16" s="1"/>
      <c r="I16" s="1"/>
      <c r="J16" s="1"/>
      <c r="K16" s="1"/>
      <c r="L16" s="1"/>
      <c r="M16" s="9"/>
      <c r="P16" s="1">
        <f>B16/(B16+G16)</f>
        <v>0.99514836564116571</v>
      </c>
      <c r="Q16" s="112">
        <f>B16-G16</f>
        <v>0.25314902890236979</v>
      </c>
      <c r="R16" s="1">
        <f>1+$K$2*SUM(C16:F16)*$C$2</f>
        <v>1.5475825492721818</v>
      </c>
      <c r="S16" s="9">
        <f>B16*R16-G16*COUNT(D16:M16)</f>
        <v>0.38872748055444933</v>
      </c>
    </row>
    <row r="17" spans="1:19" x14ac:dyDescent="0.2">
      <c r="A17" s="261">
        <v>5</v>
      </c>
      <c r="B17" s="121">
        <f t="shared" si="4"/>
        <v>0.25439017231577066</v>
      </c>
      <c r="C17" s="116">
        <f>C16+E6*E7</f>
        <v>1.046173429383227</v>
      </c>
      <c r="D17" s="242">
        <f>C17*$D$11</f>
        <v>0.1986548504247404</v>
      </c>
      <c r="E17" s="1">
        <f>D17*$C$11</f>
        <v>3.7718895686383987E-2</v>
      </c>
      <c r="F17" s="1">
        <f>E17*$B$11</f>
        <v>7.1484073315374449E-3</v>
      </c>
      <c r="G17" s="1">
        <f>F17*B7</f>
        <v>1.2974859653596385E-3</v>
      </c>
      <c r="H17" s="1">
        <f>G17*B7</f>
        <v>2.3550278435842303E-4</v>
      </c>
      <c r="I17" s="1"/>
      <c r="J17" s="1"/>
      <c r="K17" s="1"/>
      <c r="L17" s="1"/>
      <c r="M17" s="9"/>
      <c r="P17" s="1">
        <f>B17/(B17+H17)</f>
        <v>0.99907510197364902</v>
      </c>
      <c r="Q17" s="112">
        <f>B17-H17</f>
        <v>0.25415466953141225</v>
      </c>
      <c r="R17" s="1">
        <f>1+$K$2*SUM(C17:G17)*$C$2</f>
        <v>1.5483076673030256</v>
      </c>
      <c r="S17" s="9">
        <f>B17*R17-H17*COUNT(D17:M17)</f>
        <v>0.39269674036125346</v>
      </c>
    </row>
    <row r="18" spans="1:19" x14ac:dyDescent="0.2">
      <c r="A18" s="261">
        <v>6</v>
      </c>
      <c r="B18" s="121">
        <f t="shared" si="4"/>
        <v>0.25439021303942572</v>
      </c>
      <c r="C18" s="116">
        <f>C17+F6*F7</f>
        <v>1.046173596858273</v>
      </c>
      <c r="D18" s="242">
        <f>C18*$E$11</f>
        <v>0.19865560276463615</v>
      </c>
      <c r="E18" s="1">
        <f>D18*$D$11</f>
        <v>3.7722138552602542E-2</v>
      </c>
      <c r="F18" s="1">
        <f>E18*$C$11</f>
        <v>7.1623592683027664E-3</v>
      </c>
      <c r="G18" s="1">
        <f>F18*$B$11</f>
        <v>1.3573955592534217E-3</v>
      </c>
      <c r="H18" s="1">
        <f>G18*B7</f>
        <v>2.4637679498238968E-4</v>
      </c>
      <c r="I18" s="1">
        <f>H18*B7</f>
        <v>4.4719112783292725E-5</v>
      </c>
      <c r="J18" s="1"/>
      <c r="K18" s="1"/>
      <c r="L18" s="1"/>
      <c r="M18" s="9"/>
      <c r="P18" s="1">
        <f>B18/(B18+I18)</f>
        <v>0.99982424145770776</v>
      </c>
      <c r="Q18" s="112">
        <f>B18-I18</f>
        <v>0.25434549392664241</v>
      </c>
      <c r="R18" s="1">
        <f>1+$K$2*SUM(C18:H18)*$C$2</f>
        <v>1.548445446167692</v>
      </c>
      <c r="S18" s="9">
        <f>B18*R18-I18*COUNT(D18:M18)</f>
        <v>0.39364105225382801</v>
      </c>
    </row>
    <row r="19" spans="1:19" x14ac:dyDescent="0.2">
      <c r="A19" s="261">
        <v>7</v>
      </c>
      <c r="B19" s="121">
        <f t="shared" si="4"/>
        <v>0.25439021483679269</v>
      </c>
      <c r="C19" s="116">
        <f>C18+G6*G7</f>
        <v>1.0461736042499015</v>
      </c>
      <c r="D19" s="242">
        <f>C19*$F$11</f>
        <v>0.19865563596968955</v>
      </c>
      <c r="E19" s="1">
        <f>D19*$E$11</f>
        <v>3.7722281679315864E-2</v>
      </c>
      <c r="F19" s="1">
        <f>E19*$D$11</f>
        <v>7.1629750997426389E-3</v>
      </c>
      <c r="G19" s="1">
        <f>F19*$C$11</f>
        <v>1.3600448718654114E-3</v>
      </c>
      <c r="H19" s="1">
        <f>G19*$B$11</f>
        <v>2.577528996102656E-4</v>
      </c>
      <c r="I19" s="1">
        <f>H19*B7</f>
        <v>4.6783955399355186E-5</v>
      </c>
      <c r="J19" s="1">
        <f>I19*B7</f>
        <v>8.4916153654074498E-6</v>
      </c>
      <c r="K19" s="1"/>
      <c r="L19" s="1"/>
      <c r="M19" s="9"/>
      <c r="P19" s="1">
        <f>B19/(B19+J19)</f>
        <v>0.99996662083906063</v>
      </c>
      <c r="Q19" s="112">
        <f>B19-J19</f>
        <v>0.25438172322142727</v>
      </c>
      <c r="R19" s="1">
        <f>1+$K$2*SUM(C19:I19)*$C$2</f>
        <v>1.5484716125725511</v>
      </c>
      <c r="S19" s="9">
        <f>B19*R19-J19*COUNT(D19:M19)</f>
        <v>0.39385658488344821</v>
      </c>
    </row>
    <row r="20" spans="1:19" x14ac:dyDescent="0.2">
      <c r="A20" s="261">
        <v>8</v>
      </c>
      <c r="B20" s="121">
        <f t="shared" si="4"/>
        <v>0.25439021484029395</v>
      </c>
      <c r="C20" s="116">
        <f>C19+I6*I7</f>
        <v>1.0461736042643002</v>
      </c>
      <c r="D20" s="242">
        <f>C20*$G$11</f>
        <v>0.198655637376004</v>
      </c>
      <c r="E20" s="1">
        <f>D20*$F$11</f>
        <v>3.7722287985070643E-2</v>
      </c>
      <c r="F20" s="1">
        <f>E20*$E$11</f>
        <v>7.1630022778624864E-3</v>
      </c>
      <c r="G20" s="1">
        <f>F20*$D$11</f>
        <v>1.3601618107809889E-3</v>
      </c>
      <c r="H20" s="1">
        <f>G20*$C$11</f>
        <v>2.5825597184141001E-4</v>
      </c>
      <c r="I20" s="1">
        <f>H20*$B$11</f>
        <v>4.8944139241883673E-5</v>
      </c>
      <c r="J20" s="1">
        <f>I20*$B$7</f>
        <v>8.8837038528544226E-6</v>
      </c>
      <c r="K20" s="1">
        <f>J20*$B$7</f>
        <v>1.6124544300430766E-6</v>
      </c>
      <c r="L20" s="1"/>
      <c r="M20" s="9"/>
      <c r="P20" s="1">
        <f>B20/(B20+K20)</f>
        <v>0.99999366153210512</v>
      </c>
      <c r="Q20" s="112">
        <f>B20-K20</f>
        <v>0.25438860238586392</v>
      </c>
      <c r="R20" s="1">
        <f>1+$K$2*SUM(C20:J20)*$C$2</f>
        <v>1.5484765812619843</v>
      </c>
      <c r="S20" s="9">
        <f>B20*R20-K20*COUNT(D20:M20)</f>
        <v>0.39390439054695975</v>
      </c>
    </row>
    <row r="21" spans="1:19" x14ac:dyDescent="0.2">
      <c r="A21" s="261">
        <v>9</v>
      </c>
      <c r="B21" s="121">
        <f>C21*$B$6</f>
        <v>0.25439021484044849</v>
      </c>
      <c r="C21" s="116">
        <f>C20+J6*J7</f>
        <v>1.0461736042649357</v>
      </c>
      <c r="D21" s="242">
        <f>C21*$H$11</f>
        <v>0.19865563743807269</v>
      </c>
      <c r="E21" s="1">
        <f>D21*$G$11</f>
        <v>3.7722288263379547E-2</v>
      </c>
      <c r="F21" s="1">
        <f>E21*$F$11</f>
        <v>7.1630034773880365E-3</v>
      </c>
      <c r="G21" s="1">
        <f>F21*$E$11</f>
        <v>1.3601669719814937E-3</v>
      </c>
      <c r="H21" s="1">
        <f>G21*$D$11</f>
        <v>2.582781771956823E-4</v>
      </c>
      <c r="I21" s="1">
        <f>H21*$C$11</f>
        <v>4.9039666551731367E-5</v>
      </c>
      <c r="J21" s="1">
        <f>I21*$B$11</f>
        <v>9.2938964817332632E-6</v>
      </c>
      <c r="K21" s="1">
        <f>J21*$B$7</f>
        <v>1.6869072632939489E-6</v>
      </c>
      <c r="L21" s="1">
        <f>K21*$B$7</f>
        <v>3.0618547565565095E-7</v>
      </c>
      <c r="M21" s="9"/>
      <c r="P21" s="1">
        <f>B21/(B21+L21)</f>
        <v>0.99999879639589395</v>
      </c>
      <c r="Q21" s="112">
        <f>B21-L21</f>
        <v>0.25438990865497285</v>
      </c>
      <c r="R21" s="1">
        <f>1+$K$2*SUM(C21:K21)*$C$2</f>
        <v>1.5484775247870246</v>
      </c>
      <c r="S21" s="9">
        <f>B21*R21-L21*COUNT(D21:M21)</f>
        <v>0.39391477453689622</v>
      </c>
    </row>
    <row r="22" spans="1:19" ht="17" thickBot="1" x14ac:dyDescent="0.25">
      <c r="A22" s="262">
        <v>10</v>
      </c>
      <c r="B22" s="122">
        <f t="shared" si="4"/>
        <v>0.25439021484045526</v>
      </c>
      <c r="C22" s="243">
        <f>C21+K6*K7</f>
        <v>1.0461736042649636</v>
      </c>
      <c r="D22" s="269">
        <f>C22*$I$11</f>
        <v>0.19865563744081211</v>
      </c>
      <c r="E22" s="166">
        <f>D22*$H$11</f>
        <v>3.7722288275662902E-2</v>
      </c>
      <c r="F22" s="166">
        <f>E22*$G$11</f>
        <v>7.1630035303299373E-3</v>
      </c>
      <c r="G22" s="166">
        <f>F22*$F$11</f>
        <v>1.3601671997747302E-3</v>
      </c>
      <c r="H22" s="166">
        <f>G22*$E$11</f>
        <v>2.5827915724826062E-4</v>
      </c>
      <c r="I22" s="166">
        <f>H22*$D$11</f>
        <v>4.9043883078955817E-5</v>
      </c>
      <c r="J22" s="166">
        <f>I22*$C$11</f>
        <v>9.3120359556041505E-6</v>
      </c>
      <c r="K22" s="166">
        <f>J22*$B$11</f>
        <v>1.7647978522502322E-6</v>
      </c>
      <c r="L22" s="166">
        <f>K22*$B$7</f>
        <v>3.2032316273994838E-7</v>
      </c>
      <c r="M22" s="10">
        <f>L22*$B$7</f>
        <v>5.8140896112771747E-8</v>
      </c>
      <c r="P22" s="166">
        <f>B22/(B22+M22)</f>
        <v>0.99999977145000307</v>
      </c>
      <c r="Q22" s="113">
        <f>B22-M22</f>
        <v>0.25439015669955917</v>
      </c>
      <c r="R22" s="166">
        <f>1+$K$2*SUM(C22:L22)*$C$2</f>
        <v>1.5484777039523334</v>
      </c>
      <c r="S22" s="10">
        <f>B22*R22-M22*COUNT(D22:M22)</f>
        <v>0.39391699437512784</v>
      </c>
    </row>
    <row r="24" spans="1:19" x14ac:dyDescent="0.2">
      <c r="B24" t="s">
        <v>167</v>
      </c>
      <c r="C24">
        <f>C2</f>
        <v>0.24316252465496735</v>
      </c>
      <c r="D24" t="s">
        <v>60</v>
      </c>
      <c r="E24">
        <f>K2</f>
        <v>1.7466414588190893</v>
      </c>
      <c r="F24" t="s">
        <v>58</v>
      </c>
      <c r="G24">
        <f>I2</f>
        <v>2</v>
      </c>
    </row>
    <row r="25" spans="1:19" x14ac:dyDescent="0.2">
      <c r="B25" t="s">
        <v>168</v>
      </c>
      <c r="C25">
        <f>E2</f>
        <v>0.18150699941725082</v>
      </c>
      <c r="D25" t="s">
        <v>57</v>
      </c>
      <c r="E25">
        <f>M2</f>
        <v>1.5</v>
      </c>
      <c r="F25" t="s">
        <v>182</v>
      </c>
      <c r="G25">
        <f>G2</f>
        <v>3</v>
      </c>
    </row>
    <row r="27" spans="1:19" ht="17" thickBot="1" x14ac:dyDescent="0.25">
      <c r="A27" s="1"/>
      <c r="B27" s="26"/>
      <c r="C27" s="26">
        <v>1</v>
      </c>
      <c r="D27" s="26">
        <v>0</v>
      </c>
      <c r="E27" s="26">
        <v>1</v>
      </c>
      <c r="F27" s="26">
        <v>2</v>
      </c>
      <c r="G27" s="26">
        <v>3</v>
      </c>
      <c r="H27" s="26">
        <v>4</v>
      </c>
      <c r="I27" s="26">
        <v>5</v>
      </c>
      <c r="J27" s="26">
        <v>6</v>
      </c>
      <c r="K27" s="26">
        <v>7</v>
      </c>
      <c r="L27" s="26">
        <v>8</v>
      </c>
      <c r="M27" s="26">
        <v>9</v>
      </c>
      <c r="N27" s="26">
        <v>10</v>
      </c>
    </row>
    <row r="28" spans="1:19" ht="17" thickBot="1" x14ac:dyDescent="0.25">
      <c r="A28" s="281"/>
      <c r="B28" s="466" t="s">
        <v>177</v>
      </c>
      <c r="C28" s="467"/>
      <c r="D28" s="467"/>
      <c r="E28" s="467"/>
      <c r="F28" s="467"/>
      <c r="G28" s="467"/>
      <c r="H28" s="467"/>
      <c r="I28" s="467"/>
      <c r="J28" s="467"/>
      <c r="K28" s="467"/>
      <c r="L28" s="467"/>
      <c r="M28" s="467"/>
      <c r="N28" s="467"/>
      <c r="O28" s="467"/>
      <c r="P28" s="467"/>
      <c r="Q28" s="468"/>
    </row>
    <row r="29" spans="1:19" x14ac:dyDescent="0.2">
      <c r="A29" s="126"/>
      <c r="B29" s="278" t="s">
        <v>8</v>
      </c>
      <c r="C29" s="268">
        <f t="shared" ref="C29:N29" si="5">B14</f>
        <v>0.25389467294808316</v>
      </c>
      <c r="D29" s="165">
        <f t="shared" si="5"/>
        <v>1.0441357002208465</v>
      </c>
      <c r="E29" s="165">
        <f t="shared" si="5"/>
        <v>0.18951793793151595</v>
      </c>
      <c r="F29" s="165">
        <f t="shared" si="5"/>
        <v>3.4398832249694242E-2</v>
      </c>
      <c r="G29" s="165">
        <f t="shared" si="5"/>
        <v>0</v>
      </c>
      <c r="H29" s="165">
        <f t="shared" si="5"/>
        <v>0</v>
      </c>
      <c r="I29" s="165">
        <f t="shared" si="5"/>
        <v>0</v>
      </c>
      <c r="J29" s="165">
        <f t="shared" si="5"/>
        <v>0</v>
      </c>
      <c r="K29" s="165">
        <f t="shared" si="5"/>
        <v>0</v>
      </c>
      <c r="L29" s="165">
        <f t="shared" si="5"/>
        <v>0</v>
      </c>
      <c r="M29" s="165">
        <f t="shared" si="5"/>
        <v>0</v>
      </c>
      <c r="N29" s="165">
        <f t="shared" si="5"/>
        <v>0</v>
      </c>
      <c r="O29" s="165"/>
      <c r="P29" s="164" t="s">
        <v>170</v>
      </c>
      <c r="Q29" s="165" t="s">
        <v>171</v>
      </c>
      <c r="R29" s="58" t="s">
        <v>174</v>
      </c>
    </row>
    <row r="30" spans="1:19" x14ac:dyDescent="0.2">
      <c r="A30" s="478">
        <f>$E$25</f>
        <v>1.5</v>
      </c>
      <c r="B30" s="279" t="s">
        <v>169</v>
      </c>
      <c r="C30" s="242">
        <v>0</v>
      </c>
      <c r="D30" s="1">
        <v>1</v>
      </c>
      <c r="E30" s="1">
        <f>IF(F29&gt;0,ROUNDUP(D30*$A30,0),0)</f>
        <v>2</v>
      </c>
      <c r="F30" s="1">
        <f t="shared" ref="F30:N30" si="6">IF(G29&gt;0,ROUNDUP(E30*$A30,0),0)</f>
        <v>0</v>
      </c>
      <c r="G30" s="1">
        <f t="shared" si="6"/>
        <v>0</v>
      </c>
      <c r="H30" s="1">
        <f t="shared" si="6"/>
        <v>0</v>
      </c>
      <c r="I30" s="1">
        <f t="shared" si="6"/>
        <v>0</v>
      </c>
      <c r="J30" s="1">
        <f t="shared" si="6"/>
        <v>0</v>
      </c>
      <c r="K30" s="1">
        <f t="shared" si="6"/>
        <v>0</v>
      </c>
      <c r="L30" s="1">
        <f t="shared" si="6"/>
        <v>0</v>
      </c>
      <c r="M30" s="1">
        <f t="shared" si="6"/>
        <v>0</v>
      </c>
      <c r="N30" s="1">
        <f t="shared" si="6"/>
        <v>0</v>
      </c>
      <c r="O30" s="1"/>
      <c r="P30" s="112">
        <f>SUM(C30:N30)*$G$25</f>
        <v>9</v>
      </c>
      <c r="Q30" s="1">
        <f>(C30*C29+D30*D29+E30*E29+F30*F29+G30*G29+H30*H29+I30*I29+J30*J29+K29*K30+L29*L30+M29*M30+N29*N30)*3</f>
        <v>4.269514728251635</v>
      </c>
      <c r="R30" s="9">
        <f>P30/Q32</f>
        <v>88.549414386865067</v>
      </c>
    </row>
    <row r="31" spans="1:19" x14ac:dyDescent="0.2">
      <c r="A31" s="121"/>
      <c r="B31" s="279" t="s">
        <v>58</v>
      </c>
      <c r="C31" s="242"/>
      <c r="D31" s="1"/>
      <c r="E31" s="1"/>
      <c r="F31" s="1"/>
      <c r="G31" s="1"/>
      <c r="H31" s="1"/>
      <c r="I31" s="1"/>
      <c r="J31" s="1"/>
      <c r="K31" s="265"/>
      <c r="L31" s="265"/>
      <c r="M31" s="265"/>
      <c r="N31" s="265"/>
      <c r="O31" s="265"/>
      <c r="P31" s="112" t="s">
        <v>172</v>
      </c>
      <c r="Q31" s="1" t="s">
        <v>173</v>
      </c>
      <c r="R31" s="9" t="s">
        <v>175</v>
      </c>
    </row>
    <row r="32" spans="1:19" ht="17" thickBot="1" x14ac:dyDescent="0.25">
      <c r="A32" s="122"/>
      <c r="B32" s="280" t="s">
        <v>60</v>
      </c>
      <c r="C32" s="269">
        <f>(D30*$G$24*$C$24*$E$24-D30*$G$25*$C$25)*D29</f>
        <v>0.31837211009432326</v>
      </c>
      <c r="D32" s="166">
        <f t="shared" ref="D32:N32" si="7">(E30*$G$24*$C$24*$E$24-E30*$G$25*$C$25)*E29</f>
        <v>0.11557353280271848</v>
      </c>
      <c r="E32" s="166">
        <f t="shared" si="7"/>
        <v>0</v>
      </c>
      <c r="F32" s="166">
        <f t="shared" si="7"/>
        <v>0</v>
      </c>
      <c r="G32" s="166">
        <f t="shared" si="7"/>
        <v>0</v>
      </c>
      <c r="H32" s="166">
        <f t="shared" si="7"/>
        <v>0</v>
      </c>
      <c r="I32" s="166">
        <f t="shared" si="7"/>
        <v>0</v>
      </c>
      <c r="J32" s="166">
        <f t="shared" si="7"/>
        <v>0</v>
      </c>
      <c r="K32" s="166">
        <f t="shared" si="7"/>
        <v>0</v>
      </c>
      <c r="L32" s="166">
        <f t="shared" si="7"/>
        <v>0</v>
      </c>
      <c r="M32" s="166">
        <f t="shared" si="7"/>
        <v>0</v>
      </c>
      <c r="N32" s="166">
        <f t="shared" si="7"/>
        <v>0</v>
      </c>
      <c r="O32" s="266"/>
      <c r="P32" s="113">
        <f>SUM(C32:O32)</f>
        <v>0.43394564289704174</v>
      </c>
      <c r="Q32" s="166">
        <f>P32/Q30</f>
        <v>0.10163816511173913</v>
      </c>
      <c r="R32" s="10">
        <f>Q30/Q32</f>
        <v>42.007003211419736</v>
      </c>
    </row>
    <row r="33" spans="1:18" ht="17" thickBot="1" x14ac:dyDescent="0.25">
      <c r="A33" s="282"/>
      <c r="B33" s="466" t="s">
        <v>178</v>
      </c>
      <c r="C33" s="467"/>
      <c r="D33" s="467"/>
      <c r="E33" s="467"/>
      <c r="F33" s="467"/>
      <c r="G33" s="467"/>
      <c r="H33" s="467"/>
      <c r="I33" s="467"/>
      <c r="J33" s="467"/>
      <c r="K33" s="467"/>
      <c r="L33" s="467"/>
      <c r="M33" s="467"/>
      <c r="N33" s="467"/>
      <c r="O33" s="467"/>
      <c r="P33" s="467"/>
      <c r="Q33" s="467"/>
      <c r="R33" s="468"/>
    </row>
    <row r="34" spans="1:18" x14ac:dyDescent="0.2">
      <c r="A34" s="126"/>
      <c r="B34" s="278" t="s">
        <v>8</v>
      </c>
      <c r="C34" s="268">
        <f t="shared" ref="C34:N34" si="8">B15</f>
        <v>0.25436834382787382</v>
      </c>
      <c r="D34" s="165">
        <f t="shared" si="8"/>
        <v>1.0460836602548309</v>
      </c>
      <c r="E34" s="165">
        <f t="shared" si="8"/>
        <v>0.19825161819534806</v>
      </c>
      <c r="F34" s="165">
        <f t="shared" si="8"/>
        <v>4.8207363997313499E-2</v>
      </c>
      <c r="G34" s="165">
        <f t="shared" si="8"/>
        <v>1.1722224336547729E-2</v>
      </c>
      <c r="H34" s="165">
        <f t="shared" si="8"/>
        <v>0</v>
      </c>
      <c r="I34" s="165">
        <f t="shared" si="8"/>
        <v>0</v>
      </c>
      <c r="J34" s="165">
        <f t="shared" si="8"/>
        <v>0</v>
      </c>
      <c r="K34" s="165">
        <f t="shared" si="8"/>
        <v>0</v>
      </c>
      <c r="L34" s="165">
        <f t="shared" si="8"/>
        <v>0</v>
      </c>
      <c r="M34" s="165">
        <f t="shared" si="8"/>
        <v>0</v>
      </c>
      <c r="N34" s="165">
        <f t="shared" si="8"/>
        <v>0</v>
      </c>
      <c r="O34" s="165"/>
      <c r="P34" s="164" t="s">
        <v>170</v>
      </c>
      <c r="Q34" s="165" t="s">
        <v>171</v>
      </c>
      <c r="R34" s="58" t="s">
        <v>174</v>
      </c>
    </row>
    <row r="35" spans="1:18" x14ac:dyDescent="0.2">
      <c r="A35" s="121">
        <f>$E$25</f>
        <v>1.5</v>
      </c>
      <c r="B35" s="279" t="s">
        <v>169</v>
      </c>
      <c r="C35" s="242">
        <v>0</v>
      </c>
      <c r="D35" s="1">
        <v>1</v>
      </c>
      <c r="E35" s="1">
        <f>IF(F34&gt;0,ROUNDUP(D35*$A35,0),0)</f>
        <v>2</v>
      </c>
      <c r="F35" s="1">
        <f t="shared" ref="F35:N35" si="9">IF(G34&gt;0,ROUNDUP(E35*$A35,0),0)</f>
        <v>3</v>
      </c>
      <c r="G35" s="1">
        <f t="shared" si="9"/>
        <v>0</v>
      </c>
      <c r="H35" s="1">
        <f t="shared" si="9"/>
        <v>0</v>
      </c>
      <c r="I35" s="1">
        <f t="shared" si="9"/>
        <v>0</v>
      </c>
      <c r="J35" s="1">
        <f t="shared" si="9"/>
        <v>0</v>
      </c>
      <c r="K35" s="1">
        <f t="shared" si="9"/>
        <v>0</v>
      </c>
      <c r="L35" s="1">
        <f t="shared" si="9"/>
        <v>0</v>
      </c>
      <c r="M35" s="1">
        <f t="shared" si="9"/>
        <v>0</v>
      </c>
      <c r="N35" s="1">
        <f t="shared" si="9"/>
        <v>0</v>
      </c>
      <c r="O35" s="1"/>
      <c r="P35" s="112">
        <f>SUM(C35:N35)*$G$25</f>
        <v>18</v>
      </c>
      <c r="Q35" s="1">
        <f>(C35*C34+D35*D34+E35*E34+F35*F34+G35*G34+H35*H34+I35*I34+J35*J34+K34*K35+L34*L35+M34*M35+N34*N35)*3</f>
        <v>4.7616269659124031</v>
      </c>
      <c r="R35" s="9">
        <f>P35/Q37</f>
        <v>177.09882877373013</v>
      </c>
    </row>
    <row r="36" spans="1:18" x14ac:dyDescent="0.2">
      <c r="A36" s="121"/>
      <c r="B36" s="279" t="s">
        <v>58</v>
      </c>
      <c r="C36" s="242"/>
      <c r="D36" s="1"/>
      <c r="E36" s="1"/>
      <c r="F36" s="1"/>
      <c r="G36" s="1"/>
      <c r="H36" s="1"/>
      <c r="I36" s="1"/>
      <c r="J36" s="1"/>
      <c r="K36" s="265"/>
      <c r="L36" s="265"/>
      <c r="M36" s="265"/>
      <c r="N36" s="265"/>
      <c r="O36" s="265"/>
      <c r="P36" s="112" t="s">
        <v>172</v>
      </c>
      <c r="Q36" s="1" t="s">
        <v>173</v>
      </c>
      <c r="R36" s="9" t="s">
        <v>175</v>
      </c>
    </row>
    <row r="37" spans="1:18" ht="17" thickBot="1" x14ac:dyDescent="0.25">
      <c r="A37" s="122"/>
      <c r="B37" s="280" t="s">
        <v>60</v>
      </c>
      <c r="C37" s="269">
        <f>(D35*$G$24*$C$24*$E$24-D35*$G$25*$C$25)*D34</f>
        <v>0.31896607134501881</v>
      </c>
      <c r="D37" s="166">
        <f t="shared" ref="D37:N37" si="10">(E35*$G$24*$C$24*$E$24-E35*$G$25*$C$25)*E34</f>
        <v>0.12089958422284952</v>
      </c>
      <c r="E37" s="166">
        <f t="shared" si="10"/>
        <v>4.4097372194045914E-2</v>
      </c>
      <c r="F37" s="166">
        <f t="shared" si="10"/>
        <v>0</v>
      </c>
      <c r="G37" s="166">
        <f t="shared" si="10"/>
        <v>0</v>
      </c>
      <c r="H37" s="166">
        <f t="shared" si="10"/>
        <v>0</v>
      </c>
      <c r="I37" s="166">
        <f t="shared" si="10"/>
        <v>0</v>
      </c>
      <c r="J37" s="166">
        <f t="shared" si="10"/>
        <v>0</v>
      </c>
      <c r="K37" s="166">
        <f t="shared" si="10"/>
        <v>0</v>
      </c>
      <c r="L37" s="166">
        <f t="shared" si="10"/>
        <v>0</v>
      </c>
      <c r="M37" s="166">
        <f t="shared" si="10"/>
        <v>0</v>
      </c>
      <c r="N37" s="166">
        <f t="shared" si="10"/>
        <v>0</v>
      </c>
      <c r="O37" s="266"/>
      <c r="P37" s="113">
        <f>SUM(C37:O37)</f>
        <v>0.48396302776191424</v>
      </c>
      <c r="Q37" s="166">
        <f>P37/Q35</f>
        <v>0.10163816511173913</v>
      </c>
      <c r="R37" s="10">
        <f>Q35/Q37</f>
        <v>46.848808817805377</v>
      </c>
    </row>
    <row r="38" spans="1:18" ht="17" thickBot="1" x14ac:dyDescent="0.25">
      <c r="A38" s="282"/>
      <c r="B38" s="466" t="s">
        <v>179</v>
      </c>
      <c r="C38" s="467"/>
      <c r="D38" s="467"/>
      <c r="E38" s="467"/>
      <c r="F38" s="467"/>
      <c r="G38" s="467"/>
      <c r="H38" s="467"/>
      <c r="I38" s="467"/>
      <c r="J38" s="467"/>
      <c r="K38" s="467"/>
      <c r="L38" s="467"/>
      <c r="M38" s="467"/>
      <c r="N38" s="467"/>
      <c r="O38" s="467"/>
      <c r="P38" s="467"/>
      <c r="Q38" s="467"/>
      <c r="R38" s="468"/>
    </row>
    <row r="39" spans="1:18" x14ac:dyDescent="0.2">
      <c r="A39" s="126"/>
      <c r="B39" s="278" t="s">
        <v>8</v>
      </c>
      <c r="C39" s="268">
        <f>B16</f>
        <v>0.25438924962382758</v>
      </c>
      <c r="D39" s="165">
        <f t="shared" ref="D39:I39" si="11">C16</f>
        <v>1.046169634834933</v>
      </c>
      <c r="E39" s="165">
        <f t="shared" si="11"/>
        <v>0.19863780442426532</v>
      </c>
      <c r="F39" s="165">
        <f t="shared" si="11"/>
        <v>3.7645427089730517E-2</v>
      </c>
      <c r="G39" s="165">
        <f t="shared" si="11"/>
        <v>6.832908512837875E-3</v>
      </c>
      <c r="H39" s="165">
        <f t="shared" si="11"/>
        <v>1.2402207214577924E-3</v>
      </c>
      <c r="I39" s="165">
        <f t="shared" si="11"/>
        <v>0</v>
      </c>
      <c r="J39" s="165">
        <f>I16</f>
        <v>0</v>
      </c>
      <c r="K39" s="165">
        <f>J16</f>
        <v>0</v>
      </c>
      <c r="L39" s="165">
        <f>K16</f>
        <v>0</v>
      </c>
      <c r="M39" s="165">
        <f>L16</f>
        <v>0</v>
      </c>
      <c r="N39" s="165">
        <f>M16</f>
        <v>0</v>
      </c>
      <c r="O39" s="264"/>
      <c r="P39" s="164" t="s">
        <v>170</v>
      </c>
      <c r="Q39" s="165" t="s">
        <v>171</v>
      </c>
      <c r="R39" s="58" t="s">
        <v>174</v>
      </c>
    </row>
    <row r="40" spans="1:18" x14ac:dyDescent="0.2">
      <c r="A40" s="121">
        <f>$E$25</f>
        <v>1.5</v>
      </c>
      <c r="B40" s="279" t="s">
        <v>169</v>
      </c>
      <c r="C40" s="242">
        <v>0</v>
      </c>
      <c r="D40" s="1">
        <v>1</v>
      </c>
      <c r="E40" s="1">
        <f>IF(F39&gt;0,ROUNDUP(D40*$A40,0),0)</f>
        <v>2</v>
      </c>
      <c r="F40" s="1">
        <f t="shared" ref="F40:N40" si="12">IF(G39&gt;0,ROUNDUP(E40*$A40,0),0)</f>
        <v>3</v>
      </c>
      <c r="G40" s="1">
        <f t="shared" si="12"/>
        <v>5</v>
      </c>
      <c r="H40" s="1">
        <f t="shared" si="12"/>
        <v>0</v>
      </c>
      <c r="I40" s="1">
        <f t="shared" si="12"/>
        <v>0</v>
      </c>
      <c r="J40" s="1">
        <f t="shared" si="12"/>
        <v>0</v>
      </c>
      <c r="K40" s="1">
        <f t="shared" si="12"/>
        <v>0</v>
      </c>
      <c r="L40" s="1">
        <f t="shared" si="12"/>
        <v>0</v>
      </c>
      <c r="M40" s="1">
        <f t="shared" si="12"/>
        <v>0</v>
      </c>
      <c r="N40" s="1">
        <f t="shared" si="12"/>
        <v>0</v>
      </c>
      <c r="O40" s="265"/>
      <c r="P40" s="112">
        <f>SUM(C40:N40)*$G$25</f>
        <v>33</v>
      </c>
      <c r="Q40" s="1">
        <f>(C40*C39+D40*D39+E40*E39+F40*F39+G40*G39+H40*H39+I40*I39+J40*J39+K39*K40+L39*L40+M39*M40+N39*N40)*3</f>
        <v>4.7716382025505339</v>
      </c>
      <c r="R40" s="9">
        <f>P40/Q42</f>
        <v>324.68118608517187</v>
      </c>
    </row>
    <row r="41" spans="1:18" x14ac:dyDescent="0.2">
      <c r="A41" s="121"/>
      <c r="B41" s="279" t="s">
        <v>58</v>
      </c>
      <c r="C41" s="242"/>
      <c r="D41" s="1"/>
      <c r="E41" s="1"/>
      <c r="F41" s="1"/>
      <c r="G41" s="1"/>
      <c r="H41" s="1"/>
      <c r="I41" s="1"/>
      <c r="J41" s="1"/>
      <c r="K41" s="265"/>
      <c r="L41" s="265"/>
      <c r="M41" s="265"/>
      <c r="N41" s="265"/>
      <c r="O41" s="265"/>
      <c r="P41" s="112" t="s">
        <v>172</v>
      </c>
      <c r="Q41" s="1" t="s">
        <v>173</v>
      </c>
      <c r="R41" s="9" t="s">
        <v>175</v>
      </c>
    </row>
    <row r="42" spans="1:18" ht="17" thickBot="1" x14ac:dyDescent="0.25">
      <c r="A42" s="122"/>
      <c r="B42" s="280" t="s">
        <v>60</v>
      </c>
      <c r="C42" s="269">
        <f>(D40*$G$24*$C$24*$E$24-D40*$G$25*$C$25)*D39</f>
        <v>0.31899228624072229</v>
      </c>
      <c r="D42" s="166">
        <f t="shared" ref="D42:N42" si="13">(E40*$G$24*$C$24*$E$24-E40*$G$25*$C$25)*E39</f>
        <v>0.12113509178104095</v>
      </c>
      <c r="E42" s="166">
        <f t="shared" si="13"/>
        <v>3.4435909208231703E-2</v>
      </c>
      <c r="F42" s="166">
        <f t="shared" si="13"/>
        <v>1.0417264254318361E-2</v>
      </c>
      <c r="G42" s="166">
        <f t="shared" si="13"/>
        <v>0</v>
      </c>
      <c r="H42" s="166">
        <f t="shared" si="13"/>
        <v>0</v>
      </c>
      <c r="I42" s="166">
        <f t="shared" si="13"/>
        <v>0</v>
      </c>
      <c r="J42" s="166">
        <f t="shared" si="13"/>
        <v>0</v>
      </c>
      <c r="K42" s="166">
        <f t="shared" si="13"/>
        <v>0</v>
      </c>
      <c r="L42" s="166">
        <f t="shared" si="13"/>
        <v>0</v>
      </c>
      <c r="M42" s="166">
        <f t="shared" si="13"/>
        <v>0</v>
      </c>
      <c r="N42" s="166">
        <f t="shared" si="13"/>
        <v>0</v>
      </c>
      <c r="O42" s="266"/>
      <c r="P42" s="113">
        <f>SUM(C42:O42)</f>
        <v>0.48498055148431335</v>
      </c>
      <c r="Q42" s="166">
        <f>P42/Q40</f>
        <v>0.10163816511173915</v>
      </c>
      <c r="R42" s="10">
        <f>Q40/Q42</f>
        <v>46.947307611315907</v>
      </c>
    </row>
    <row r="43" spans="1:18" ht="17" thickBot="1" x14ac:dyDescent="0.25">
      <c r="A43" s="282"/>
      <c r="B43" s="466" t="s">
        <v>180</v>
      </c>
      <c r="C43" s="467"/>
      <c r="D43" s="467"/>
      <c r="E43" s="467"/>
      <c r="F43" s="467"/>
      <c r="G43" s="467"/>
      <c r="H43" s="467"/>
      <c r="I43" s="467"/>
      <c r="J43" s="467"/>
      <c r="K43" s="467"/>
      <c r="L43" s="467"/>
      <c r="M43" s="467"/>
      <c r="N43" s="467"/>
      <c r="O43" s="467"/>
      <c r="P43" s="467"/>
      <c r="Q43" s="467"/>
      <c r="R43" s="468"/>
    </row>
    <row r="44" spans="1:18" x14ac:dyDescent="0.2">
      <c r="A44" s="126"/>
      <c r="B44" s="278" t="s">
        <v>8</v>
      </c>
      <c r="C44" s="268">
        <f>B17</f>
        <v>0.25439017231577066</v>
      </c>
      <c r="D44" s="165">
        <f t="shared" ref="D44:I44" si="14">C17</f>
        <v>1.046173429383227</v>
      </c>
      <c r="E44" s="165">
        <f t="shared" si="14"/>
        <v>0.1986548504247404</v>
      </c>
      <c r="F44" s="165">
        <f t="shared" si="14"/>
        <v>3.7718895686383987E-2</v>
      </c>
      <c r="G44" s="165">
        <f t="shared" si="14"/>
        <v>7.1484073315374449E-3</v>
      </c>
      <c r="H44" s="165">
        <f t="shared" si="14"/>
        <v>1.2974859653596385E-3</v>
      </c>
      <c r="I44" s="165">
        <f t="shared" si="14"/>
        <v>2.3550278435842303E-4</v>
      </c>
      <c r="J44" s="165">
        <f>I17</f>
        <v>0</v>
      </c>
      <c r="K44" s="165">
        <f>J17</f>
        <v>0</v>
      </c>
      <c r="L44" s="165">
        <f>K17</f>
        <v>0</v>
      </c>
      <c r="M44" s="165">
        <f>L17</f>
        <v>0</v>
      </c>
      <c r="N44" s="165">
        <f>M17</f>
        <v>0</v>
      </c>
      <c r="O44" s="264"/>
      <c r="P44" s="164" t="s">
        <v>170</v>
      </c>
      <c r="Q44" s="165" t="s">
        <v>171</v>
      </c>
      <c r="R44" s="58" t="s">
        <v>174</v>
      </c>
    </row>
    <row r="45" spans="1:18" x14ac:dyDescent="0.2">
      <c r="A45" s="121">
        <f>$E$25</f>
        <v>1.5</v>
      </c>
      <c r="B45" s="279" t="s">
        <v>169</v>
      </c>
      <c r="C45" s="242">
        <v>0</v>
      </c>
      <c r="D45" s="1">
        <f>IF(E44&gt;0,POWER($A45,D$27),0)</f>
        <v>1</v>
      </c>
      <c r="E45" s="1">
        <f>IF(F44&gt;0,ROUNDUP(D45*$A45,0),0)</f>
        <v>2</v>
      </c>
      <c r="F45" s="1">
        <f t="shared" ref="F45:N45" si="15">IF(G44&gt;0,ROUNDUP(E45*$A45,0),0)</f>
        <v>3</v>
      </c>
      <c r="G45" s="1">
        <f t="shared" si="15"/>
        <v>5</v>
      </c>
      <c r="H45" s="1">
        <f t="shared" si="15"/>
        <v>8</v>
      </c>
      <c r="I45" s="1">
        <f t="shared" si="15"/>
        <v>0</v>
      </c>
      <c r="J45" s="1">
        <f t="shared" si="15"/>
        <v>0</v>
      </c>
      <c r="K45" s="1">
        <f t="shared" si="15"/>
        <v>0</v>
      </c>
      <c r="L45" s="1">
        <f t="shared" si="15"/>
        <v>0</v>
      </c>
      <c r="M45" s="1">
        <f t="shared" si="15"/>
        <v>0</v>
      </c>
      <c r="N45" s="1">
        <f t="shared" si="15"/>
        <v>0</v>
      </c>
      <c r="O45" s="265"/>
      <c r="P45" s="112">
        <f>SUM(C45:N45)*$G$25</f>
        <v>57</v>
      </c>
      <c r="Q45" s="1">
        <f>(C45*C44+D45*D44+E45*E44+F45*F44+G45*G44+H45*H44+I45*I44+J45*J44+K44*K45+L44*L45+M44*M45+N44*N45)*3</f>
        <v>4.808285225017273</v>
      </c>
      <c r="R45" s="9">
        <f>P45/Q47</f>
        <v>560.81295778347885</v>
      </c>
    </row>
    <row r="46" spans="1:18" x14ac:dyDescent="0.2">
      <c r="A46" s="121"/>
      <c r="B46" s="279" t="s">
        <v>58</v>
      </c>
      <c r="C46" s="242"/>
      <c r="D46" s="1"/>
      <c r="E46" s="1"/>
      <c r="F46" s="1"/>
      <c r="G46" s="1"/>
      <c r="H46" s="1"/>
      <c r="I46" s="1"/>
      <c r="J46" s="1"/>
      <c r="K46" s="265"/>
      <c r="L46" s="265"/>
      <c r="M46" s="265"/>
      <c r="N46" s="265"/>
      <c r="O46" s="265"/>
      <c r="P46" s="112" t="s">
        <v>172</v>
      </c>
      <c r="Q46" s="1" t="s">
        <v>173</v>
      </c>
      <c r="R46" s="9" t="s">
        <v>175</v>
      </c>
    </row>
    <row r="47" spans="1:18" ht="17" thickBot="1" x14ac:dyDescent="0.25">
      <c r="A47" s="122"/>
      <c r="B47" s="280" t="s">
        <v>60</v>
      </c>
      <c r="C47" s="269">
        <f>(D45*$G$24*$C$24*$E$24-D45*$G$25*$C$25)*D44</f>
        <v>0.31899344325350037</v>
      </c>
      <c r="D47" s="166">
        <f t="shared" ref="D47:N47" si="16">(E45*$G$24*$C$24*$E$24-E45*$G$25*$C$25)*E44</f>
        <v>0.12114548692630564</v>
      </c>
      <c r="E47" s="166">
        <f t="shared" si="16"/>
        <v>3.4503114128446442E-2</v>
      </c>
      <c r="F47" s="166">
        <f t="shared" si="16"/>
        <v>1.0898265069731544E-2</v>
      </c>
      <c r="G47" s="166">
        <f t="shared" si="16"/>
        <v>3.1649782266572925E-3</v>
      </c>
      <c r="H47" s="166">
        <f t="shared" si="16"/>
        <v>0</v>
      </c>
      <c r="I47" s="166">
        <f t="shared" si="16"/>
        <v>0</v>
      </c>
      <c r="J47" s="166">
        <f t="shared" si="16"/>
        <v>0</v>
      </c>
      <c r="K47" s="166">
        <f t="shared" si="16"/>
        <v>0</v>
      </c>
      <c r="L47" s="166">
        <f t="shared" si="16"/>
        <v>0</v>
      </c>
      <c r="M47" s="166">
        <f t="shared" si="16"/>
        <v>0</v>
      </c>
      <c r="N47" s="166">
        <f t="shared" si="16"/>
        <v>0</v>
      </c>
      <c r="O47" s="266"/>
      <c r="P47" s="113">
        <f>SUM(C47:O47)</f>
        <v>0.48870528760464127</v>
      </c>
      <c r="Q47" s="166">
        <f>P47/Q45</f>
        <v>0.10163816511173912</v>
      </c>
      <c r="R47" s="10">
        <f>Q45/Q47</f>
        <v>47.307871208921696</v>
      </c>
    </row>
    <row r="48" spans="1:18" ht="17" thickBot="1" x14ac:dyDescent="0.25">
      <c r="A48" s="282"/>
      <c r="B48" s="466" t="s">
        <v>181</v>
      </c>
      <c r="C48" s="467"/>
      <c r="D48" s="467"/>
      <c r="E48" s="467"/>
      <c r="F48" s="467"/>
      <c r="G48" s="467"/>
      <c r="H48" s="467"/>
      <c r="I48" s="467"/>
      <c r="J48" s="467"/>
      <c r="K48" s="467"/>
      <c r="L48" s="467"/>
      <c r="M48" s="467"/>
      <c r="N48" s="467"/>
      <c r="O48" s="467"/>
      <c r="P48" s="467"/>
      <c r="Q48" s="467"/>
      <c r="R48" s="468"/>
    </row>
    <row r="49" spans="1:18" x14ac:dyDescent="0.2">
      <c r="A49" s="126"/>
      <c r="B49" s="278" t="s">
        <v>8</v>
      </c>
      <c r="C49" s="268">
        <f>B18</f>
        <v>0.25439021303942572</v>
      </c>
      <c r="D49" s="165">
        <f t="shared" ref="D49:I49" si="17">C18</f>
        <v>1.046173596858273</v>
      </c>
      <c r="E49" s="165">
        <f t="shared" si="17"/>
        <v>0.19865560276463615</v>
      </c>
      <c r="F49" s="165">
        <f t="shared" si="17"/>
        <v>3.7722138552602542E-2</v>
      </c>
      <c r="G49" s="165">
        <f t="shared" si="17"/>
        <v>7.1623592683027664E-3</v>
      </c>
      <c r="H49" s="165">
        <f t="shared" si="17"/>
        <v>1.3573955592534217E-3</v>
      </c>
      <c r="I49" s="165">
        <f t="shared" si="17"/>
        <v>2.4637679498238968E-4</v>
      </c>
      <c r="J49" s="165">
        <f>I18</f>
        <v>4.4719112783292725E-5</v>
      </c>
      <c r="K49" s="165">
        <f>J18</f>
        <v>0</v>
      </c>
      <c r="L49" s="165">
        <f>K18</f>
        <v>0</v>
      </c>
      <c r="M49" s="165">
        <f>L18</f>
        <v>0</v>
      </c>
      <c r="N49" s="165">
        <f>M18</f>
        <v>0</v>
      </c>
      <c r="O49" s="264"/>
      <c r="P49" s="164" t="s">
        <v>170</v>
      </c>
      <c r="Q49" s="165" t="s">
        <v>171</v>
      </c>
      <c r="R49" s="58" t="s">
        <v>174</v>
      </c>
    </row>
    <row r="50" spans="1:18" x14ac:dyDescent="0.2">
      <c r="A50" s="121">
        <f>$E$25</f>
        <v>1.5</v>
      </c>
      <c r="B50" s="279" t="s">
        <v>169</v>
      </c>
      <c r="C50" s="242">
        <v>0</v>
      </c>
      <c r="D50" s="1">
        <f>IF(E49&gt;0,POWER($A50,D$27),0)</f>
        <v>1</v>
      </c>
      <c r="E50" s="1">
        <f>IF(F49&gt;0,ROUNDUP(D50*$A50,0),0)</f>
        <v>2</v>
      </c>
      <c r="F50" s="1">
        <f t="shared" ref="F50:N50" si="18">IF(G49&gt;0,ROUNDUP(E50*$A50,0),0)</f>
        <v>3</v>
      </c>
      <c r="G50" s="1">
        <f t="shared" si="18"/>
        <v>5</v>
      </c>
      <c r="H50" s="1">
        <f t="shared" si="18"/>
        <v>8</v>
      </c>
      <c r="I50" s="1">
        <f t="shared" si="18"/>
        <v>12</v>
      </c>
      <c r="J50" s="1">
        <f t="shared" si="18"/>
        <v>0</v>
      </c>
      <c r="K50" s="1">
        <f t="shared" si="18"/>
        <v>0</v>
      </c>
      <c r="L50" s="1">
        <f t="shared" si="18"/>
        <v>0</v>
      </c>
      <c r="M50" s="1">
        <f t="shared" si="18"/>
        <v>0</v>
      </c>
      <c r="N50" s="1">
        <f t="shared" si="18"/>
        <v>0</v>
      </c>
      <c r="O50" s="265"/>
      <c r="P50" s="112">
        <f>SUM(C50:N50)*$G$25</f>
        <v>93</v>
      </c>
      <c r="Q50" s="1">
        <f>(C50*C49+D50*D49+E50*E49+F50*F49+G50*G49+H50*H49+I50*I49+J50*J49+K49*K50+L49*L50+M49*M50+N49*N50)*3</f>
        <v>4.8188361012020486</v>
      </c>
      <c r="R50" s="9">
        <f>P50/Q52</f>
        <v>915.01061533093889</v>
      </c>
    </row>
    <row r="51" spans="1:18" x14ac:dyDescent="0.2">
      <c r="A51" s="121"/>
      <c r="B51" s="279" t="s">
        <v>58</v>
      </c>
      <c r="C51" s="242"/>
      <c r="D51" s="1"/>
      <c r="E51" s="1"/>
      <c r="F51" s="1"/>
      <c r="G51" s="1"/>
      <c r="H51" s="1"/>
      <c r="I51" s="1"/>
      <c r="J51" s="1"/>
      <c r="K51" s="265"/>
      <c r="L51" s="265"/>
      <c r="M51" s="265"/>
      <c r="N51" s="265"/>
      <c r="O51" s="265"/>
      <c r="P51" s="112" t="s">
        <v>172</v>
      </c>
      <c r="Q51" s="1" t="s">
        <v>173</v>
      </c>
      <c r="R51" s="9" t="s">
        <v>175</v>
      </c>
    </row>
    <row r="52" spans="1:18" ht="17" thickBot="1" x14ac:dyDescent="0.25">
      <c r="A52" s="122"/>
      <c r="B52" s="280" t="s">
        <v>60</v>
      </c>
      <c r="C52" s="269">
        <f>(D50*$G$24*$C$24*$E$24-D50*$G$25*$C$25)*D49</f>
        <v>0.31899349431906954</v>
      </c>
      <c r="D52" s="166">
        <f t="shared" ref="D52:N52" si="19">(E50*$G$24*$C$24*$E$24-E50*$G$25*$C$25)*E49</f>
        <v>0.12114594572498491</v>
      </c>
      <c r="E52" s="166">
        <f t="shared" si="19"/>
        <v>3.4506080519195848E-2</v>
      </c>
      <c r="F52" s="166">
        <f t="shared" si="19"/>
        <v>1.0919535808520278E-2</v>
      </c>
      <c r="G52" s="166">
        <f t="shared" si="19"/>
        <v>3.3111166553601783E-3</v>
      </c>
      <c r="H52" s="166">
        <f t="shared" si="19"/>
        <v>9.0148627325236394E-4</v>
      </c>
      <c r="I52" s="166">
        <f t="shared" si="19"/>
        <v>0</v>
      </c>
      <c r="J52" s="166">
        <f t="shared" si="19"/>
        <v>0</v>
      </c>
      <c r="K52" s="166">
        <f t="shared" si="19"/>
        <v>0</v>
      </c>
      <c r="L52" s="166">
        <f t="shared" si="19"/>
        <v>0</v>
      </c>
      <c r="M52" s="166">
        <f t="shared" si="19"/>
        <v>0</v>
      </c>
      <c r="N52" s="166">
        <f t="shared" si="19"/>
        <v>0</v>
      </c>
      <c r="O52" s="266"/>
      <c r="P52" s="113">
        <f>SUM(C52:O52)</f>
        <v>0.48977765930038314</v>
      </c>
      <c r="Q52" s="166">
        <f>P52/Q50</f>
        <v>0.10163816511173915</v>
      </c>
      <c r="R52" s="10">
        <f>Q50/Q52</f>
        <v>47.411679420858377</v>
      </c>
    </row>
    <row r="53" spans="1:18" ht="17" thickBot="1" x14ac:dyDescent="0.25">
      <c r="A53" s="282"/>
      <c r="B53" s="466" t="s">
        <v>184</v>
      </c>
      <c r="C53" s="467"/>
      <c r="D53" s="467"/>
      <c r="E53" s="467"/>
      <c r="F53" s="467"/>
      <c r="G53" s="467"/>
      <c r="H53" s="467"/>
      <c r="I53" s="467"/>
      <c r="J53" s="467"/>
      <c r="K53" s="467"/>
      <c r="L53" s="467"/>
      <c r="M53" s="467"/>
      <c r="N53" s="467"/>
      <c r="O53" s="467"/>
      <c r="P53" s="467"/>
      <c r="Q53" s="467"/>
      <c r="R53" s="468"/>
    </row>
    <row r="54" spans="1:18" x14ac:dyDescent="0.2">
      <c r="A54" s="126"/>
      <c r="B54" s="278" t="s">
        <v>8</v>
      </c>
      <c r="C54" s="268">
        <f>B19</f>
        <v>0.25439021483679269</v>
      </c>
      <c r="D54" s="268">
        <f t="shared" ref="D54:N54" si="20">C19</f>
        <v>1.0461736042499015</v>
      </c>
      <c r="E54" s="268">
        <f t="shared" si="20"/>
        <v>0.19865563596968955</v>
      </c>
      <c r="F54" s="268">
        <f t="shared" si="20"/>
        <v>3.7722281679315864E-2</v>
      </c>
      <c r="G54" s="268">
        <f t="shared" si="20"/>
        <v>7.1629750997426389E-3</v>
      </c>
      <c r="H54" s="268">
        <f t="shared" si="20"/>
        <v>1.3600448718654114E-3</v>
      </c>
      <c r="I54" s="268">
        <f t="shared" si="20"/>
        <v>2.577528996102656E-4</v>
      </c>
      <c r="J54" s="268">
        <f t="shared" si="20"/>
        <v>4.6783955399355186E-5</v>
      </c>
      <c r="K54" s="268">
        <f t="shared" si="20"/>
        <v>8.4916153654074498E-6</v>
      </c>
      <c r="L54" s="268">
        <f t="shared" si="20"/>
        <v>0</v>
      </c>
      <c r="M54" s="268">
        <f t="shared" si="20"/>
        <v>0</v>
      </c>
      <c r="N54" s="268">
        <f t="shared" si="20"/>
        <v>0</v>
      </c>
      <c r="O54" s="268"/>
      <c r="P54" s="164" t="s">
        <v>170</v>
      </c>
      <c r="Q54" s="165" t="s">
        <v>171</v>
      </c>
      <c r="R54" s="58" t="s">
        <v>174</v>
      </c>
    </row>
    <row r="55" spans="1:18" x14ac:dyDescent="0.2">
      <c r="A55" s="121">
        <f>$E$25</f>
        <v>1.5</v>
      </c>
      <c r="B55" s="279" t="s">
        <v>169</v>
      </c>
      <c r="C55" s="242">
        <v>0</v>
      </c>
      <c r="D55" s="1">
        <f>IF(E54&gt;0,POWER($A55,D$27),0)</f>
        <v>1</v>
      </c>
      <c r="E55" s="1">
        <f>IF(F54&gt;0,ROUNDUP(D55*$A55,0),0)</f>
        <v>2</v>
      </c>
      <c r="F55" s="1">
        <f t="shared" ref="F55:N55" si="21">IF(G54&gt;0,ROUNDUP(E55*$A55,0),0)</f>
        <v>3</v>
      </c>
      <c r="G55" s="1">
        <f t="shared" si="21"/>
        <v>5</v>
      </c>
      <c r="H55" s="1">
        <f t="shared" si="21"/>
        <v>8</v>
      </c>
      <c r="I55" s="1">
        <f t="shared" si="21"/>
        <v>12</v>
      </c>
      <c r="J55" s="1">
        <f t="shared" si="21"/>
        <v>18</v>
      </c>
      <c r="K55" s="1">
        <f t="shared" si="21"/>
        <v>0</v>
      </c>
      <c r="L55" s="1">
        <f t="shared" si="21"/>
        <v>0</v>
      </c>
      <c r="M55" s="1">
        <f t="shared" si="21"/>
        <v>0</v>
      </c>
      <c r="N55" s="1">
        <f t="shared" si="21"/>
        <v>0</v>
      </c>
      <c r="O55" s="265"/>
      <c r="P55" s="112">
        <f>SUM(C55:N55)*$G$25</f>
        <v>147</v>
      </c>
      <c r="Q55" s="1">
        <f>(C55*C54+D55*D54+E55*E54+F55*F54+G55*G54+H55*H54+I55*I54+J55*J54+K54*K55+L54*L55+M54*M55+N54*N55)*3</f>
        <v>4.8218463050801272</v>
      </c>
      <c r="R55" s="9">
        <f>P55/Q57</f>
        <v>1446.3071016521287</v>
      </c>
    </row>
    <row r="56" spans="1:18" x14ac:dyDescent="0.2">
      <c r="A56" s="121"/>
      <c r="B56" s="279" t="s">
        <v>58</v>
      </c>
      <c r="C56" s="242"/>
      <c r="D56" s="1"/>
      <c r="E56" s="1"/>
      <c r="F56" s="1"/>
      <c r="G56" s="1"/>
      <c r="H56" s="1"/>
      <c r="I56" s="1"/>
      <c r="J56" s="1"/>
      <c r="K56" s="265"/>
      <c r="L56" s="265"/>
      <c r="M56" s="265"/>
      <c r="N56" s="265"/>
      <c r="O56" s="265"/>
      <c r="P56" s="112" t="s">
        <v>172</v>
      </c>
      <c r="Q56" s="1" t="s">
        <v>173</v>
      </c>
      <c r="R56" s="9" t="s">
        <v>175</v>
      </c>
    </row>
    <row r="57" spans="1:18" ht="17" thickBot="1" x14ac:dyDescent="0.25">
      <c r="A57" s="122"/>
      <c r="B57" s="280" t="s">
        <v>60</v>
      </c>
      <c r="C57" s="269">
        <f>(D55*$G$24*$C$24*$E$24-D55*$G$25*$C$25)*D54</f>
        <v>0.31899349657288417</v>
      </c>
      <c r="D57" s="166">
        <f t="shared" ref="D57:N57" si="22">(E55*$G$24*$C$24*$E$24-E55*$G$25*$C$25)*E54</f>
        <v>0.12114596597438911</v>
      </c>
      <c r="E57" s="166">
        <f t="shared" si="22"/>
        <v>3.4506211443424535E-2</v>
      </c>
      <c r="F57" s="166">
        <f t="shared" si="22"/>
        <v>1.092047468818378E-2</v>
      </c>
      <c r="G57" s="166">
        <f t="shared" si="22"/>
        <v>3.3175791659047389E-3</v>
      </c>
      <c r="H57" s="166">
        <f t="shared" si="22"/>
        <v>9.431111436702369E-4</v>
      </c>
      <c r="I57" s="166">
        <f t="shared" si="22"/>
        <v>2.5677191070683469E-4</v>
      </c>
      <c r="J57" s="166">
        <f t="shared" si="22"/>
        <v>0</v>
      </c>
      <c r="K57" s="166">
        <f t="shared" si="22"/>
        <v>0</v>
      </c>
      <c r="L57" s="166">
        <f t="shared" si="22"/>
        <v>0</v>
      </c>
      <c r="M57" s="166">
        <f t="shared" si="22"/>
        <v>0</v>
      </c>
      <c r="N57" s="166">
        <f t="shared" si="22"/>
        <v>0</v>
      </c>
      <c r="O57" s="266"/>
      <c r="P57" s="113">
        <f>SUM(C57:O57)</f>
        <v>0.49008361089916341</v>
      </c>
      <c r="Q57" s="166">
        <f>P57/Q55</f>
        <v>0.10163816511173918</v>
      </c>
      <c r="R57" s="10">
        <f>Q55/Q57</f>
        <v>47.441296286479357</v>
      </c>
    </row>
    <row r="58" spans="1:18" ht="17" thickBot="1" x14ac:dyDescent="0.25">
      <c r="A58" s="282"/>
      <c r="B58" s="466" t="s">
        <v>185</v>
      </c>
      <c r="C58" s="467"/>
      <c r="D58" s="467"/>
      <c r="E58" s="467"/>
      <c r="F58" s="467"/>
      <c r="G58" s="467"/>
      <c r="H58" s="467"/>
      <c r="I58" s="467"/>
      <c r="J58" s="467"/>
      <c r="K58" s="467"/>
      <c r="L58" s="467"/>
      <c r="M58" s="467"/>
      <c r="N58" s="467"/>
      <c r="O58" s="467"/>
      <c r="P58" s="467"/>
      <c r="Q58" s="467"/>
      <c r="R58" s="468"/>
    </row>
    <row r="59" spans="1:18" x14ac:dyDescent="0.2">
      <c r="A59" s="126"/>
      <c r="B59" s="278" t="s">
        <v>8</v>
      </c>
      <c r="C59" s="268">
        <f>B20</f>
        <v>0.25439021484029395</v>
      </c>
      <c r="D59" s="268">
        <f t="shared" ref="D59:N59" si="23">C20</f>
        <v>1.0461736042643002</v>
      </c>
      <c r="E59" s="268">
        <f t="shared" si="23"/>
        <v>0.198655637376004</v>
      </c>
      <c r="F59" s="268">
        <f t="shared" si="23"/>
        <v>3.7722287985070643E-2</v>
      </c>
      <c r="G59" s="268">
        <f t="shared" si="23"/>
        <v>7.1630022778624864E-3</v>
      </c>
      <c r="H59" s="268">
        <f t="shared" si="23"/>
        <v>1.3601618107809889E-3</v>
      </c>
      <c r="I59" s="268">
        <f t="shared" si="23"/>
        <v>2.5825597184141001E-4</v>
      </c>
      <c r="J59" s="268">
        <f t="shared" si="23"/>
        <v>4.8944139241883673E-5</v>
      </c>
      <c r="K59" s="268">
        <f t="shared" si="23"/>
        <v>8.8837038528544226E-6</v>
      </c>
      <c r="L59" s="268">
        <f t="shared" si="23"/>
        <v>1.6124544300430766E-6</v>
      </c>
      <c r="M59" s="268">
        <f t="shared" si="23"/>
        <v>0</v>
      </c>
      <c r="N59" s="268">
        <f t="shared" si="23"/>
        <v>0</v>
      </c>
      <c r="O59" s="268"/>
      <c r="P59" s="164" t="s">
        <v>170</v>
      </c>
      <c r="Q59" s="165" t="s">
        <v>171</v>
      </c>
      <c r="R59" s="58" t="s">
        <v>174</v>
      </c>
    </row>
    <row r="60" spans="1:18" x14ac:dyDescent="0.2">
      <c r="A60" s="121">
        <f>$E$25</f>
        <v>1.5</v>
      </c>
      <c r="B60" s="279" t="s">
        <v>169</v>
      </c>
      <c r="C60" s="242">
        <v>0</v>
      </c>
      <c r="D60" s="1">
        <f>IF(E59&gt;0,POWER($A60,D$27),0)</f>
        <v>1</v>
      </c>
      <c r="E60" s="1">
        <f>IF(F59&gt;0,ROUNDUP(D60*$A60,0),0)</f>
        <v>2</v>
      </c>
      <c r="F60" s="1">
        <f t="shared" ref="F60:N60" si="24">IF(G59&gt;0,ROUNDUP(E60*$A60,0),0)</f>
        <v>3</v>
      </c>
      <c r="G60" s="1">
        <f t="shared" si="24"/>
        <v>5</v>
      </c>
      <c r="H60" s="1">
        <f t="shared" si="24"/>
        <v>8</v>
      </c>
      <c r="I60" s="1">
        <f t="shared" si="24"/>
        <v>12</v>
      </c>
      <c r="J60" s="1">
        <f t="shared" si="24"/>
        <v>18</v>
      </c>
      <c r="K60" s="1">
        <f t="shared" si="24"/>
        <v>27</v>
      </c>
      <c r="L60" s="1">
        <f t="shared" si="24"/>
        <v>0</v>
      </c>
      <c r="M60" s="1">
        <f t="shared" si="24"/>
        <v>0</v>
      </c>
      <c r="N60" s="1">
        <f t="shared" si="24"/>
        <v>0</v>
      </c>
      <c r="O60" s="265"/>
      <c r="P60" s="112">
        <f>SUM(C60:N60)*$G$25</f>
        <v>228</v>
      </c>
      <c r="Q60" s="1">
        <f>(C60*C59+D60*D59+E60*E59+F60*F59+G60*G59+H60*H59+I60*I59+J60*J59+K59*K60+L59*L60+M59*M60+N59*N60)*3</f>
        <v>4.8227039250586756</v>
      </c>
      <c r="R60" s="9">
        <f>P60/Q62</f>
        <v>2243.2518311339149</v>
      </c>
    </row>
    <row r="61" spans="1:18" x14ac:dyDescent="0.2">
      <c r="A61" s="121"/>
      <c r="B61" s="279" t="s">
        <v>58</v>
      </c>
      <c r="C61" s="242"/>
      <c r="D61" s="1"/>
      <c r="E61" s="1"/>
      <c r="F61" s="1"/>
      <c r="G61" s="1"/>
      <c r="H61" s="1"/>
      <c r="I61" s="1"/>
      <c r="J61" s="1"/>
      <c r="K61" s="265"/>
      <c r="L61" s="265"/>
      <c r="M61" s="265"/>
      <c r="N61" s="265"/>
      <c r="O61" s="265"/>
      <c r="P61" s="112" t="s">
        <v>172</v>
      </c>
      <c r="Q61" s="1" t="s">
        <v>173</v>
      </c>
      <c r="R61" s="9" t="s">
        <v>175</v>
      </c>
    </row>
    <row r="62" spans="1:18" ht="17" thickBot="1" x14ac:dyDescent="0.25">
      <c r="A62" s="122"/>
      <c r="B62" s="280" t="s">
        <v>60</v>
      </c>
      <c r="C62" s="269">
        <f>(D60*$G$24*$C$24*$E$24-D60*$G$25*$C$25)*D59</f>
        <v>0.31899349657727455</v>
      </c>
      <c r="D62" s="166">
        <f t="shared" ref="D62:N62" si="25">(E60*$G$24*$C$24*$E$24-E60*$G$25*$C$25)*E59</f>
        <v>0.12114596683200043</v>
      </c>
      <c r="E62" s="166">
        <f t="shared" si="25"/>
        <v>3.4506217211572647E-2</v>
      </c>
      <c r="F62" s="166">
        <f t="shared" si="25"/>
        <v>1.0920516123197267E-2</v>
      </c>
      <c r="G62" s="166">
        <f t="shared" si="25"/>
        <v>3.3178644168681657E-3</v>
      </c>
      <c r="H62" s="166">
        <f t="shared" si="25"/>
        <v>9.4495187185595557E-4</v>
      </c>
      <c r="I62" s="166">
        <f t="shared" si="25"/>
        <v>2.6862799529800028E-4</v>
      </c>
      <c r="J62" s="166">
        <f t="shared" si="25"/>
        <v>7.313679207901708E-5</v>
      </c>
      <c r="K62" s="166">
        <f t="shared" si="25"/>
        <v>0</v>
      </c>
      <c r="L62" s="166">
        <f t="shared" si="25"/>
        <v>0</v>
      </c>
      <c r="M62" s="166">
        <f t="shared" si="25"/>
        <v>0</v>
      </c>
      <c r="N62" s="166">
        <f t="shared" si="25"/>
        <v>0</v>
      </c>
      <c r="O62" s="266"/>
      <c r="P62" s="113">
        <f>SUM(C62:O62)</f>
        <v>0.49017077782014606</v>
      </c>
      <c r="Q62" s="166">
        <f>P62/Q60</f>
        <v>0.10163816511173913</v>
      </c>
      <c r="R62" s="10">
        <f>Q60/Q62</f>
        <v>47.44973425835348</v>
      </c>
    </row>
    <row r="63" spans="1:18" ht="17" thickBot="1" x14ac:dyDescent="0.25">
      <c r="A63" s="282"/>
      <c r="B63" s="466" t="s">
        <v>186</v>
      </c>
      <c r="C63" s="467"/>
      <c r="D63" s="467"/>
      <c r="E63" s="467"/>
      <c r="F63" s="467"/>
      <c r="G63" s="467"/>
      <c r="H63" s="467"/>
      <c r="I63" s="467"/>
      <c r="J63" s="467"/>
      <c r="K63" s="467"/>
      <c r="L63" s="467"/>
      <c r="M63" s="467"/>
      <c r="N63" s="467"/>
      <c r="O63" s="467"/>
      <c r="P63" s="467"/>
      <c r="Q63" s="467"/>
      <c r="R63" s="468"/>
    </row>
    <row r="64" spans="1:18" x14ac:dyDescent="0.2">
      <c r="A64" s="126"/>
      <c r="B64" s="278" t="s">
        <v>8</v>
      </c>
      <c r="C64" s="268">
        <f>B21</f>
        <v>0.25439021484044849</v>
      </c>
      <c r="D64" s="268">
        <f t="shared" ref="D64:N64" si="26">C21</f>
        <v>1.0461736042649357</v>
      </c>
      <c r="E64" s="268">
        <f t="shared" si="26"/>
        <v>0.19865563743807269</v>
      </c>
      <c r="F64" s="268">
        <f t="shared" si="26"/>
        <v>3.7722288263379547E-2</v>
      </c>
      <c r="G64" s="268">
        <f t="shared" si="26"/>
        <v>7.1630034773880365E-3</v>
      </c>
      <c r="H64" s="268">
        <f t="shared" si="26"/>
        <v>1.3601669719814937E-3</v>
      </c>
      <c r="I64" s="268">
        <f t="shared" si="26"/>
        <v>2.582781771956823E-4</v>
      </c>
      <c r="J64" s="268">
        <f t="shared" si="26"/>
        <v>4.9039666551731367E-5</v>
      </c>
      <c r="K64" s="268">
        <f t="shared" si="26"/>
        <v>9.2938964817332632E-6</v>
      </c>
      <c r="L64" s="268">
        <f t="shared" si="26"/>
        <v>1.6869072632939489E-6</v>
      </c>
      <c r="M64" s="268">
        <f t="shared" si="26"/>
        <v>3.0618547565565095E-7</v>
      </c>
      <c r="N64" s="268">
        <f t="shared" si="26"/>
        <v>0</v>
      </c>
      <c r="O64" s="268"/>
      <c r="P64" s="164" t="s">
        <v>170</v>
      </c>
      <c r="Q64" s="165" t="s">
        <v>171</v>
      </c>
      <c r="R64" s="58" t="s">
        <v>174</v>
      </c>
    </row>
    <row r="65" spans="1:18" x14ac:dyDescent="0.2">
      <c r="A65" s="121">
        <f>$E$25</f>
        <v>1.5</v>
      </c>
      <c r="B65" s="279" t="s">
        <v>169</v>
      </c>
      <c r="C65" s="242">
        <v>0</v>
      </c>
      <c r="D65" s="1">
        <f>IF(E64&gt;0,POWER($A65,D$27),0)</f>
        <v>1</v>
      </c>
      <c r="E65" s="1">
        <f>IF(F64&gt;0,ROUNDUP(D65*$A65,0),0)</f>
        <v>2</v>
      </c>
      <c r="F65" s="1">
        <f t="shared" ref="F65:N65" si="27">IF(G64&gt;0,ROUNDUP(E65*$A65,0),0)</f>
        <v>3</v>
      </c>
      <c r="G65" s="1">
        <f t="shared" si="27"/>
        <v>5</v>
      </c>
      <c r="H65" s="1">
        <f t="shared" si="27"/>
        <v>8</v>
      </c>
      <c r="I65" s="1">
        <f t="shared" si="27"/>
        <v>12</v>
      </c>
      <c r="J65" s="1">
        <f t="shared" si="27"/>
        <v>18</v>
      </c>
      <c r="K65" s="1">
        <f t="shared" si="27"/>
        <v>27</v>
      </c>
      <c r="L65" s="1">
        <f t="shared" si="27"/>
        <v>41</v>
      </c>
      <c r="M65" s="1">
        <f t="shared" si="27"/>
        <v>0</v>
      </c>
      <c r="N65" s="1">
        <f t="shared" si="27"/>
        <v>0</v>
      </c>
      <c r="O65" s="265"/>
      <c r="P65" s="112">
        <f>SUM(C65:N65)*$G$25</f>
        <v>351</v>
      </c>
      <c r="Q65" s="1">
        <f>(C65*C64+D65*D64+E65*E64+F65*F64+G65*G64+H65*H64+I65*I64+J65*J64+K64*K65+L64*L65+M64*M65+N64*N65)*3</f>
        <v>4.8229507428632807</v>
      </c>
      <c r="R65" s="9">
        <f>P65/Q67</f>
        <v>3453.4271610877381</v>
      </c>
    </row>
    <row r="66" spans="1:18" x14ac:dyDescent="0.2">
      <c r="A66" s="121"/>
      <c r="B66" s="279" t="s">
        <v>58</v>
      </c>
      <c r="C66" s="242"/>
      <c r="D66" s="1"/>
      <c r="E66" s="1"/>
      <c r="F66" s="1"/>
      <c r="G66" s="1"/>
      <c r="H66" s="1"/>
      <c r="I66" s="1"/>
      <c r="J66" s="1"/>
      <c r="K66" s="265"/>
      <c r="L66" s="265"/>
      <c r="M66" s="265"/>
      <c r="N66" s="265"/>
      <c r="O66" s="265"/>
      <c r="P66" s="112" t="s">
        <v>172</v>
      </c>
      <c r="Q66" s="1" t="s">
        <v>173</v>
      </c>
      <c r="R66" s="9" t="s">
        <v>175</v>
      </c>
    </row>
    <row r="67" spans="1:18" ht="17" thickBot="1" x14ac:dyDescent="0.25">
      <c r="A67" s="122"/>
      <c r="B67" s="280" t="s">
        <v>60</v>
      </c>
      <c r="C67" s="269">
        <f>(D65*$G$24*$C$24*$E$24-D65*$G$25*$C$25)*D64</f>
        <v>0.31899349657746834</v>
      </c>
      <c r="D67" s="166">
        <f t="shared" ref="D67:N67" si="28">(E65*$G$24*$C$24*$E$24-E65*$G$25*$C$25)*E64</f>
        <v>0.12114596686985171</v>
      </c>
      <c r="E67" s="166">
        <f t="shared" si="28"/>
        <v>3.4506217466153899E-2</v>
      </c>
      <c r="F67" s="166">
        <f t="shared" si="28"/>
        <v>1.0920517951960905E-2</v>
      </c>
      <c r="G67" s="166">
        <f t="shared" si="28"/>
        <v>3.3178770066669438E-3</v>
      </c>
      <c r="H67" s="166">
        <f t="shared" si="28"/>
        <v>9.4503312066865569E-4</v>
      </c>
      <c r="I67" s="166">
        <f t="shared" si="28"/>
        <v>2.6915229320451323E-4</v>
      </c>
      <c r="J67" s="166">
        <f t="shared" si="28"/>
        <v>7.6513781396487165E-5</v>
      </c>
      <c r="K67" s="166">
        <f t="shared" si="28"/>
        <v>2.1088861551448075E-5</v>
      </c>
      <c r="L67" s="166">
        <f t="shared" si="28"/>
        <v>0</v>
      </c>
      <c r="M67" s="166">
        <f t="shared" si="28"/>
        <v>0</v>
      </c>
      <c r="N67" s="166">
        <f t="shared" si="28"/>
        <v>0</v>
      </c>
      <c r="O67" s="266"/>
      <c r="P67" s="113">
        <f>SUM(C67:O67)</f>
        <v>0.49019586392892295</v>
      </c>
      <c r="Q67" s="166">
        <f>P67/Q65</f>
        <v>0.10163816511173912</v>
      </c>
      <c r="R67" s="10">
        <f>Q65/Q67</f>
        <v>47.45216265524882</v>
      </c>
    </row>
    <row r="68" spans="1:18" ht="17" thickBot="1" x14ac:dyDescent="0.25">
      <c r="A68" s="282"/>
      <c r="B68" s="466" t="s">
        <v>187</v>
      </c>
      <c r="C68" s="467"/>
      <c r="D68" s="467"/>
      <c r="E68" s="467"/>
      <c r="F68" s="467"/>
      <c r="G68" s="467"/>
      <c r="H68" s="467"/>
      <c r="I68" s="467"/>
      <c r="J68" s="467"/>
      <c r="K68" s="467"/>
      <c r="L68" s="467"/>
      <c r="M68" s="467"/>
      <c r="N68" s="467"/>
      <c r="O68" s="467"/>
      <c r="P68" s="467"/>
      <c r="Q68" s="467"/>
      <c r="R68" s="468"/>
    </row>
    <row r="69" spans="1:18" x14ac:dyDescent="0.2">
      <c r="A69" s="126"/>
      <c r="B69" s="278" t="s">
        <v>8</v>
      </c>
      <c r="C69" s="268">
        <f>B22</f>
        <v>0.25439021484045526</v>
      </c>
      <c r="D69" s="268">
        <f t="shared" ref="D69:N69" si="29">C22</f>
        <v>1.0461736042649636</v>
      </c>
      <c r="E69" s="268">
        <f t="shared" si="29"/>
        <v>0.19865563744081211</v>
      </c>
      <c r="F69" s="268">
        <f t="shared" si="29"/>
        <v>3.7722288275662902E-2</v>
      </c>
      <c r="G69" s="268">
        <f t="shared" si="29"/>
        <v>7.1630035303299373E-3</v>
      </c>
      <c r="H69" s="268">
        <f t="shared" si="29"/>
        <v>1.3601671997747302E-3</v>
      </c>
      <c r="I69" s="268">
        <f t="shared" si="29"/>
        <v>2.5827915724826062E-4</v>
      </c>
      <c r="J69" s="268">
        <f t="shared" si="29"/>
        <v>4.9043883078955817E-5</v>
      </c>
      <c r="K69" s="268">
        <f t="shared" si="29"/>
        <v>9.3120359556041505E-6</v>
      </c>
      <c r="L69" s="268">
        <f t="shared" si="29"/>
        <v>1.7647978522502322E-6</v>
      </c>
      <c r="M69" s="268">
        <f t="shared" si="29"/>
        <v>3.2032316273994838E-7</v>
      </c>
      <c r="N69" s="268">
        <f t="shared" si="29"/>
        <v>5.8140896112771747E-8</v>
      </c>
      <c r="O69" s="268"/>
      <c r="P69" s="164" t="s">
        <v>170</v>
      </c>
      <c r="Q69" s="165" t="s">
        <v>171</v>
      </c>
      <c r="R69" s="58" t="s">
        <v>174</v>
      </c>
    </row>
    <row r="70" spans="1:18" x14ac:dyDescent="0.2">
      <c r="A70" s="121">
        <f>$E$25</f>
        <v>1.5</v>
      </c>
      <c r="B70" s="279" t="s">
        <v>169</v>
      </c>
      <c r="C70" s="242">
        <v>0</v>
      </c>
      <c r="D70" s="1">
        <f>IF(E69&gt;0,POWER($A70,D$27),0)</f>
        <v>1</v>
      </c>
      <c r="E70" s="1">
        <f>IF(F69&gt;0,ROUNDUP(D70*$A70,0),0)</f>
        <v>2</v>
      </c>
      <c r="F70" s="1">
        <f t="shared" ref="F70:N70" si="30">IF(G69&gt;0,ROUNDUP(E70*$A70,0),0)</f>
        <v>3</v>
      </c>
      <c r="G70" s="1">
        <f t="shared" si="30"/>
        <v>5</v>
      </c>
      <c r="H70" s="1">
        <f t="shared" si="30"/>
        <v>8</v>
      </c>
      <c r="I70" s="1">
        <f t="shared" si="30"/>
        <v>12</v>
      </c>
      <c r="J70" s="1">
        <f t="shared" si="30"/>
        <v>18</v>
      </c>
      <c r="K70" s="1">
        <f t="shared" si="30"/>
        <v>27</v>
      </c>
      <c r="L70" s="1">
        <f t="shared" si="30"/>
        <v>41</v>
      </c>
      <c r="M70" s="1">
        <f t="shared" si="30"/>
        <v>62</v>
      </c>
      <c r="N70" s="1">
        <f t="shared" si="30"/>
        <v>0</v>
      </c>
      <c r="O70" s="265"/>
      <c r="P70" s="112">
        <f>SUM(C70:N70)*$G$25</f>
        <v>537</v>
      </c>
      <c r="Q70" s="1">
        <f>(C70*C69+D70*D69+E70*E69+F70*F69+G70*G69+H70*H69+I70*I69+J70*J69+K69*K70+L69*L70+M69*M70+N69*N70)*3</f>
        <v>4.8230216421739724</v>
      </c>
      <c r="R70" s="9">
        <f>P70/Q72</f>
        <v>5283.4483917496136</v>
      </c>
    </row>
    <row r="71" spans="1:18" x14ac:dyDescent="0.2">
      <c r="A71" s="121"/>
      <c r="B71" s="279" t="s">
        <v>58</v>
      </c>
      <c r="C71" s="242"/>
      <c r="D71" s="1"/>
      <c r="E71" s="1"/>
      <c r="F71" s="1"/>
      <c r="G71" s="1"/>
      <c r="H71" s="1"/>
      <c r="I71" s="1"/>
      <c r="J71" s="1"/>
      <c r="K71" s="265"/>
      <c r="L71" s="265"/>
      <c r="M71" s="265"/>
      <c r="N71" s="265"/>
      <c r="O71" s="265"/>
      <c r="P71" s="112" t="s">
        <v>172</v>
      </c>
      <c r="Q71" s="1" t="s">
        <v>173</v>
      </c>
      <c r="R71" s="9" t="s">
        <v>175</v>
      </c>
    </row>
    <row r="72" spans="1:18" ht="17" thickBot="1" x14ac:dyDescent="0.25">
      <c r="A72" s="122"/>
      <c r="B72" s="280" t="s">
        <v>60</v>
      </c>
      <c r="C72" s="269">
        <f>(D70*$G$24*$C$24*$E$24-D70*$G$25*$C$25)*D69</f>
        <v>0.31899349657747683</v>
      </c>
      <c r="D72" s="166">
        <f t="shared" ref="D72:N72" si="31">(E70*$G$24*$C$24*$E$24-E70*$G$25*$C$25)*E69</f>
        <v>0.12114596687152229</v>
      </c>
      <c r="E72" s="166">
        <f t="shared" si="31"/>
        <v>3.4506217477390022E-2</v>
      </c>
      <c r="F72" s="166">
        <f t="shared" si="31"/>
        <v>1.0920518032674671E-2</v>
      </c>
      <c r="G72" s="166">
        <f t="shared" si="31"/>
        <v>3.3178775623266218E-3</v>
      </c>
      <c r="H72" s="166">
        <f t="shared" si="31"/>
        <v>9.4503670665550355E-4</v>
      </c>
      <c r="I72" s="166">
        <f t="shared" si="31"/>
        <v>2.6917543544938599E-4</v>
      </c>
      <c r="J72" s="166">
        <f t="shared" si="31"/>
        <v>7.6663118086553835E-5</v>
      </c>
      <c r="K72" s="166">
        <f t="shared" si="31"/>
        <v>2.2062610305989763E-5</v>
      </c>
      <c r="L72" s="166">
        <f t="shared" si="31"/>
        <v>6.0556128816839881E-6</v>
      </c>
      <c r="M72" s="166">
        <f t="shared" si="31"/>
        <v>0</v>
      </c>
      <c r="N72" s="166">
        <f t="shared" si="31"/>
        <v>0</v>
      </c>
      <c r="O72" s="266"/>
      <c r="P72" s="113">
        <f>SUM(C72:O72)</f>
        <v>0.49020307000476965</v>
      </c>
      <c r="Q72" s="166">
        <f>P72/Q70</f>
        <v>0.10163816511173918</v>
      </c>
      <c r="R72" s="10">
        <f>Q70/Q72</f>
        <v>47.452860221075703</v>
      </c>
    </row>
    <row r="74" spans="1:18" x14ac:dyDescent="0.2">
      <c r="A74">
        <v>1.5</v>
      </c>
      <c r="B74">
        <v>1</v>
      </c>
      <c r="C74">
        <v>2</v>
      </c>
      <c r="D74">
        <v>3</v>
      </c>
      <c r="E74">
        <v>4</v>
      </c>
      <c r="F74">
        <v>5</v>
      </c>
      <c r="G74">
        <v>6</v>
      </c>
      <c r="H74">
        <v>7</v>
      </c>
      <c r="I74">
        <v>8</v>
      </c>
      <c r="J74">
        <v>9</v>
      </c>
      <c r="K74">
        <v>10</v>
      </c>
    </row>
    <row r="75" spans="1:18" x14ac:dyDescent="0.2">
      <c r="A75">
        <v>1</v>
      </c>
      <c r="B75">
        <f t="shared" ref="B75:K75" si="32">B74</f>
        <v>1</v>
      </c>
      <c r="C75">
        <f t="shared" si="32"/>
        <v>2</v>
      </c>
      <c r="D75">
        <f t="shared" si="32"/>
        <v>3</v>
      </c>
      <c r="E75">
        <f t="shared" si="32"/>
        <v>4</v>
      </c>
      <c r="F75">
        <f t="shared" si="32"/>
        <v>5</v>
      </c>
      <c r="G75">
        <f t="shared" si="32"/>
        <v>6</v>
      </c>
      <c r="H75">
        <f t="shared" si="32"/>
        <v>7</v>
      </c>
      <c r="I75">
        <f t="shared" si="32"/>
        <v>8</v>
      </c>
      <c r="J75">
        <f t="shared" si="32"/>
        <v>9</v>
      </c>
      <c r="K75">
        <f t="shared" si="32"/>
        <v>10</v>
      </c>
    </row>
    <row r="76" spans="1:18" x14ac:dyDescent="0.2">
      <c r="A76">
        <v>2</v>
      </c>
      <c r="B76">
        <f>ROUNDUP($A$74*B75,0)</f>
        <v>2</v>
      </c>
      <c r="C76">
        <f t="shared" ref="C76:E84" si="33">ROUNDUP($A$74*C75,0)</f>
        <v>3</v>
      </c>
      <c r="D76">
        <f t="shared" si="33"/>
        <v>5</v>
      </c>
      <c r="E76">
        <f t="shared" si="33"/>
        <v>6</v>
      </c>
      <c r="F76">
        <f t="shared" ref="F76:F84" si="34">ROUNDUP($A$74*F75,0)</f>
        <v>8</v>
      </c>
      <c r="G76">
        <f t="shared" ref="G76:G84" si="35">ROUNDUP($A$74*G75,0)</f>
        <v>9</v>
      </c>
      <c r="H76">
        <f t="shared" ref="H76:H84" si="36">ROUNDUP($A$74*H75,0)</f>
        <v>11</v>
      </c>
      <c r="I76">
        <f t="shared" ref="I76:I84" si="37">ROUNDUP($A$74*I75,0)</f>
        <v>12</v>
      </c>
      <c r="J76">
        <f t="shared" ref="J76:J84" si="38">ROUNDUP($A$74*J75,0)</f>
        <v>14</v>
      </c>
      <c r="K76">
        <f t="shared" ref="K76:K84" si="39">ROUNDUP($A$74*K75,0)</f>
        <v>15</v>
      </c>
    </row>
    <row r="77" spans="1:18" x14ac:dyDescent="0.2">
      <c r="A77">
        <v>3</v>
      </c>
      <c r="B77">
        <f>ROUNDUP($A$74*B76,0)</f>
        <v>3</v>
      </c>
      <c r="C77">
        <f t="shared" si="33"/>
        <v>5</v>
      </c>
      <c r="D77">
        <f t="shared" si="33"/>
        <v>8</v>
      </c>
      <c r="E77">
        <f t="shared" si="33"/>
        <v>9</v>
      </c>
      <c r="F77">
        <f t="shared" si="34"/>
        <v>12</v>
      </c>
      <c r="G77">
        <f t="shared" si="35"/>
        <v>14</v>
      </c>
      <c r="H77">
        <f t="shared" si="36"/>
        <v>17</v>
      </c>
      <c r="I77">
        <f t="shared" si="37"/>
        <v>18</v>
      </c>
      <c r="J77">
        <f t="shared" si="38"/>
        <v>21</v>
      </c>
      <c r="K77">
        <f t="shared" si="39"/>
        <v>23</v>
      </c>
    </row>
    <row r="78" spans="1:18" x14ac:dyDescent="0.2">
      <c r="A78">
        <v>4</v>
      </c>
      <c r="B78">
        <f>ROUNDUP($A$74*B77,0)</f>
        <v>5</v>
      </c>
      <c r="C78">
        <f t="shared" si="33"/>
        <v>8</v>
      </c>
      <c r="D78">
        <f t="shared" si="33"/>
        <v>12</v>
      </c>
      <c r="E78">
        <f t="shared" si="33"/>
        <v>14</v>
      </c>
      <c r="F78">
        <f t="shared" si="34"/>
        <v>18</v>
      </c>
      <c r="G78">
        <f t="shared" si="35"/>
        <v>21</v>
      </c>
      <c r="H78">
        <f t="shared" si="36"/>
        <v>26</v>
      </c>
      <c r="I78">
        <f t="shared" si="37"/>
        <v>27</v>
      </c>
      <c r="J78">
        <f t="shared" si="38"/>
        <v>32</v>
      </c>
      <c r="K78">
        <f t="shared" si="39"/>
        <v>35</v>
      </c>
    </row>
    <row r="79" spans="1:18" x14ac:dyDescent="0.2">
      <c r="A79">
        <v>5</v>
      </c>
      <c r="B79">
        <f t="shared" ref="B79:B84" si="40">ROUNDUP($A$74*B78,0)</f>
        <v>8</v>
      </c>
      <c r="C79">
        <f t="shared" si="33"/>
        <v>12</v>
      </c>
      <c r="D79">
        <f t="shared" si="33"/>
        <v>18</v>
      </c>
      <c r="E79">
        <f t="shared" si="33"/>
        <v>21</v>
      </c>
      <c r="F79">
        <f t="shared" si="34"/>
        <v>27</v>
      </c>
      <c r="G79">
        <f t="shared" si="35"/>
        <v>32</v>
      </c>
      <c r="H79">
        <f t="shared" si="36"/>
        <v>39</v>
      </c>
      <c r="I79">
        <f t="shared" si="37"/>
        <v>41</v>
      </c>
      <c r="J79">
        <f t="shared" si="38"/>
        <v>48</v>
      </c>
      <c r="K79">
        <f t="shared" si="39"/>
        <v>53</v>
      </c>
    </row>
    <row r="80" spans="1:18" x14ac:dyDescent="0.2">
      <c r="A80">
        <v>6</v>
      </c>
      <c r="B80">
        <f t="shared" si="40"/>
        <v>12</v>
      </c>
      <c r="C80">
        <f t="shared" si="33"/>
        <v>18</v>
      </c>
      <c r="D80">
        <f t="shared" si="33"/>
        <v>27</v>
      </c>
      <c r="E80">
        <f t="shared" si="33"/>
        <v>32</v>
      </c>
      <c r="F80">
        <f t="shared" si="34"/>
        <v>41</v>
      </c>
      <c r="G80">
        <f t="shared" si="35"/>
        <v>48</v>
      </c>
      <c r="H80">
        <f t="shared" si="36"/>
        <v>59</v>
      </c>
      <c r="I80">
        <f t="shared" si="37"/>
        <v>62</v>
      </c>
      <c r="J80">
        <f t="shared" si="38"/>
        <v>72</v>
      </c>
      <c r="K80">
        <f t="shared" si="39"/>
        <v>80</v>
      </c>
    </row>
    <row r="81" spans="1:11" x14ac:dyDescent="0.2">
      <c r="A81">
        <v>7</v>
      </c>
      <c r="B81">
        <f t="shared" si="40"/>
        <v>18</v>
      </c>
      <c r="C81">
        <f t="shared" si="33"/>
        <v>27</v>
      </c>
      <c r="D81">
        <f t="shared" si="33"/>
        <v>41</v>
      </c>
      <c r="E81">
        <f t="shared" si="33"/>
        <v>48</v>
      </c>
      <c r="F81">
        <f t="shared" si="34"/>
        <v>62</v>
      </c>
      <c r="G81">
        <f t="shared" si="35"/>
        <v>72</v>
      </c>
      <c r="H81">
        <f t="shared" si="36"/>
        <v>89</v>
      </c>
      <c r="I81">
        <f t="shared" si="37"/>
        <v>93</v>
      </c>
      <c r="J81">
        <f t="shared" si="38"/>
        <v>108</v>
      </c>
      <c r="K81">
        <f t="shared" si="39"/>
        <v>120</v>
      </c>
    </row>
    <row r="82" spans="1:11" x14ac:dyDescent="0.2">
      <c r="A82">
        <v>8</v>
      </c>
      <c r="B82">
        <f t="shared" si="40"/>
        <v>27</v>
      </c>
      <c r="C82">
        <f t="shared" si="33"/>
        <v>41</v>
      </c>
      <c r="D82">
        <f t="shared" si="33"/>
        <v>62</v>
      </c>
      <c r="E82">
        <f t="shared" si="33"/>
        <v>72</v>
      </c>
      <c r="F82">
        <f t="shared" si="34"/>
        <v>93</v>
      </c>
      <c r="G82">
        <f t="shared" si="35"/>
        <v>108</v>
      </c>
      <c r="H82">
        <f t="shared" si="36"/>
        <v>134</v>
      </c>
      <c r="I82">
        <f t="shared" si="37"/>
        <v>140</v>
      </c>
      <c r="J82">
        <f t="shared" si="38"/>
        <v>162</v>
      </c>
      <c r="K82">
        <f t="shared" si="39"/>
        <v>180</v>
      </c>
    </row>
    <row r="83" spans="1:11" x14ac:dyDescent="0.2">
      <c r="A83">
        <v>9</v>
      </c>
      <c r="B83">
        <f t="shared" si="40"/>
        <v>41</v>
      </c>
      <c r="C83">
        <f t="shared" si="33"/>
        <v>62</v>
      </c>
      <c r="D83">
        <f t="shared" si="33"/>
        <v>93</v>
      </c>
      <c r="E83">
        <f t="shared" si="33"/>
        <v>108</v>
      </c>
      <c r="F83">
        <f t="shared" si="34"/>
        <v>140</v>
      </c>
      <c r="G83">
        <f t="shared" si="35"/>
        <v>162</v>
      </c>
      <c r="H83">
        <f t="shared" si="36"/>
        <v>201</v>
      </c>
      <c r="I83">
        <f t="shared" si="37"/>
        <v>210</v>
      </c>
      <c r="J83">
        <f t="shared" si="38"/>
        <v>243</v>
      </c>
      <c r="K83">
        <f t="shared" si="39"/>
        <v>270</v>
      </c>
    </row>
    <row r="84" spans="1:11" x14ac:dyDescent="0.2">
      <c r="A84">
        <v>10</v>
      </c>
      <c r="B84">
        <f t="shared" si="40"/>
        <v>62</v>
      </c>
      <c r="C84">
        <f t="shared" si="33"/>
        <v>93</v>
      </c>
      <c r="D84">
        <f t="shared" si="33"/>
        <v>140</v>
      </c>
      <c r="E84">
        <f t="shared" si="33"/>
        <v>162</v>
      </c>
      <c r="F84">
        <f t="shared" si="34"/>
        <v>210</v>
      </c>
      <c r="G84">
        <f t="shared" si="35"/>
        <v>243</v>
      </c>
      <c r="H84">
        <f t="shared" si="36"/>
        <v>302</v>
      </c>
      <c r="I84">
        <f t="shared" si="37"/>
        <v>315</v>
      </c>
      <c r="J84">
        <f t="shared" si="38"/>
        <v>365</v>
      </c>
      <c r="K84">
        <f t="shared" si="39"/>
        <v>405</v>
      </c>
    </row>
    <row r="85" spans="1:11" x14ac:dyDescent="0.2">
      <c r="A85" s="320" t="s">
        <v>2</v>
      </c>
      <c r="B85">
        <f>SUM(B75:B80)*3</f>
        <v>93</v>
      </c>
      <c r="C85">
        <f>SUM(C75:C80)*3</f>
        <v>144</v>
      </c>
      <c r="D85">
        <f t="shared" ref="D85:K85" si="41">SUM(D75:D80)*3</f>
        <v>219</v>
      </c>
      <c r="E85">
        <f t="shared" si="41"/>
        <v>258</v>
      </c>
      <c r="F85">
        <f t="shared" si="41"/>
        <v>333</v>
      </c>
      <c r="G85">
        <f t="shared" si="41"/>
        <v>390</v>
      </c>
      <c r="H85">
        <f t="shared" si="41"/>
        <v>477</v>
      </c>
      <c r="I85">
        <f>SUM(I75:I80)*3</f>
        <v>504</v>
      </c>
      <c r="J85">
        <f t="shared" si="41"/>
        <v>588</v>
      </c>
      <c r="K85">
        <f t="shared" si="41"/>
        <v>648</v>
      </c>
    </row>
  </sheetData>
  <sheetProtection sheet="1" objects="1" scenarios="1"/>
  <mergeCells count="9">
    <mergeCell ref="B53:R53"/>
    <mergeCell ref="B58:R58"/>
    <mergeCell ref="B63:R63"/>
    <mergeCell ref="B68:R68"/>
    <mergeCell ref="B28:Q28"/>
    <mergeCell ref="B33:R33"/>
    <mergeCell ref="B38:R38"/>
    <mergeCell ref="B43:R43"/>
    <mergeCell ref="B48:R48"/>
  </mergeCells>
  <conditionalFormatting sqref="Q13:S22">
    <cfRule type="cellIs" dxfId="37" priority="3" operator="lessThanOrEqual">
      <formula>0</formula>
    </cfRule>
    <cfRule type="cellIs" dxfId="36" priority="4" operator="greaterThan">
      <formula>0</formula>
    </cfRule>
  </conditionalFormatting>
  <conditionalFormatting sqref="P13:P22">
    <cfRule type="cellIs" dxfId="35" priority="1" operator="lessThanOrEqual">
      <formula>0</formula>
    </cfRule>
    <cfRule type="cellIs" dxfId="34" priority="2" operator="greaterThan">
      <formula>0</formula>
    </cfRule>
  </conditionalFormatting>
  <pageMargins left="0.25" right="0.25" top="0.75" bottom="0.75" header="0.3" footer="0.3"/>
  <pageSetup paperSize="9" scale="69" orientation="portrait" horizontalDpi="0" verticalDpi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X38"/>
  <sheetViews>
    <sheetView workbookViewId="0">
      <selection activeCell="T29" sqref="T29"/>
    </sheetView>
  </sheetViews>
  <sheetFormatPr baseColWidth="10" defaultRowHeight="16" x14ac:dyDescent="0.2"/>
  <cols>
    <col min="1" max="1" width="5.33203125" style="357" customWidth="1"/>
    <col min="2" max="11" width="4.1640625" style="357" customWidth="1"/>
    <col min="12" max="12" width="7.5" customWidth="1"/>
    <col min="13" max="13" width="11" customWidth="1"/>
    <col min="17" max="17" width="11.1640625" customWidth="1"/>
  </cols>
  <sheetData>
    <row r="1" spans="1:24" ht="25" thickBot="1" x14ac:dyDescent="0.35">
      <c r="A1" s="473" t="str">
        <f>Summary!B1</f>
        <v>My Basic Strategy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M1" s="469" t="s">
        <v>197</v>
      </c>
      <c r="N1" s="470"/>
      <c r="O1" s="470"/>
      <c r="P1" s="470"/>
      <c r="Q1" s="470"/>
      <c r="R1" s="470"/>
      <c r="S1" s="470"/>
      <c r="T1" s="470"/>
      <c r="U1" s="470"/>
      <c r="V1" s="470"/>
      <c r="W1" s="470"/>
      <c r="X1" s="471"/>
    </row>
    <row r="2" spans="1:24" ht="17" thickBot="1" x14ac:dyDescent="0.25">
      <c r="A2" s="49" t="str">
        <f>Summary!B2</f>
        <v>Hard</v>
      </c>
      <c r="B2" s="49" t="str">
        <f>Summary!C2</f>
        <v>A</v>
      </c>
      <c r="C2" s="49">
        <f>Summary!D2</f>
        <v>2</v>
      </c>
      <c r="D2" s="49">
        <f>Summary!E2</f>
        <v>3</v>
      </c>
      <c r="E2" s="49">
        <f>Summary!F2</f>
        <v>4</v>
      </c>
      <c r="F2" s="49">
        <f>Summary!G2</f>
        <v>5</v>
      </c>
      <c r="G2" s="49">
        <f>Summary!H2</f>
        <v>6</v>
      </c>
      <c r="H2" s="49">
        <f>Summary!I2</f>
        <v>7</v>
      </c>
      <c r="I2" s="49">
        <f>Summary!J2</f>
        <v>8</v>
      </c>
      <c r="J2" s="49">
        <f>Summary!K2</f>
        <v>9</v>
      </c>
      <c r="K2" s="49">
        <f>Summary!L2</f>
        <v>10</v>
      </c>
      <c r="U2" s="328"/>
      <c r="V2" s="329" t="s">
        <v>200</v>
      </c>
      <c r="W2" s="330" t="s">
        <v>202</v>
      </c>
      <c r="X2" s="331" t="s">
        <v>201</v>
      </c>
    </row>
    <row r="3" spans="1:24" x14ac:dyDescent="0.2">
      <c r="A3" s="49" t="str">
        <f>Summary!B3</f>
        <v>5-8</v>
      </c>
      <c r="B3" s="50" t="str">
        <f>Summary!C3</f>
        <v>H</v>
      </c>
      <c r="C3" s="50" t="str">
        <f>Summary!D3</f>
        <v>H</v>
      </c>
      <c r="D3" s="50" t="str">
        <f>Summary!E3</f>
        <v>H</v>
      </c>
      <c r="E3" s="50" t="str">
        <f>Summary!F3</f>
        <v>H</v>
      </c>
      <c r="F3" s="50" t="str">
        <f>Summary!G3</f>
        <v>H</v>
      </c>
      <c r="G3" s="50" t="str">
        <f>Summary!H3</f>
        <v>H</v>
      </c>
      <c r="H3" s="50" t="str">
        <f>Summary!I3</f>
        <v>H</v>
      </c>
      <c r="I3" s="50" t="str">
        <f>Summary!J3</f>
        <v>H</v>
      </c>
      <c r="J3" s="50" t="str">
        <f>Summary!K3</f>
        <v>H</v>
      </c>
      <c r="K3" s="50" t="str">
        <f>Summary!L3</f>
        <v>H</v>
      </c>
      <c r="M3" s="312" t="s">
        <v>196</v>
      </c>
      <c r="N3" s="292" t="s">
        <v>192</v>
      </c>
      <c r="O3" s="309" t="s">
        <v>182</v>
      </c>
      <c r="P3" s="292">
        <v>3</v>
      </c>
      <c r="Q3" s="309" t="s">
        <v>58</v>
      </c>
      <c r="R3" s="292">
        <v>2</v>
      </c>
      <c r="S3" s="309" t="s">
        <v>194</v>
      </c>
      <c r="T3" s="58" t="s">
        <v>195</v>
      </c>
      <c r="U3" s="325">
        <v>100</v>
      </c>
      <c r="V3" s="326">
        <f>U3*100</f>
        <v>10000</v>
      </c>
      <c r="W3" s="382">
        <f>V3*4</f>
        <v>40000</v>
      </c>
      <c r="X3" s="327">
        <f>V3*6</f>
        <v>60000</v>
      </c>
    </row>
    <row r="4" spans="1:24" x14ac:dyDescent="0.2">
      <c r="A4" s="49">
        <f>Summary!B4</f>
        <v>9</v>
      </c>
      <c r="B4" s="50" t="str">
        <f>Summary!C4</f>
        <v>H</v>
      </c>
      <c r="C4" s="50" t="str">
        <f>Summary!D4</f>
        <v>H</v>
      </c>
      <c r="D4" s="50" t="str">
        <f>Summary!E4</f>
        <v>D</v>
      </c>
      <c r="E4" s="50" t="str">
        <f>Summary!F4</f>
        <v>D</v>
      </c>
      <c r="F4" s="50" t="str">
        <f>Summary!G4</f>
        <v>D</v>
      </c>
      <c r="G4" s="50" t="str">
        <f>Summary!H4</f>
        <v>D</v>
      </c>
      <c r="H4" s="50" t="str">
        <f>Summary!I4</f>
        <v>H</v>
      </c>
      <c r="I4" s="50" t="str">
        <f>Summary!J4</f>
        <v>H</v>
      </c>
      <c r="J4" s="50" t="str">
        <f>Summary!K4</f>
        <v>H</v>
      </c>
      <c r="K4" s="50" t="str">
        <f>Summary!L4</f>
        <v>H</v>
      </c>
      <c r="M4" s="313" t="s">
        <v>175</v>
      </c>
      <c r="N4" s="315">
        <f>'2x3 M1.5  Plan'!R72</f>
        <v>47.452860221075703</v>
      </c>
      <c r="O4" s="310" t="s">
        <v>174</v>
      </c>
      <c r="P4" s="315">
        <f>'2x3 M1.5  Plan'!R70</f>
        <v>5283.4483917496136</v>
      </c>
      <c r="Q4" s="310" t="s">
        <v>176</v>
      </c>
      <c r="R4" s="315">
        <f>P4*2</f>
        <v>10566.896783499227</v>
      </c>
      <c r="S4" s="310" t="s">
        <v>57</v>
      </c>
      <c r="T4" s="383">
        <v>1.5</v>
      </c>
      <c r="U4" s="279">
        <v>200</v>
      </c>
      <c r="V4" s="323">
        <f>U4*100</f>
        <v>20000</v>
      </c>
      <c r="W4" s="332">
        <f>V4*4</f>
        <v>80000</v>
      </c>
      <c r="X4" s="321">
        <f>V4*6</f>
        <v>120000</v>
      </c>
    </row>
    <row r="5" spans="1:24" x14ac:dyDescent="0.2">
      <c r="A5" s="49">
        <f>Summary!B5</f>
        <v>10</v>
      </c>
      <c r="B5" s="50" t="str">
        <f>Summary!C5</f>
        <v>H</v>
      </c>
      <c r="C5" s="50" t="str">
        <f>Summary!D5</f>
        <v>D</v>
      </c>
      <c r="D5" s="50" t="str">
        <f>Summary!E5</f>
        <v>D</v>
      </c>
      <c r="E5" s="50" t="str">
        <f>Summary!F5</f>
        <v>D</v>
      </c>
      <c r="F5" s="50" t="str">
        <f>Summary!G5</f>
        <v>D</v>
      </c>
      <c r="G5" s="50" t="str">
        <f>Summary!H5</f>
        <v>D</v>
      </c>
      <c r="H5" s="50" t="str">
        <f>Summary!I5</f>
        <v>D</v>
      </c>
      <c r="I5" s="50" t="str">
        <f>Summary!J5</f>
        <v>D</v>
      </c>
      <c r="J5" s="50" t="str">
        <f>Summary!K5</f>
        <v>D</v>
      </c>
      <c r="K5" s="50" t="str">
        <f>Summary!L5</f>
        <v>H</v>
      </c>
      <c r="M5" s="313" t="s">
        <v>188</v>
      </c>
      <c r="N5" s="315">
        <f>ROUNDUP(N4,0)</f>
        <v>48</v>
      </c>
      <c r="O5" s="310" t="s">
        <v>61</v>
      </c>
      <c r="P5" s="315">
        <f>ROUNDUP(P4,0)</f>
        <v>5284</v>
      </c>
      <c r="Q5" s="310" t="s">
        <v>189</v>
      </c>
      <c r="R5" s="315">
        <f>ROUNDUP(R4,0)</f>
        <v>10567</v>
      </c>
      <c r="S5" s="310" t="s">
        <v>173</v>
      </c>
      <c r="T5" s="9">
        <f>'2x3 M1.5  Plan'!Q32</f>
        <v>0.10163816511173913</v>
      </c>
      <c r="U5" s="279">
        <v>300</v>
      </c>
      <c r="V5" s="323">
        <f>U5*100</f>
        <v>30000</v>
      </c>
      <c r="W5" s="332">
        <f>V5*4</f>
        <v>120000</v>
      </c>
      <c r="X5" s="321">
        <f>V5*6</f>
        <v>180000</v>
      </c>
    </row>
    <row r="6" spans="1:24" ht="17" thickBot="1" x14ac:dyDescent="0.25">
      <c r="A6" s="49">
        <f>Summary!B6</f>
        <v>11</v>
      </c>
      <c r="B6" s="50" t="str">
        <f>Summary!C6</f>
        <v>H</v>
      </c>
      <c r="C6" s="50" t="str">
        <f>Summary!D6</f>
        <v>D</v>
      </c>
      <c r="D6" s="50" t="str">
        <f>Summary!E6</f>
        <v>D</v>
      </c>
      <c r="E6" s="50" t="str">
        <f>Summary!F6</f>
        <v>D</v>
      </c>
      <c r="F6" s="50" t="str">
        <f>Summary!G6</f>
        <v>D</v>
      </c>
      <c r="G6" s="50" t="str">
        <f>Summary!H6</f>
        <v>D</v>
      </c>
      <c r="H6" s="50" t="str">
        <f>Summary!I6</f>
        <v>D</v>
      </c>
      <c r="I6" s="50" t="str">
        <f>Summary!J6</f>
        <v>D</v>
      </c>
      <c r="J6" s="50" t="str">
        <f>Summary!K6</f>
        <v>D</v>
      </c>
      <c r="K6" s="50" t="str">
        <f>Summary!L6</f>
        <v>D</v>
      </c>
      <c r="M6" s="314" t="s">
        <v>189</v>
      </c>
      <c r="N6" s="293">
        <f>N5*2</f>
        <v>96</v>
      </c>
      <c r="O6" s="311" t="s">
        <v>167</v>
      </c>
      <c r="P6" s="293">
        <f>'2x3 M1.5  Plan'!C2</f>
        <v>0.24316252465496735</v>
      </c>
      <c r="Q6" s="311" t="s">
        <v>168</v>
      </c>
      <c r="R6" s="293">
        <f>'2x3 M1.5  Plan'!E2</f>
        <v>0.18150699941725082</v>
      </c>
      <c r="S6" s="311" t="s">
        <v>193</v>
      </c>
      <c r="T6" s="10">
        <f>'2x3 M1.5  Plan'!K2</f>
        <v>1.7466414588190893</v>
      </c>
      <c r="U6" s="279">
        <v>400</v>
      </c>
      <c r="V6" s="323">
        <f>U6*100</f>
        <v>40000</v>
      </c>
      <c r="W6" s="332">
        <f>V6*4</f>
        <v>160000</v>
      </c>
      <c r="X6" s="321">
        <f>V6*6</f>
        <v>240000</v>
      </c>
    </row>
    <row r="7" spans="1:24" ht="17" thickBot="1" x14ac:dyDescent="0.25">
      <c r="A7" s="49">
        <f>Summary!B7</f>
        <v>12</v>
      </c>
      <c r="B7" s="50" t="str">
        <f>Summary!C7</f>
        <v>H</v>
      </c>
      <c r="C7" s="50" t="str">
        <f>Summary!D7</f>
        <v>H</v>
      </c>
      <c r="D7" s="50" t="str">
        <f>Summary!E7</f>
        <v>H</v>
      </c>
      <c r="E7" s="50" t="str">
        <f>Summary!F7</f>
        <v>S</v>
      </c>
      <c r="F7" s="50" t="str">
        <f>Summary!G7</f>
        <v>S</v>
      </c>
      <c r="G7" s="50" t="str">
        <f>Summary!H7</f>
        <v>S</v>
      </c>
      <c r="H7" s="50" t="str">
        <f>Summary!I7</f>
        <v>H</v>
      </c>
      <c r="I7" s="50" t="str">
        <f>Summary!J7</f>
        <v>H</v>
      </c>
      <c r="J7" s="50" t="str">
        <f>Summary!K7</f>
        <v>H</v>
      </c>
      <c r="K7" s="50" t="str">
        <f>Summary!L7</f>
        <v>H</v>
      </c>
      <c r="M7" s="472"/>
      <c r="N7" s="472"/>
      <c r="O7" s="472"/>
      <c r="P7" s="472"/>
      <c r="Q7" s="472"/>
      <c r="R7" s="472"/>
      <c r="S7" s="472"/>
      <c r="U7" s="280">
        <v>500</v>
      </c>
      <c r="V7" s="324">
        <f>U7*100</f>
        <v>50000</v>
      </c>
      <c r="W7" s="333">
        <f>V7*4</f>
        <v>200000</v>
      </c>
      <c r="X7" s="322">
        <f>V7*6</f>
        <v>300000</v>
      </c>
    </row>
    <row r="8" spans="1:24" ht="17" thickBot="1" x14ac:dyDescent="0.25">
      <c r="A8" s="49">
        <f>Summary!B8</f>
        <v>13</v>
      </c>
      <c r="B8" s="50" t="str">
        <f>Summary!C8</f>
        <v>H</v>
      </c>
      <c r="C8" s="50" t="str">
        <f>Summary!D8</f>
        <v>S</v>
      </c>
      <c r="D8" s="50" t="str">
        <f>Summary!E8</f>
        <v>S</v>
      </c>
      <c r="E8" s="50" t="str">
        <f>Summary!F8</f>
        <v>S</v>
      </c>
      <c r="F8" s="50" t="str">
        <f>Summary!G8</f>
        <v>S</v>
      </c>
      <c r="G8" s="50" t="str">
        <f>Summary!H8</f>
        <v>S</v>
      </c>
      <c r="H8" s="50" t="str">
        <f>Summary!I8</f>
        <v>H</v>
      </c>
      <c r="I8" s="50" t="str">
        <f>Summary!J8</f>
        <v>H</v>
      </c>
      <c r="J8" s="50" t="str">
        <f>Summary!K8</f>
        <v>H</v>
      </c>
      <c r="K8" s="50" t="str">
        <f>Summary!L8</f>
        <v>H</v>
      </c>
      <c r="M8" s="403" t="s">
        <v>206</v>
      </c>
      <c r="N8" s="404"/>
      <c r="O8" s="404"/>
      <c r="P8" s="404"/>
      <c r="Q8" s="404"/>
      <c r="R8" s="404"/>
      <c r="S8" s="404"/>
      <c r="T8" s="411"/>
    </row>
    <row r="9" spans="1:24" ht="17" thickBot="1" x14ac:dyDescent="0.25">
      <c r="A9" s="49">
        <f>Summary!B9</f>
        <v>14</v>
      </c>
      <c r="B9" s="50" t="str">
        <f>Summary!C9</f>
        <v>H</v>
      </c>
      <c r="C9" s="50" t="str">
        <f>Summary!D9</f>
        <v>S</v>
      </c>
      <c r="D9" s="50" t="str">
        <f>Summary!E9</f>
        <v>S</v>
      </c>
      <c r="E9" s="50" t="str">
        <f>Summary!F9</f>
        <v>S</v>
      </c>
      <c r="F9" s="50" t="str">
        <f>Summary!G9</f>
        <v>S</v>
      </c>
      <c r="G9" s="50" t="str">
        <f>Summary!H9</f>
        <v>S</v>
      </c>
      <c r="H9" s="50" t="str">
        <f>Summary!I9</f>
        <v>H</v>
      </c>
      <c r="I9" s="50" t="str">
        <f>Summary!J9</f>
        <v>H</v>
      </c>
      <c r="J9" s="50" t="str">
        <f>Summary!K9</f>
        <v>H</v>
      </c>
      <c r="K9" s="50" t="str">
        <f>Summary!L9</f>
        <v>H</v>
      </c>
      <c r="M9" s="305"/>
      <c r="N9" s="316" t="s">
        <v>175</v>
      </c>
      <c r="O9" s="316" t="s">
        <v>174</v>
      </c>
      <c r="P9" s="316" t="s">
        <v>190</v>
      </c>
      <c r="Q9" s="316" t="s">
        <v>176</v>
      </c>
      <c r="R9" s="271" t="s">
        <v>191</v>
      </c>
      <c r="S9" s="319" t="s">
        <v>199</v>
      </c>
      <c r="T9" s="275" t="s">
        <v>198</v>
      </c>
    </row>
    <row r="10" spans="1:24" x14ac:dyDescent="0.2">
      <c r="A10" s="49">
        <f>Summary!B10</f>
        <v>15</v>
      </c>
      <c r="B10" s="50" t="str">
        <f>Summary!C10</f>
        <v>H</v>
      </c>
      <c r="C10" s="50" t="str">
        <f>Summary!D10</f>
        <v>S</v>
      </c>
      <c r="D10" s="50" t="str">
        <f>Summary!E10</f>
        <v>S</v>
      </c>
      <c r="E10" s="50" t="str">
        <f>Summary!F10</f>
        <v>S</v>
      </c>
      <c r="F10" s="50" t="str">
        <f>Summary!G10</f>
        <v>S</v>
      </c>
      <c r="G10" s="50" t="str">
        <f>Summary!H10</f>
        <v>S</v>
      </c>
      <c r="H10" s="50" t="str">
        <f>Summary!I10</f>
        <v>H</v>
      </c>
      <c r="I10" s="50" t="str">
        <f>Summary!J10</f>
        <v>H</v>
      </c>
      <c r="J10" s="50" t="str">
        <f>Summary!K10</f>
        <v>H</v>
      </c>
      <c r="K10" s="50" t="str">
        <f>Summary!L10</f>
        <v>R</v>
      </c>
      <c r="M10" s="306">
        <v>100</v>
      </c>
      <c r="N10" s="307">
        <f>M10*N5</f>
        <v>4800</v>
      </c>
      <c r="O10" s="307">
        <f>M10*P5</f>
        <v>528400</v>
      </c>
      <c r="P10" s="307">
        <f>N10*2</f>
        <v>9600</v>
      </c>
      <c r="Q10" s="307">
        <f>M10*R5</f>
        <v>1056700</v>
      </c>
      <c r="R10" s="318">
        <f>P10*2</f>
        <v>19200</v>
      </c>
      <c r="S10" s="28">
        <v>2</v>
      </c>
      <c r="T10" s="8">
        <f>'2x3 M1.5  Plan'!P30</f>
        <v>9</v>
      </c>
    </row>
    <row r="11" spans="1:24" x14ac:dyDescent="0.2">
      <c r="A11" s="49">
        <f>Summary!B11</f>
        <v>16</v>
      </c>
      <c r="B11" s="50" t="str">
        <f>Summary!C11</f>
        <v>H</v>
      </c>
      <c r="C11" s="50" t="str">
        <f>Summary!D11</f>
        <v>S</v>
      </c>
      <c r="D11" s="50" t="str">
        <f>Summary!E11</f>
        <v>S</v>
      </c>
      <c r="E11" s="50" t="str">
        <f>Summary!F11</f>
        <v>S</v>
      </c>
      <c r="F11" s="50" t="str">
        <f>Summary!G11</f>
        <v>S</v>
      </c>
      <c r="G11" s="50" t="str">
        <f>Summary!H11</f>
        <v>S</v>
      </c>
      <c r="H11" s="50" t="str">
        <f>Summary!I11</f>
        <v>H</v>
      </c>
      <c r="I11" s="50" t="str">
        <f>Summary!J11</f>
        <v>H</v>
      </c>
      <c r="J11" s="50" t="str">
        <f>Summary!K11</f>
        <v>R</v>
      </c>
      <c r="K11" s="50" t="str">
        <f>Summary!L11</f>
        <v>R</v>
      </c>
      <c r="M11" s="303">
        <v>200</v>
      </c>
      <c r="N11" s="272">
        <f>M11*N5</f>
        <v>9600</v>
      </c>
      <c r="O11" s="274">
        <f>M11*P5</f>
        <v>1056800</v>
      </c>
      <c r="P11" s="272">
        <f t="shared" ref="P11:P19" si="0">N11*2</f>
        <v>19200</v>
      </c>
      <c r="Q11" s="272">
        <f>M11*R5</f>
        <v>2113400</v>
      </c>
      <c r="R11" s="276">
        <f t="shared" ref="R11:R19" si="1">P11*2</f>
        <v>38400</v>
      </c>
      <c r="S11" s="112">
        <v>3</v>
      </c>
      <c r="T11" s="9">
        <f>'2x3 M1.5  Plan'!P35</f>
        <v>18</v>
      </c>
    </row>
    <row r="12" spans="1:24" x14ac:dyDescent="0.2">
      <c r="A12" s="49" t="str">
        <f>Summary!B12</f>
        <v>17-21</v>
      </c>
      <c r="B12" s="50" t="str">
        <f>Summary!C12</f>
        <v>S</v>
      </c>
      <c r="C12" s="50" t="str">
        <f>Summary!D12</f>
        <v>S</v>
      </c>
      <c r="D12" s="50" t="str">
        <f>Summary!E12</f>
        <v>S</v>
      </c>
      <c r="E12" s="50" t="str">
        <f>Summary!F12</f>
        <v>S</v>
      </c>
      <c r="F12" s="50" t="str">
        <f>Summary!G12</f>
        <v>S</v>
      </c>
      <c r="G12" s="50" t="str">
        <f>Summary!H12</f>
        <v>S</v>
      </c>
      <c r="H12" s="50" t="str">
        <f>Summary!I12</f>
        <v>S</v>
      </c>
      <c r="I12" s="50" t="str">
        <f>Summary!J12</f>
        <v>S</v>
      </c>
      <c r="J12" s="50" t="str">
        <f>Summary!K12</f>
        <v>S</v>
      </c>
      <c r="K12" s="50" t="str">
        <f>Summary!L12</f>
        <v>S</v>
      </c>
      <c r="M12" s="303">
        <v>300</v>
      </c>
      <c r="N12" s="272">
        <f>M12*N5</f>
        <v>14400</v>
      </c>
      <c r="O12" s="274">
        <f>M12*P5</f>
        <v>1585200</v>
      </c>
      <c r="P12" s="272">
        <f t="shared" si="0"/>
        <v>28800</v>
      </c>
      <c r="Q12" s="272">
        <f>M12*R5</f>
        <v>3170100</v>
      </c>
      <c r="R12" s="276">
        <f t="shared" si="1"/>
        <v>57600</v>
      </c>
      <c r="S12" s="112">
        <v>5</v>
      </c>
      <c r="T12" s="9">
        <f>'2x3 M1.5  Plan'!P40</f>
        <v>33</v>
      </c>
    </row>
    <row r="13" spans="1:24" x14ac:dyDescent="0.2">
      <c r="A13" s="49" t="str">
        <f>Summary!B13</f>
        <v>Soft</v>
      </c>
      <c r="B13" s="49" t="str">
        <f>Summary!C13</f>
        <v>A</v>
      </c>
      <c r="C13" s="49">
        <f>Summary!D13</f>
        <v>2</v>
      </c>
      <c r="D13" s="49">
        <f>Summary!E13</f>
        <v>3</v>
      </c>
      <c r="E13" s="49">
        <f>Summary!F13</f>
        <v>4</v>
      </c>
      <c r="F13" s="49">
        <f>Summary!G13</f>
        <v>5</v>
      </c>
      <c r="G13" s="49">
        <f>Summary!H13</f>
        <v>6</v>
      </c>
      <c r="H13" s="49">
        <f>Summary!I13</f>
        <v>7</v>
      </c>
      <c r="I13" s="49">
        <f>Summary!J13</f>
        <v>8</v>
      </c>
      <c r="J13" s="49">
        <f>Summary!K13</f>
        <v>9</v>
      </c>
      <c r="K13" s="49">
        <f>Summary!L13</f>
        <v>10</v>
      </c>
      <c r="M13" s="303">
        <v>400</v>
      </c>
      <c r="N13" s="272">
        <f>M13*N5</f>
        <v>19200</v>
      </c>
      <c r="O13" s="274">
        <f>M13*P5</f>
        <v>2113600</v>
      </c>
      <c r="P13" s="272">
        <f t="shared" si="0"/>
        <v>38400</v>
      </c>
      <c r="Q13" s="272">
        <f>M13*R5</f>
        <v>4226800</v>
      </c>
      <c r="R13" s="276">
        <f t="shared" si="1"/>
        <v>76800</v>
      </c>
      <c r="S13" s="112">
        <v>8</v>
      </c>
      <c r="T13" s="9">
        <f>'2x3 M1.5  Plan'!P45</f>
        <v>57</v>
      </c>
    </row>
    <row r="14" spans="1:24" x14ac:dyDescent="0.2">
      <c r="A14" s="49">
        <f>Summary!B14</f>
        <v>13</v>
      </c>
      <c r="B14" s="50" t="str">
        <f>Summary!C14</f>
        <v>H</v>
      </c>
      <c r="C14" s="50" t="str">
        <f>Summary!D14</f>
        <v>H</v>
      </c>
      <c r="D14" s="50" t="str">
        <f>Summary!E14</f>
        <v>H</v>
      </c>
      <c r="E14" s="50" t="str">
        <f>Summary!F14</f>
        <v>H</v>
      </c>
      <c r="F14" s="50" t="str">
        <f>Summary!G14</f>
        <v>H</v>
      </c>
      <c r="G14" s="50" t="str">
        <f>Summary!H14</f>
        <v>D</v>
      </c>
      <c r="H14" s="50" t="str">
        <f>Summary!I14</f>
        <v>H</v>
      </c>
      <c r="I14" s="50" t="str">
        <f>Summary!J14</f>
        <v>H</v>
      </c>
      <c r="J14" s="50" t="str">
        <f>Summary!K14</f>
        <v>H</v>
      </c>
      <c r="K14" s="50" t="str">
        <f>Summary!L14</f>
        <v>H</v>
      </c>
      <c r="M14" s="303">
        <v>500</v>
      </c>
      <c r="N14" s="272">
        <f>M14*N5</f>
        <v>24000</v>
      </c>
      <c r="O14" s="274">
        <f>M14*P5</f>
        <v>2642000</v>
      </c>
      <c r="P14" s="272">
        <f t="shared" si="0"/>
        <v>48000</v>
      </c>
      <c r="Q14" s="272">
        <f>M14*R5</f>
        <v>5283500</v>
      </c>
      <c r="R14" s="276">
        <f t="shared" si="1"/>
        <v>96000</v>
      </c>
      <c r="S14" s="112">
        <v>12</v>
      </c>
      <c r="T14" s="9">
        <f>'2x3 M1.5  Plan'!P50</f>
        <v>93</v>
      </c>
    </row>
    <row r="15" spans="1:24" x14ac:dyDescent="0.2">
      <c r="A15" s="49">
        <f>Summary!B15</f>
        <v>14</v>
      </c>
      <c r="B15" s="50" t="str">
        <f>Summary!C15</f>
        <v>H</v>
      </c>
      <c r="C15" s="50" t="str">
        <f>Summary!D15</f>
        <v>H</v>
      </c>
      <c r="D15" s="50" t="str">
        <f>Summary!E15</f>
        <v>H</v>
      </c>
      <c r="E15" s="50" t="str">
        <f>Summary!F15</f>
        <v>H</v>
      </c>
      <c r="F15" s="50" t="str">
        <f>Summary!G15</f>
        <v>D</v>
      </c>
      <c r="G15" s="50" t="str">
        <f>Summary!H15</f>
        <v>D</v>
      </c>
      <c r="H15" s="50" t="str">
        <f>Summary!I15</f>
        <v>H</v>
      </c>
      <c r="I15" s="50" t="str">
        <f>Summary!J15</f>
        <v>H</v>
      </c>
      <c r="J15" s="50" t="str">
        <f>Summary!K15</f>
        <v>H</v>
      </c>
      <c r="K15" s="50" t="str">
        <f>Summary!L15</f>
        <v>H</v>
      </c>
      <c r="M15" s="303">
        <v>600</v>
      </c>
      <c r="N15" s="272">
        <f>M15*N5</f>
        <v>28800</v>
      </c>
      <c r="O15" s="274">
        <f>M15*P5</f>
        <v>3170400</v>
      </c>
      <c r="P15" s="272">
        <f t="shared" si="0"/>
        <v>57600</v>
      </c>
      <c r="Q15" s="272">
        <f>M15*R5</f>
        <v>6340200</v>
      </c>
      <c r="R15" s="276">
        <f t="shared" si="1"/>
        <v>115200</v>
      </c>
      <c r="S15" s="112">
        <v>18</v>
      </c>
      <c r="T15" s="9">
        <f>'2x3 M1.5  Plan'!P55</f>
        <v>147</v>
      </c>
    </row>
    <row r="16" spans="1:24" x14ac:dyDescent="0.2">
      <c r="A16" s="49">
        <f>Summary!B16</f>
        <v>15</v>
      </c>
      <c r="B16" s="50" t="str">
        <f>Summary!C16</f>
        <v>H</v>
      </c>
      <c r="C16" s="50" t="str">
        <f>Summary!D16</f>
        <v>H</v>
      </c>
      <c r="D16" s="50" t="str">
        <f>Summary!E16</f>
        <v>H</v>
      </c>
      <c r="E16" s="50" t="str">
        <f>Summary!F16</f>
        <v>H</v>
      </c>
      <c r="F16" s="50" t="str">
        <f>Summary!G16</f>
        <v>D</v>
      </c>
      <c r="G16" s="50" t="str">
        <f>Summary!H16</f>
        <v>D</v>
      </c>
      <c r="H16" s="50" t="str">
        <f>Summary!I16</f>
        <v>H</v>
      </c>
      <c r="I16" s="50" t="str">
        <f>Summary!J16</f>
        <v>H</v>
      </c>
      <c r="J16" s="50" t="str">
        <f>Summary!K16</f>
        <v>H</v>
      </c>
      <c r="K16" s="50" t="str">
        <f>Summary!L16</f>
        <v>H</v>
      </c>
      <c r="M16" s="303">
        <v>700</v>
      </c>
      <c r="N16" s="272">
        <f>M16*N5</f>
        <v>33600</v>
      </c>
      <c r="O16" s="274">
        <f>M16*P5</f>
        <v>3698800</v>
      </c>
      <c r="P16" s="272">
        <f t="shared" si="0"/>
        <v>67200</v>
      </c>
      <c r="Q16" s="272">
        <f>M16*R5</f>
        <v>7396900</v>
      </c>
      <c r="R16" s="276">
        <f t="shared" si="1"/>
        <v>134400</v>
      </c>
      <c r="S16" s="112">
        <v>27</v>
      </c>
      <c r="T16" s="9">
        <f>'2x3 M1.5  Plan'!P60</f>
        <v>228</v>
      </c>
    </row>
    <row r="17" spans="1:20" x14ac:dyDescent="0.2">
      <c r="A17" s="49">
        <f>Summary!B17</f>
        <v>16</v>
      </c>
      <c r="B17" s="50" t="str">
        <f>Summary!C17</f>
        <v>H</v>
      </c>
      <c r="C17" s="50" t="str">
        <f>Summary!D17</f>
        <v>H</v>
      </c>
      <c r="D17" s="50" t="str">
        <f>Summary!E17</f>
        <v>H</v>
      </c>
      <c r="E17" s="50" t="str">
        <f>Summary!F17</f>
        <v>D</v>
      </c>
      <c r="F17" s="50" t="str">
        <f>Summary!G17</f>
        <v>D</v>
      </c>
      <c r="G17" s="50" t="str">
        <f>Summary!H17</f>
        <v>D</v>
      </c>
      <c r="H17" s="50" t="str">
        <f>Summary!I17</f>
        <v>H</v>
      </c>
      <c r="I17" s="50" t="str">
        <f>Summary!J17</f>
        <v>H</v>
      </c>
      <c r="J17" s="50" t="str">
        <f>Summary!K17</f>
        <v>H</v>
      </c>
      <c r="K17" s="50" t="str">
        <f>Summary!L17</f>
        <v>H</v>
      </c>
      <c r="M17" s="303">
        <v>800</v>
      </c>
      <c r="N17" s="272">
        <f>M17*N5</f>
        <v>38400</v>
      </c>
      <c r="O17" s="274">
        <f>M17*P5</f>
        <v>4227200</v>
      </c>
      <c r="P17" s="272">
        <f t="shared" si="0"/>
        <v>76800</v>
      </c>
      <c r="Q17" s="272">
        <f>M17*R5</f>
        <v>8453600</v>
      </c>
      <c r="R17" s="276">
        <f t="shared" si="1"/>
        <v>153600</v>
      </c>
      <c r="S17" s="112">
        <v>41</v>
      </c>
      <c r="T17" s="9">
        <f>'2x3 M1.5  Plan'!P65</f>
        <v>351</v>
      </c>
    </row>
    <row r="18" spans="1:20" x14ac:dyDescent="0.2">
      <c r="A18" s="49">
        <f>Summary!B18</f>
        <v>17</v>
      </c>
      <c r="B18" s="50" t="str">
        <f>Summary!C18</f>
        <v>H</v>
      </c>
      <c r="C18" s="50" t="str">
        <f>Summary!D18</f>
        <v>H</v>
      </c>
      <c r="D18" s="50" t="str">
        <f>Summary!E18</f>
        <v>D</v>
      </c>
      <c r="E18" s="50" t="str">
        <f>Summary!F18</f>
        <v>D</v>
      </c>
      <c r="F18" s="50" t="str">
        <f>Summary!G18</f>
        <v>D</v>
      </c>
      <c r="G18" s="50" t="str">
        <f>Summary!H18</f>
        <v>D</v>
      </c>
      <c r="H18" s="50" t="str">
        <f>Summary!I18</f>
        <v>H</v>
      </c>
      <c r="I18" s="50" t="str">
        <f>Summary!J18</f>
        <v>H</v>
      </c>
      <c r="J18" s="50" t="str">
        <f>Summary!K18</f>
        <v>H</v>
      </c>
      <c r="K18" s="50" t="str">
        <f>Summary!L18</f>
        <v>H</v>
      </c>
      <c r="M18" s="303">
        <v>900</v>
      </c>
      <c r="N18" s="272">
        <f>M18*N5</f>
        <v>43200</v>
      </c>
      <c r="O18" s="274">
        <f>M18*P5</f>
        <v>4755600</v>
      </c>
      <c r="P18" s="272">
        <f t="shared" si="0"/>
        <v>86400</v>
      </c>
      <c r="Q18" s="272">
        <f>M18*R5</f>
        <v>9510300</v>
      </c>
      <c r="R18" s="276">
        <f t="shared" si="1"/>
        <v>172800</v>
      </c>
      <c r="S18" s="112">
        <v>62</v>
      </c>
      <c r="T18" s="9">
        <f>'2x3 M1.5  Plan'!P70</f>
        <v>537</v>
      </c>
    </row>
    <row r="19" spans="1:20" ht="17" thickBot="1" x14ac:dyDescent="0.25">
      <c r="A19" s="49">
        <f>Summary!B19</f>
        <v>18</v>
      </c>
      <c r="B19" s="50" t="str">
        <f>Summary!C19</f>
        <v>H</v>
      </c>
      <c r="C19" s="50" t="str">
        <f>Summary!D19</f>
        <v>S</v>
      </c>
      <c r="D19" s="50" t="str">
        <f>Summary!E19</f>
        <v>D</v>
      </c>
      <c r="E19" s="50" t="str">
        <f>Summary!F19</f>
        <v>D</v>
      </c>
      <c r="F19" s="50" t="str">
        <f>Summary!G19</f>
        <v>D</v>
      </c>
      <c r="G19" s="50" t="str">
        <f>Summary!H19</f>
        <v>D</v>
      </c>
      <c r="H19" s="50" t="str">
        <f>Summary!I19</f>
        <v>S</v>
      </c>
      <c r="I19" s="50" t="str">
        <f>Summary!J19</f>
        <v>S</v>
      </c>
      <c r="J19" s="50" t="str">
        <f>Summary!K19</f>
        <v>H</v>
      </c>
      <c r="K19" s="50" t="str">
        <f>Summary!L19</f>
        <v>H</v>
      </c>
      <c r="M19" s="304">
        <v>1000</v>
      </c>
      <c r="N19" s="273">
        <f>M19*N5</f>
        <v>48000</v>
      </c>
      <c r="O19" s="308">
        <f>M19*P5</f>
        <v>5284000</v>
      </c>
      <c r="P19" s="273">
        <f t="shared" si="0"/>
        <v>96000</v>
      </c>
      <c r="Q19" s="273">
        <f>M19*R5</f>
        <v>10567000</v>
      </c>
      <c r="R19" s="277">
        <f t="shared" si="1"/>
        <v>192000</v>
      </c>
      <c r="S19" s="113"/>
      <c r="T19" s="10"/>
    </row>
    <row r="20" spans="1:20" ht="17" thickBot="1" x14ac:dyDescent="0.25">
      <c r="A20" s="49">
        <f>Summary!B20</f>
        <v>19</v>
      </c>
      <c r="B20" s="50" t="str">
        <f>Summary!C20</f>
        <v>S</v>
      </c>
      <c r="C20" s="50" t="str">
        <f>Summary!D20</f>
        <v>S</v>
      </c>
      <c r="D20" s="50" t="str">
        <f>Summary!E20</f>
        <v>S</v>
      </c>
      <c r="E20" s="50" t="str">
        <f>Summary!F20</f>
        <v>S</v>
      </c>
      <c r="F20" s="50" t="str">
        <f>Summary!G20</f>
        <v>S</v>
      </c>
      <c r="G20" s="50" t="str">
        <f>Summary!H20</f>
        <v>S</v>
      </c>
      <c r="H20" s="50" t="str">
        <f>Summary!I20</f>
        <v>S</v>
      </c>
      <c r="I20" s="50" t="str">
        <f>Summary!J20</f>
        <v>S</v>
      </c>
      <c r="J20" s="50" t="str">
        <f>Summary!K20</f>
        <v>S</v>
      </c>
      <c r="K20" s="50" t="str">
        <f>Summary!L20</f>
        <v>S</v>
      </c>
    </row>
    <row r="21" spans="1:20" ht="17" thickBot="1" x14ac:dyDescent="0.25">
      <c r="A21" s="49" t="str">
        <f>Summary!B21</f>
        <v>Pair</v>
      </c>
      <c r="B21" s="49" t="str">
        <f>Summary!C21</f>
        <v>A</v>
      </c>
      <c r="C21" s="49">
        <f>Summary!D21</f>
        <v>2</v>
      </c>
      <c r="D21" s="49">
        <f>Summary!E21</f>
        <v>3</v>
      </c>
      <c r="E21" s="49">
        <f>Summary!F21</f>
        <v>4</v>
      </c>
      <c r="F21" s="49">
        <f>Summary!G21</f>
        <v>5</v>
      </c>
      <c r="G21" s="49">
        <f>Summary!H21</f>
        <v>6</v>
      </c>
      <c r="H21" s="49">
        <f>Summary!I21</f>
        <v>7</v>
      </c>
      <c r="I21" s="49">
        <f>Summary!J21</f>
        <v>8</v>
      </c>
      <c r="J21" s="49">
        <f>Summary!K21</f>
        <v>9</v>
      </c>
      <c r="K21" s="49">
        <f>Summary!L21</f>
        <v>10</v>
      </c>
      <c r="N21" s="466" t="s">
        <v>204</v>
      </c>
      <c r="O21" s="467"/>
      <c r="P21" s="467"/>
      <c r="Q21" s="467"/>
      <c r="R21" s="467"/>
      <c r="S21" s="468"/>
    </row>
    <row r="22" spans="1:20" ht="17" thickBot="1" x14ac:dyDescent="0.25">
      <c r="A22" s="49" t="str">
        <f>Summary!B22</f>
        <v>A</v>
      </c>
      <c r="B22" s="50" t="str">
        <f>Summary!C22</f>
        <v>P</v>
      </c>
      <c r="C22" s="50" t="str">
        <f>Summary!D22</f>
        <v>P</v>
      </c>
      <c r="D22" s="50" t="str">
        <f>Summary!E22</f>
        <v>P</v>
      </c>
      <c r="E22" s="50" t="str">
        <f>Summary!F22</f>
        <v>P</v>
      </c>
      <c r="F22" s="50" t="str">
        <f>Summary!G22</f>
        <v>P</v>
      </c>
      <c r="G22" s="50" t="str">
        <f>Summary!H22</f>
        <v>P</v>
      </c>
      <c r="H22" s="50" t="str">
        <f>Summary!I22</f>
        <v>P</v>
      </c>
      <c r="I22" s="50" t="str">
        <f>Summary!J22</f>
        <v>P</v>
      </c>
      <c r="J22" s="50" t="str">
        <f>Summary!K22</f>
        <v>P</v>
      </c>
      <c r="K22" s="50" t="str">
        <f>Summary!L22</f>
        <v>P</v>
      </c>
      <c r="N22" s="317"/>
      <c r="O22" s="317"/>
      <c r="P22" s="317"/>
      <c r="Q22" s="317"/>
      <c r="R22" s="317"/>
      <c r="S22" s="317"/>
    </row>
    <row r="23" spans="1:20" ht="17" thickBot="1" x14ac:dyDescent="0.25">
      <c r="A23" s="49">
        <f>Summary!B23</f>
        <v>2</v>
      </c>
      <c r="B23" s="50" t="str">
        <f>Summary!C23</f>
        <v>H</v>
      </c>
      <c r="C23" s="50" t="str">
        <f>Summary!D23</f>
        <v>P</v>
      </c>
      <c r="D23" s="50" t="str">
        <f>Summary!E23</f>
        <v>P</v>
      </c>
      <c r="E23" s="50" t="str">
        <f>Summary!F23</f>
        <v>P</v>
      </c>
      <c r="F23" s="50" t="str">
        <f>Summary!G23</f>
        <v>P</v>
      </c>
      <c r="G23" s="50" t="str">
        <f>Summary!H23</f>
        <v>P</v>
      </c>
      <c r="H23" s="50" t="str">
        <f>Summary!I23</f>
        <v>P</v>
      </c>
      <c r="I23" s="50" t="str">
        <f>Summary!J23</f>
        <v>H</v>
      </c>
      <c r="J23" s="50" t="str">
        <f>Summary!K23</f>
        <v>H</v>
      </c>
      <c r="K23" s="50" t="str">
        <f>Summary!L23</f>
        <v>H</v>
      </c>
      <c r="M23" s="403" t="s">
        <v>205</v>
      </c>
      <c r="N23" s="404"/>
      <c r="O23" s="404"/>
      <c r="P23" s="404"/>
      <c r="Q23" s="404"/>
      <c r="R23" s="404"/>
      <c r="S23" s="404"/>
      <c r="T23" s="411"/>
    </row>
    <row r="24" spans="1:20" ht="17" thickBot="1" x14ac:dyDescent="0.25">
      <c r="A24" s="49">
        <f>Summary!B24</f>
        <v>3</v>
      </c>
      <c r="B24" s="50" t="str">
        <f>Summary!C24</f>
        <v>H</v>
      </c>
      <c r="C24" s="50" t="str">
        <f>Summary!D24</f>
        <v>P</v>
      </c>
      <c r="D24" s="50" t="str">
        <f>Summary!E24</f>
        <v>P</v>
      </c>
      <c r="E24" s="50" t="str">
        <f>Summary!F24</f>
        <v>P</v>
      </c>
      <c r="F24" s="50" t="str">
        <f>Summary!G24</f>
        <v>P</v>
      </c>
      <c r="G24" s="50" t="str">
        <f>Summary!H24</f>
        <v>P</v>
      </c>
      <c r="H24" s="50" t="str">
        <f>Summary!I24</f>
        <v>P</v>
      </c>
      <c r="I24" s="50" t="str">
        <f>Summary!J24</f>
        <v>H</v>
      </c>
      <c r="J24" s="50" t="str">
        <f>Summary!K24</f>
        <v>H</v>
      </c>
      <c r="K24" s="50" t="str">
        <f>Summary!L24</f>
        <v>H</v>
      </c>
      <c r="M24" s="334">
        <f>'2x3 M1.5  Plan'!A74</f>
        <v>1.5</v>
      </c>
      <c r="N24" s="336">
        <f>'2x3 M1.5  Plan'!B74</f>
        <v>1</v>
      </c>
      <c r="O24" s="337">
        <f>'2x3 M1.5  Plan'!C74</f>
        <v>2</v>
      </c>
      <c r="P24" s="337">
        <f>'2x3 M1.5  Plan'!D74</f>
        <v>3</v>
      </c>
      <c r="Q24" s="337">
        <f>'2x3 M1.5  Plan'!E74</f>
        <v>4</v>
      </c>
      <c r="R24" s="340">
        <f>'2x3 M1.5  Plan'!F74</f>
        <v>5</v>
      </c>
      <c r="S24" s="341" t="s">
        <v>37</v>
      </c>
      <c r="T24" s="338" t="s">
        <v>61</v>
      </c>
    </row>
    <row r="25" spans="1:20" x14ac:dyDescent="0.2">
      <c r="A25" s="49">
        <f>Summary!B25</f>
        <v>4</v>
      </c>
      <c r="B25" s="50" t="str">
        <f>Summary!C25</f>
        <v>H</v>
      </c>
      <c r="C25" s="50" t="str">
        <f>Summary!D25</f>
        <v>H</v>
      </c>
      <c r="D25" s="50" t="str">
        <f>Summary!E25</f>
        <v>H</v>
      </c>
      <c r="E25" s="50" t="str">
        <f>Summary!F25</f>
        <v>H</v>
      </c>
      <c r="F25" s="50" t="str">
        <f>Summary!G25</f>
        <v>P</v>
      </c>
      <c r="G25" s="50" t="str">
        <f>Summary!H25</f>
        <v>P</v>
      </c>
      <c r="H25" s="50" t="str">
        <f>Summary!I25</f>
        <v>H</v>
      </c>
      <c r="I25" s="50" t="str">
        <f>Summary!J25</f>
        <v>H</v>
      </c>
      <c r="J25" s="50" t="str">
        <f>Summary!K25</f>
        <v>H</v>
      </c>
      <c r="K25" s="50" t="str">
        <f>Summary!L25</f>
        <v>H</v>
      </c>
      <c r="M25" s="339">
        <f>'2x3 M1.5  Plan'!A75</f>
        <v>1</v>
      </c>
      <c r="N25" s="362">
        <f>'2x3 M1.5  Plan'!B75</f>
        <v>1</v>
      </c>
      <c r="O25" s="363">
        <f>'2x3 M1.5  Plan'!C75</f>
        <v>2</v>
      </c>
      <c r="P25" s="363">
        <f>'2x3 M1.5  Plan'!D75</f>
        <v>3</v>
      </c>
      <c r="Q25" s="363">
        <f>'2x3 M1.5  Plan'!E75</f>
        <v>4</v>
      </c>
      <c r="R25" s="364">
        <f>'2x3 M1.5  Plan'!F75</f>
        <v>5</v>
      </c>
      <c r="S25" s="342">
        <f>'2x3 M1.5  Plan'!P13</f>
        <v>0.57259235916730344</v>
      </c>
      <c r="T25" s="346">
        <f>'2x3 M1.5  Plan'!Q13</f>
        <v>6.165552523771653E-2</v>
      </c>
    </row>
    <row r="26" spans="1:20" x14ac:dyDescent="0.2">
      <c r="A26" s="49">
        <f>Summary!B26</f>
        <v>5</v>
      </c>
      <c r="B26" s="50" t="str">
        <f>Summary!C26</f>
        <v>H</v>
      </c>
      <c r="C26" s="50" t="str">
        <f>Summary!D26</f>
        <v>D</v>
      </c>
      <c r="D26" s="50" t="str">
        <f>Summary!E26</f>
        <v>D</v>
      </c>
      <c r="E26" s="50" t="str">
        <f>Summary!F26</f>
        <v>D</v>
      </c>
      <c r="F26" s="50" t="str">
        <f>Summary!G26</f>
        <v>D</v>
      </c>
      <c r="G26" s="50" t="str">
        <f>Summary!H26</f>
        <v>D</v>
      </c>
      <c r="H26" s="50" t="str">
        <f>Summary!I26</f>
        <v>D</v>
      </c>
      <c r="I26" s="50" t="str">
        <f>Summary!J26</f>
        <v>D</v>
      </c>
      <c r="J26" s="50" t="str">
        <f>Summary!K26</f>
        <v>D</v>
      </c>
      <c r="K26" s="50" t="str">
        <f>Summary!L26</f>
        <v>H</v>
      </c>
      <c r="M26" s="6">
        <f>'2x3 M1.5  Plan'!A76</f>
        <v>2</v>
      </c>
      <c r="N26" s="365">
        <f>'2x3 M1.5  Plan'!B76</f>
        <v>2</v>
      </c>
      <c r="O26" s="50">
        <f>'2x3 M1.5  Plan'!C76</f>
        <v>3</v>
      </c>
      <c r="P26" s="50">
        <f>'2x3 M1.5  Plan'!D76</f>
        <v>5</v>
      </c>
      <c r="Q26" s="50">
        <f>'2x3 M1.5  Plan'!E76</f>
        <v>6</v>
      </c>
      <c r="R26" s="366">
        <f>'2x3 M1.5  Plan'!F76</f>
        <v>8</v>
      </c>
      <c r="S26" s="343">
        <f>'2x3 M1.5  Plan'!P14</f>
        <v>0.88068120984516907</v>
      </c>
      <c r="T26" s="347">
        <f>'2x3 M1.5  Plan'!Q14</f>
        <v>0.2194958406983889</v>
      </c>
    </row>
    <row r="27" spans="1:20" x14ac:dyDescent="0.2">
      <c r="A27" s="49">
        <f>Summary!B27</f>
        <v>6</v>
      </c>
      <c r="B27" s="50" t="str">
        <f>Summary!C27</f>
        <v>H</v>
      </c>
      <c r="C27" s="50" t="str">
        <f>Summary!D27</f>
        <v>H</v>
      </c>
      <c r="D27" s="50" t="str">
        <f>Summary!E27</f>
        <v>P</v>
      </c>
      <c r="E27" s="50" t="str">
        <f>Summary!F27</f>
        <v>P</v>
      </c>
      <c r="F27" s="50" t="str">
        <f>Summary!G27</f>
        <v>P</v>
      </c>
      <c r="G27" s="50" t="str">
        <f>Summary!H27</f>
        <v>P</v>
      </c>
      <c r="H27" s="50" t="str">
        <f>Summary!I27</f>
        <v>H</v>
      </c>
      <c r="I27" s="50" t="str">
        <f>Summary!J27</f>
        <v>H</v>
      </c>
      <c r="J27" s="50" t="str">
        <f>Summary!K27</f>
        <v>H</v>
      </c>
      <c r="K27" s="50" t="str">
        <f>Summary!L27</f>
        <v>H</v>
      </c>
      <c r="M27" s="6">
        <f>'2x3 M1.5  Plan'!A77</f>
        <v>3</v>
      </c>
      <c r="N27" s="365">
        <f>'2x3 M1.5  Plan'!B77</f>
        <v>3</v>
      </c>
      <c r="O27" s="50">
        <f>'2x3 M1.5  Plan'!C77</f>
        <v>5</v>
      </c>
      <c r="P27" s="50">
        <f>'2x3 M1.5  Plan'!D77</f>
        <v>8</v>
      </c>
      <c r="Q27" s="50">
        <f>'2x3 M1.5  Plan'!E77</f>
        <v>9</v>
      </c>
      <c r="R27" s="366">
        <f>'2x3 M1.5  Plan'!F77</f>
        <v>12</v>
      </c>
      <c r="S27" s="343">
        <f>'2x3 M1.5  Plan'!P15</f>
        <v>0.95594648687696293</v>
      </c>
      <c r="T27" s="347">
        <f>'2x3 M1.5  Plan'!Q15</f>
        <v>0.24264611949132608</v>
      </c>
    </row>
    <row r="28" spans="1:20" x14ac:dyDescent="0.2">
      <c r="A28" s="49">
        <f>Summary!B28</f>
        <v>7</v>
      </c>
      <c r="B28" s="50" t="str">
        <f>Summary!C28</f>
        <v>H</v>
      </c>
      <c r="C28" s="50" t="str">
        <f>Summary!D28</f>
        <v>P</v>
      </c>
      <c r="D28" s="50" t="str">
        <f>Summary!E28</f>
        <v>P</v>
      </c>
      <c r="E28" s="50" t="str">
        <f>Summary!F28</f>
        <v>P</v>
      </c>
      <c r="F28" s="50" t="str">
        <f>Summary!G28</f>
        <v>P</v>
      </c>
      <c r="G28" s="50" t="str">
        <f>Summary!H28</f>
        <v>P</v>
      </c>
      <c r="H28" s="50" t="str">
        <f>Summary!I28</f>
        <v>P</v>
      </c>
      <c r="I28" s="50" t="str">
        <f>Summary!J28</f>
        <v>H</v>
      </c>
      <c r="J28" s="50" t="str">
        <f>Summary!K28</f>
        <v>H</v>
      </c>
      <c r="K28" s="50" t="str">
        <f>Summary!L28</f>
        <v>H</v>
      </c>
      <c r="M28" s="6">
        <f>'2x3 M1.5  Plan'!A78</f>
        <v>4</v>
      </c>
      <c r="N28" s="365">
        <f>'2x3 M1.5  Plan'!B78</f>
        <v>5</v>
      </c>
      <c r="O28" s="50">
        <f>'2x3 M1.5  Plan'!C78</f>
        <v>8</v>
      </c>
      <c r="P28" s="50">
        <f>'2x3 M1.5  Plan'!D78</f>
        <v>12</v>
      </c>
      <c r="Q28" s="50">
        <f>'2x3 M1.5  Plan'!E78</f>
        <v>14</v>
      </c>
      <c r="R28" s="366">
        <f>'2x3 M1.5  Plan'!F78</f>
        <v>18</v>
      </c>
      <c r="S28" s="343">
        <f>'2x3 M1.5  Plan'!P16</f>
        <v>0.99514836564116571</v>
      </c>
      <c r="T28" s="347">
        <f>'2x3 M1.5  Plan'!Q16</f>
        <v>0.25314902890236979</v>
      </c>
    </row>
    <row r="29" spans="1:20" x14ac:dyDescent="0.2">
      <c r="A29" s="49">
        <f>Summary!B29</f>
        <v>8</v>
      </c>
      <c r="B29" s="50" t="str">
        <f>Summary!C29</f>
        <v>P</v>
      </c>
      <c r="C29" s="50" t="str">
        <f>Summary!D29</f>
        <v>P</v>
      </c>
      <c r="D29" s="50" t="str">
        <f>Summary!E29</f>
        <v>P</v>
      </c>
      <c r="E29" s="50" t="str">
        <f>Summary!F29</f>
        <v>P</v>
      </c>
      <c r="F29" s="50" t="str">
        <f>Summary!G29</f>
        <v>P</v>
      </c>
      <c r="G29" s="50" t="str">
        <f>Summary!H29</f>
        <v>P</v>
      </c>
      <c r="H29" s="50" t="str">
        <f>Summary!I29</f>
        <v>P</v>
      </c>
      <c r="I29" s="50" t="str">
        <f>Summary!J29</f>
        <v>P</v>
      </c>
      <c r="J29" s="50" t="str">
        <f>Summary!K29</f>
        <v>R</v>
      </c>
      <c r="K29" s="50" t="str">
        <f>Summary!L29</f>
        <v>R</v>
      </c>
      <c r="M29" s="6">
        <f>'2x3 M1.5  Plan'!A79</f>
        <v>5</v>
      </c>
      <c r="N29" s="365">
        <f>'2x3 M1.5  Plan'!B79</f>
        <v>8</v>
      </c>
      <c r="O29" s="50">
        <f>'2x3 M1.5  Plan'!C79</f>
        <v>12</v>
      </c>
      <c r="P29" s="50">
        <f>'2x3 M1.5  Plan'!D79</f>
        <v>18</v>
      </c>
      <c r="Q29" s="50">
        <f>'2x3 M1.5  Plan'!E79</f>
        <v>21</v>
      </c>
      <c r="R29" s="366">
        <f>'2x3 M1.5  Plan'!F79</f>
        <v>27</v>
      </c>
      <c r="S29" s="343">
        <f>'2x3 M1.5  Plan'!P17</f>
        <v>0.99907510197364902</v>
      </c>
      <c r="T29" s="347">
        <f>'2x3 M1.5  Plan'!Q17</f>
        <v>0.25415466953141225</v>
      </c>
    </row>
    <row r="30" spans="1:20" ht="17" thickBot="1" x14ac:dyDescent="0.25">
      <c r="A30" s="49">
        <f>Summary!B30</f>
        <v>9</v>
      </c>
      <c r="B30" s="50" t="str">
        <f>Summary!C30</f>
        <v>S</v>
      </c>
      <c r="C30" s="50" t="str">
        <f>Summary!D30</f>
        <v>P</v>
      </c>
      <c r="D30" s="50" t="str">
        <f>Summary!E30</f>
        <v>P</v>
      </c>
      <c r="E30" s="50" t="str">
        <f>Summary!F30</f>
        <v>P</v>
      </c>
      <c r="F30" s="50" t="str">
        <f>Summary!G30</f>
        <v>P</v>
      </c>
      <c r="G30" s="50" t="str">
        <f>Summary!H30</f>
        <v>P</v>
      </c>
      <c r="H30" s="50" t="str">
        <f>Summary!I30</f>
        <v>S</v>
      </c>
      <c r="I30" s="50" t="str">
        <f>Summary!J30</f>
        <v>P</v>
      </c>
      <c r="J30" s="50" t="str">
        <f>Summary!K30</f>
        <v>P</v>
      </c>
      <c r="K30" s="50" t="str">
        <f>Summary!L30</f>
        <v>S</v>
      </c>
      <c r="M30" s="7">
        <f>'2x3 M1.5  Plan'!A80</f>
        <v>6</v>
      </c>
      <c r="N30" s="367">
        <f>'2x3 M1.5  Plan'!B80</f>
        <v>12</v>
      </c>
      <c r="O30" s="368">
        <f>'2x3 M1.5  Plan'!C80</f>
        <v>18</v>
      </c>
      <c r="P30" s="368">
        <f>'2x3 M1.5  Plan'!D80</f>
        <v>27</v>
      </c>
      <c r="Q30" s="368">
        <f>'2x3 M1.5  Plan'!E80</f>
        <v>32</v>
      </c>
      <c r="R30" s="369">
        <f>'2x3 M1.5  Plan'!F80</f>
        <v>41</v>
      </c>
      <c r="S30" s="344">
        <f>'2x3 M1.5  Plan'!P18</f>
        <v>0.99982424145770776</v>
      </c>
      <c r="T30" s="348">
        <f>'2x3 M1.5  Plan'!Q18</f>
        <v>0.25434549392664241</v>
      </c>
    </row>
    <row r="31" spans="1:20" x14ac:dyDescent="0.2">
      <c r="A31" s="49">
        <f>Summary!B31</f>
        <v>10</v>
      </c>
      <c r="B31" s="50" t="str">
        <f>Summary!C31</f>
        <v>S</v>
      </c>
      <c r="C31" s="50" t="str">
        <f>Summary!D31</f>
        <v>S</v>
      </c>
      <c r="D31" s="50" t="str">
        <f>Summary!E31</f>
        <v>S</v>
      </c>
      <c r="E31" s="50" t="str">
        <f>Summary!F31</f>
        <v>S</v>
      </c>
      <c r="F31" s="50" t="str">
        <f>Summary!G31</f>
        <v>S</v>
      </c>
      <c r="G31" s="50" t="str">
        <f>Summary!H31</f>
        <v>P</v>
      </c>
      <c r="H31" s="50" t="str">
        <f>Summary!I31</f>
        <v>S</v>
      </c>
      <c r="I31" s="50" t="str">
        <f>Summary!J31</f>
        <v>S</v>
      </c>
      <c r="J31" s="50" t="str">
        <f>Summary!K31</f>
        <v>S</v>
      </c>
      <c r="K31" s="50" t="str">
        <f>Summary!L31</f>
        <v>S</v>
      </c>
      <c r="M31" s="5">
        <f>'2x3 M1.5  Plan'!A81</f>
        <v>7</v>
      </c>
      <c r="N31" s="370">
        <f>'2x3 M1.5  Plan'!B81</f>
        <v>18</v>
      </c>
      <c r="O31" s="371">
        <f>'2x3 M1.5  Plan'!C81</f>
        <v>27</v>
      </c>
      <c r="P31" s="371">
        <f>'2x3 M1.5  Plan'!D81</f>
        <v>41</v>
      </c>
      <c r="Q31" s="371">
        <f>'2x3 M1.5  Plan'!E81</f>
        <v>48</v>
      </c>
      <c r="R31" s="372">
        <f>'2x3 M1.5  Plan'!F81</f>
        <v>62</v>
      </c>
      <c r="S31" s="345">
        <f>'2x3 M1.5  Plan'!P19</f>
        <v>0.99996662083906063</v>
      </c>
      <c r="T31" s="349">
        <f>'2x3 M1.5  Plan'!Q19</f>
        <v>0.25438172322142727</v>
      </c>
    </row>
    <row r="32" spans="1:20" x14ac:dyDescent="0.2">
      <c r="A32" s="477" t="str">
        <f>Summary!B32</f>
        <v>EV = -0.00531417925590545</v>
      </c>
      <c r="B32" s="477"/>
      <c r="C32" s="477"/>
      <c r="D32" s="477"/>
      <c r="E32" s="477"/>
      <c r="F32" s="477"/>
      <c r="G32" s="477"/>
      <c r="H32" s="477"/>
      <c r="I32" s="477"/>
      <c r="J32" s="477"/>
      <c r="K32" s="477"/>
      <c r="M32" s="6">
        <f>'2x3 M1.5  Plan'!A82</f>
        <v>8</v>
      </c>
      <c r="N32" s="365">
        <f>'2x3 M1.5  Plan'!B82</f>
        <v>27</v>
      </c>
      <c r="O32" s="50">
        <f>'2x3 M1.5  Plan'!C82</f>
        <v>41</v>
      </c>
      <c r="P32" s="50">
        <f>'2x3 M1.5  Plan'!D82</f>
        <v>62</v>
      </c>
      <c r="Q32" s="50">
        <f>'2x3 M1.5  Plan'!E82</f>
        <v>72</v>
      </c>
      <c r="R32" s="366">
        <f>'2x3 M1.5  Plan'!F82</f>
        <v>93</v>
      </c>
      <c r="S32" s="343">
        <f>'2x3 M1.5  Plan'!P20</f>
        <v>0.99999366153210512</v>
      </c>
      <c r="T32" s="347">
        <f>'2x3 M1.5  Plan'!Q20</f>
        <v>0.25438860238586392</v>
      </c>
    </row>
    <row r="33" spans="1:20" x14ac:dyDescent="0.2">
      <c r="A33" s="400" t="str">
        <f>Summary!B33</f>
        <v>EV = -0.531417925590545 %</v>
      </c>
      <c r="B33" s="400"/>
      <c r="C33" s="400"/>
      <c r="D33" s="400"/>
      <c r="E33" s="400"/>
      <c r="F33" s="400"/>
      <c r="G33" s="400"/>
      <c r="H33" s="400"/>
      <c r="I33" s="400"/>
      <c r="J33" s="400"/>
      <c r="K33" s="400"/>
      <c r="M33" s="6">
        <f>'2x3 M1.5  Plan'!A83</f>
        <v>9</v>
      </c>
      <c r="N33" s="365">
        <f>'2x3 M1.5  Plan'!B83</f>
        <v>41</v>
      </c>
      <c r="O33" s="50">
        <f>'2x3 M1.5  Plan'!C83</f>
        <v>62</v>
      </c>
      <c r="P33" s="50">
        <f>'2x3 M1.5  Plan'!D83</f>
        <v>93</v>
      </c>
      <c r="Q33" s="50">
        <f>'2x3 M1.5  Plan'!E83</f>
        <v>108</v>
      </c>
      <c r="R33" s="366">
        <f>'2x3 M1.5  Plan'!F83</f>
        <v>140</v>
      </c>
      <c r="S33" s="343">
        <f>'2x3 M1.5  Plan'!P21</f>
        <v>0.99999879639589395</v>
      </c>
      <c r="T33" s="347">
        <f>'2x3 M1.5  Plan'!Q21</f>
        <v>0.25438990865497285</v>
      </c>
    </row>
    <row r="34" spans="1:20" ht="17" thickBot="1" x14ac:dyDescent="0.25">
      <c r="A34" s="474" t="str">
        <f>Summary!B34</f>
        <v>H = Hit</v>
      </c>
      <c r="B34" s="475"/>
      <c r="C34" s="475"/>
      <c r="D34" s="475"/>
      <c r="E34" s="475"/>
      <c r="F34" s="475"/>
      <c r="G34" s="475"/>
      <c r="H34" s="475"/>
      <c r="I34" s="475"/>
      <c r="J34" s="475"/>
      <c r="K34" s="476"/>
      <c r="M34" s="335">
        <f>'2x3 M1.5  Plan'!A84</f>
        <v>10</v>
      </c>
      <c r="N34" s="373">
        <f>'2x3 M1.5  Plan'!B84</f>
        <v>62</v>
      </c>
      <c r="O34" s="374">
        <f>'2x3 M1.5  Plan'!C84</f>
        <v>93</v>
      </c>
      <c r="P34" s="374">
        <f>'2x3 M1.5  Plan'!D84</f>
        <v>140</v>
      </c>
      <c r="Q34" s="374">
        <f>'2x3 M1.5  Plan'!E84</f>
        <v>162</v>
      </c>
      <c r="R34" s="375">
        <f>'2x3 M1.5  Plan'!F84</f>
        <v>210</v>
      </c>
      <c r="S34" s="351">
        <f>'2x3 M1.5  Plan'!P22</f>
        <v>0.99999977145000307</v>
      </c>
      <c r="T34" s="352">
        <f>'2x3 M1.5  Plan'!Q22</f>
        <v>0.25439015669955917</v>
      </c>
    </row>
    <row r="35" spans="1:20" ht="17" thickBot="1" x14ac:dyDescent="0.25">
      <c r="A35" s="474" t="str">
        <f>Summary!B35</f>
        <v>D = Double</v>
      </c>
      <c r="B35" s="475"/>
      <c r="C35" s="475"/>
      <c r="D35" s="475"/>
      <c r="E35" s="475"/>
      <c r="F35" s="475"/>
      <c r="G35" s="475"/>
      <c r="H35" s="475"/>
      <c r="I35" s="475"/>
      <c r="J35" s="475"/>
      <c r="K35" s="476"/>
      <c r="M35" s="4" t="s">
        <v>198</v>
      </c>
      <c r="N35" s="376">
        <f>'2x3 M1.5  Plan'!B85</f>
        <v>93</v>
      </c>
      <c r="O35" s="377">
        <f>'2x3 M1.5  Plan'!C85</f>
        <v>144</v>
      </c>
      <c r="P35" s="377">
        <f>'2x3 M1.5  Plan'!D85</f>
        <v>219</v>
      </c>
      <c r="Q35" s="377">
        <f>'2x3 M1.5  Plan'!E85</f>
        <v>258</v>
      </c>
      <c r="R35" s="378">
        <f>'2x3 M1.5  Plan'!F85</f>
        <v>333</v>
      </c>
      <c r="S35" s="353"/>
      <c r="T35" s="354"/>
    </row>
    <row r="36" spans="1:20" ht="17" thickBot="1" x14ac:dyDescent="0.25">
      <c r="A36" s="394" t="str">
        <f>Summary!B36</f>
        <v>S = Stand</v>
      </c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M36" s="4" t="s">
        <v>203</v>
      </c>
      <c r="N36" s="379">
        <f>N35*2</f>
        <v>186</v>
      </c>
      <c r="O36" s="380">
        <f>O35*2</f>
        <v>288</v>
      </c>
      <c r="P36" s="380">
        <f>P35*2</f>
        <v>438</v>
      </c>
      <c r="Q36" s="380">
        <f>Q35*2</f>
        <v>516</v>
      </c>
      <c r="R36" s="381">
        <f>R35*2</f>
        <v>666</v>
      </c>
      <c r="S36" s="355"/>
      <c r="T36" s="356"/>
    </row>
    <row r="37" spans="1:20" x14ac:dyDescent="0.2">
      <c r="A37" s="474" t="str">
        <f>Summary!B37</f>
        <v>P = Split</v>
      </c>
      <c r="B37" s="475"/>
      <c r="C37" s="475"/>
      <c r="D37" s="475"/>
      <c r="E37" s="475"/>
      <c r="F37" s="475"/>
      <c r="G37" s="475"/>
      <c r="H37" s="475"/>
      <c r="I37" s="475"/>
      <c r="J37" s="475"/>
      <c r="K37" s="476"/>
    </row>
    <row r="38" spans="1:20" x14ac:dyDescent="0.2">
      <c r="A38" s="400" t="str">
        <f>Summary!B38</f>
        <v>R = Surrender</v>
      </c>
      <c r="B38" s="400"/>
      <c r="C38" s="400"/>
      <c r="D38" s="400"/>
      <c r="E38" s="400"/>
      <c r="F38" s="400"/>
      <c r="G38" s="400"/>
      <c r="H38" s="400"/>
      <c r="I38" s="400"/>
      <c r="J38" s="400"/>
      <c r="K38" s="400"/>
    </row>
  </sheetData>
  <sheetProtection sheet="1" objects="1" scenarios="1"/>
  <mergeCells count="13">
    <mergeCell ref="A37:K37"/>
    <mergeCell ref="A38:K38"/>
    <mergeCell ref="A32:K32"/>
    <mergeCell ref="A33:K33"/>
    <mergeCell ref="A34:K34"/>
    <mergeCell ref="A35:K35"/>
    <mergeCell ref="A36:K36"/>
    <mergeCell ref="M23:T23"/>
    <mergeCell ref="M1:X1"/>
    <mergeCell ref="M7:S7"/>
    <mergeCell ref="N21:S21"/>
    <mergeCell ref="A1:K1"/>
    <mergeCell ref="M8:T8"/>
  </mergeCells>
  <phoneticPr fontId="14" type="noConversion"/>
  <conditionalFormatting sqref="B3:K12">
    <cfRule type="containsText" dxfId="33" priority="44" operator="containsText" text="S">
      <formula>NOT(ISERROR(SEARCH("S",B3)))</formula>
    </cfRule>
    <cfRule type="containsText" dxfId="32" priority="45" operator="containsText" text="H">
      <formula>NOT(ISERROR(SEARCH("H",B3)))</formula>
    </cfRule>
  </conditionalFormatting>
  <conditionalFormatting sqref="B3:K12">
    <cfRule type="containsText" dxfId="31" priority="43" operator="containsText" text="D">
      <formula>NOT(ISERROR(SEARCH("D",B3)))</formula>
    </cfRule>
  </conditionalFormatting>
  <conditionalFormatting sqref="B3:K12">
    <cfRule type="containsText" dxfId="30" priority="42" operator="containsText" text="R">
      <formula>NOT(ISERROR(SEARCH("R",B3)))</formula>
    </cfRule>
  </conditionalFormatting>
  <conditionalFormatting sqref="B3:K12">
    <cfRule type="containsText" dxfId="29" priority="41" operator="containsText" text="P">
      <formula>NOT(ISERROR(SEARCH("P",B3)))</formula>
    </cfRule>
  </conditionalFormatting>
  <conditionalFormatting sqref="B14:K20">
    <cfRule type="containsText" dxfId="28" priority="39" operator="containsText" text="S">
      <formula>NOT(ISERROR(SEARCH("S",B14)))</formula>
    </cfRule>
    <cfRule type="containsText" dxfId="27" priority="40" operator="containsText" text="H">
      <formula>NOT(ISERROR(SEARCH("H",B14)))</formula>
    </cfRule>
  </conditionalFormatting>
  <conditionalFormatting sqref="B14:K20">
    <cfRule type="containsText" dxfId="26" priority="38" operator="containsText" text="D">
      <formula>NOT(ISERROR(SEARCH("D",B14)))</formula>
    </cfRule>
  </conditionalFormatting>
  <conditionalFormatting sqref="B14:K20">
    <cfRule type="containsText" dxfId="25" priority="37" operator="containsText" text="R">
      <formula>NOT(ISERROR(SEARCH("R",B14)))</formula>
    </cfRule>
  </conditionalFormatting>
  <conditionalFormatting sqref="B14:K20">
    <cfRule type="containsText" dxfId="24" priority="36" operator="containsText" text="P">
      <formula>NOT(ISERROR(SEARCH("P",B14)))</formula>
    </cfRule>
  </conditionalFormatting>
  <conditionalFormatting sqref="B22:K31">
    <cfRule type="containsText" dxfId="23" priority="34" operator="containsText" text="S">
      <formula>NOT(ISERROR(SEARCH("S",B22)))</formula>
    </cfRule>
    <cfRule type="containsText" dxfId="22" priority="35" operator="containsText" text="H">
      <formula>NOT(ISERROR(SEARCH("H",B22)))</formula>
    </cfRule>
  </conditionalFormatting>
  <conditionalFormatting sqref="B22:K31">
    <cfRule type="containsText" dxfId="21" priority="33" operator="containsText" text="D">
      <formula>NOT(ISERROR(SEARCH("D",B22)))</formula>
    </cfRule>
  </conditionalFormatting>
  <conditionalFormatting sqref="B22:K31">
    <cfRule type="containsText" dxfId="20" priority="32" operator="containsText" text="R">
      <formula>NOT(ISERROR(SEARCH("R",B22)))</formula>
    </cfRule>
  </conditionalFormatting>
  <conditionalFormatting sqref="B22:K31">
    <cfRule type="containsText" dxfId="19" priority="31" operator="containsText" text="P">
      <formula>NOT(ISERROR(SEARCH("P",B22)))</formula>
    </cfRule>
  </conditionalFormatting>
  <conditionalFormatting sqref="A37">
    <cfRule type="containsText" dxfId="18" priority="4" operator="containsText" text="S">
      <formula>NOT(ISERROR(SEARCH("S",A37)))</formula>
    </cfRule>
    <cfRule type="containsText" dxfId="17" priority="5" operator="containsText" text="H">
      <formula>NOT(ISERROR(SEARCH("H",A37)))</formula>
    </cfRule>
  </conditionalFormatting>
  <conditionalFormatting sqref="A37">
    <cfRule type="containsText" dxfId="16" priority="3" operator="containsText" text="D">
      <formula>NOT(ISERROR(SEARCH("D",A37)))</formula>
    </cfRule>
  </conditionalFormatting>
  <conditionalFormatting sqref="A37">
    <cfRule type="containsText" dxfId="15" priority="2" operator="containsText" text="R">
      <formula>NOT(ISERROR(SEARCH("R",A37)))</formula>
    </cfRule>
  </conditionalFormatting>
  <conditionalFormatting sqref="A37">
    <cfRule type="containsText" dxfId="14" priority="1" operator="containsText" text="P">
      <formula>NOT(ISERROR(SEARCH("P",A37)))</formula>
    </cfRule>
  </conditionalFormatting>
  <conditionalFormatting sqref="A35">
    <cfRule type="containsText" dxfId="13" priority="24" operator="containsText" text="S">
      <formula>NOT(ISERROR(SEARCH("S",A35)))</formula>
    </cfRule>
    <cfRule type="containsText" dxfId="12" priority="25" operator="containsText" text="H">
      <formula>NOT(ISERROR(SEARCH("H",A35)))</formula>
    </cfRule>
  </conditionalFormatting>
  <conditionalFormatting sqref="A35">
    <cfRule type="containsText" dxfId="11" priority="23" operator="containsText" text="D">
      <formula>NOT(ISERROR(SEARCH("D",A35)))</formula>
    </cfRule>
  </conditionalFormatting>
  <conditionalFormatting sqref="A35">
    <cfRule type="containsText" dxfId="10" priority="22" operator="containsText" text="R">
      <formula>NOT(ISERROR(SEARCH("R",A35)))</formula>
    </cfRule>
  </conditionalFormatting>
  <conditionalFormatting sqref="A35">
    <cfRule type="containsText" dxfId="9" priority="21" operator="containsText" text="P">
      <formula>NOT(ISERROR(SEARCH("P",A35)))</formula>
    </cfRule>
  </conditionalFormatting>
  <conditionalFormatting sqref="A34">
    <cfRule type="containsText" dxfId="8" priority="14" operator="containsText" text="S">
      <formula>NOT(ISERROR(SEARCH("S",A34)))</formula>
    </cfRule>
    <cfRule type="containsText" dxfId="7" priority="15" operator="containsText" text="H">
      <formula>NOT(ISERROR(SEARCH("H",A34)))</formula>
    </cfRule>
  </conditionalFormatting>
  <conditionalFormatting sqref="A34">
    <cfRule type="containsText" dxfId="6" priority="13" operator="containsText" text="D">
      <formula>NOT(ISERROR(SEARCH("D",A34)))</formula>
    </cfRule>
  </conditionalFormatting>
  <conditionalFormatting sqref="A34">
    <cfRule type="containsText" dxfId="5" priority="12" operator="containsText" text="R">
      <formula>NOT(ISERROR(SEARCH("R",A34)))</formula>
    </cfRule>
  </conditionalFormatting>
  <conditionalFormatting sqref="A34">
    <cfRule type="containsText" dxfId="4" priority="11" operator="containsText" text="P">
      <formula>NOT(ISERROR(SEARCH("P",A34)))</formula>
    </cfRule>
  </conditionalFormatting>
  <pageMargins left="0.25" right="0.25" top="0.75" bottom="0.75" header="0.3" footer="0.3"/>
  <pageSetup paperSize="9" scale="72" orientation="landscape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FAEC-4BDD-1B47-BA42-ECE550FAC29A}">
  <sheetPr>
    <pageSetUpPr fitToPage="1"/>
  </sheetPr>
  <dimension ref="A1:S85"/>
  <sheetViews>
    <sheetView workbookViewId="0">
      <selection activeCell="A30" sqref="A30"/>
    </sheetView>
  </sheetViews>
  <sheetFormatPr baseColWidth="10" defaultRowHeight="16" x14ac:dyDescent="0.2"/>
  <cols>
    <col min="11" max="11" width="13.33203125" customWidth="1"/>
    <col min="12" max="12" width="12.6640625" customWidth="1"/>
  </cols>
  <sheetData>
    <row r="1" spans="1:19" x14ac:dyDescent="0.2">
      <c r="B1" s="250"/>
    </row>
    <row r="2" spans="1:19" x14ac:dyDescent="0.2">
      <c r="A2" t="s">
        <v>40</v>
      </c>
      <c r="B2" s="249" t="s">
        <v>159</v>
      </c>
      <c r="C2" s="350">
        <f>Analysis!B36</f>
        <v>0.24316252465496735</v>
      </c>
      <c r="D2" s="247" t="s">
        <v>160</v>
      </c>
      <c r="E2" s="350">
        <f>Analysis!G36</f>
        <v>0.18150699941725082</v>
      </c>
      <c r="F2" s="247" t="s">
        <v>182</v>
      </c>
      <c r="G2" s="350">
        <v>3</v>
      </c>
      <c r="H2" s="247" t="s">
        <v>58</v>
      </c>
      <c r="I2" s="350">
        <f>COUNT(Analysis!B36:C36)</f>
        <v>2</v>
      </c>
      <c r="J2" s="247" t="s">
        <v>183</v>
      </c>
      <c r="K2" s="350">
        <f>Analysis!R36</f>
        <v>1.7466414588190893</v>
      </c>
      <c r="L2" s="247" t="s">
        <v>57</v>
      </c>
      <c r="M2" s="350">
        <v>2</v>
      </c>
    </row>
    <row r="3" spans="1:19" x14ac:dyDescent="0.2">
      <c r="B3" s="250"/>
    </row>
    <row r="4" spans="1:19" x14ac:dyDescent="0.2">
      <c r="B4" s="250" t="s">
        <v>162</v>
      </c>
    </row>
    <row r="5" spans="1:19" x14ac:dyDescent="0.2">
      <c r="A5" t="s">
        <v>163</v>
      </c>
      <c r="B5" s="250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9" x14ac:dyDescent="0.2">
      <c r="A6" t="s">
        <v>157</v>
      </c>
      <c r="B6" s="250">
        <f>$C$2</f>
        <v>0.24316252465496735</v>
      </c>
      <c r="C6">
        <f>B6*$C$2</f>
        <v>5.9128013396577604E-2</v>
      </c>
      <c r="D6">
        <f t="shared" ref="D6:K6" si="0">C6*$C$2</f>
        <v>1.4377717015344542E-2</v>
      </c>
      <c r="E6">
        <f t="shared" si="0"/>
        <v>3.4961219682258606E-3</v>
      </c>
      <c r="F6">
        <f t="shared" si="0"/>
        <v>8.5012584429549384E-4</v>
      </c>
      <c r="G6">
        <f t="shared" si="0"/>
        <v>2.0671874657332795E-4</v>
      </c>
      <c r="H6">
        <f t="shared" si="0"/>
        <v>5.0266252310280805E-5</v>
      </c>
      <c r="I6">
        <f t="shared" si="0"/>
        <v>1.2222868816711465E-5</v>
      </c>
      <c r="J6">
        <f t="shared" si="0"/>
        <v>2.9721436399980334E-6</v>
      </c>
      <c r="K6">
        <f t="shared" si="0"/>
        <v>7.227139511391262E-7</v>
      </c>
    </row>
    <row r="7" spans="1:19" x14ac:dyDescent="0.2">
      <c r="A7" t="s">
        <v>158</v>
      </c>
      <c r="B7" s="250">
        <f>$E$2</f>
        <v>0.18150699941725082</v>
      </c>
      <c r="C7">
        <f>B7*$E$2</f>
        <v>3.2944790837453893E-2</v>
      </c>
      <c r="D7">
        <f t="shared" ref="D7:K7" si="1">C7*$E$2</f>
        <v>5.9797101313351936E-3</v>
      </c>
      <c r="E7">
        <f t="shared" si="1"/>
        <v>1.0853592433235858E-3</v>
      </c>
      <c r="F7">
        <f t="shared" si="1"/>
        <v>1.9700029954544188E-4</v>
      </c>
      <c r="G7">
        <f t="shared" si="1"/>
        <v>3.5756933254792755E-5</v>
      </c>
      <c r="H7">
        <f t="shared" si="1"/>
        <v>6.4901336634403451E-6</v>
      </c>
      <c r="I7">
        <f t="shared" si="1"/>
        <v>1.1780046870679466E-6</v>
      </c>
      <c r="J7">
        <f t="shared" si="1"/>
        <v>2.1381609604916051E-7</v>
      </c>
      <c r="K7">
        <f t="shared" si="1"/>
        <v>3.8809118020993822E-8</v>
      </c>
    </row>
    <row r="8" spans="1:19" x14ac:dyDescent="0.2">
      <c r="B8" s="250">
        <v>1</v>
      </c>
      <c r="C8">
        <v>2</v>
      </c>
      <c r="D8">
        <v>3</v>
      </c>
      <c r="E8" s="250">
        <v>4</v>
      </c>
      <c r="F8">
        <v>5</v>
      </c>
      <c r="G8">
        <v>6</v>
      </c>
      <c r="H8" s="250">
        <v>7</v>
      </c>
      <c r="I8">
        <v>8</v>
      </c>
      <c r="J8">
        <v>9</v>
      </c>
      <c r="K8" s="250"/>
    </row>
    <row r="9" spans="1:19" x14ac:dyDescent="0.2">
      <c r="B9" s="250">
        <f>B6+C6*B7</f>
        <v>0.25389467294808316</v>
      </c>
      <c r="C9">
        <f>B9+D6*C7</f>
        <v>0.25436834382787377</v>
      </c>
      <c r="D9">
        <f>C9+E6*D7</f>
        <v>0.25438924962382753</v>
      </c>
      <c r="E9">
        <f t="shared" ref="E9:J9" si="2">D9+F6*E7</f>
        <v>0.2543901723157706</v>
      </c>
      <c r="F9">
        <f t="shared" si="2"/>
        <v>0.25439021303942561</v>
      </c>
      <c r="G9">
        <f t="shared" si="2"/>
        <v>0.25439021483679264</v>
      </c>
      <c r="H9">
        <f t="shared" si="2"/>
        <v>0.25439021491612068</v>
      </c>
      <c r="I9">
        <f t="shared" si="2"/>
        <v>0.25439021491962188</v>
      </c>
      <c r="J9">
        <f t="shared" si="2"/>
        <v>0.25439021491977643</v>
      </c>
    </row>
    <row r="10" spans="1:19" x14ac:dyDescent="0.2">
      <c r="B10" s="250">
        <v>-1</v>
      </c>
      <c r="C10">
        <v>-2</v>
      </c>
      <c r="D10" s="250">
        <v>-3</v>
      </c>
      <c r="E10">
        <v>-4</v>
      </c>
      <c r="F10" s="250">
        <v>-5</v>
      </c>
      <c r="G10">
        <v>-6</v>
      </c>
      <c r="H10" s="250">
        <v>-7</v>
      </c>
      <c r="I10">
        <v>-8</v>
      </c>
      <c r="J10" s="250">
        <v>-9</v>
      </c>
      <c r="K10" s="250"/>
    </row>
    <row r="11" spans="1:19" ht="17" thickBot="1" x14ac:dyDescent="0.25">
      <c r="B11" s="250">
        <f>B7+B6*C7</f>
        <v>0.18951793793151595</v>
      </c>
      <c r="C11">
        <f t="shared" ref="C11:J11" si="3">B11+C6*D7</f>
        <v>0.18987150631226918</v>
      </c>
      <c r="D11">
        <f t="shared" si="3"/>
        <v>0.18988711130032968</v>
      </c>
      <c r="E11">
        <f t="shared" si="3"/>
        <v>0.18988780003740466</v>
      </c>
      <c r="F11">
        <f t="shared" si="3"/>
        <v>0.18988783043529772</v>
      </c>
      <c r="G11">
        <f t="shared" si="3"/>
        <v>0.18988783177693003</v>
      </c>
      <c r="H11">
        <f t="shared" si="3"/>
        <v>0.18988783183614391</v>
      </c>
      <c r="I11">
        <f t="shared" si="3"/>
        <v>0.18988783183875735</v>
      </c>
      <c r="J11">
        <f t="shared" si="3"/>
        <v>0.1898878318388727</v>
      </c>
    </row>
    <row r="12" spans="1:19" ht="17" thickBot="1" x14ac:dyDescent="0.25">
      <c r="A12" s="259"/>
      <c r="B12" s="135">
        <v>1</v>
      </c>
      <c r="C12" s="270">
        <v>0</v>
      </c>
      <c r="D12" s="267">
        <v>-1</v>
      </c>
      <c r="E12" s="178">
        <v>-2</v>
      </c>
      <c r="F12" s="178">
        <v>-3</v>
      </c>
      <c r="G12" s="178">
        <v>-4</v>
      </c>
      <c r="H12" s="178">
        <v>-5</v>
      </c>
      <c r="I12" s="178">
        <v>-6</v>
      </c>
      <c r="J12" s="178">
        <v>-7</v>
      </c>
      <c r="K12" s="178">
        <v>-8</v>
      </c>
      <c r="L12" s="178">
        <v>-9</v>
      </c>
      <c r="M12" s="139">
        <v>-10</v>
      </c>
      <c r="P12" s="19" t="s">
        <v>37</v>
      </c>
      <c r="Q12" s="29" t="s">
        <v>61</v>
      </c>
      <c r="R12" s="19" t="s">
        <v>58</v>
      </c>
      <c r="S12" s="20" t="s">
        <v>60</v>
      </c>
    </row>
    <row r="13" spans="1:19" x14ac:dyDescent="0.2">
      <c r="A13" s="260">
        <v>1</v>
      </c>
      <c r="B13" s="126">
        <f>C13*$B$6</f>
        <v>0.24316252465496735</v>
      </c>
      <c r="C13" s="114">
        <v>1</v>
      </c>
      <c r="D13" s="268">
        <f>C13*B7</f>
        <v>0.18150699941725082</v>
      </c>
      <c r="E13" s="165"/>
      <c r="F13" s="165"/>
      <c r="G13" s="165"/>
      <c r="H13" s="165"/>
      <c r="I13" s="165"/>
      <c r="J13" s="165"/>
      <c r="K13" s="165"/>
      <c r="L13" s="165"/>
      <c r="M13" s="58"/>
      <c r="P13" s="2">
        <f>B13/(B13+D13)</f>
        <v>0.57259235916730344</v>
      </c>
      <c r="Q13" s="28">
        <f>B13-D13</f>
        <v>6.165552523771653E-2</v>
      </c>
      <c r="R13" s="2">
        <f>1+$K$2*SUM(C13)</f>
        <v>2.7466414588190893</v>
      </c>
      <c r="S13" s="8">
        <f>B13*R13-D13*COUNT(D13:M13)</f>
        <v>0.48637327203120151</v>
      </c>
    </row>
    <row r="14" spans="1:19" x14ac:dyDescent="0.2">
      <c r="A14" s="261">
        <v>2</v>
      </c>
      <c r="B14" s="121">
        <f t="shared" ref="B14:B22" si="4">C14*$B$6</f>
        <v>0.25389467294808316</v>
      </c>
      <c r="C14" s="116">
        <f>C13+B7*B6</f>
        <v>1.0441357002208465</v>
      </c>
      <c r="D14" s="242">
        <f>C14*B7</f>
        <v>0.18951793793151595</v>
      </c>
      <c r="E14" s="1">
        <f>D14*B7</f>
        <v>3.4398832249694242E-2</v>
      </c>
      <c r="F14" s="1"/>
      <c r="G14" s="1"/>
      <c r="H14" s="1"/>
      <c r="I14" s="1"/>
      <c r="J14" s="1"/>
      <c r="K14" s="1"/>
      <c r="L14" s="1"/>
      <c r="M14" s="9"/>
      <c r="P14" s="1">
        <f>B14/(B14+E14)</f>
        <v>0.88068120984516907</v>
      </c>
      <c r="Q14" s="112">
        <f>B14-E14</f>
        <v>0.2194958406983889</v>
      </c>
      <c r="R14" s="1">
        <f>1+$K$2*SUM(C14:D14)*$C$2</f>
        <v>1.5239545935196566</v>
      </c>
      <c r="S14" s="9">
        <f>B14*R14-E14*COUNT(D14:M14)</f>
        <v>0.31812628861001369</v>
      </c>
    </row>
    <row r="15" spans="1:19" x14ac:dyDescent="0.2">
      <c r="A15" s="261">
        <v>3</v>
      </c>
      <c r="B15" s="121">
        <f t="shared" si="4"/>
        <v>0.25436834382787382</v>
      </c>
      <c r="C15" s="116">
        <f>C14+C6*C7</f>
        <v>1.0460836602548309</v>
      </c>
      <c r="D15" s="242">
        <f>C15*$B$11</f>
        <v>0.19825161819534806</v>
      </c>
      <c r="E15" s="1">
        <f>D15*B6</f>
        <v>4.8207363997313499E-2</v>
      </c>
      <c r="F15" s="1">
        <f>E15*B6</f>
        <v>1.1722224336547729E-2</v>
      </c>
      <c r="G15" s="1"/>
      <c r="H15" s="1"/>
      <c r="I15" s="1"/>
      <c r="J15" s="1"/>
      <c r="K15" s="1"/>
      <c r="L15" s="1"/>
      <c r="M15" s="9"/>
      <c r="P15" s="1">
        <f>B15/(B15+F15)</f>
        <v>0.95594648687696293</v>
      </c>
      <c r="Q15" s="112">
        <f>B15-F15</f>
        <v>0.24264611949132608</v>
      </c>
      <c r="R15" s="1">
        <f>1+$K$2*SUM(C15:E15)*$C$2</f>
        <v>1.548965798734796</v>
      </c>
      <c r="S15" s="9">
        <f>B15*R15-F15*COUNT(D15:M15)</f>
        <v>0.35884119186054664</v>
      </c>
    </row>
    <row r="16" spans="1:19" x14ac:dyDescent="0.2">
      <c r="A16" s="261">
        <v>4</v>
      </c>
      <c r="B16" s="121">
        <f t="shared" si="4"/>
        <v>0.25438924962382758</v>
      </c>
      <c r="C16" s="116">
        <f>C15+D6*D7</f>
        <v>1.046169634834933</v>
      </c>
      <c r="D16" s="242">
        <f>C16*$C$11</f>
        <v>0.19863780442426532</v>
      </c>
      <c r="E16" s="1">
        <f>D16*$B$11</f>
        <v>3.7645427089730517E-2</v>
      </c>
      <c r="F16" s="1">
        <f>E16*B7</f>
        <v>6.832908512837875E-3</v>
      </c>
      <c r="G16" s="1">
        <f>F16*B7</f>
        <v>1.2402207214577924E-3</v>
      </c>
      <c r="H16" s="1"/>
      <c r="I16" s="1"/>
      <c r="J16" s="1"/>
      <c r="K16" s="1"/>
      <c r="L16" s="1"/>
      <c r="M16" s="9"/>
      <c r="P16" s="1">
        <f>B16/(B16+G16)</f>
        <v>0.99514836564116571</v>
      </c>
      <c r="Q16" s="112">
        <f>B16-G16</f>
        <v>0.25314902890236979</v>
      </c>
      <c r="R16" s="1">
        <f>1+$K$2*SUM(C16:F16)*$C$2</f>
        <v>1.5475825492721818</v>
      </c>
      <c r="S16" s="9">
        <f>B16*R16-G16*COUNT(D16:M16)</f>
        <v>0.38872748055444933</v>
      </c>
    </row>
    <row r="17" spans="1:19" x14ac:dyDescent="0.2">
      <c r="A17" s="261">
        <v>5</v>
      </c>
      <c r="B17" s="121">
        <f t="shared" si="4"/>
        <v>0.25439017231577066</v>
      </c>
      <c r="C17" s="116">
        <f>C16+E6*E7</f>
        <v>1.046173429383227</v>
      </c>
      <c r="D17" s="242">
        <f>C17*$D$11</f>
        <v>0.1986548504247404</v>
      </c>
      <c r="E17" s="1">
        <f>D17*$C$11</f>
        <v>3.7718895686383987E-2</v>
      </c>
      <c r="F17" s="1">
        <f>E17*$B$11</f>
        <v>7.1484073315374449E-3</v>
      </c>
      <c r="G17" s="1">
        <f>F17*B7</f>
        <v>1.2974859653596385E-3</v>
      </c>
      <c r="H17" s="1">
        <f>G17*B7</f>
        <v>2.3550278435842303E-4</v>
      </c>
      <c r="I17" s="1"/>
      <c r="J17" s="1"/>
      <c r="K17" s="1"/>
      <c r="L17" s="1"/>
      <c r="M17" s="9"/>
      <c r="P17" s="1">
        <f>B17/(B17+H17)</f>
        <v>0.99907510197364902</v>
      </c>
      <c r="Q17" s="112">
        <f>B17-H17</f>
        <v>0.25415466953141225</v>
      </c>
      <c r="R17" s="1">
        <f>1+$K$2*SUM(C17:G17)*$C$2</f>
        <v>1.5483076673030256</v>
      </c>
      <c r="S17" s="9">
        <f>B17*R17-H17*COUNT(D17:M17)</f>
        <v>0.39269674036125346</v>
      </c>
    </row>
    <row r="18" spans="1:19" x14ac:dyDescent="0.2">
      <c r="A18" s="261">
        <v>6</v>
      </c>
      <c r="B18" s="121">
        <f t="shared" si="4"/>
        <v>0.25439021303942572</v>
      </c>
      <c r="C18" s="116">
        <f>C17+F6*F7</f>
        <v>1.046173596858273</v>
      </c>
      <c r="D18" s="242">
        <f>C18*$E$11</f>
        <v>0.19865560276463615</v>
      </c>
      <c r="E18" s="1">
        <f>D18*$D$11</f>
        <v>3.7722138552602542E-2</v>
      </c>
      <c r="F18" s="1">
        <f>E18*$C$11</f>
        <v>7.1623592683027664E-3</v>
      </c>
      <c r="G18" s="1">
        <f>F18*$B$11</f>
        <v>1.3573955592534217E-3</v>
      </c>
      <c r="H18" s="1">
        <f>G18*B7</f>
        <v>2.4637679498238968E-4</v>
      </c>
      <c r="I18" s="1">
        <f>H18*B7</f>
        <v>4.4719112783292725E-5</v>
      </c>
      <c r="J18" s="1"/>
      <c r="K18" s="1"/>
      <c r="L18" s="1"/>
      <c r="M18" s="9"/>
      <c r="P18" s="1">
        <f>B18/(B18+I18)</f>
        <v>0.99982424145770776</v>
      </c>
      <c r="Q18" s="112">
        <f>B18-I18</f>
        <v>0.25434549392664241</v>
      </c>
      <c r="R18" s="1">
        <f>1+$K$2*SUM(C18:H18)*$C$2</f>
        <v>1.548445446167692</v>
      </c>
      <c r="S18" s="9">
        <f>B18*R18-I18*COUNT(D18:M18)</f>
        <v>0.39364105225382801</v>
      </c>
    </row>
    <row r="19" spans="1:19" x14ac:dyDescent="0.2">
      <c r="A19" s="261">
        <v>7</v>
      </c>
      <c r="B19" s="121">
        <f t="shared" si="4"/>
        <v>0.25439021483679269</v>
      </c>
      <c r="C19" s="116">
        <f>C18+G6*G7</f>
        <v>1.0461736042499015</v>
      </c>
      <c r="D19" s="242">
        <f>C19*$F$11</f>
        <v>0.19865563596968955</v>
      </c>
      <c r="E19" s="1">
        <f>D19*$E$11</f>
        <v>3.7722281679315864E-2</v>
      </c>
      <c r="F19" s="1">
        <f>E19*$D$11</f>
        <v>7.1629750997426389E-3</v>
      </c>
      <c r="G19" s="1">
        <f>F19*$C$11</f>
        <v>1.3600448718654114E-3</v>
      </c>
      <c r="H19" s="1">
        <f>G19*$B$11</f>
        <v>2.577528996102656E-4</v>
      </c>
      <c r="I19" s="1">
        <f>H19*B7</f>
        <v>4.6783955399355186E-5</v>
      </c>
      <c r="J19" s="1">
        <f>I19*B7</f>
        <v>8.4916153654074498E-6</v>
      </c>
      <c r="K19" s="1"/>
      <c r="L19" s="1"/>
      <c r="M19" s="9"/>
      <c r="P19" s="1">
        <f>B19/(B19+J19)</f>
        <v>0.99996662083906063</v>
      </c>
      <c r="Q19" s="112">
        <f>B19-J19</f>
        <v>0.25438172322142727</v>
      </c>
      <c r="R19" s="1">
        <f>1+$K$2*SUM(C19:I19)*$C$2</f>
        <v>1.5484716125725511</v>
      </c>
      <c r="S19" s="9">
        <f>B19*R19-J19*COUNT(D19:M19)</f>
        <v>0.39385658488344821</v>
      </c>
    </row>
    <row r="20" spans="1:19" x14ac:dyDescent="0.2">
      <c r="A20" s="261">
        <v>8</v>
      </c>
      <c r="B20" s="121">
        <f t="shared" si="4"/>
        <v>0.25439021484029395</v>
      </c>
      <c r="C20" s="116">
        <f>C19+I6*I7</f>
        <v>1.0461736042643002</v>
      </c>
      <c r="D20" s="242">
        <f>C20*$G$11</f>
        <v>0.198655637376004</v>
      </c>
      <c r="E20" s="1">
        <f>D20*$F$11</f>
        <v>3.7722287985070643E-2</v>
      </c>
      <c r="F20" s="1">
        <f>E20*$E$11</f>
        <v>7.1630022778624864E-3</v>
      </c>
      <c r="G20" s="1">
        <f>F20*$D$11</f>
        <v>1.3601618107809889E-3</v>
      </c>
      <c r="H20" s="1">
        <f>G20*$C$11</f>
        <v>2.5825597184141001E-4</v>
      </c>
      <c r="I20" s="1">
        <f>H20*$B$11</f>
        <v>4.8944139241883673E-5</v>
      </c>
      <c r="J20" s="1">
        <f>I20*$B$7</f>
        <v>8.8837038528544226E-6</v>
      </c>
      <c r="K20" s="1">
        <f>J20*$B$7</f>
        <v>1.6124544300430766E-6</v>
      </c>
      <c r="L20" s="1"/>
      <c r="M20" s="9"/>
      <c r="P20" s="1">
        <f>B20/(B20+K20)</f>
        <v>0.99999366153210512</v>
      </c>
      <c r="Q20" s="112">
        <f>B20-K20</f>
        <v>0.25438860238586392</v>
      </c>
      <c r="R20" s="1">
        <f>1+$K$2*SUM(C20:J20)*$C$2</f>
        <v>1.5484765812619843</v>
      </c>
      <c r="S20" s="9">
        <f>B20*R20-K20*COUNT(D20:M20)</f>
        <v>0.39390439054695975</v>
      </c>
    </row>
    <row r="21" spans="1:19" x14ac:dyDescent="0.2">
      <c r="A21" s="261">
        <v>9</v>
      </c>
      <c r="B21" s="121">
        <f>C21*$B$6</f>
        <v>0.25439021484044849</v>
      </c>
      <c r="C21" s="116">
        <f>C20+J6*J7</f>
        <v>1.0461736042649357</v>
      </c>
      <c r="D21" s="242">
        <f>C21*$H$11</f>
        <v>0.19865563743807269</v>
      </c>
      <c r="E21" s="1">
        <f>D21*$G$11</f>
        <v>3.7722288263379547E-2</v>
      </c>
      <c r="F21" s="1">
        <f>E21*$F$11</f>
        <v>7.1630034773880365E-3</v>
      </c>
      <c r="G21" s="1">
        <f>F21*$E$11</f>
        <v>1.3601669719814937E-3</v>
      </c>
      <c r="H21" s="1">
        <f>G21*$D$11</f>
        <v>2.582781771956823E-4</v>
      </c>
      <c r="I21" s="1">
        <f>H21*$C$11</f>
        <v>4.9039666551731367E-5</v>
      </c>
      <c r="J21" s="1">
        <f>I21*$B$11</f>
        <v>9.2938964817332632E-6</v>
      </c>
      <c r="K21" s="1">
        <f>J21*$B$7</f>
        <v>1.6869072632939489E-6</v>
      </c>
      <c r="L21" s="1">
        <f>K21*$B$7</f>
        <v>3.0618547565565095E-7</v>
      </c>
      <c r="M21" s="9"/>
      <c r="P21" s="1">
        <f>B21/(B21+L21)</f>
        <v>0.99999879639589395</v>
      </c>
      <c r="Q21" s="112">
        <f>B21-L21</f>
        <v>0.25438990865497285</v>
      </c>
      <c r="R21" s="1">
        <f>1+$K$2*SUM(C21:K21)*$C$2</f>
        <v>1.5484775247870246</v>
      </c>
      <c r="S21" s="9">
        <f>B21*R21-L21*COUNT(D21:M21)</f>
        <v>0.39391477453689622</v>
      </c>
    </row>
    <row r="22" spans="1:19" ht="17" thickBot="1" x14ac:dyDescent="0.25">
      <c r="A22" s="262">
        <v>10</v>
      </c>
      <c r="B22" s="122">
        <f t="shared" si="4"/>
        <v>0.25439021484045526</v>
      </c>
      <c r="C22" s="243">
        <f>C21+K6*K7</f>
        <v>1.0461736042649636</v>
      </c>
      <c r="D22" s="269">
        <f>C22*$I$11</f>
        <v>0.19865563744081211</v>
      </c>
      <c r="E22" s="166">
        <f>D22*$H$11</f>
        <v>3.7722288275662902E-2</v>
      </c>
      <c r="F22" s="166">
        <f>E22*$G$11</f>
        <v>7.1630035303299373E-3</v>
      </c>
      <c r="G22" s="166">
        <f>F22*$F$11</f>
        <v>1.3601671997747302E-3</v>
      </c>
      <c r="H22" s="166">
        <f>G22*$E$11</f>
        <v>2.5827915724826062E-4</v>
      </c>
      <c r="I22" s="166">
        <f>H22*$D$11</f>
        <v>4.9043883078955817E-5</v>
      </c>
      <c r="J22" s="166">
        <f>I22*$C$11</f>
        <v>9.3120359556041505E-6</v>
      </c>
      <c r="K22" s="166">
        <f>J22*$B$11</f>
        <v>1.7647978522502322E-6</v>
      </c>
      <c r="L22" s="166">
        <f>K22*$B$7</f>
        <v>3.2032316273994838E-7</v>
      </c>
      <c r="M22" s="10">
        <f>L22*$B$7</f>
        <v>5.8140896112771747E-8</v>
      </c>
      <c r="P22" s="166">
        <f>B22/(B22+M22)</f>
        <v>0.99999977145000307</v>
      </c>
      <c r="Q22" s="113">
        <f>B22-M22</f>
        <v>0.25439015669955917</v>
      </c>
      <c r="R22" s="166">
        <f>1+$K$2*SUM(C22:L22)*$C$2</f>
        <v>1.5484777039523334</v>
      </c>
      <c r="S22" s="10">
        <f>B22*R22-M22*COUNT(D22:M22)</f>
        <v>0.39391699437512784</v>
      </c>
    </row>
    <row r="24" spans="1:19" x14ac:dyDescent="0.2">
      <c r="B24" t="s">
        <v>167</v>
      </c>
      <c r="C24">
        <f>C2</f>
        <v>0.24316252465496735</v>
      </c>
      <c r="D24" t="s">
        <v>60</v>
      </c>
      <c r="E24">
        <f>K2</f>
        <v>1.7466414588190893</v>
      </c>
      <c r="F24" t="s">
        <v>58</v>
      </c>
      <c r="G24">
        <f>I2</f>
        <v>2</v>
      </c>
    </row>
    <row r="25" spans="1:19" x14ac:dyDescent="0.2">
      <c r="B25" t="s">
        <v>168</v>
      </c>
      <c r="C25">
        <f>E2</f>
        <v>0.18150699941725082</v>
      </c>
      <c r="D25" t="s">
        <v>57</v>
      </c>
      <c r="E25">
        <f>M2</f>
        <v>2</v>
      </c>
      <c r="F25" t="s">
        <v>182</v>
      </c>
      <c r="G25">
        <f>G2</f>
        <v>3</v>
      </c>
    </row>
    <row r="27" spans="1:19" ht="17" thickBot="1" x14ac:dyDescent="0.25">
      <c r="A27" s="1"/>
      <c r="B27" s="26"/>
      <c r="C27" s="26">
        <v>1</v>
      </c>
      <c r="D27" s="26">
        <v>0</v>
      </c>
      <c r="E27" s="26">
        <v>1</v>
      </c>
      <c r="F27" s="26">
        <v>2</v>
      </c>
      <c r="G27" s="26">
        <v>3</v>
      </c>
      <c r="H27" s="26">
        <v>4</v>
      </c>
      <c r="I27" s="26">
        <v>5</v>
      </c>
      <c r="J27" s="26">
        <v>6</v>
      </c>
      <c r="K27" s="26">
        <v>7</v>
      </c>
      <c r="L27" s="26">
        <v>8</v>
      </c>
      <c r="M27" s="26">
        <v>9</v>
      </c>
      <c r="N27" s="26">
        <v>10</v>
      </c>
    </row>
    <row r="28" spans="1:19" ht="17" thickBot="1" x14ac:dyDescent="0.25">
      <c r="A28" s="281"/>
      <c r="B28" s="466" t="s">
        <v>177</v>
      </c>
      <c r="C28" s="467"/>
      <c r="D28" s="467"/>
      <c r="E28" s="467"/>
      <c r="F28" s="467"/>
      <c r="G28" s="467"/>
      <c r="H28" s="467"/>
      <c r="I28" s="467"/>
      <c r="J28" s="467"/>
      <c r="K28" s="467"/>
      <c r="L28" s="467"/>
      <c r="M28" s="467"/>
      <c r="N28" s="467"/>
      <c r="O28" s="467"/>
      <c r="P28" s="467"/>
      <c r="Q28" s="468"/>
    </row>
    <row r="29" spans="1:19" x14ac:dyDescent="0.2">
      <c r="A29" s="126"/>
      <c r="B29" s="278" t="s">
        <v>8</v>
      </c>
      <c r="C29" s="268">
        <f t="shared" ref="C29:N29" si="5">B14</f>
        <v>0.25389467294808316</v>
      </c>
      <c r="D29" s="165">
        <f t="shared" si="5"/>
        <v>1.0441357002208465</v>
      </c>
      <c r="E29" s="165">
        <f t="shared" si="5"/>
        <v>0.18951793793151595</v>
      </c>
      <c r="F29" s="165">
        <f t="shared" si="5"/>
        <v>3.4398832249694242E-2</v>
      </c>
      <c r="G29" s="165">
        <f t="shared" si="5"/>
        <v>0</v>
      </c>
      <c r="H29" s="165">
        <f t="shared" si="5"/>
        <v>0</v>
      </c>
      <c r="I29" s="165">
        <f t="shared" si="5"/>
        <v>0</v>
      </c>
      <c r="J29" s="165">
        <f t="shared" si="5"/>
        <v>0</v>
      </c>
      <c r="K29" s="165">
        <f t="shared" si="5"/>
        <v>0</v>
      </c>
      <c r="L29" s="165">
        <f t="shared" si="5"/>
        <v>0</v>
      </c>
      <c r="M29" s="165">
        <f t="shared" si="5"/>
        <v>0</v>
      </c>
      <c r="N29" s="165">
        <f t="shared" si="5"/>
        <v>0</v>
      </c>
      <c r="O29" s="165"/>
      <c r="P29" s="164" t="s">
        <v>170</v>
      </c>
      <c r="Q29" s="165" t="s">
        <v>171</v>
      </c>
      <c r="R29" s="58" t="s">
        <v>174</v>
      </c>
    </row>
    <row r="30" spans="1:19" x14ac:dyDescent="0.2">
      <c r="A30" s="478">
        <f>$E$25</f>
        <v>2</v>
      </c>
      <c r="B30" s="279" t="s">
        <v>169</v>
      </c>
      <c r="C30" s="242">
        <v>0</v>
      </c>
      <c r="D30" s="1">
        <v>1</v>
      </c>
      <c r="E30" s="1">
        <f>IF(F29&gt;0,ROUNDUP(D30*$A30,0),0)</f>
        <v>2</v>
      </c>
      <c r="F30" s="1">
        <f t="shared" ref="F30:N30" si="6">IF(G29&gt;0,ROUNDUP(E30*$A30,0),0)</f>
        <v>0</v>
      </c>
      <c r="G30" s="1">
        <f t="shared" si="6"/>
        <v>0</v>
      </c>
      <c r="H30" s="1">
        <f t="shared" si="6"/>
        <v>0</v>
      </c>
      <c r="I30" s="1">
        <f t="shared" si="6"/>
        <v>0</v>
      </c>
      <c r="J30" s="1">
        <f t="shared" si="6"/>
        <v>0</v>
      </c>
      <c r="K30" s="1">
        <f t="shared" si="6"/>
        <v>0</v>
      </c>
      <c r="L30" s="1">
        <f t="shared" si="6"/>
        <v>0</v>
      </c>
      <c r="M30" s="1">
        <f t="shared" si="6"/>
        <v>0</v>
      </c>
      <c r="N30" s="1">
        <f t="shared" si="6"/>
        <v>0</v>
      </c>
      <c r="O30" s="1"/>
      <c r="P30" s="112">
        <f>SUM(C30:N30)*$G$25</f>
        <v>9</v>
      </c>
      <c r="Q30" s="1">
        <f>(C30*C29+D30*D29+E30*E29+F30*F29+G30*G29+H30*H29+I30*I29+J30*J29+K29*K30+L29*L30+M29*M30+N29*N30)*3</f>
        <v>4.269514728251635</v>
      </c>
      <c r="R30" s="9">
        <f>P30/Q32</f>
        <v>88.549414386865067</v>
      </c>
    </row>
    <row r="31" spans="1:19" x14ac:dyDescent="0.2">
      <c r="A31" s="121"/>
      <c r="B31" s="279" t="s">
        <v>58</v>
      </c>
      <c r="C31" s="242"/>
      <c r="D31" s="1"/>
      <c r="E31" s="1"/>
      <c r="F31" s="1"/>
      <c r="G31" s="1"/>
      <c r="H31" s="1"/>
      <c r="I31" s="1"/>
      <c r="J31" s="1"/>
      <c r="K31" s="265"/>
      <c r="L31" s="265"/>
      <c r="M31" s="265"/>
      <c r="N31" s="265"/>
      <c r="O31" s="265"/>
      <c r="P31" s="112" t="s">
        <v>172</v>
      </c>
      <c r="Q31" s="1" t="s">
        <v>173</v>
      </c>
      <c r="R31" s="9" t="s">
        <v>175</v>
      </c>
    </row>
    <row r="32" spans="1:19" ht="17" thickBot="1" x14ac:dyDescent="0.25">
      <c r="A32" s="122"/>
      <c r="B32" s="280" t="s">
        <v>60</v>
      </c>
      <c r="C32" s="269">
        <f>(D30*$G$24*$C$24*$E$24-D30*$G$25*$C$25)*D29</f>
        <v>0.31837211009432326</v>
      </c>
      <c r="D32" s="166">
        <f t="shared" ref="D32:N32" si="7">(E30*$G$24*$C$24*$E$24-E30*$G$25*$C$25)*E29</f>
        <v>0.11557353280271848</v>
      </c>
      <c r="E32" s="166">
        <f t="shared" si="7"/>
        <v>0</v>
      </c>
      <c r="F32" s="166">
        <f t="shared" si="7"/>
        <v>0</v>
      </c>
      <c r="G32" s="166">
        <f t="shared" si="7"/>
        <v>0</v>
      </c>
      <c r="H32" s="166">
        <f t="shared" si="7"/>
        <v>0</v>
      </c>
      <c r="I32" s="166">
        <f t="shared" si="7"/>
        <v>0</v>
      </c>
      <c r="J32" s="166">
        <f t="shared" si="7"/>
        <v>0</v>
      </c>
      <c r="K32" s="166">
        <f t="shared" si="7"/>
        <v>0</v>
      </c>
      <c r="L32" s="166">
        <f t="shared" si="7"/>
        <v>0</v>
      </c>
      <c r="M32" s="166">
        <f t="shared" si="7"/>
        <v>0</v>
      </c>
      <c r="N32" s="166">
        <f t="shared" si="7"/>
        <v>0</v>
      </c>
      <c r="O32" s="266"/>
      <c r="P32" s="113">
        <f>SUM(C32:O32)</f>
        <v>0.43394564289704174</v>
      </c>
      <c r="Q32" s="166">
        <f>P32/Q30</f>
        <v>0.10163816511173913</v>
      </c>
      <c r="R32" s="10">
        <f>Q30/Q32</f>
        <v>42.007003211419736</v>
      </c>
    </row>
    <row r="33" spans="1:18" ht="17" thickBot="1" x14ac:dyDescent="0.25">
      <c r="A33" s="282"/>
      <c r="B33" s="466" t="s">
        <v>178</v>
      </c>
      <c r="C33" s="467"/>
      <c r="D33" s="467"/>
      <c r="E33" s="467"/>
      <c r="F33" s="467"/>
      <c r="G33" s="467"/>
      <c r="H33" s="467"/>
      <c r="I33" s="467"/>
      <c r="J33" s="467"/>
      <c r="K33" s="467"/>
      <c r="L33" s="467"/>
      <c r="M33" s="467"/>
      <c r="N33" s="467"/>
      <c r="O33" s="467"/>
      <c r="P33" s="467"/>
      <c r="Q33" s="467"/>
      <c r="R33" s="468"/>
    </row>
    <row r="34" spans="1:18" x14ac:dyDescent="0.2">
      <c r="A34" s="126"/>
      <c r="B34" s="278" t="s">
        <v>8</v>
      </c>
      <c r="C34" s="268">
        <f t="shared" ref="C34:N34" si="8">B15</f>
        <v>0.25436834382787382</v>
      </c>
      <c r="D34" s="165">
        <f t="shared" si="8"/>
        <v>1.0460836602548309</v>
      </c>
      <c r="E34" s="165">
        <f t="shared" si="8"/>
        <v>0.19825161819534806</v>
      </c>
      <c r="F34" s="165">
        <f t="shared" si="8"/>
        <v>4.8207363997313499E-2</v>
      </c>
      <c r="G34" s="165">
        <f t="shared" si="8"/>
        <v>1.1722224336547729E-2</v>
      </c>
      <c r="H34" s="165">
        <f t="shared" si="8"/>
        <v>0</v>
      </c>
      <c r="I34" s="165">
        <f t="shared" si="8"/>
        <v>0</v>
      </c>
      <c r="J34" s="165">
        <f t="shared" si="8"/>
        <v>0</v>
      </c>
      <c r="K34" s="165">
        <f t="shared" si="8"/>
        <v>0</v>
      </c>
      <c r="L34" s="165">
        <f t="shared" si="8"/>
        <v>0</v>
      </c>
      <c r="M34" s="165">
        <f t="shared" si="8"/>
        <v>0</v>
      </c>
      <c r="N34" s="165">
        <f t="shared" si="8"/>
        <v>0</v>
      </c>
      <c r="O34" s="165"/>
      <c r="P34" s="164" t="s">
        <v>170</v>
      </c>
      <c r="Q34" s="165" t="s">
        <v>171</v>
      </c>
      <c r="R34" s="58" t="s">
        <v>174</v>
      </c>
    </row>
    <row r="35" spans="1:18" x14ac:dyDescent="0.2">
      <c r="A35" s="121">
        <f>$E$25</f>
        <v>2</v>
      </c>
      <c r="B35" s="279" t="s">
        <v>169</v>
      </c>
      <c r="C35" s="242">
        <v>0</v>
      </c>
      <c r="D35" s="1">
        <v>1</v>
      </c>
      <c r="E35" s="1">
        <f>IF(F34&gt;0,ROUNDUP(D35*$A35,0),0)</f>
        <v>2</v>
      </c>
      <c r="F35" s="1">
        <f t="shared" ref="F35:N35" si="9">IF(G34&gt;0,ROUNDUP(E35*$A35,0),0)</f>
        <v>4</v>
      </c>
      <c r="G35" s="1">
        <f t="shared" si="9"/>
        <v>0</v>
      </c>
      <c r="H35" s="1">
        <f t="shared" si="9"/>
        <v>0</v>
      </c>
      <c r="I35" s="1">
        <f t="shared" si="9"/>
        <v>0</v>
      </c>
      <c r="J35" s="1">
        <f t="shared" si="9"/>
        <v>0</v>
      </c>
      <c r="K35" s="1">
        <f t="shared" si="9"/>
        <v>0</v>
      </c>
      <c r="L35" s="1">
        <f t="shared" si="9"/>
        <v>0</v>
      </c>
      <c r="M35" s="1">
        <f t="shared" si="9"/>
        <v>0</v>
      </c>
      <c r="N35" s="1">
        <f t="shared" si="9"/>
        <v>0</v>
      </c>
      <c r="O35" s="1"/>
      <c r="P35" s="112">
        <f>SUM(C35:N35)*$G$25</f>
        <v>21</v>
      </c>
      <c r="Q35" s="1">
        <f>(C35*C34+D35*D34+E35*E34+F35*F34+G35*G34+H35*H34+I35*I34+J35*J34+K34*K35+L34*L35+M34*M35+N34*N35)*3</f>
        <v>4.9062490579043434</v>
      </c>
      <c r="R35" s="9">
        <f>P35/Q37</f>
        <v>206.61530023601847</v>
      </c>
    </row>
    <row r="36" spans="1:18" x14ac:dyDescent="0.2">
      <c r="A36" s="121"/>
      <c r="B36" s="279" t="s">
        <v>58</v>
      </c>
      <c r="C36" s="242"/>
      <c r="D36" s="1"/>
      <c r="E36" s="1"/>
      <c r="F36" s="1"/>
      <c r="G36" s="1"/>
      <c r="H36" s="1"/>
      <c r="I36" s="1"/>
      <c r="J36" s="1"/>
      <c r="K36" s="265"/>
      <c r="L36" s="265"/>
      <c r="M36" s="265"/>
      <c r="N36" s="265"/>
      <c r="O36" s="265"/>
      <c r="P36" s="112" t="s">
        <v>172</v>
      </c>
      <c r="Q36" s="1" t="s">
        <v>173</v>
      </c>
      <c r="R36" s="9" t="s">
        <v>175</v>
      </c>
    </row>
    <row r="37" spans="1:18" ht="17" thickBot="1" x14ac:dyDescent="0.25">
      <c r="A37" s="122"/>
      <c r="B37" s="280" t="s">
        <v>60</v>
      </c>
      <c r="C37" s="269">
        <f>(D35*$G$24*$C$24*$E$24-D35*$G$25*$C$25)*D34</f>
        <v>0.31896607134501881</v>
      </c>
      <c r="D37" s="166">
        <f t="shared" ref="D37:N37" si="10">(E35*$G$24*$C$24*$E$24-E35*$G$25*$C$25)*E34</f>
        <v>0.12089958422284952</v>
      </c>
      <c r="E37" s="166">
        <f t="shared" si="10"/>
        <v>5.8796496258727897E-2</v>
      </c>
      <c r="F37" s="166">
        <f t="shared" si="10"/>
        <v>0</v>
      </c>
      <c r="G37" s="166">
        <f t="shared" si="10"/>
        <v>0</v>
      </c>
      <c r="H37" s="166">
        <f t="shared" si="10"/>
        <v>0</v>
      </c>
      <c r="I37" s="166">
        <f t="shared" si="10"/>
        <v>0</v>
      </c>
      <c r="J37" s="166">
        <f t="shared" si="10"/>
        <v>0</v>
      </c>
      <c r="K37" s="166">
        <f t="shared" si="10"/>
        <v>0</v>
      </c>
      <c r="L37" s="166">
        <f t="shared" si="10"/>
        <v>0</v>
      </c>
      <c r="M37" s="166">
        <f t="shared" si="10"/>
        <v>0</v>
      </c>
      <c r="N37" s="166">
        <f t="shared" si="10"/>
        <v>0</v>
      </c>
      <c r="O37" s="266"/>
      <c r="P37" s="113">
        <f>SUM(C37:O37)</f>
        <v>0.49866215182659623</v>
      </c>
      <c r="Q37" s="166">
        <f>P37/Q35</f>
        <v>0.10163816511173913</v>
      </c>
      <c r="R37" s="10">
        <f>Q35/Q37</f>
        <v>48.271720101504222</v>
      </c>
    </row>
    <row r="38" spans="1:18" ht="17" thickBot="1" x14ac:dyDescent="0.25">
      <c r="A38" s="282"/>
      <c r="B38" s="466" t="s">
        <v>179</v>
      </c>
      <c r="C38" s="467"/>
      <c r="D38" s="467"/>
      <c r="E38" s="467"/>
      <c r="F38" s="467"/>
      <c r="G38" s="467"/>
      <c r="H38" s="467"/>
      <c r="I38" s="467"/>
      <c r="J38" s="467"/>
      <c r="K38" s="467"/>
      <c r="L38" s="467"/>
      <c r="M38" s="467"/>
      <c r="N38" s="467"/>
      <c r="O38" s="467"/>
      <c r="P38" s="467"/>
      <c r="Q38" s="467"/>
      <c r="R38" s="468"/>
    </row>
    <row r="39" spans="1:18" x14ac:dyDescent="0.2">
      <c r="A39" s="126"/>
      <c r="B39" s="278" t="s">
        <v>8</v>
      </c>
      <c r="C39" s="268">
        <f>B16</f>
        <v>0.25438924962382758</v>
      </c>
      <c r="D39" s="165">
        <f t="shared" ref="D39:I39" si="11">C16</f>
        <v>1.046169634834933</v>
      </c>
      <c r="E39" s="165">
        <f t="shared" si="11"/>
        <v>0.19863780442426532</v>
      </c>
      <c r="F39" s="165">
        <f t="shared" si="11"/>
        <v>3.7645427089730517E-2</v>
      </c>
      <c r="G39" s="165">
        <f t="shared" si="11"/>
        <v>6.832908512837875E-3</v>
      </c>
      <c r="H39" s="165">
        <f t="shared" si="11"/>
        <v>1.2402207214577924E-3</v>
      </c>
      <c r="I39" s="165">
        <f t="shared" si="11"/>
        <v>0</v>
      </c>
      <c r="J39" s="165">
        <f>I16</f>
        <v>0</v>
      </c>
      <c r="K39" s="165">
        <f>J16</f>
        <v>0</v>
      </c>
      <c r="L39" s="165">
        <f>K16</f>
        <v>0</v>
      </c>
      <c r="M39" s="165">
        <f>L16</f>
        <v>0</v>
      </c>
      <c r="N39" s="165">
        <f>M16</f>
        <v>0</v>
      </c>
      <c r="O39" s="264"/>
      <c r="P39" s="164" t="s">
        <v>170</v>
      </c>
      <c r="Q39" s="165" t="s">
        <v>171</v>
      </c>
      <c r="R39" s="58" t="s">
        <v>174</v>
      </c>
    </row>
    <row r="40" spans="1:18" x14ac:dyDescent="0.2">
      <c r="A40" s="121">
        <f>$E$25</f>
        <v>2</v>
      </c>
      <c r="B40" s="279" t="s">
        <v>169</v>
      </c>
      <c r="C40" s="242">
        <v>0</v>
      </c>
      <c r="D40" s="1">
        <v>1</v>
      </c>
      <c r="E40" s="1">
        <f>IF(F39&gt;0,ROUNDUP(D40*$A40,0),0)</f>
        <v>2</v>
      </c>
      <c r="F40" s="1">
        <f t="shared" ref="F40:N40" si="12">IF(G39&gt;0,ROUNDUP(E40*$A40,0),0)</f>
        <v>4</v>
      </c>
      <c r="G40" s="1">
        <f t="shared" si="12"/>
        <v>8</v>
      </c>
      <c r="H40" s="1">
        <f t="shared" si="12"/>
        <v>0</v>
      </c>
      <c r="I40" s="1">
        <f t="shared" si="12"/>
        <v>0</v>
      </c>
      <c r="J40" s="1">
        <f t="shared" si="12"/>
        <v>0</v>
      </c>
      <c r="K40" s="1">
        <f t="shared" si="12"/>
        <v>0</v>
      </c>
      <c r="L40" s="1">
        <f t="shared" si="12"/>
        <v>0</v>
      </c>
      <c r="M40" s="1">
        <f t="shared" si="12"/>
        <v>0</v>
      </c>
      <c r="N40" s="1">
        <f t="shared" si="12"/>
        <v>0</v>
      </c>
      <c r="O40" s="265"/>
      <c r="P40" s="112">
        <f>SUM(C40:N40)*$G$25</f>
        <v>45</v>
      </c>
      <c r="Q40" s="1">
        <f>(C40*C39+D40*D39+E40*E39+F40*F39+G40*G39+H40*H39+I40*I39+J40*J39+K39*K40+L39*L40+M39*M40+N39*N40)*3</f>
        <v>4.9460706604352662</v>
      </c>
      <c r="R40" s="9">
        <f>P40/Q42</f>
        <v>442.74707193432528</v>
      </c>
    </row>
    <row r="41" spans="1:18" x14ac:dyDescent="0.2">
      <c r="A41" s="121"/>
      <c r="B41" s="279" t="s">
        <v>58</v>
      </c>
      <c r="C41" s="242"/>
      <c r="D41" s="1"/>
      <c r="E41" s="1"/>
      <c r="F41" s="1"/>
      <c r="G41" s="1"/>
      <c r="H41" s="1"/>
      <c r="I41" s="1"/>
      <c r="J41" s="1"/>
      <c r="K41" s="265"/>
      <c r="L41" s="265"/>
      <c r="M41" s="265"/>
      <c r="N41" s="265"/>
      <c r="O41" s="265"/>
      <c r="P41" s="112" t="s">
        <v>172</v>
      </c>
      <c r="Q41" s="1" t="s">
        <v>173</v>
      </c>
      <c r="R41" s="9" t="s">
        <v>175</v>
      </c>
    </row>
    <row r="42" spans="1:18" ht="17" thickBot="1" x14ac:dyDescent="0.25">
      <c r="A42" s="122"/>
      <c r="B42" s="280" t="s">
        <v>60</v>
      </c>
      <c r="C42" s="269">
        <f>(D40*$G$24*$C$24*$E$24-D40*$G$25*$C$25)*D39</f>
        <v>0.31899228624072229</v>
      </c>
      <c r="D42" s="166">
        <f t="shared" ref="D42:N42" si="13">(E40*$G$24*$C$24*$E$24-E40*$G$25*$C$25)*E39</f>
        <v>0.12113509178104095</v>
      </c>
      <c r="E42" s="166">
        <f t="shared" si="13"/>
        <v>4.5914545610975611E-2</v>
      </c>
      <c r="F42" s="166">
        <f t="shared" si="13"/>
        <v>1.6667622806909373E-2</v>
      </c>
      <c r="G42" s="166">
        <f t="shared" si="13"/>
        <v>0</v>
      </c>
      <c r="H42" s="166">
        <f t="shared" si="13"/>
        <v>0</v>
      </c>
      <c r="I42" s="166">
        <f t="shared" si="13"/>
        <v>0</v>
      </c>
      <c r="J42" s="166">
        <f t="shared" si="13"/>
        <v>0</v>
      </c>
      <c r="K42" s="166">
        <f t="shared" si="13"/>
        <v>0</v>
      </c>
      <c r="L42" s="166">
        <f t="shared" si="13"/>
        <v>0</v>
      </c>
      <c r="M42" s="166">
        <f t="shared" si="13"/>
        <v>0</v>
      </c>
      <c r="N42" s="166">
        <f t="shared" si="13"/>
        <v>0</v>
      </c>
      <c r="O42" s="266"/>
      <c r="P42" s="113">
        <f>SUM(C42:O42)</f>
        <v>0.50270954643964827</v>
      </c>
      <c r="Q42" s="166">
        <f>P42/Q40</f>
        <v>0.10163816511173915</v>
      </c>
      <c r="R42" s="10">
        <f>Q40/Q42</f>
        <v>48.663517833066408</v>
      </c>
    </row>
    <row r="43" spans="1:18" ht="17" thickBot="1" x14ac:dyDescent="0.25">
      <c r="A43" s="282"/>
      <c r="B43" s="466" t="s">
        <v>180</v>
      </c>
      <c r="C43" s="467"/>
      <c r="D43" s="467"/>
      <c r="E43" s="467"/>
      <c r="F43" s="467"/>
      <c r="G43" s="467"/>
      <c r="H43" s="467"/>
      <c r="I43" s="467"/>
      <c r="J43" s="467"/>
      <c r="K43" s="467"/>
      <c r="L43" s="467"/>
      <c r="M43" s="467"/>
      <c r="N43" s="467"/>
      <c r="O43" s="467"/>
      <c r="P43" s="467"/>
      <c r="Q43" s="467"/>
      <c r="R43" s="468"/>
    </row>
    <row r="44" spans="1:18" x14ac:dyDescent="0.2">
      <c r="A44" s="126"/>
      <c r="B44" s="278" t="s">
        <v>8</v>
      </c>
      <c r="C44" s="268">
        <f>B17</f>
        <v>0.25439017231577066</v>
      </c>
      <c r="D44" s="165">
        <f t="shared" ref="D44:I44" si="14">C17</f>
        <v>1.046173429383227</v>
      </c>
      <c r="E44" s="165">
        <f t="shared" si="14"/>
        <v>0.1986548504247404</v>
      </c>
      <c r="F44" s="165">
        <f t="shared" si="14"/>
        <v>3.7718895686383987E-2</v>
      </c>
      <c r="G44" s="165">
        <f t="shared" si="14"/>
        <v>7.1484073315374449E-3</v>
      </c>
      <c r="H44" s="165">
        <f t="shared" si="14"/>
        <v>1.2974859653596385E-3</v>
      </c>
      <c r="I44" s="165">
        <f t="shared" si="14"/>
        <v>2.3550278435842303E-4</v>
      </c>
      <c r="J44" s="165">
        <f>I17</f>
        <v>0</v>
      </c>
      <c r="K44" s="165">
        <f>J17</f>
        <v>0</v>
      </c>
      <c r="L44" s="165">
        <f>K17</f>
        <v>0</v>
      </c>
      <c r="M44" s="165">
        <f>L17</f>
        <v>0</v>
      </c>
      <c r="N44" s="165">
        <f>M17</f>
        <v>0</v>
      </c>
      <c r="O44" s="264"/>
      <c r="P44" s="164" t="s">
        <v>170</v>
      </c>
      <c r="Q44" s="165" t="s">
        <v>171</v>
      </c>
      <c r="R44" s="58" t="s">
        <v>174</v>
      </c>
    </row>
    <row r="45" spans="1:18" x14ac:dyDescent="0.2">
      <c r="A45" s="121">
        <f>$E$25</f>
        <v>2</v>
      </c>
      <c r="B45" s="279" t="s">
        <v>169</v>
      </c>
      <c r="C45" s="242">
        <v>0</v>
      </c>
      <c r="D45" s="1">
        <f>IF(E44&gt;0,POWER($A45,D$27),0)</f>
        <v>1</v>
      </c>
      <c r="E45" s="1">
        <f>IF(F44&gt;0,ROUNDUP(D45*$A45,0),0)</f>
        <v>2</v>
      </c>
      <c r="F45" s="1">
        <f t="shared" ref="F45:N45" si="15">IF(G44&gt;0,ROUNDUP(E45*$A45,0),0)</f>
        <v>4</v>
      </c>
      <c r="G45" s="1">
        <f t="shared" si="15"/>
        <v>8</v>
      </c>
      <c r="H45" s="1">
        <f t="shared" si="15"/>
        <v>16</v>
      </c>
      <c r="I45" s="1">
        <f t="shared" si="15"/>
        <v>0</v>
      </c>
      <c r="J45" s="1">
        <f t="shared" si="15"/>
        <v>0</v>
      </c>
      <c r="K45" s="1">
        <f t="shared" si="15"/>
        <v>0</v>
      </c>
      <c r="L45" s="1">
        <f t="shared" si="15"/>
        <v>0</v>
      </c>
      <c r="M45" s="1">
        <f t="shared" si="15"/>
        <v>0</v>
      </c>
      <c r="N45" s="1">
        <f t="shared" si="15"/>
        <v>0</v>
      </c>
      <c r="O45" s="265"/>
      <c r="P45" s="112">
        <f>SUM(C45:N45)*$G$25</f>
        <v>93</v>
      </c>
      <c r="Q45" s="1">
        <f>(C45*C44+D45*D44+E45*E44+F45*F44+G45*G44+H45*H44+I45*I44+J45*J44+K44*K45+L44*L45+M44*M45+N44*N45)*3</f>
        <v>5.0169172412288923</v>
      </c>
      <c r="R45" s="9">
        <f>P45/Q47</f>
        <v>915.01061533093889</v>
      </c>
    </row>
    <row r="46" spans="1:18" x14ac:dyDescent="0.2">
      <c r="A46" s="121"/>
      <c r="B46" s="279" t="s">
        <v>58</v>
      </c>
      <c r="C46" s="242"/>
      <c r="D46" s="1"/>
      <c r="E46" s="1"/>
      <c r="F46" s="1"/>
      <c r="G46" s="1"/>
      <c r="H46" s="1"/>
      <c r="I46" s="1"/>
      <c r="J46" s="1"/>
      <c r="K46" s="265"/>
      <c r="L46" s="265"/>
      <c r="M46" s="265"/>
      <c r="N46" s="265"/>
      <c r="O46" s="265"/>
      <c r="P46" s="112" t="s">
        <v>172</v>
      </c>
      <c r="Q46" s="1" t="s">
        <v>173</v>
      </c>
      <c r="R46" s="9" t="s">
        <v>175</v>
      </c>
    </row>
    <row r="47" spans="1:18" ht="17" thickBot="1" x14ac:dyDescent="0.25">
      <c r="A47" s="122"/>
      <c r="B47" s="280" t="s">
        <v>60</v>
      </c>
      <c r="C47" s="269">
        <f>(D45*$G$24*$C$24*$E$24-D45*$G$25*$C$25)*D44</f>
        <v>0.31899344325350037</v>
      </c>
      <c r="D47" s="166">
        <f t="shared" ref="D47:N47" si="16">(E45*$G$24*$C$24*$E$24-E45*$G$25*$C$25)*E44</f>
        <v>0.12114548692630564</v>
      </c>
      <c r="E47" s="166">
        <f t="shared" si="16"/>
        <v>4.6004152171261928E-2</v>
      </c>
      <c r="F47" s="166">
        <f t="shared" si="16"/>
        <v>1.7437224111570466E-2</v>
      </c>
      <c r="G47" s="166">
        <f t="shared" si="16"/>
        <v>6.329956453314585E-3</v>
      </c>
      <c r="H47" s="166">
        <f t="shared" si="16"/>
        <v>0</v>
      </c>
      <c r="I47" s="166">
        <f t="shared" si="16"/>
        <v>0</v>
      </c>
      <c r="J47" s="166">
        <f t="shared" si="16"/>
        <v>0</v>
      </c>
      <c r="K47" s="166">
        <f t="shared" si="16"/>
        <v>0</v>
      </c>
      <c r="L47" s="166">
        <f t="shared" si="16"/>
        <v>0</v>
      </c>
      <c r="M47" s="166">
        <f t="shared" si="16"/>
        <v>0</v>
      </c>
      <c r="N47" s="166">
        <f t="shared" si="16"/>
        <v>0</v>
      </c>
      <c r="O47" s="266"/>
      <c r="P47" s="113">
        <f>SUM(C47:O47)</f>
        <v>0.50991026291595298</v>
      </c>
      <c r="Q47" s="166">
        <f>P47/Q45</f>
        <v>0.10163816511173915</v>
      </c>
      <c r="R47" s="10">
        <f>Q45/Q47</f>
        <v>49.36056485979833</v>
      </c>
    </row>
    <row r="48" spans="1:18" ht="17" thickBot="1" x14ac:dyDescent="0.25">
      <c r="A48" s="282"/>
      <c r="B48" s="466" t="s">
        <v>181</v>
      </c>
      <c r="C48" s="467"/>
      <c r="D48" s="467"/>
      <c r="E48" s="467"/>
      <c r="F48" s="467"/>
      <c r="G48" s="467"/>
      <c r="H48" s="467"/>
      <c r="I48" s="467"/>
      <c r="J48" s="467"/>
      <c r="K48" s="467"/>
      <c r="L48" s="467"/>
      <c r="M48" s="467"/>
      <c r="N48" s="467"/>
      <c r="O48" s="467"/>
      <c r="P48" s="467"/>
      <c r="Q48" s="467"/>
      <c r="R48" s="468"/>
    </row>
    <row r="49" spans="1:18" x14ac:dyDescent="0.2">
      <c r="A49" s="126"/>
      <c r="B49" s="278" t="s">
        <v>8</v>
      </c>
      <c r="C49" s="268">
        <f>B18</f>
        <v>0.25439021303942572</v>
      </c>
      <c r="D49" s="165">
        <f t="shared" ref="D49:I49" si="17">C18</f>
        <v>1.046173596858273</v>
      </c>
      <c r="E49" s="165">
        <f t="shared" si="17"/>
        <v>0.19865560276463615</v>
      </c>
      <c r="F49" s="165">
        <f t="shared" si="17"/>
        <v>3.7722138552602542E-2</v>
      </c>
      <c r="G49" s="165">
        <f t="shared" si="17"/>
        <v>7.1623592683027664E-3</v>
      </c>
      <c r="H49" s="165">
        <f t="shared" si="17"/>
        <v>1.3573955592534217E-3</v>
      </c>
      <c r="I49" s="165">
        <f t="shared" si="17"/>
        <v>2.4637679498238968E-4</v>
      </c>
      <c r="J49" s="165">
        <f>I18</f>
        <v>4.4719112783292725E-5</v>
      </c>
      <c r="K49" s="165">
        <f>J18</f>
        <v>0</v>
      </c>
      <c r="L49" s="165">
        <f>K18</f>
        <v>0</v>
      </c>
      <c r="M49" s="165">
        <f>L18</f>
        <v>0</v>
      </c>
      <c r="N49" s="165">
        <f>M18</f>
        <v>0</v>
      </c>
      <c r="O49" s="264"/>
      <c r="P49" s="164" t="s">
        <v>170</v>
      </c>
      <c r="Q49" s="165" t="s">
        <v>171</v>
      </c>
      <c r="R49" s="58" t="s">
        <v>174</v>
      </c>
    </row>
    <row r="50" spans="1:18" x14ac:dyDescent="0.2">
      <c r="A50" s="121">
        <f>$E$25</f>
        <v>2</v>
      </c>
      <c r="B50" s="279" t="s">
        <v>169</v>
      </c>
      <c r="C50" s="242">
        <v>0</v>
      </c>
      <c r="D50" s="1">
        <f>IF(E49&gt;0,POWER($A50,D$27),0)</f>
        <v>1</v>
      </c>
      <c r="E50" s="1">
        <f>IF(F49&gt;0,ROUNDUP(D50*$A50,0),0)</f>
        <v>2</v>
      </c>
      <c r="F50" s="1">
        <f t="shared" ref="F50:N50" si="18">IF(G49&gt;0,ROUNDUP(E50*$A50,0),0)</f>
        <v>4</v>
      </c>
      <c r="G50" s="1">
        <f t="shared" si="18"/>
        <v>8</v>
      </c>
      <c r="H50" s="1">
        <f t="shared" si="18"/>
        <v>16</v>
      </c>
      <c r="I50" s="1">
        <f t="shared" si="18"/>
        <v>32</v>
      </c>
      <c r="J50" s="1">
        <f t="shared" si="18"/>
        <v>0</v>
      </c>
      <c r="K50" s="1">
        <f t="shared" si="18"/>
        <v>0</v>
      </c>
      <c r="L50" s="1">
        <f t="shared" si="18"/>
        <v>0</v>
      </c>
      <c r="M50" s="1">
        <f t="shared" si="18"/>
        <v>0</v>
      </c>
      <c r="N50" s="1">
        <f t="shared" si="18"/>
        <v>0</v>
      </c>
      <c r="O50" s="265"/>
      <c r="P50" s="112">
        <f>SUM(C50:N50)*$G$25</f>
        <v>189</v>
      </c>
      <c r="Q50" s="1">
        <f>(C50*C49+D50*D49+E50*E49+F50*F49+G50*G49+H50*H49+I50*I49+J50*J49+K49*K50+L49*L50+M49*M50+N49*N50)*3</f>
        <v>5.0438238513956062</v>
      </c>
      <c r="R50" s="9">
        <f>P50/Q52</f>
        <v>1859.5377021241661</v>
      </c>
    </row>
    <row r="51" spans="1:18" x14ac:dyDescent="0.2">
      <c r="A51" s="121"/>
      <c r="B51" s="279" t="s">
        <v>58</v>
      </c>
      <c r="C51" s="242"/>
      <c r="D51" s="1"/>
      <c r="E51" s="1"/>
      <c r="F51" s="1"/>
      <c r="G51" s="1"/>
      <c r="H51" s="1"/>
      <c r="I51" s="1"/>
      <c r="J51" s="1"/>
      <c r="K51" s="265"/>
      <c r="L51" s="265"/>
      <c r="M51" s="265"/>
      <c r="N51" s="265"/>
      <c r="O51" s="265"/>
      <c r="P51" s="112" t="s">
        <v>172</v>
      </c>
      <c r="Q51" s="1" t="s">
        <v>173</v>
      </c>
      <c r="R51" s="9" t="s">
        <v>175</v>
      </c>
    </row>
    <row r="52" spans="1:18" ht="17" thickBot="1" x14ac:dyDescent="0.25">
      <c r="A52" s="122"/>
      <c r="B52" s="280" t="s">
        <v>60</v>
      </c>
      <c r="C52" s="269">
        <f>(D50*$G$24*$C$24*$E$24-D50*$G$25*$C$25)*D49</f>
        <v>0.31899349431906954</v>
      </c>
      <c r="D52" s="166">
        <f t="shared" ref="D52:N52" si="19">(E50*$G$24*$C$24*$E$24-E50*$G$25*$C$25)*E49</f>
        <v>0.12114594572498491</v>
      </c>
      <c r="E52" s="166">
        <f t="shared" si="19"/>
        <v>4.6008107358927811E-2</v>
      </c>
      <c r="F52" s="166">
        <f t="shared" si="19"/>
        <v>1.7471257293632442E-2</v>
      </c>
      <c r="G52" s="166">
        <f t="shared" si="19"/>
        <v>6.6222333107203565E-3</v>
      </c>
      <c r="H52" s="166">
        <f t="shared" si="19"/>
        <v>2.4039633953396376E-3</v>
      </c>
      <c r="I52" s="166">
        <f t="shared" si="19"/>
        <v>0</v>
      </c>
      <c r="J52" s="166">
        <f t="shared" si="19"/>
        <v>0</v>
      </c>
      <c r="K52" s="166">
        <f t="shared" si="19"/>
        <v>0</v>
      </c>
      <c r="L52" s="166">
        <f t="shared" si="19"/>
        <v>0</v>
      </c>
      <c r="M52" s="166">
        <f t="shared" si="19"/>
        <v>0</v>
      </c>
      <c r="N52" s="166">
        <f t="shared" si="19"/>
        <v>0</v>
      </c>
      <c r="O52" s="266"/>
      <c r="P52" s="113">
        <f>SUM(C52:O52)</f>
        <v>0.51264500140267466</v>
      </c>
      <c r="Q52" s="166">
        <f>P52/Q50</f>
        <v>0.10163816511173915</v>
      </c>
      <c r="R52" s="10">
        <f>Q50/Q52</f>
        <v>49.625294256842572</v>
      </c>
    </row>
    <row r="53" spans="1:18" ht="17" thickBot="1" x14ac:dyDescent="0.25">
      <c r="A53" s="282"/>
      <c r="B53" s="466" t="s">
        <v>184</v>
      </c>
      <c r="C53" s="467"/>
      <c r="D53" s="467"/>
      <c r="E53" s="467"/>
      <c r="F53" s="467"/>
      <c r="G53" s="467"/>
      <c r="H53" s="467"/>
      <c r="I53" s="467"/>
      <c r="J53" s="467"/>
      <c r="K53" s="467"/>
      <c r="L53" s="467"/>
      <c r="M53" s="467"/>
      <c r="N53" s="467"/>
      <c r="O53" s="467"/>
      <c r="P53" s="467"/>
      <c r="Q53" s="467"/>
      <c r="R53" s="468"/>
    </row>
    <row r="54" spans="1:18" x14ac:dyDescent="0.2">
      <c r="A54" s="126"/>
      <c r="B54" s="278" t="s">
        <v>8</v>
      </c>
      <c r="C54" s="268">
        <f>B19</f>
        <v>0.25439021483679269</v>
      </c>
      <c r="D54" s="268">
        <f t="shared" ref="D54:N54" si="20">C19</f>
        <v>1.0461736042499015</v>
      </c>
      <c r="E54" s="268">
        <f t="shared" si="20"/>
        <v>0.19865563596968955</v>
      </c>
      <c r="F54" s="268">
        <f t="shared" si="20"/>
        <v>3.7722281679315864E-2</v>
      </c>
      <c r="G54" s="268">
        <f t="shared" si="20"/>
        <v>7.1629750997426389E-3</v>
      </c>
      <c r="H54" s="268">
        <f t="shared" si="20"/>
        <v>1.3600448718654114E-3</v>
      </c>
      <c r="I54" s="268">
        <f t="shared" si="20"/>
        <v>2.577528996102656E-4</v>
      </c>
      <c r="J54" s="268">
        <f t="shared" si="20"/>
        <v>4.6783955399355186E-5</v>
      </c>
      <c r="K54" s="268">
        <f t="shared" si="20"/>
        <v>8.4916153654074498E-6</v>
      </c>
      <c r="L54" s="268">
        <f t="shared" si="20"/>
        <v>0</v>
      </c>
      <c r="M54" s="268">
        <f t="shared" si="20"/>
        <v>0</v>
      </c>
      <c r="N54" s="268">
        <f t="shared" si="20"/>
        <v>0</v>
      </c>
      <c r="O54" s="268"/>
      <c r="P54" s="164" t="s">
        <v>170</v>
      </c>
      <c r="Q54" s="165" t="s">
        <v>171</v>
      </c>
      <c r="R54" s="58" t="s">
        <v>174</v>
      </c>
    </row>
    <row r="55" spans="1:18" x14ac:dyDescent="0.2">
      <c r="A55" s="121">
        <f>$E$25</f>
        <v>2</v>
      </c>
      <c r="B55" s="279" t="s">
        <v>169</v>
      </c>
      <c r="C55" s="242">
        <v>0</v>
      </c>
      <c r="D55" s="1">
        <f>IF(E54&gt;0,POWER($A55,D$27),0)</f>
        <v>1</v>
      </c>
      <c r="E55" s="1">
        <f>IF(F54&gt;0,ROUNDUP(D55*$A55,0),0)</f>
        <v>2</v>
      </c>
      <c r="F55" s="1">
        <f t="shared" ref="F55:N55" si="21">IF(G54&gt;0,ROUNDUP(E55*$A55,0),0)</f>
        <v>4</v>
      </c>
      <c r="G55" s="1">
        <f t="shared" si="21"/>
        <v>8</v>
      </c>
      <c r="H55" s="1">
        <f t="shared" si="21"/>
        <v>16</v>
      </c>
      <c r="I55" s="1">
        <f t="shared" si="21"/>
        <v>32</v>
      </c>
      <c r="J55" s="1">
        <f t="shared" si="21"/>
        <v>64</v>
      </c>
      <c r="K55" s="1">
        <f t="shared" si="21"/>
        <v>0</v>
      </c>
      <c r="L55" s="1">
        <f t="shared" si="21"/>
        <v>0</v>
      </c>
      <c r="M55" s="1">
        <f t="shared" si="21"/>
        <v>0</v>
      </c>
      <c r="N55" s="1">
        <f t="shared" si="21"/>
        <v>0</v>
      </c>
      <c r="O55" s="265"/>
      <c r="P55" s="112">
        <f>SUM(C55:N55)*$G$25</f>
        <v>381</v>
      </c>
      <c r="Q55" s="1">
        <f>(C55*C54+D55*D54+E55*E54+F55*F54+G55*G54+H55*H54+I55*I54+J55*J54+K54*K55+L54*L55+M54*M55+N54*N55)*3</f>
        <v>5.0540423627622566</v>
      </c>
      <c r="R55" s="9">
        <f>P55/Q57</f>
        <v>3748.591875710621</v>
      </c>
    </row>
    <row r="56" spans="1:18" x14ac:dyDescent="0.2">
      <c r="A56" s="121"/>
      <c r="B56" s="279" t="s">
        <v>58</v>
      </c>
      <c r="C56" s="242"/>
      <c r="D56" s="1"/>
      <c r="E56" s="1"/>
      <c r="F56" s="1"/>
      <c r="G56" s="1"/>
      <c r="H56" s="1"/>
      <c r="I56" s="1"/>
      <c r="J56" s="1"/>
      <c r="K56" s="265"/>
      <c r="L56" s="265"/>
      <c r="M56" s="265"/>
      <c r="N56" s="265"/>
      <c r="O56" s="265"/>
      <c r="P56" s="112" t="s">
        <v>172</v>
      </c>
      <c r="Q56" s="1" t="s">
        <v>173</v>
      </c>
      <c r="R56" s="9" t="s">
        <v>175</v>
      </c>
    </row>
    <row r="57" spans="1:18" ht="17" thickBot="1" x14ac:dyDescent="0.25">
      <c r="A57" s="122"/>
      <c r="B57" s="280" t="s">
        <v>60</v>
      </c>
      <c r="C57" s="269">
        <f>(D55*$G$24*$C$24*$E$24-D55*$G$25*$C$25)*D54</f>
        <v>0.31899349657288417</v>
      </c>
      <c r="D57" s="166">
        <f t="shared" ref="D57:N57" si="22">(E55*$G$24*$C$24*$E$24-E55*$G$25*$C$25)*E54</f>
        <v>0.12114596597438911</v>
      </c>
      <c r="E57" s="166">
        <f t="shared" si="22"/>
        <v>4.6008281924566061E-2</v>
      </c>
      <c r="F57" s="166">
        <f t="shared" si="22"/>
        <v>1.7472759501094042E-2</v>
      </c>
      <c r="G57" s="166">
        <f t="shared" si="22"/>
        <v>6.6351583318094778E-3</v>
      </c>
      <c r="H57" s="166">
        <f t="shared" si="22"/>
        <v>2.5149630497872991E-3</v>
      </c>
      <c r="I57" s="166">
        <f t="shared" si="22"/>
        <v>9.1296679362430123E-4</v>
      </c>
      <c r="J57" s="166">
        <f t="shared" si="22"/>
        <v>0</v>
      </c>
      <c r="K57" s="166">
        <f t="shared" si="22"/>
        <v>0</v>
      </c>
      <c r="L57" s="166">
        <f t="shared" si="22"/>
        <v>0</v>
      </c>
      <c r="M57" s="166">
        <f t="shared" si="22"/>
        <v>0</v>
      </c>
      <c r="N57" s="166">
        <f t="shared" si="22"/>
        <v>0</v>
      </c>
      <c r="O57" s="266"/>
      <c r="P57" s="113">
        <f>SUM(C57:O57)</f>
        <v>0.5136835921481544</v>
      </c>
      <c r="Q57" s="166">
        <f>P57/Q55</f>
        <v>0.10163816511173913</v>
      </c>
      <c r="R57" s="10">
        <f>Q55/Q57</f>
        <v>49.725832389889518</v>
      </c>
    </row>
    <row r="58" spans="1:18" ht="17" thickBot="1" x14ac:dyDescent="0.25">
      <c r="A58" s="282"/>
      <c r="B58" s="466" t="s">
        <v>185</v>
      </c>
      <c r="C58" s="467"/>
      <c r="D58" s="467"/>
      <c r="E58" s="467"/>
      <c r="F58" s="467"/>
      <c r="G58" s="467"/>
      <c r="H58" s="467"/>
      <c r="I58" s="467"/>
      <c r="J58" s="467"/>
      <c r="K58" s="467"/>
      <c r="L58" s="467"/>
      <c r="M58" s="467"/>
      <c r="N58" s="467"/>
      <c r="O58" s="467"/>
      <c r="P58" s="467"/>
      <c r="Q58" s="467"/>
      <c r="R58" s="468"/>
    </row>
    <row r="59" spans="1:18" x14ac:dyDescent="0.2">
      <c r="A59" s="126"/>
      <c r="B59" s="278" t="s">
        <v>8</v>
      </c>
      <c r="C59" s="268">
        <f>B20</f>
        <v>0.25439021484029395</v>
      </c>
      <c r="D59" s="268">
        <f t="shared" ref="D59:N59" si="23">C20</f>
        <v>1.0461736042643002</v>
      </c>
      <c r="E59" s="268">
        <f t="shared" si="23"/>
        <v>0.198655637376004</v>
      </c>
      <c r="F59" s="268">
        <f t="shared" si="23"/>
        <v>3.7722287985070643E-2</v>
      </c>
      <c r="G59" s="268">
        <f t="shared" si="23"/>
        <v>7.1630022778624864E-3</v>
      </c>
      <c r="H59" s="268">
        <f t="shared" si="23"/>
        <v>1.3601618107809889E-3</v>
      </c>
      <c r="I59" s="268">
        <f t="shared" si="23"/>
        <v>2.5825597184141001E-4</v>
      </c>
      <c r="J59" s="268">
        <f t="shared" si="23"/>
        <v>4.8944139241883673E-5</v>
      </c>
      <c r="K59" s="268">
        <f t="shared" si="23"/>
        <v>8.8837038528544226E-6</v>
      </c>
      <c r="L59" s="268">
        <f t="shared" si="23"/>
        <v>1.6124544300430766E-6</v>
      </c>
      <c r="M59" s="268">
        <f t="shared" si="23"/>
        <v>0</v>
      </c>
      <c r="N59" s="268">
        <f t="shared" si="23"/>
        <v>0</v>
      </c>
      <c r="O59" s="268"/>
      <c r="P59" s="164" t="s">
        <v>170</v>
      </c>
      <c r="Q59" s="165" t="s">
        <v>171</v>
      </c>
      <c r="R59" s="58" t="s">
        <v>174</v>
      </c>
    </row>
    <row r="60" spans="1:18" x14ac:dyDescent="0.2">
      <c r="A60" s="121">
        <f>$E$25</f>
        <v>2</v>
      </c>
      <c r="B60" s="279" t="s">
        <v>169</v>
      </c>
      <c r="C60" s="242">
        <v>0</v>
      </c>
      <c r="D60" s="1">
        <f>IF(E59&gt;0,POWER($A60,D$27),0)</f>
        <v>1</v>
      </c>
      <c r="E60" s="1">
        <f>IF(F59&gt;0,ROUNDUP(D60*$A60,0),0)</f>
        <v>2</v>
      </c>
      <c r="F60" s="1">
        <f t="shared" ref="F60:N60" si="24">IF(G59&gt;0,ROUNDUP(E60*$A60,0),0)</f>
        <v>4</v>
      </c>
      <c r="G60" s="1">
        <f t="shared" si="24"/>
        <v>8</v>
      </c>
      <c r="H60" s="1">
        <f t="shared" si="24"/>
        <v>16</v>
      </c>
      <c r="I60" s="1">
        <f t="shared" si="24"/>
        <v>32</v>
      </c>
      <c r="J60" s="1">
        <f t="shared" si="24"/>
        <v>64</v>
      </c>
      <c r="K60" s="1">
        <f t="shared" si="24"/>
        <v>128</v>
      </c>
      <c r="L60" s="1">
        <f t="shared" si="24"/>
        <v>0</v>
      </c>
      <c r="M60" s="1">
        <f t="shared" si="24"/>
        <v>0</v>
      </c>
      <c r="N60" s="1">
        <f t="shared" si="24"/>
        <v>0</v>
      </c>
      <c r="O60" s="265"/>
      <c r="P60" s="112">
        <f>SUM(C60:N60)*$G$25</f>
        <v>765</v>
      </c>
      <c r="Q60" s="1">
        <f>(C60*C59+D60*D59+E60*E59+F60*F59+G60*G59+H60*H59+I60*I59+J60*J59+K59*K60+L59*L60+M59*M60+N59*N60)*3</f>
        <v>5.0579231047666724</v>
      </c>
      <c r="R60" s="9">
        <f>P60/Q62</f>
        <v>7526.7002228835272</v>
      </c>
    </row>
    <row r="61" spans="1:18" x14ac:dyDescent="0.2">
      <c r="A61" s="121"/>
      <c r="B61" s="279" t="s">
        <v>58</v>
      </c>
      <c r="C61" s="242"/>
      <c r="D61" s="1"/>
      <c r="E61" s="1"/>
      <c r="F61" s="1"/>
      <c r="G61" s="1"/>
      <c r="H61" s="1"/>
      <c r="I61" s="1"/>
      <c r="J61" s="1"/>
      <c r="K61" s="265"/>
      <c r="L61" s="265"/>
      <c r="M61" s="265"/>
      <c r="N61" s="265"/>
      <c r="O61" s="265"/>
      <c r="P61" s="112" t="s">
        <v>172</v>
      </c>
      <c r="Q61" s="1" t="s">
        <v>173</v>
      </c>
      <c r="R61" s="9" t="s">
        <v>175</v>
      </c>
    </row>
    <row r="62" spans="1:18" ht="17" thickBot="1" x14ac:dyDescent="0.25">
      <c r="A62" s="122"/>
      <c r="B62" s="280" t="s">
        <v>60</v>
      </c>
      <c r="C62" s="269">
        <f>(D60*$G$24*$C$24*$E$24-D60*$G$25*$C$25)*D59</f>
        <v>0.31899349657727455</v>
      </c>
      <c r="D62" s="166">
        <f t="shared" ref="D62:N62" si="25">(E60*$G$24*$C$24*$E$24-E60*$G$25*$C$25)*E59</f>
        <v>0.12114596683200043</v>
      </c>
      <c r="E62" s="166">
        <f t="shared" si="25"/>
        <v>4.6008289615430201E-2</v>
      </c>
      <c r="F62" s="166">
        <f t="shared" si="25"/>
        <v>1.7472825797115624E-2</v>
      </c>
      <c r="G62" s="166">
        <f t="shared" si="25"/>
        <v>6.6357288337363313E-3</v>
      </c>
      <c r="H62" s="166">
        <f t="shared" si="25"/>
        <v>2.519871658282549E-3</v>
      </c>
      <c r="I62" s="166">
        <f t="shared" si="25"/>
        <v>9.5512176105955649E-4</v>
      </c>
      <c r="J62" s="166">
        <f t="shared" si="25"/>
        <v>3.4672256985608099E-4</v>
      </c>
      <c r="K62" s="166">
        <f t="shared" si="25"/>
        <v>0</v>
      </c>
      <c r="L62" s="166">
        <f t="shared" si="25"/>
        <v>0</v>
      </c>
      <c r="M62" s="166">
        <f t="shared" si="25"/>
        <v>0</v>
      </c>
      <c r="N62" s="166">
        <f t="shared" si="25"/>
        <v>0</v>
      </c>
      <c r="O62" s="266"/>
      <c r="P62" s="113">
        <f>SUM(C62:O62)</f>
        <v>0.51407802364475552</v>
      </c>
      <c r="Q62" s="166">
        <f>P62/Q60</f>
        <v>0.10163816511173918</v>
      </c>
      <c r="R62" s="10">
        <f>Q60/Q62</f>
        <v>49.76401432676478</v>
      </c>
    </row>
    <row r="63" spans="1:18" ht="17" thickBot="1" x14ac:dyDescent="0.25">
      <c r="A63" s="282"/>
      <c r="B63" s="466" t="s">
        <v>186</v>
      </c>
      <c r="C63" s="467"/>
      <c r="D63" s="467"/>
      <c r="E63" s="467"/>
      <c r="F63" s="467"/>
      <c r="G63" s="467"/>
      <c r="H63" s="467"/>
      <c r="I63" s="467"/>
      <c r="J63" s="467"/>
      <c r="K63" s="467"/>
      <c r="L63" s="467"/>
      <c r="M63" s="467"/>
      <c r="N63" s="467"/>
      <c r="O63" s="467"/>
      <c r="P63" s="467"/>
      <c r="Q63" s="467"/>
      <c r="R63" s="468"/>
    </row>
    <row r="64" spans="1:18" x14ac:dyDescent="0.2">
      <c r="A64" s="126"/>
      <c r="B64" s="278" t="s">
        <v>8</v>
      </c>
      <c r="C64" s="268">
        <f>B21</f>
        <v>0.25439021484044849</v>
      </c>
      <c r="D64" s="268">
        <f t="shared" ref="D64:N64" si="26">C21</f>
        <v>1.0461736042649357</v>
      </c>
      <c r="E64" s="268">
        <f t="shared" si="26"/>
        <v>0.19865563743807269</v>
      </c>
      <c r="F64" s="268">
        <f t="shared" si="26"/>
        <v>3.7722288263379547E-2</v>
      </c>
      <c r="G64" s="268">
        <f t="shared" si="26"/>
        <v>7.1630034773880365E-3</v>
      </c>
      <c r="H64" s="268">
        <f t="shared" si="26"/>
        <v>1.3601669719814937E-3</v>
      </c>
      <c r="I64" s="268">
        <f t="shared" si="26"/>
        <v>2.582781771956823E-4</v>
      </c>
      <c r="J64" s="268">
        <f t="shared" si="26"/>
        <v>4.9039666551731367E-5</v>
      </c>
      <c r="K64" s="268">
        <f t="shared" si="26"/>
        <v>9.2938964817332632E-6</v>
      </c>
      <c r="L64" s="268">
        <f t="shared" si="26"/>
        <v>1.6869072632939489E-6</v>
      </c>
      <c r="M64" s="268">
        <f t="shared" si="26"/>
        <v>3.0618547565565095E-7</v>
      </c>
      <c r="N64" s="268">
        <f t="shared" si="26"/>
        <v>0</v>
      </c>
      <c r="O64" s="268"/>
      <c r="P64" s="164" t="s">
        <v>170</v>
      </c>
      <c r="Q64" s="165" t="s">
        <v>171</v>
      </c>
      <c r="R64" s="58" t="s">
        <v>174</v>
      </c>
    </row>
    <row r="65" spans="1:18" x14ac:dyDescent="0.2">
      <c r="A65" s="121">
        <f>$E$25</f>
        <v>2</v>
      </c>
      <c r="B65" s="279" t="s">
        <v>169</v>
      </c>
      <c r="C65" s="242">
        <v>0</v>
      </c>
      <c r="D65" s="1">
        <f>IF(E64&gt;0,POWER($A65,D$27),0)</f>
        <v>1</v>
      </c>
      <c r="E65" s="1">
        <f>IF(F64&gt;0,ROUNDUP(D65*$A65,0),0)</f>
        <v>2</v>
      </c>
      <c r="F65" s="1">
        <f t="shared" ref="F65:N65" si="27">IF(G64&gt;0,ROUNDUP(E65*$A65,0),0)</f>
        <v>4</v>
      </c>
      <c r="G65" s="1">
        <f t="shared" si="27"/>
        <v>8</v>
      </c>
      <c r="H65" s="1">
        <f t="shared" si="27"/>
        <v>16</v>
      </c>
      <c r="I65" s="1">
        <f t="shared" si="27"/>
        <v>32</v>
      </c>
      <c r="J65" s="1">
        <f t="shared" si="27"/>
        <v>64</v>
      </c>
      <c r="K65" s="1">
        <f t="shared" si="27"/>
        <v>128</v>
      </c>
      <c r="L65" s="1">
        <f t="shared" si="27"/>
        <v>256</v>
      </c>
      <c r="M65" s="1">
        <f t="shared" si="27"/>
        <v>0</v>
      </c>
      <c r="N65" s="1">
        <f t="shared" si="27"/>
        <v>0</v>
      </c>
      <c r="O65" s="265"/>
      <c r="P65" s="112">
        <f>SUM(C65:N65)*$G$25</f>
        <v>1533</v>
      </c>
      <c r="Q65" s="1">
        <f>(C65*C64+D65*D64+E65*E64+F65*F64+G65*G64+H65*H64+I65*I64+J65*J64+K64*K65+L64*L65+M64*M65+N64*N65)*3</f>
        <v>5.0593969167121351</v>
      </c>
      <c r="R65" s="9">
        <f>P65/Q67</f>
        <v>15082.916917229348</v>
      </c>
    </row>
    <row r="66" spans="1:18" x14ac:dyDescent="0.2">
      <c r="A66" s="121"/>
      <c r="B66" s="279" t="s">
        <v>58</v>
      </c>
      <c r="C66" s="242"/>
      <c r="D66" s="1"/>
      <c r="E66" s="1"/>
      <c r="F66" s="1"/>
      <c r="G66" s="1"/>
      <c r="H66" s="1"/>
      <c r="I66" s="1"/>
      <c r="J66" s="1"/>
      <c r="K66" s="265"/>
      <c r="L66" s="265"/>
      <c r="M66" s="265"/>
      <c r="N66" s="265"/>
      <c r="O66" s="265"/>
      <c r="P66" s="112" t="s">
        <v>172</v>
      </c>
      <c r="Q66" s="1" t="s">
        <v>173</v>
      </c>
      <c r="R66" s="9" t="s">
        <v>175</v>
      </c>
    </row>
    <row r="67" spans="1:18" ht="17" thickBot="1" x14ac:dyDescent="0.25">
      <c r="A67" s="122"/>
      <c r="B67" s="280" t="s">
        <v>60</v>
      </c>
      <c r="C67" s="269">
        <f>(D65*$G$24*$C$24*$E$24-D65*$G$25*$C$25)*D64</f>
        <v>0.31899349657746834</v>
      </c>
      <c r="D67" s="166">
        <f t="shared" ref="D67:N67" si="28">(E65*$G$24*$C$24*$E$24-E65*$G$25*$C$25)*E64</f>
        <v>0.12114596686985171</v>
      </c>
      <c r="E67" s="166">
        <f t="shared" si="28"/>
        <v>4.6008289954871877E-2</v>
      </c>
      <c r="F67" s="166">
        <f t="shared" si="28"/>
        <v>1.7472828723137445E-2</v>
      </c>
      <c r="G67" s="166">
        <f t="shared" si="28"/>
        <v>6.6357540133338876E-3</v>
      </c>
      <c r="H67" s="166">
        <f t="shared" si="28"/>
        <v>2.5200883217830826E-3</v>
      </c>
      <c r="I67" s="166">
        <f t="shared" si="28"/>
        <v>9.5698593139382474E-4</v>
      </c>
      <c r="J67" s="166">
        <f t="shared" si="28"/>
        <v>3.6273200069445767E-4</v>
      </c>
      <c r="K67" s="166">
        <f t="shared" si="28"/>
        <v>1.316767940773343E-4</v>
      </c>
      <c r="L67" s="166">
        <f t="shared" si="28"/>
        <v>0</v>
      </c>
      <c r="M67" s="166">
        <f t="shared" si="28"/>
        <v>0</v>
      </c>
      <c r="N67" s="166">
        <f t="shared" si="28"/>
        <v>0</v>
      </c>
      <c r="O67" s="266"/>
      <c r="P67" s="113">
        <f>SUM(C67:O67)</f>
        <v>0.51422781918661198</v>
      </c>
      <c r="Q67" s="166">
        <f>P67/Q65</f>
        <v>0.10163816511173915</v>
      </c>
      <c r="R67" s="10">
        <f>Q65/Q67</f>
        <v>49.778514902841138</v>
      </c>
    </row>
    <row r="68" spans="1:18" ht="17" thickBot="1" x14ac:dyDescent="0.25">
      <c r="A68" s="282"/>
      <c r="B68" s="466" t="s">
        <v>187</v>
      </c>
      <c r="C68" s="467"/>
      <c r="D68" s="467"/>
      <c r="E68" s="467"/>
      <c r="F68" s="467"/>
      <c r="G68" s="467"/>
      <c r="H68" s="467"/>
      <c r="I68" s="467"/>
      <c r="J68" s="467"/>
      <c r="K68" s="467"/>
      <c r="L68" s="467"/>
      <c r="M68" s="467"/>
      <c r="N68" s="467"/>
      <c r="O68" s="467"/>
      <c r="P68" s="467"/>
      <c r="Q68" s="467"/>
      <c r="R68" s="468"/>
    </row>
    <row r="69" spans="1:18" x14ac:dyDescent="0.2">
      <c r="A69" s="126"/>
      <c r="B69" s="278" t="s">
        <v>8</v>
      </c>
      <c r="C69" s="268">
        <f>B22</f>
        <v>0.25439021484045526</v>
      </c>
      <c r="D69" s="268">
        <f t="shared" ref="D69:N69" si="29">C22</f>
        <v>1.0461736042649636</v>
      </c>
      <c r="E69" s="268">
        <f t="shared" si="29"/>
        <v>0.19865563744081211</v>
      </c>
      <c r="F69" s="268">
        <f t="shared" si="29"/>
        <v>3.7722288275662902E-2</v>
      </c>
      <c r="G69" s="268">
        <f t="shared" si="29"/>
        <v>7.1630035303299373E-3</v>
      </c>
      <c r="H69" s="268">
        <f t="shared" si="29"/>
        <v>1.3601671997747302E-3</v>
      </c>
      <c r="I69" s="268">
        <f t="shared" si="29"/>
        <v>2.5827915724826062E-4</v>
      </c>
      <c r="J69" s="268">
        <f t="shared" si="29"/>
        <v>4.9043883078955817E-5</v>
      </c>
      <c r="K69" s="268">
        <f t="shared" si="29"/>
        <v>9.3120359556041505E-6</v>
      </c>
      <c r="L69" s="268">
        <f t="shared" si="29"/>
        <v>1.7647978522502322E-6</v>
      </c>
      <c r="M69" s="268">
        <f t="shared" si="29"/>
        <v>3.2032316273994838E-7</v>
      </c>
      <c r="N69" s="268">
        <f t="shared" si="29"/>
        <v>5.8140896112771747E-8</v>
      </c>
      <c r="O69" s="268"/>
      <c r="P69" s="164" t="s">
        <v>170</v>
      </c>
      <c r="Q69" s="165" t="s">
        <v>171</v>
      </c>
      <c r="R69" s="58" t="s">
        <v>174</v>
      </c>
    </row>
    <row r="70" spans="1:18" x14ac:dyDescent="0.2">
      <c r="A70" s="121">
        <f>$E$25</f>
        <v>2</v>
      </c>
      <c r="B70" s="279" t="s">
        <v>169</v>
      </c>
      <c r="C70" s="242">
        <v>0</v>
      </c>
      <c r="D70" s="1">
        <f>IF(E69&gt;0,POWER($A70,D$27),0)</f>
        <v>1</v>
      </c>
      <c r="E70" s="1">
        <f>IF(F69&gt;0,ROUNDUP(D70*$A70,0),0)</f>
        <v>2</v>
      </c>
      <c r="F70" s="1">
        <f t="shared" ref="F70:N70" si="30">IF(G69&gt;0,ROUNDUP(E70*$A70,0),0)</f>
        <v>4</v>
      </c>
      <c r="G70" s="1">
        <f t="shared" si="30"/>
        <v>8</v>
      </c>
      <c r="H70" s="1">
        <f t="shared" si="30"/>
        <v>16</v>
      </c>
      <c r="I70" s="1">
        <f t="shared" si="30"/>
        <v>32</v>
      </c>
      <c r="J70" s="1">
        <f t="shared" si="30"/>
        <v>64</v>
      </c>
      <c r="K70" s="1">
        <f t="shared" si="30"/>
        <v>128</v>
      </c>
      <c r="L70" s="1">
        <f t="shared" si="30"/>
        <v>256</v>
      </c>
      <c r="M70" s="1">
        <f t="shared" si="30"/>
        <v>512</v>
      </c>
      <c r="N70" s="1">
        <f t="shared" si="30"/>
        <v>0</v>
      </c>
      <c r="O70" s="265"/>
      <c r="P70" s="112">
        <f>SUM(C70:N70)*$G$25</f>
        <v>3069</v>
      </c>
      <c r="Q70" s="1">
        <f>(C70*C69+D70*D69+E70*E69+F70*F69+G70*G69+H70*H69+I70*I69+J70*J69+K69*K70+L69*L70+M69*M70+N69*N70)*3</f>
        <v>5.059956634647266</v>
      </c>
      <c r="R70" s="9">
        <f>P70/Q72</f>
        <v>30195.350305920991</v>
      </c>
    </row>
    <row r="71" spans="1:18" x14ac:dyDescent="0.2">
      <c r="A71" s="121"/>
      <c r="B71" s="279" t="s">
        <v>58</v>
      </c>
      <c r="C71" s="242"/>
      <c r="D71" s="1"/>
      <c r="E71" s="1"/>
      <c r="F71" s="1"/>
      <c r="G71" s="1"/>
      <c r="H71" s="1"/>
      <c r="I71" s="1"/>
      <c r="J71" s="1"/>
      <c r="K71" s="265"/>
      <c r="L71" s="265"/>
      <c r="M71" s="265"/>
      <c r="N71" s="265"/>
      <c r="O71" s="265"/>
      <c r="P71" s="112" t="s">
        <v>172</v>
      </c>
      <c r="Q71" s="1" t="s">
        <v>173</v>
      </c>
      <c r="R71" s="9" t="s">
        <v>175</v>
      </c>
    </row>
    <row r="72" spans="1:18" ht="17" thickBot="1" x14ac:dyDescent="0.25">
      <c r="A72" s="122"/>
      <c r="B72" s="280" t="s">
        <v>60</v>
      </c>
      <c r="C72" s="269">
        <f>(D70*$G$24*$C$24*$E$24-D70*$G$25*$C$25)*D69</f>
        <v>0.31899349657747683</v>
      </c>
      <c r="D72" s="166">
        <f t="shared" ref="D72:N72" si="31">(E70*$G$24*$C$24*$E$24-E70*$G$25*$C$25)*E69</f>
        <v>0.12114596687152229</v>
      </c>
      <c r="E72" s="166">
        <f t="shared" si="31"/>
        <v>4.6008289969853372E-2</v>
      </c>
      <c r="F72" s="166">
        <f t="shared" si="31"/>
        <v>1.7472828852279468E-2</v>
      </c>
      <c r="G72" s="166">
        <f t="shared" si="31"/>
        <v>6.6357551246532436E-3</v>
      </c>
      <c r="H72" s="166">
        <f t="shared" si="31"/>
        <v>2.5200978844146767E-3</v>
      </c>
      <c r="I72" s="166">
        <f t="shared" si="31"/>
        <v>9.5706821493115018E-4</v>
      </c>
      <c r="J72" s="166">
        <f t="shared" si="31"/>
        <v>3.6343996722514412E-4</v>
      </c>
      <c r="K72" s="166">
        <f t="shared" si="31"/>
        <v>1.3775678630081412E-4</v>
      </c>
      <c r="L72" s="166">
        <f t="shared" si="31"/>
        <v>5.0007641861648424E-5</v>
      </c>
      <c r="M72" s="166">
        <f t="shared" si="31"/>
        <v>0</v>
      </c>
      <c r="N72" s="166">
        <f t="shared" si="31"/>
        <v>0</v>
      </c>
      <c r="O72" s="266"/>
      <c r="P72" s="113">
        <f>SUM(C72:O72)</f>
        <v>0.51428470789051861</v>
      </c>
      <c r="Q72" s="166">
        <f>P72/Q70</f>
        <v>0.10163816511173912</v>
      </c>
      <c r="R72" s="10">
        <f>Q70/Q72</f>
        <v>49.784021868994223</v>
      </c>
    </row>
    <row r="74" spans="1:18" x14ac:dyDescent="0.2">
      <c r="A74">
        <v>1.5</v>
      </c>
      <c r="B74">
        <v>1</v>
      </c>
      <c r="C74">
        <v>2</v>
      </c>
      <c r="D74">
        <v>3</v>
      </c>
      <c r="E74">
        <v>4</v>
      </c>
      <c r="F74">
        <v>5</v>
      </c>
      <c r="G74">
        <v>6</v>
      </c>
      <c r="H74">
        <v>7</v>
      </c>
      <c r="I74">
        <v>8</v>
      </c>
      <c r="J74">
        <v>9</v>
      </c>
      <c r="K74">
        <v>10</v>
      </c>
    </row>
    <row r="75" spans="1:18" x14ac:dyDescent="0.2">
      <c r="A75">
        <v>1</v>
      </c>
      <c r="B75">
        <f t="shared" ref="B75:K75" si="32">B74</f>
        <v>1</v>
      </c>
      <c r="C75">
        <f t="shared" si="32"/>
        <v>2</v>
      </c>
      <c r="D75">
        <f t="shared" si="32"/>
        <v>3</v>
      </c>
      <c r="E75">
        <f t="shared" si="32"/>
        <v>4</v>
      </c>
      <c r="F75">
        <f t="shared" si="32"/>
        <v>5</v>
      </c>
      <c r="G75">
        <f t="shared" si="32"/>
        <v>6</v>
      </c>
      <c r="H75">
        <f t="shared" si="32"/>
        <v>7</v>
      </c>
      <c r="I75">
        <f t="shared" si="32"/>
        <v>8</v>
      </c>
      <c r="J75">
        <f t="shared" si="32"/>
        <v>9</v>
      </c>
      <c r="K75">
        <f t="shared" si="32"/>
        <v>10</v>
      </c>
    </row>
    <row r="76" spans="1:18" x14ac:dyDescent="0.2">
      <c r="A76">
        <v>2</v>
      </c>
      <c r="B76">
        <f>ROUNDUP($A$74*B75,0)</f>
        <v>2</v>
      </c>
      <c r="C76">
        <f t="shared" ref="C76:K84" si="33">ROUNDUP($A$74*C75,0)</f>
        <v>3</v>
      </c>
      <c r="D76">
        <f t="shared" si="33"/>
        <v>5</v>
      </c>
      <c r="E76">
        <f t="shared" si="33"/>
        <v>6</v>
      </c>
      <c r="F76">
        <f t="shared" si="33"/>
        <v>8</v>
      </c>
      <c r="G76">
        <f t="shared" si="33"/>
        <v>9</v>
      </c>
      <c r="H76">
        <f t="shared" si="33"/>
        <v>11</v>
      </c>
      <c r="I76">
        <f t="shared" si="33"/>
        <v>12</v>
      </c>
      <c r="J76">
        <f t="shared" si="33"/>
        <v>14</v>
      </c>
      <c r="K76">
        <f t="shared" si="33"/>
        <v>15</v>
      </c>
    </row>
    <row r="77" spans="1:18" x14ac:dyDescent="0.2">
      <c r="A77">
        <v>3</v>
      </c>
      <c r="B77">
        <f>ROUNDUP($A$74*B76,0)</f>
        <v>3</v>
      </c>
      <c r="C77">
        <f t="shared" si="33"/>
        <v>5</v>
      </c>
      <c r="D77">
        <f t="shared" si="33"/>
        <v>8</v>
      </c>
      <c r="E77">
        <f t="shared" si="33"/>
        <v>9</v>
      </c>
      <c r="F77">
        <f t="shared" si="33"/>
        <v>12</v>
      </c>
      <c r="G77">
        <f t="shared" si="33"/>
        <v>14</v>
      </c>
      <c r="H77">
        <f t="shared" si="33"/>
        <v>17</v>
      </c>
      <c r="I77">
        <f t="shared" si="33"/>
        <v>18</v>
      </c>
      <c r="J77">
        <f t="shared" si="33"/>
        <v>21</v>
      </c>
      <c r="K77">
        <f t="shared" si="33"/>
        <v>23</v>
      </c>
    </row>
    <row r="78" spans="1:18" x14ac:dyDescent="0.2">
      <c r="A78">
        <v>4</v>
      </c>
      <c r="B78">
        <f>ROUNDUP($A$74*B77,0)</f>
        <v>5</v>
      </c>
      <c r="C78">
        <f t="shared" si="33"/>
        <v>8</v>
      </c>
      <c r="D78">
        <f t="shared" si="33"/>
        <v>12</v>
      </c>
      <c r="E78">
        <f t="shared" si="33"/>
        <v>14</v>
      </c>
      <c r="F78">
        <f t="shared" si="33"/>
        <v>18</v>
      </c>
      <c r="G78">
        <f t="shared" si="33"/>
        <v>21</v>
      </c>
      <c r="H78">
        <f t="shared" si="33"/>
        <v>26</v>
      </c>
      <c r="I78">
        <f t="shared" si="33"/>
        <v>27</v>
      </c>
      <c r="J78">
        <f t="shared" si="33"/>
        <v>32</v>
      </c>
      <c r="K78">
        <f t="shared" si="33"/>
        <v>35</v>
      </c>
    </row>
    <row r="79" spans="1:18" x14ac:dyDescent="0.2">
      <c r="A79">
        <v>5</v>
      </c>
      <c r="B79">
        <f t="shared" ref="B79:B84" si="34">ROUNDUP($A$74*B78,0)</f>
        <v>8</v>
      </c>
      <c r="C79">
        <f t="shared" si="33"/>
        <v>12</v>
      </c>
      <c r="D79">
        <f t="shared" si="33"/>
        <v>18</v>
      </c>
      <c r="E79">
        <f t="shared" si="33"/>
        <v>21</v>
      </c>
      <c r="F79">
        <f t="shared" si="33"/>
        <v>27</v>
      </c>
      <c r="G79">
        <f t="shared" si="33"/>
        <v>32</v>
      </c>
      <c r="H79">
        <f t="shared" si="33"/>
        <v>39</v>
      </c>
      <c r="I79">
        <f t="shared" si="33"/>
        <v>41</v>
      </c>
      <c r="J79">
        <f t="shared" si="33"/>
        <v>48</v>
      </c>
      <c r="K79">
        <f t="shared" si="33"/>
        <v>53</v>
      </c>
    </row>
    <row r="80" spans="1:18" x14ac:dyDescent="0.2">
      <c r="A80">
        <v>6</v>
      </c>
      <c r="B80">
        <f t="shared" si="34"/>
        <v>12</v>
      </c>
      <c r="C80">
        <f t="shared" si="33"/>
        <v>18</v>
      </c>
      <c r="D80">
        <f t="shared" si="33"/>
        <v>27</v>
      </c>
      <c r="E80">
        <f t="shared" si="33"/>
        <v>32</v>
      </c>
      <c r="F80">
        <f t="shared" si="33"/>
        <v>41</v>
      </c>
      <c r="G80">
        <f t="shared" si="33"/>
        <v>48</v>
      </c>
      <c r="H80">
        <f t="shared" si="33"/>
        <v>59</v>
      </c>
      <c r="I80">
        <f t="shared" si="33"/>
        <v>62</v>
      </c>
      <c r="J80">
        <f t="shared" si="33"/>
        <v>72</v>
      </c>
      <c r="K80">
        <f t="shared" si="33"/>
        <v>80</v>
      </c>
    </row>
    <row r="81" spans="1:11" x14ac:dyDescent="0.2">
      <c r="A81">
        <v>7</v>
      </c>
      <c r="B81">
        <f t="shared" si="34"/>
        <v>18</v>
      </c>
      <c r="C81">
        <f t="shared" si="33"/>
        <v>27</v>
      </c>
      <c r="D81">
        <f t="shared" si="33"/>
        <v>41</v>
      </c>
      <c r="E81">
        <f t="shared" si="33"/>
        <v>48</v>
      </c>
      <c r="F81">
        <f t="shared" si="33"/>
        <v>62</v>
      </c>
      <c r="G81">
        <f t="shared" si="33"/>
        <v>72</v>
      </c>
      <c r="H81">
        <f t="shared" si="33"/>
        <v>89</v>
      </c>
      <c r="I81">
        <f t="shared" si="33"/>
        <v>93</v>
      </c>
      <c r="J81">
        <f t="shared" si="33"/>
        <v>108</v>
      </c>
      <c r="K81">
        <f t="shared" si="33"/>
        <v>120</v>
      </c>
    </row>
    <row r="82" spans="1:11" x14ac:dyDescent="0.2">
      <c r="A82">
        <v>8</v>
      </c>
      <c r="B82">
        <f t="shared" si="34"/>
        <v>27</v>
      </c>
      <c r="C82">
        <f t="shared" si="33"/>
        <v>41</v>
      </c>
      <c r="D82">
        <f t="shared" si="33"/>
        <v>62</v>
      </c>
      <c r="E82">
        <f t="shared" si="33"/>
        <v>72</v>
      </c>
      <c r="F82">
        <f t="shared" si="33"/>
        <v>93</v>
      </c>
      <c r="G82">
        <f t="shared" si="33"/>
        <v>108</v>
      </c>
      <c r="H82">
        <f t="shared" si="33"/>
        <v>134</v>
      </c>
      <c r="I82">
        <f t="shared" si="33"/>
        <v>140</v>
      </c>
      <c r="J82">
        <f t="shared" si="33"/>
        <v>162</v>
      </c>
      <c r="K82">
        <f t="shared" si="33"/>
        <v>180</v>
      </c>
    </row>
    <row r="83" spans="1:11" x14ac:dyDescent="0.2">
      <c r="A83">
        <v>9</v>
      </c>
      <c r="B83">
        <f t="shared" si="34"/>
        <v>41</v>
      </c>
      <c r="C83">
        <f t="shared" si="33"/>
        <v>62</v>
      </c>
      <c r="D83">
        <f t="shared" si="33"/>
        <v>93</v>
      </c>
      <c r="E83">
        <f t="shared" si="33"/>
        <v>108</v>
      </c>
      <c r="F83">
        <f t="shared" si="33"/>
        <v>140</v>
      </c>
      <c r="G83">
        <f t="shared" si="33"/>
        <v>162</v>
      </c>
      <c r="H83">
        <f t="shared" si="33"/>
        <v>201</v>
      </c>
      <c r="I83">
        <f t="shared" si="33"/>
        <v>210</v>
      </c>
      <c r="J83">
        <f t="shared" si="33"/>
        <v>243</v>
      </c>
      <c r="K83">
        <f t="shared" si="33"/>
        <v>270</v>
      </c>
    </row>
    <row r="84" spans="1:11" x14ac:dyDescent="0.2">
      <c r="A84">
        <v>10</v>
      </c>
      <c r="B84">
        <f t="shared" si="34"/>
        <v>62</v>
      </c>
      <c r="C84">
        <f t="shared" si="33"/>
        <v>93</v>
      </c>
      <c r="D84">
        <f t="shared" si="33"/>
        <v>140</v>
      </c>
      <c r="E84">
        <f t="shared" si="33"/>
        <v>162</v>
      </c>
      <c r="F84">
        <f t="shared" si="33"/>
        <v>210</v>
      </c>
      <c r="G84">
        <f t="shared" si="33"/>
        <v>243</v>
      </c>
      <c r="H84">
        <f t="shared" si="33"/>
        <v>302</v>
      </c>
      <c r="I84">
        <f t="shared" si="33"/>
        <v>315</v>
      </c>
      <c r="J84">
        <f t="shared" si="33"/>
        <v>365</v>
      </c>
      <c r="K84">
        <f t="shared" si="33"/>
        <v>405</v>
      </c>
    </row>
    <row r="85" spans="1:11" x14ac:dyDescent="0.2">
      <c r="A85" s="388" t="s">
        <v>2</v>
      </c>
      <c r="B85">
        <f>SUM(B75:B80)*3</f>
        <v>93</v>
      </c>
      <c r="C85">
        <f>SUM(C75:C80)*3</f>
        <v>144</v>
      </c>
      <c r="D85">
        <f t="shared" ref="D85:K85" si="35">SUM(D75:D80)*3</f>
        <v>219</v>
      </c>
      <c r="E85">
        <f t="shared" si="35"/>
        <v>258</v>
      </c>
      <c r="F85">
        <f t="shared" si="35"/>
        <v>333</v>
      </c>
      <c r="G85">
        <f t="shared" si="35"/>
        <v>390</v>
      </c>
      <c r="H85">
        <f t="shared" si="35"/>
        <v>477</v>
      </c>
      <c r="I85">
        <f>SUM(I75:I80)*3</f>
        <v>504</v>
      </c>
      <c r="J85">
        <f t="shared" si="35"/>
        <v>588</v>
      </c>
      <c r="K85">
        <f t="shared" si="35"/>
        <v>648</v>
      </c>
    </row>
  </sheetData>
  <sheetProtection sheet="1" objects="1" scenarios="1"/>
  <mergeCells count="9">
    <mergeCell ref="B58:R58"/>
    <mergeCell ref="B63:R63"/>
    <mergeCell ref="B68:R68"/>
    <mergeCell ref="B28:Q28"/>
    <mergeCell ref="B33:R33"/>
    <mergeCell ref="B38:R38"/>
    <mergeCell ref="B43:R43"/>
    <mergeCell ref="B48:R48"/>
    <mergeCell ref="B53:R53"/>
  </mergeCells>
  <conditionalFormatting sqref="Q13:S22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P13:P22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25" right="0.25" top="0.75" bottom="0.75" header="0.3" footer="0.3"/>
  <pageSetup paperSize="9" scale="6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6"/>
  <sheetViews>
    <sheetView workbookViewId="0">
      <selection activeCell="K9" sqref="K9"/>
    </sheetView>
  </sheetViews>
  <sheetFormatPr baseColWidth="10" defaultColWidth="8.83203125" defaultRowHeight="16" x14ac:dyDescent="0.2"/>
  <cols>
    <col min="3" max="4" width="9" customWidth="1"/>
    <col min="7" max="7" width="9" customWidth="1"/>
    <col min="10" max="10" width="8.83203125" customWidth="1"/>
    <col min="13" max="13" width="9" customWidth="1"/>
  </cols>
  <sheetData>
    <row r="1" spans="1:32" ht="17" thickBot="1" x14ac:dyDescent="0.25">
      <c r="A1" s="410" t="s">
        <v>78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</row>
    <row r="2" spans="1:32" ht="17" thickBot="1" x14ac:dyDescent="0.25">
      <c r="A2" s="4" t="s">
        <v>3</v>
      </c>
      <c r="B2" s="21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20">
        <v>11</v>
      </c>
    </row>
    <row r="3" spans="1:32" x14ac:dyDescent="0.2">
      <c r="A3" s="23" t="s">
        <v>0</v>
      </c>
      <c r="B3" s="22">
        <f t="shared" ref="B3:B9" si="0">L3</f>
        <v>0.16652461265724483</v>
      </c>
      <c r="C3" s="2">
        <f>C14</f>
        <v>0.35360813639536137</v>
      </c>
      <c r="D3" s="2">
        <f t="shared" ref="D3:J3" si="1">D14</f>
        <v>0.3738748853821432</v>
      </c>
      <c r="E3" s="2">
        <f t="shared" si="1"/>
        <v>0.39446844550254284</v>
      </c>
      <c r="F3" s="2">
        <f t="shared" si="1"/>
        <v>0.41640366958226238</v>
      </c>
      <c r="G3" s="2">
        <f t="shared" si="1"/>
        <v>0.42315049208499772</v>
      </c>
      <c r="H3" s="2">
        <f t="shared" si="1"/>
        <v>0.2623124083615333</v>
      </c>
      <c r="I3" s="2">
        <f t="shared" si="1"/>
        <v>0.2447412422511914</v>
      </c>
      <c r="J3" s="2">
        <f t="shared" si="1"/>
        <v>0.2284251594344453</v>
      </c>
      <c r="K3" s="2">
        <f>(SUM(M14:T14)+Rules!$B$5*U14)/(8+Rules!$B$5)</f>
        <v>0.22978483300250749</v>
      </c>
      <c r="L3" s="8">
        <f t="shared" ref="L3:L9" si="2">SUM(C24:K24)/9</f>
        <v>0.16652461265724483</v>
      </c>
    </row>
    <row r="4" spans="1:32" x14ac:dyDescent="0.2">
      <c r="A4" s="24">
        <v>17</v>
      </c>
      <c r="B4" s="22">
        <f t="shared" si="0"/>
        <v>0.18891729969077325</v>
      </c>
      <c r="C4" s="2">
        <f t="shared" ref="C4:J4" si="3">C15</f>
        <v>0.13980913952773527</v>
      </c>
      <c r="D4" s="2">
        <f t="shared" si="3"/>
        <v>0.13503398781113993</v>
      </c>
      <c r="E4" s="2">
        <f t="shared" si="3"/>
        <v>0.13048973584959825</v>
      </c>
      <c r="F4" s="2">
        <f t="shared" si="3"/>
        <v>0.12225128527055079</v>
      </c>
      <c r="G4" s="2">
        <f t="shared" si="3"/>
        <v>0.16543817650334638</v>
      </c>
      <c r="H4" s="2">
        <f t="shared" si="3"/>
        <v>0.36856619379423861</v>
      </c>
      <c r="I4" s="2">
        <f t="shared" si="3"/>
        <v>0.12856654444917001</v>
      </c>
      <c r="J4" s="2">
        <f t="shared" si="3"/>
        <v>0.119995441485892</v>
      </c>
      <c r="K4" s="2">
        <f>(SUM(M15:T15)+Rules!$B$5*U15)/(8+Rules!$B$5)</f>
        <v>0.12070970006616517</v>
      </c>
      <c r="L4" s="8">
        <f t="shared" si="2"/>
        <v>0.18891729969077325</v>
      </c>
    </row>
    <row r="5" spans="1:32" x14ac:dyDescent="0.2">
      <c r="A5" s="24">
        <v>18</v>
      </c>
      <c r="B5" s="22">
        <f t="shared" si="0"/>
        <v>0.18891729969077325</v>
      </c>
      <c r="C5" s="2">
        <f t="shared" ref="C5:J5" si="4">C16</f>
        <v>0.13490735037469442</v>
      </c>
      <c r="D5" s="2">
        <f t="shared" si="4"/>
        <v>0.13048232645474483</v>
      </c>
      <c r="E5" s="2">
        <f t="shared" si="4"/>
        <v>0.12593807449320316</v>
      </c>
      <c r="F5" s="2">
        <f t="shared" si="4"/>
        <v>0.12225128527055079</v>
      </c>
      <c r="G5" s="2">
        <f t="shared" si="4"/>
        <v>0.10626657887021028</v>
      </c>
      <c r="H5" s="2">
        <f t="shared" si="4"/>
        <v>0.13779696302500785</v>
      </c>
      <c r="I5" s="2">
        <f t="shared" si="4"/>
        <v>0.35933577521840082</v>
      </c>
      <c r="J5" s="2">
        <f t="shared" si="4"/>
        <v>0.119995441485892</v>
      </c>
      <c r="K5" s="2">
        <f>(SUM(M16:T16)+Rules!$B$5*U16)/(8+Rules!$B$5)</f>
        <v>0.12070970006616517</v>
      </c>
      <c r="L5" s="8">
        <f t="shared" si="2"/>
        <v>0.18891729969077325</v>
      </c>
    </row>
    <row r="6" spans="1:32" x14ac:dyDescent="0.2">
      <c r="A6" s="24">
        <v>19</v>
      </c>
      <c r="B6" s="22">
        <f t="shared" si="0"/>
        <v>0.18891729969077325</v>
      </c>
      <c r="C6" s="2">
        <f t="shared" ref="C6:J6" si="5">C17</f>
        <v>0.12965543342500779</v>
      </c>
      <c r="D6" s="2">
        <f t="shared" si="5"/>
        <v>0.12558053730170399</v>
      </c>
      <c r="E6" s="2">
        <f t="shared" si="5"/>
        <v>0.12138641313680808</v>
      </c>
      <c r="F6" s="2">
        <f t="shared" si="5"/>
        <v>0.11769962391415568</v>
      </c>
      <c r="G6" s="2">
        <f t="shared" si="5"/>
        <v>0.10626657887021028</v>
      </c>
      <c r="H6" s="2">
        <f t="shared" si="5"/>
        <v>7.8625365391871746E-2</v>
      </c>
      <c r="I6" s="2">
        <f t="shared" si="5"/>
        <v>0.12856654444917001</v>
      </c>
      <c r="J6" s="2">
        <f t="shared" si="5"/>
        <v>0.35076467225512281</v>
      </c>
      <c r="K6" s="2">
        <f>(SUM(M17:T17)+Rules!$B$5*U17)/(8+Rules!$B$5)</f>
        <v>0.12070970006616517</v>
      </c>
      <c r="L6" s="8">
        <f t="shared" si="2"/>
        <v>0.18891729969077325</v>
      </c>
    </row>
    <row r="7" spans="1:32" x14ac:dyDescent="0.2">
      <c r="A7" s="24">
        <v>20</v>
      </c>
      <c r="B7" s="22">
        <f t="shared" si="0"/>
        <v>0.18891729969077325</v>
      </c>
      <c r="C7" s="2">
        <f t="shared" ref="C7:J7" si="6">C18</f>
        <v>0.12402645577124111</v>
      </c>
      <c r="D7" s="2">
        <f t="shared" si="6"/>
        <v>0.12032862035201736</v>
      </c>
      <c r="E7" s="2">
        <f t="shared" si="6"/>
        <v>0.1164846239837672</v>
      </c>
      <c r="F7" s="2">
        <f t="shared" si="6"/>
        <v>0.11314796255776062</v>
      </c>
      <c r="G7" s="2">
        <f t="shared" si="6"/>
        <v>0.1017149175138152</v>
      </c>
      <c r="H7" s="2">
        <f t="shared" si="6"/>
        <v>7.8625365391871746E-2</v>
      </c>
      <c r="I7" s="2">
        <f t="shared" si="6"/>
        <v>6.9394946816033906E-2</v>
      </c>
      <c r="J7" s="2">
        <f t="shared" si="6"/>
        <v>0.119995441485892</v>
      </c>
      <c r="K7" s="2">
        <f>(SUM(M18:T18)+Rules!$B$5*U18)/(8+Rules!$B$5)</f>
        <v>0.37070970006616516</v>
      </c>
      <c r="L7" s="8">
        <f t="shared" si="2"/>
        <v>0.18891729969077325</v>
      </c>
    </row>
    <row r="8" spans="1:32" x14ac:dyDescent="0.2">
      <c r="A8" s="25">
        <v>21</v>
      </c>
      <c r="B8" s="22">
        <f t="shared" si="0"/>
        <v>7.780618857966215E-2</v>
      </c>
      <c r="C8" s="2">
        <f t="shared" ref="C8:J9" si="7">C19</f>
        <v>0.11799348450596003</v>
      </c>
      <c r="D8" s="2">
        <f t="shared" si="7"/>
        <v>0.11469964269825064</v>
      </c>
      <c r="E8" s="2">
        <f t="shared" si="7"/>
        <v>0.11123270703408054</v>
      </c>
      <c r="F8" s="2">
        <f t="shared" si="7"/>
        <v>0.10824617340471974</v>
      </c>
      <c r="G8" s="2">
        <f t="shared" si="7"/>
        <v>9.7163256157420108E-2</v>
      </c>
      <c r="H8" s="2">
        <f t="shared" si="7"/>
        <v>7.4073704035476653E-2</v>
      </c>
      <c r="I8" s="2">
        <f t="shared" si="7"/>
        <v>6.9394946816033906E-2</v>
      </c>
      <c r="J8" s="2">
        <f t="shared" si="7"/>
        <v>6.0823843852755896E-2</v>
      </c>
      <c r="K8" s="2">
        <f>(SUM(M19:T19)+Rules!$B$5*U19)/(8+Rules!$B$5)</f>
        <v>3.7376366732831838E-2</v>
      </c>
      <c r="L8" s="8">
        <f t="shared" si="2"/>
        <v>7.780618857966215E-2</v>
      </c>
    </row>
    <row r="9" spans="1:32" ht="17" thickBot="1" x14ac:dyDescent="0.25">
      <c r="A9" s="231">
        <v>22</v>
      </c>
      <c r="B9" s="22">
        <f t="shared" si="0"/>
        <v>0</v>
      </c>
      <c r="C9" s="2">
        <f t="shared" si="7"/>
        <v>0</v>
      </c>
      <c r="D9" s="2">
        <f t="shared" si="7"/>
        <v>0</v>
      </c>
      <c r="E9" s="2">
        <f t="shared" si="7"/>
        <v>0</v>
      </c>
      <c r="F9" s="2">
        <f t="shared" si="7"/>
        <v>0</v>
      </c>
      <c r="G9" s="2">
        <f t="shared" si="7"/>
        <v>0</v>
      </c>
      <c r="H9" s="2">
        <f t="shared" si="7"/>
        <v>0</v>
      </c>
      <c r="I9" s="2">
        <f t="shared" si="7"/>
        <v>0</v>
      </c>
      <c r="J9" s="2">
        <f t="shared" si="7"/>
        <v>0</v>
      </c>
      <c r="K9" s="2">
        <f>(SUM(M20:T20)+Rules!$B$5*U20)/(8+Rules!$B$5)</f>
        <v>0</v>
      </c>
      <c r="L9" s="8">
        <f t="shared" si="2"/>
        <v>0</v>
      </c>
    </row>
    <row r="10" spans="1:32" ht="17" thickBot="1" x14ac:dyDescent="0.25">
      <c r="A10" s="4" t="s">
        <v>2</v>
      </c>
      <c r="B10" s="21">
        <f>SUM(B3:B9)</f>
        <v>1</v>
      </c>
      <c r="C10" s="21">
        <f t="shared" ref="C10:L10" si="8">SUM(C3:C9)</f>
        <v>1</v>
      </c>
      <c r="D10" s="21">
        <f t="shared" si="8"/>
        <v>0.99999999999999989</v>
      </c>
      <c r="E10" s="21">
        <f t="shared" si="8"/>
        <v>1.0000000000000002</v>
      </c>
      <c r="F10" s="21">
        <f t="shared" si="8"/>
        <v>1</v>
      </c>
      <c r="G10" s="21">
        <f t="shared" si="8"/>
        <v>1</v>
      </c>
      <c r="H10" s="21">
        <f t="shared" si="8"/>
        <v>0.99999999999999989</v>
      </c>
      <c r="I10" s="21">
        <f t="shared" si="8"/>
        <v>1</v>
      </c>
      <c r="J10" s="21">
        <f t="shared" si="8"/>
        <v>1</v>
      </c>
      <c r="K10" s="21">
        <f t="shared" si="8"/>
        <v>1</v>
      </c>
      <c r="L10" s="21">
        <f t="shared" si="8"/>
        <v>1</v>
      </c>
    </row>
    <row r="12" spans="1:32" ht="17" thickBot="1" x14ac:dyDescent="0.25">
      <c r="A12" s="410" t="s">
        <v>79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</row>
    <row r="13" spans="1:32" ht="17" thickBot="1" x14ac:dyDescent="0.25">
      <c r="A13" s="4" t="s">
        <v>3</v>
      </c>
      <c r="B13" s="21">
        <v>1</v>
      </c>
      <c r="C13" s="19">
        <v>2</v>
      </c>
      <c r="D13" s="19">
        <v>3</v>
      </c>
      <c r="E13" s="19">
        <v>4</v>
      </c>
      <c r="F13" s="19">
        <v>5</v>
      </c>
      <c r="G13" s="19">
        <v>6</v>
      </c>
      <c r="H13" s="19">
        <v>7</v>
      </c>
      <c r="I13" s="19">
        <v>8</v>
      </c>
      <c r="J13" s="19">
        <v>9</v>
      </c>
      <c r="K13" s="19">
        <v>10</v>
      </c>
      <c r="L13" s="19">
        <v>11</v>
      </c>
      <c r="M13" s="19">
        <v>12</v>
      </c>
      <c r="N13" s="19">
        <v>13</v>
      </c>
      <c r="O13" s="19">
        <v>14</v>
      </c>
      <c r="P13" s="19">
        <v>15</v>
      </c>
      <c r="Q13" s="19">
        <v>16</v>
      </c>
      <c r="R13" s="19">
        <v>17</v>
      </c>
      <c r="S13" s="19">
        <v>18</v>
      </c>
      <c r="T13" s="19">
        <v>19</v>
      </c>
      <c r="U13" s="19">
        <v>20</v>
      </c>
      <c r="V13" s="19">
        <v>21</v>
      </c>
      <c r="W13" s="19">
        <v>22</v>
      </c>
      <c r="X13" s="19">
        <v>23</v>
      </c>
      <c r="Y13" s="19">
        <v>24</v>
      </c>
      <c r="Z13" s="19">
        <v>25</v>
      </c>
      <c r="AA13" s="19">
        <v>26</v>
      </c>
      <c r="AB13" s="19">
        <v>27</v>
      </c>
      <c r="AC13" s="19">
        <v>28</v>
      </c>
      <c r="AD13" s="19">
        <v>29</v>
      </c>
      <c r="AE13" s="19">
        <v>30</v>
      </c>
      <c r="AF13" s="20">
        <v>31</v>
      </c>
    </row>
    <row r="14" spans="1:32" x14ac:dyDescent="0.2">
      <c r="A14" s="23" t="s">
        <v>0</v>
      </c>
      <c r="B14" s="22">
        <f>L14</f>
        <v>0.2121090766176992</v>
      </c>
      <c r="C14" s="2">
        <f>(SUM(E14:L14)+Rules!$B$5*M14+D24)/(9+Rules!$B$5)</f>
        <v>0.35360813639536137</v>
      </c>
      <c r="D14" s="2">
        <f>(SUM(F14:M14)+Rules!$B$5*N14+E24)/(9+Rules!$B$5)</f>
        <v>0.3738748853821432</v>
      </c>
      <c r="E14" s="2">
        <f>(SUM(G14:N14)+Rules!$B$5*O14+F24)/(9+Rules!$B$5)</f>
        <v>0.39446844550254284</v>
      </c>
      <c r="F14" s="2">
        <f>(SUM(H14:O14)+Rules!$B$5*P14+G24)/(9+Rules!$B$5)</f>
        <v>0.41640366958226238</v>
      </c>
      <c r="G14" s="2">
        <f>(SUM(I14:P14)+Rules!$B$5*Q14+H24)/(9+Rules!$B$5)</f>
        <v>0.42315049208499772</v>
      </c>
      <c r="H14" s="2">
        <f>(SUM(J14:Q14)+Rules!$B$5*R14+I24)/(9+Rules!$B$5)</f>
        <v>0.2623124083615333</v>
      </c>
      <c r="I14" s="2">
        <f>(SUM(K14:R14)+Rules!$B$5*S14+J24)/(9+Rules!$B$5)</f>
        <v>0.2447412422511914</v>
      </c>
      <c r="J14" s="2">
        <f>(SUM(L14:S14)+Rules!$B$5*T14+K24)/(9+Rules!$B$5)</f>
        <v>0.2284251594344453</v>
      </c>
      <c r="K14" s="2">
        <f>(SUM(M14:T14)+Rules!$B$5*U14+L24)/(9+Rules!$B$5)</f>
        <v>0.2121090766176992</v>
      </c>
      <c r="L14" s="2">
        <f>(SUM(M14:U14)+Rules!$B$5*V14)/(9+Rules!$B$5)</f>
        <v>0.2121090766176992</v>
      </c>
      <c r="M14" s="2">
        <f>(SUM(N14:V14)+Rules!$B$5*W14)/(9+Rules!$B$5)</f>
        <v>0.48267271400214923</v>
      </c>
      <c r="N14" s="2">
        <f>(SUM(O14:W14)+Rules!$B$5*X14)/(9+Rules!$B$5)</f>
        <v>0.51962466300199572</v>
      </c>
      <c r="O14" s="2">
        <f>(SUM(P14:X14)+Rules!$B$5*Y14)/(9+Rules!$B$5)</f>
        <v>0.55393718707328177</v>
      </c>
      <c r="P14" s="2">
        <f>(SUM(Q14:Y14)+Rules!$B$5*Z14)/(9+Rules!$B$5)</f>
        <v>0.58579881656804733</v>
      </c>
      <c r="Q14" s="2">
        <f>(SUM(R14:Z14)+Rules!$B$5*AA14)/(9+Rules!$B$5)</f>
        <v>0.61538461538461542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f>IF(Rules!$B$14=Rules!$E$14,1,0)</f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8">
        <v>1</v>
      </c>
    </row>
    <row r="15" spans="1:32" x14ac:dyDescent="0.2">
      <c r="A15" s="24">
        <v>17</v>
      </c>
      <c r="B15" s="22">
        <f t="shared" ref="B15:B20" si="9">L15</f>
        <v>0.11142433852261401</v>
      </c>
      <c r="C15" s="2">
        <f>(SUM(E15:L15)+Rules!$B$5*M15+D25)/(9+Rules!$B$5)</f>
        <v>0.13980913952773527</v>
      </c>
      <c r="D15" s="2">
        <f>(SUM(F15:M15)+Rules!$B$5*N15+E25)/(9+Rules!$B$5)</f>
        <v>0.13503398781113993</v>
      </c>
      <c r="E15" s="2">
        <f>(SUM(G15:N15)+Rules!$B$5*O15+F25)/(9+Rules!$B$5)</f>
        <v>0.13048973584959825</v>
      </c>
      <c r="F15" s="2">
        <f>(SUM(H15:O15)+Rules!$B$5*P15+G25)/(9+Rules!$B$5)</f>
        <v>0.12225128527055079</v>
      </c>
      <c r="G15" s="2">
        <f>(SUM(I15:P15)+Rules!$B$5*Q15+H25)/(9+Rules!$B$5)</f>
        <v>0.16543817650334638</v>
      </c>
      <c r="H15" s="2">
        <f>(SUM(J15:Q15)+Rules!$B$5*R15+I25)/(9+Rules!$B$5)</f>
        <v>0.36856619379423861</v>
      </c>
      <c r="I15" s="2">
        <f>(SUM(K15:R15)+Rules!$B$5*S15+J25)/(9+Rules!$B$5)</f>
        <v>0.12856654444917001</v>
      </c>
      <c r="J15" s="2">
        <f>(SUM(L15:S15)+Rules!$B$5*T15+K25)/(9+Rules!$B$5)</f>
        <v>0.119995441485892</v>
      </c>
      <c r="K15" s="2">
        <f>(SUM(M15:T15)+Rules!$B$5*U15+L25)/(9+Rules!$B$5)</f>
        <v>0.11142433852261401</v>
      </c>
      <c r="L15" s="2">
        <f>(SUM(M15:U15)+Rules!$B$5*V15)/(9+Rules!$B$5)</f>
        <v>0.11142433852261401</v>
      </c>
      <c r="M15" s="2">
        <f>(SUM(N15:V15)+Rules!$B$5*W15)/(9+Rules!$B$5)</f>
        <v>0.10346545719957015</v>
      </c>
      <c r="N15" s="2">
        <f>(SUM(O15:W15)+Rules!$B$5*X15)/(9+Rules!$B$5)</f>
        <v>9.6075067399600853E-2</v>
      </c>
      <c r="O15" s="2">
        <f>(SUM(P15:X15)+Rules!$B$5*Y15)/(9+Rules!$B$5)</f>
        <v>8.9212562585343644E-2</v>
      </c>
      <c r="P15" s="2">
        <f>(SUM(Q15:Y15)+Rules!$B$5*Z15)/(9+Rules!$B$5)</f>
        <v>8.2840236686390525E-2</v>
      </c>
      <c r="Q15" s="2">
        <f>(SUM(R15:Z15)+Rules!$B$5*AA15)/(9+Rules!$B$5)</f>
        <v>7.6923076923076927E-2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9">
        <v>0</v>
      </c>
    </row>
    <row r="16" spans="1:32" x14ac:dyDescent="0.2">
      <c r="A16" s="24">
        <v>18</v>
      </c>
      <c r="B16" s="22">
        <f t="shared" si="9"/>
        <v>0.11142433852261401</v>
      </c>
      <c r="C16" s="2">
        <f>(SUM(E16:L16)+Rules!$B$5*M16+D26)/(9+Rules!$B$5)</f>
        <v>0.13490735037469442</v>
      </c>
      <c r="D16" s="2">
        <f>(SUM(F16:M16)+Rules!$B$5*N16+E26)/(9+Rules!$B$5)</f>
        <v>0.13048232645474483</v>
      </c>
      <c r="E16" s="2">
        <f>(SUM(G16:N16)+Rules!$B$5*O16+F26)/(9+Rules!$B$5)</f>
        <v>0.12593807449320316</v>
      </c>
      <c r="F16" s="2">
        <f>(SUM(H16:O16)+Rules!$B$5*P16+G26)/(9+Rules!$B$5)</f>
        <v>0.12225128527055079</v>
      </c>
      <c r="G16" s="2">
        <f>(SUM(I16:P16)+Rules!$B$5*Q16+H26)/(9+Rules!$B$5)</f>
        <v>0.10626657887021028</v>
      </c>
      <c r="H16" s="2">
        <f>(SUM(J16:Q16)+Rules!$B$5*R16+I26)/(9+Rules!$B$5)</f>
        <v>0.13779696302500785</v>
      </c>
      <c r="I16" s="2">
        <f>(SUM(K16:R16)+Rules!$B$5*S16+J26)/(9+Rules!$B$5)</f>
        <v>0.35933577521840082</v>
      </c>
      <c r="J16" s="2">
        <f>(SUM(L16:S16)+Rules!$B$5*T16+K26)/(9+Rules!$B$5)</f>
        <v>0.119995441485892</v>
      </c>
      <c r="K16" s="2">
        <f>(SUM(M16:T16)+Rules!$B$5*U16+L26)/(9+Rules!$B$5)</f>
        <v>0.11142433852261401</v>
      </c>
      <c r="L16" s="2">
        <f>(SUM(M16:U16)+Rules!$B$5*V16)/(9+Rules!$B$5)</f>
        <v>0.11142433852261401</v>
      </c>
      <c r="M16" s="2">
        <f>(SUM(N16:V16)+Rules!$B$5*W16)/(9+Rules!$B$5)</f>
        <v>0.10346545719957015</v>
      </c>
      <c r="N16" s="2">
        <f>(SUM(O16:W16)+Rules!$B$5*X16)/(9+Rules!$B$5)</f>
        <v>9.6075067399600853E-2</v>
      </c>
      <c r="O16" s="2">
        <f>(SUM(P16:X16)+Rules!$B$5*Y16)/(9+Rules!$B$5)</f>
        <v>8.9212562585343644E-2</v>
      </c>
      <c r="P16" s="2">
        <f>(SUM(Q16:Y16)+Rules!$B$5*Z16)/(9+Rules!$B$5)</f>
        <v>8.2840236686390525E-2</v>
      </c>
      <c r="Q16" s="2">
        <f>(SUM(R16:Z16)+Rules!$B$5*AA16)/(9+Rules!$B$5)</f>
        <v>7.6923076923076927E-2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9">
        <v>0</v>
      </c>
    </row>
    <row r="17" spans="1:32" x14ac:dyDescent="0.2">
      <c r="A17" s="24">
        <v>19</v>
      </c>
      <c r="B17" s="22">
        <f t="shared" si="9"/>
        <v>0.11142433852261401</v>
      </c>
      <c r="C17" s="2">
        <f>(SUM(E17:L17)+Rules!$B$5*M17+D27)/(9+Rules!$B$5)</f>
        <v>0.12965543342500779</v>
      </c>
      <c r="D17" s="2">
        <f>(SUM(F17:M17)+Rules!$B$5*N17+E27)/(9+Rules!$B$5)</f>
        <v>0.12558053730170399</v>
      </c>
      <c r="E17" s="2">
        <f>(SUM(G17:N17)+Rules!$B$5*O17+F27)/(9+Rules!$B$5)</f>
        <v>0.12138641313680808</v>
      </c>
      <c r="F17" s="2">
        <f>(SUM(H17:O17)+Rules!$B$5*P17+G27)/(9+Rules!$B$5)</f>
        <v>0.11769962391415568</v>
      </c>
      <c r="G17" s="2">
        <f>(SUM(I17:P17)+Rules!$B$5*Q17+H27)/(9+Rules!$B$5)</f>
        <v>0.10626657887021028</v>
      </c>
      <c r="H17" s="2">
        <f>(SUM(J17:Q17)+Rules!$B$5*R17+I27)/(9+Rules!$B$5)</f>
        <v>7.8625365391871746E-2</v>
      </c>
      <c r="I17" s="2">
        <f>(SUM(K17:R17)+Rules!$B$5*S17+J27)/(9+Rules!$B$5)</f>
        <v>0.12856654444917001</v>
      </c>
      <c r="J17" s="2">
        <f>(SUM(L17:S17)+Rules!$B$5*T17+K27)/(9+Rules!$B$5)</f>
        <v>0.35076467225512281</v>
      </c>
      <c r="K17" s="2">
        <f>(SUM(M17:T17)+Rules!$B$5*U17+L27)/(9+Rules!$B$5)</f>
        <v>0.11142433852261401</v>
      </c>
      <c r="L17" s="2">
        <f>(SUM(M17:U17)+Rules!$B$5*V17)/(9+Rules!$B$5)</f>
        <v>0.11142433852261401</v>
      </c>
      <c r="M17" s="2">
        <f>(SUM(N17:V17)+Rules!$B$5*W17)/(9+Rules!$B$5)</f>
        <v>0.10346545719957015</v>
      </c>
      <c r="N17" s="2">
        <f>(SUM(O17:W17)+Rules!$B$5*X17)/(9+Rules!$B$5)</f>
        <v>9.6075067399600853E-2</v>
      </c>
      <c r="O17" s="2">
        <f>(SUM(P17:X17)+Rules!$B$5*Y17)/(9+Rules!$B$5)</f>
        <v>8.9212562585343644E-2</v>
      </c>
      <c r="P17" s="2">
        <f>(SUM(Q17:Y17)+Rules!$B$5*Z17)/(9+Rules!$B$5)</f>
        <v>8.2840236686390525E-2</v>
      </c>
      <c r="Q17" s="2">
        <f>(SUM(R17:Z17)+Rules!$B$5*AA17)/(9+Rules!$B$5)</f>
        <v>7.6923076923076927E-2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9">
        <v>0</v>
      </c>
    </row>
    <row r="18" spans="1:32" x14ac:dyDescent="0.2">
      <c r="A18" s="24">
        <v>20</v>
      </c>
      <c r="B18" s="22">
        <f t="shared" si="9"/>
        <v>0.11142433852261401</v>
      </c>
      <c r="C18" s="2">
        <f>(SUM(E18:L18)+Rules!$B$5*M18+D28)/(9+Rules!$B$5)</f>
        <v>0.12402645577124111</v>
      </c>
      <c r="D18" s="2">
        <f>(SUM(F18:M18)+Rules!$B$5*N18+E28)/(9+Rules!$B$5)</f>
        <v>0.12032862035201736</v>
      </c>
      <c r="E18" s="2">
        <f>(SUM(G18:N18)+Rules!$B$5*O18+F28)/(9+Rules!$B$5)</f>
        <v>0.1164846239837672</v>
      </c>
      <c r="F18" s="2">
        <f>(SUM(H18:O18)+Rules!$B$5*P18+G28)/(9+Rules!$B$5)</f>
        <v>0.11314796255776062</v>
      </c>
      <c r="G18" s="2">
        <f>(SUM(I18:P18)+Rules!$B$5*Q18+H28)/(9+Rules!$B$5)</f>
        <v>0.1017149175138152</v>
      </c>
      <c r="H18" s="2">
        <f>(SUM(J18:Q18)+Rules!$B$5*R18+I28)/(9+Rules!$B$5)</f>
        <v>7.8625365391871746E-2</v>
      </c>
      <c r="I18" s="2">
        <f>(SUM(K18:R18)+Rules!$B$5*S18+J28)/(9+Rules!$B$5)</f>
        <v>6.9394946816033906E-2</v>
      </c>
      <c r="J18" s="2">
        <f>(SUM(L18:S18)+Rules!$B$5*T18+K28)/(9+Rules!$B$5)</f>
        <v>0.119995441485892</v>
      </c>
      <c r="K18" s="2">
        <f>(SUM(M18:T18)+Rules!$B$5*U18+L28)/(9+Rules!$B$5)</f>
        <v>0.34219356929184475</v>
      </c>
      <c r="L18" s="2">
        <f>(SUM(M18:U18)+Rules!$B$5*V18)/(9+Rules!$B$5)</f>
        <v>0.11142433852261401</v>
      </c>
      <c r="M18" s="2">
        <f>(SUM(N18:V18)+Rules!$B$5*W18)/(9+Rules!$B$5)</f>
        <v>0.10346545719957015</v>
      </c>
      <c r="N18" s="2">
        <f>(SUM(O18:W18)+Rules!$B$5*X18)/(9+Rules!$B$5)</f>
        <v>9.6075067399600853E-2</v>
      </c>
      <c r="O18" s="2">
        <f>(SUM(P18:X18)+Rules!$B$5*Y18)/(9+Rules!$B$5)</f>
        <v>8.9212562585343644E-2</v>
      </c>
      <c r="P18" s="2">
        <f>(SUM(Q18:Y18)+Rules!$B$5*Z18)/(9+Rules!$B$5)</f>
        <v>8.2840236686390525E-2</v>
      </c>
      <c r="Q18" s="2">
        <f>(SUM(R18:Z18)+Rules!$B$5*AA18)/(9+Rules!$B$5)</f>
        <v>7.6923076923076927E-2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9">
        <v>0</v>
      </c>
    </row>
    <row r="19" spans="1:32" x14ac:dyDescent="0.2">
      <c r="A19" s="25">
        <v>21</v>
      </c>
      <c r="B19" s="22">
        <f t="shared" si="9"/>
        <v>0.34219356929184475</v>
      </c>
      <c r="C19" s="2">
        <f>(SUM(E19:L19)+Rules!$B$5*M19+D29)/(9+Rules!$B$5)</f>
        <v>0.11799348450596003</v>
      </c>
      <c r="D19" s="2">
        <f>(SUM(F19:M19)+Rules!$B$5*N19+E29)/(9+Rules!$B$5)</f>
        <v>0.11469964269825064</v>
      </c>
      <c r="E19" s="2">
        <f>(SUM(G19:N19)+Rules!$B$5*O19+F29)/(9+Rules!$B$5)</f>
        <v>0.11123270703408054</v>
      </c>
      <c r="F19" s="2">
        <f>(SUM(H19:O19)+Rules!$B$5*P19+G29)/(9+Rules!$B$5)</f>
        <v>0.10824617340471974</v>
      </c>
      <c r="G19" s="2">
        <f>(SUM(I19:P19)+Rules!$B$5*Q19+H29)/(9+Rules!$B$5)</f>
        <v>9.7163256157420108E-2</v>
      </c>
      <c r="H19" s="2">
        <f>(SUM(J19:Q19)+Rules!$B$5*R19+I29)/(9+Rules!$B$5)</f>
        <v>7.4073704035476653E-2</v>
      </c>
      <c r="I19" s="2">
        <f>(SUM(K19:R19)+Rules!$B$5*S19+J29)/(9+Rules!$B$5)</f>
        <v>6.9394946816033906E-2</v>
      </c>
      <c r="J19" s="2">
        <f>(SUM(L19:S19)+Rules!$B$5*T19+K29)/(9+Rules!$B$5)</f>
        <v>6.0823843852755896E-2</v>
      </c>
      <c r="K19" s="2">
        <f>(SUM(M19:T19)+Rules!$B$5*U19+L29)/(9+Rules!$B$5)</f>
        <v>0.11142433852261401</v>
      </c>
      <c r="L19" s="2">
        <f>(SUM(M19:U19)+Rules!$B$5*V19)/(9+Rules!$B$5)</f>
        <v>0.34219356929184475</v>
      </c>
      <c r="M19" s="2">
        <f>(SUM(N19:V19)+Rules!$B$5*W19)/(9+Rules!$B$5)</f>
        <v>0.10346545719957015</v>
      </c>
      <c r="N19" s="2">
        <f>(SUM(O19:W19)+Rules!$B$5*X19)/(9+Rules!$B$5)</f>
        <v>9.6075067399600853E-2</v>
      </c>
      <c r="O19" s="2">
        <f>(SUM(P19:X19)+Rules!$B$5*Y19)/(9+Rules!$B$5)</f>
        <v>8.9212562585343644E-2</v>
      </c>
      <c r="P19" s="2">
        <f>(SUM(Q19:Y19)+Rules!$B$5*Z19)/(9+Rules!$B$5)</f>
        <v>8.2840236686390525E-2</v>
      </c>
      <c r="Q19" s="2">
        <f>(SUM(R19:Z19)+Rules!$B$5*AA19)/(9+Rules!$B$5)</f>
        <v>7.6923076923076927E-2</v>
      </c>
      <c r="R19" s="26">
        <v>0</v>
      </c>
      <c r="S19" s="26">
        <v>0</v>
      </c>
      <c r="T19" s="26">
        <v>0</v>
      </c>
      <c r="U19" s="26">
        <v>0</v>
      </c>
      <c r="V19" s="26">
        <v>1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7">
        <v>0</v>
      </c>
    </row>
    <row r="20" spans="1:32" ht="17" thickBot="1" x14ac:dyDescent="0.25">
      <c r="A20" s="231">
        <v>22</v>
      </c>
      <c r="B20" s="22">
        <f t="shared" si="9"/>
        <v>0</v>
      </c>
      <c r="C20" s="2">
        <f>(SUM(E20:L20)+Rules!$B$5*M20+D30)/(9+Rules!$B$5)</f>
        <v>0</v>
      </c>
      <c r="D20" s="2">
        <f>(SUM(F20:M20)+Rules!$B$5*N20+E30)/(9+Rules!$B$5)</f>
        <v>0</v>
      </c>
      <c r="E20" s="2">
        <f>(SUM(G20:N20)+Rules!$B$5*O20+F30)/(9+Rules!$B$5)</f>
        <v>0</v>
      </c>
      <c r="F20" s="2">
        <f>(SUM(H20:O20)+Rules!$B$5*P20+G30)/(9+Rules!$B$5)</f>
        <v>0</v>
      </c>
      <c r="G20" s="2">
        <f>(SUM(I20:P20)+Rules!$B$5*Q20+H30)/(9+Rules!$B$5)</f>
        <v>0</v>
      </c>
      <c r="H20" s="2">
        <f>(SUM(J20:Q20)+Rules!$B$5*R20+I30)/(9+Rules!$B$5)</f>
        <v>0</v>
      </c>
      <c r="I20" s="2">
        <f>(SUM(K20:R20)+Rules!$B$5*S20+J30)/(9+Rules!$B$5)</f>
        <v>0</v>
      </c>
      <c r="J20" s="2">
        <f>(SUM(L20:S20)+Rules!$B$5*T20+K30)/(9+Rules!$B$5)</f>
        <v>0</v>
      </c>
      <c r="K20" s="2">
        <f>(SUM(M20:T20)+Rules!$B$5*U20+L30)/(9+Rules!$B$5)</f>
        <v>0</v>
      </c>
      <c r="L20" s="2">
        <f>(SUM(M20:U20)+Rules!$B$5*V20)/(9+Rules!$B$5)</f>
        <v>0</v>
      </c>
      <c r="M20" s="2">
        <f>(SUM(N20:V20)+Rules!$B$5*W20)/(9+Rules!$B$5)</f>
        <v>0</v>
      </c>
      <c r="N20" s="2">
        <f>(SUM(O20:W20)+Rules!$B$5*X20)/(9+Rules!$B$5)</f>
        <v>0</v>
      </c>
      <c r="O20" s="2">
        <f>(SUM(P20:X20)+Rules!$B$5*Y20)/(9+Rules!$B$5)</f>
        <v>0</v>
      </c>
      <c r="P20" s="2">
        <f>(SUM(Q20:Y20)+Rules!$B$5*Z20)/(9+Rules!$B$5)</f>
        <v>0</v>
      </c>
      <c r="Q20" s="2">
        <f>(SUM(R20:Z20)+Rules!$B$5*AA20)/(9+Rules!$B$5)</f>
        <v>0</v>
      </c>
      <c r="R20" s="232">
        <v>0</v>
      </c>
      <c r="S20" s="232">
        <v>0</v>
      </c>
      <c r="T20" s="232">
        <v>0</v>
      </c>
      <c r="U20" s="232">
        <v>0</v>
      </c>
      <c r="V20" s="232">
        <v>0</v>
      </c>
      <c r="W20" s="232">
        <f>IF(Rules!$B$14=Rules!$E$14,0,1)</f>
        <v>0</v>
      </c>
      <c r="X20" s="232">
        <v>0</v>
      </c>
      <c r="Y20" s="232">
        <v>0</v>
      </c>
      <c r="Z20" s="232">
        <v>0</v>
      </c>
      <c r="AA20" s="232">
        <v>0</v>
      </c>
      <c r="AB20" s="232">
        <v>0</v>
      </c>
      <c r="AC20" s="232">
        <v>0</v>
      </c>
      <c r="AD20" s="232">
        <v>0</v>
      </c>
      <c r="AE20" s="232">
        <v>0</v>
      </c>
      <c r="AF20" s="134">
        <v>0</v>
      </c>
    </row>
    <row r="21" spans="1:32" ht="17" thickBot="1" x14ac:dyDescent="0.25">
      <c r="A21" s="4" t="s">
        <v>2</v>
      </c>
      <c r="B21" s="21">
        <f>SUM(B14:B20)</f>
        <v>1</v>
      </c>
      <c r="C21" s="21">
        <f t="shared" ref="C21:Q21" si="10">SUM(C14:C20)</f>
        <v>1</v>
      </c>
      <c r="D21" s="21">
        <f t="shared" si="10"/>
        <v>0.99999999999999989</v>
      </c>
      <c r="E21" s="21">
        <f t="shared" si="10"/>
        <v>1.0000000000000002</v>
      </c>
      <c r="F21" s="21">
        <f t="shared" si="10"/>
        <v>1</v>
      </c>
      <c r="G21" s="21">
        <f t="shared" si="10"/>
        <v>1</v>
      </c>
      <c r="H21" s="21">
        <f t="shared" si="10"/>
        <v>0.99999999999999989</v>
      </c>
      <c r="I21" s="21">
        <f t="shared" si="10"/>
        <v>1</v>
      </c>
      <c r="J21" s="21">
        <f t="shared" si="10"/>
        <v>1</v>
      </c>
      <c r="K21" s="21">
        <f t="shared" si="10"/>
        <v>1</v>
      </c>
      <c r="L21" s="21">
        <f t="shared" si="10"/>
        <v>1</v>
      </c>
      <c r="M21" s="21">
        <f t="shared" si="10"/>
        <v>0.99999999999999989</v>
      </c>
      <c r="N21" s="21">
        <f t="shared" si="10"/>
        <v>0.99999999999999978</v>
      </c>
      <c r="O21" s="21">
        <f t="shared" si="10"/>
        <v>0.99999999999999978</v>
      </c>
      <c r="P21" s="21">
        <f t="shared" si="10"/>
        <v>0.99999999999999989</v>
      </c>
      <c r="Q21" s="21">
        <f t="shared" si="10"/>
        <v>0.99999999999999978</v>
      </c>
      <c r="R21" s="19">
        <f t="shared" ref="R21:AF21" si="11">SUM(R14:R19)</f>
        <v>1</v>
      </c>
      <c r="S21" s="19">
        <f t="shared" si="11"/>
        <v>1</v>
      </c>
      <c r="T21" s="19">
        <f t="shared" si="11"/>
        <v>1</v>
      </c>
      <c r="U21" s="19">
        <f t="shared" si="11"/>
        <v>1</v>
      </c>
      <c r="V21" s="19">
        <f t="shared" si="11"/>
        <v>1</v>
      </c>
      <c r="W21" s="19">
        <f t="shared" si="11"/>
        <v>1</v>
      </c>
      <c r="X21" s="19">
        <f t="shared" si="11"/>
        <v>1</v>
      </c>
      <c r="Y21" s="19">
        <f t="shared" si="11"/>
        <v>1</v>
      </c>
      <c r="Z21" s="19">
        <f t="shared" si="11"/>
        <v>1</v>
      </c>
      <c r="AA21" s="19">
        <f t="shared" si="11"/>
        <v>1</v>
      </c>
      <c r="AB21" s="19">
        <f t="shared" si="11"/>
        <v>1</v>
      </c>
      <c r="AC21" s="19">
        <f t="shared" si="11"/>
        <v>1</v>
      </c>
      <c r="AD21" s="19">
        <f t="shared" si="11"/>
        <v>1</v>
      </c>
      <c r="AE21" s="19">
        <f t="shared" si="11"/>
        <v>1</v>
      </c>
      <c r="AF21" s="20">
        <f t="shared" si="11"/>
        <v>1</v>
      </c>
    </row>
    <row r="22" spans="1:32" ht="17" thickBot="1" x14ac:dyDescent="0.25"/>
    <row r="23" spans="1:32" ht="17" thickBot="1" x14ac:dyDescent="0.25">
      <c r="A23" s="234" t="s">
        <v>4</v>
      </c>
      <c r="B23" s="177">
        <v>11</v>
      </c>
      <c r="C23" s="178">
        <v>12</v>
      </c>
      <c r="D23" s="178">
        <v>13</v>
      </c>
      <c r="E23" s="178">
        <v>14</v>
      </c>
      <c r="F23" s="178">
        <v>15</v>
      </c>
      <c r="G23" s="178">
        <v>16</v>
      </c>
      <c r="H23" s="178">
        <v>17</v>
      </c>
      <c r="I23" s="178">
        <v>18</v>
      </c>
      <c r="J23" s="178">
        <v>19</v>
      </c>
      <c r="K23" s="178">
        <v>20</v>
      </c>
      <c r="L23" s="178">
        <v>21</v>
      </c>
      <c r="M23" s="178">
        <v>22</v>
      </c>
      <c r="N23" s="178">
        <v>23</v>
      </c>
      <c r="O23" s="178">
        <v>24</v>
      </c>
      <c r="P23" s="178">
        <v>25</v>
      </c>
      <c r="Q23" s="178">
        <v>26</v>
      </c>
      <c r="R23" s="178">
        <v>27</v>
      </c>
      <c r="S23" s="178">
        <v>28</v>
      </c>
      <c r="T23" s="178">
        <v>29</v>
      </c>
      <c r="U23" s="178">
        <v>30</v>
      </c>
      <c r="V23" s="178">
        <v>31</v>
      </c>
      <c r="W23" s="139">
        <v>32</v>
      </c>
    </row>
    <row r="24" spans="1:32" x14ac:dyDescent="0.2">
      <c r="A24" s="234" t="s">
        <v>0</v>
      </c>
      <c r="B24" s="164">
        <f t="shared" ref="B24:B30" si="12">L14</f>
        <v>0.2121090766176992</v>
      </c>
      <c r="C24" s="165">
        <f>(SUM(D24:L24)+Rules!$B$5*M24)/(9+Rules!$B$5)</f>
        <v>0.24495802642312861</v>
      </c>
      <c r="D24" s="165">
        <f>(SUM(E24:M24)+Rules!$B$5*N24)/(9+Rules!$B$5)</f>
        <v>0.27249534667872904</v>
      </c>
      <c r="E24" s="165">
        <f>(SUM(F24:N24)+Rules!$B$5*O24)/(9+Rules!$B$5)</f>
        <v>0.29995101900790128</v>
      </c>
      <c r="F24" s="165">
        <f>(SUM(G24:O24)+Rules!$B$5*P24)/(9+Rules!$B$5)</f>
        <v>0.32719621086821865</v>
      </c>
      <c r="G24" s="165">
        <f>(SUM(H24:P24)+Rules!$B$5*Q24)/(9+Rules!$B$5)</f>
        <v>0.35412091093722581</v>
      </c>
      <c r="H24" s="165">
        <f>IF(Rules!$B$4=Rules!$F$4,0,(SUM(I24:Q24)+Rules!$B$5*R24)/(9+Rules!$B$5))</f>
        <v>0</v>
      </c>
      <c r="I24" s="165">
        <v>0</v>
      </c>
      <c r="J24" s="165">
        <v>0</v>
      </c>
      <c r="K24" s="165">
        <v>0</v>
      </c>
      <c r="L24" s="165">
        <v>0</v>
      </c>
      <c r="M24" s="165">
        <f t="shared" ref="M24:V24" si="13">M14</f>
        <v>0.48267271400214923</v>
      </c>
      <c r="N24" s="165">
        <f t="shared" si="13"/>
        <v>0.51962466300199572</v>
      </c>
      <c r="O24" s="165">
        <f t="shared" si="13"/>
        <v>0.55393718707328177</v>
      </c>
      <c r="P24" s="165">
        <f t="shared" si="13"/>
        <v>0.58579881656804733</v>
      </c>
      <c r="Q24" s="165">
        <f t="shared" si="13"/>
        <v>0.61538461538461542</v>
      </c>
      <c r="R24" s="165">
        <f t="shared" si="13"/>
        <v>0</v>
      </c>
      <c r="S24" s="165">
        <f t="shared" si="13"/>
        <v>0</v>
      </c>
      <c r="T24" s="165">
        <f t="shared" si="13"/>
        <v>0</v>
      </c>
      <c r="U24" s="165">
        <f t="shared" si="13"/>
        <v>0</v>
      </c>
      <c r="V24" s="165">
        <f t="shared" si="13"/>
        <v>0</v>
      </c>
      <c r="W24" s="58">
        <f t="shared" ref="W24:W30" si="14">W14</f>
        <v>1</v>
      </c>
    </row>
    <row r="25" spans="1:32" x14ac:dyDescent="0.2">
      <c r="A25" s="233">
        <v>17</v>
      </c>
      <c r="B25" s="28">
        <f t="shared" si="12"/>
        <v>0.11142433852261401</v>
      </c>
      <c r="C25" s="2">
        <f>(SUM(D25:L25)+Rules!$B$5*M25)/(9+Rules!$B$5)</f>
        <v>0.15100839471537425</v>
      </c>
      <c r="D25" s="2">
        <f>(SUM(E25:M25)+Rules!$B$5*N25)/(9+Rules!$B$5)</f>
        <v>0.14550093066425418</v>
      </c>
      <c r="E25" s="2">
        <f>(SUM(F25:N25)+Rules!$B$5*O25)/(9+Rules!$B$5)</f>
        <v>0.14000979619841974</v>
      </c>
      <c r="F25" s="2">
        <f>(SUM(G25:O25)+Rules!$B$5*P25)/(9+Rules!$B$5)</f>
        <v>0.13456075782635629</v>
      </c>
      <c r="G25" s="2">
        <f>(SUM(H25:P25)+Rules!$B$5*Q25)/(9+Rules!$B$5)</f>
        <v>0.12917581781255486</v>
      </c>
      <c r="H25" s="2">
        <f>IF(Rules!$B$4=Rules!$F$4,1,(SUM(I25:Q25)+Rules!$B$5*R25)/(9+Rules!$B$5))</f>
        <v>1</v>
      </c>
      <c r="I25" s="1">
        <v>0</v>
      </c>
      <c r="J25" s="1">
        <v>0</v>
      </c>
      <c r="K25" s="1">
        <v>0</v>
      </c>
      <c r="L25" s="1">
        <v>0</v>
      </c>
      <c r="M25" s="2">
        <f t="shared" ref="M25:V25" si="15">M15</f>
        <v>0.10346545719957015</v>
      </c>
      <c r="N25" s="2">
        <f t="shared" si="15"/>
        <v>9.6075067399600853E-2</v>
      </c>
      <c r="O25" s="2">
        <f t="shared" si="15"/>
        <v>8.9212562585343644E-2</v>
      </c>
      <c r="P25" s="2">
        <f t="shared" si="15"/>
        <v>8.2840236686390525E-2</v>
      </c>
      <c r="Q25" s="2">
        <f t="shared" si="15"/>
        <v>7.6923076923076927E-2</v>
      </c>
      <c r="R25" s="1">
        <f t="shared" si="15"/>
        <v>1</v>
      </c>
      <c r="S25" s="1">
        <f t="shared" si="15"/>
        <v>0</v>
      </c>
      <c r="T25" s="1">
        <f t="shared" si="15"/>
        <v>0</v>
      </c>
      <c r="U25" s="1">
        <f t="shared" si="15"/>
        <v>0</v>
      </c>
      <c r="V25" s="1">
        <f t="shared" si="15"/>
        <v>0</v>
      </c>
      <c r="W25" s="9">
        <f t="shared" si="14"/>
        <v>0</v>
      </c>
    </row>
    <row r="26" spans="1:32" x14ac:dyDescent="0.2">
      <c r="A26" s="233">
        <v>18</v>
      </c>
      <c r="B26" s="28">
        <f t="shared" si="12"/>
        <v>0.11142433852261401</v>
      </c>
      <c r="C26" s="2">
        <f>(SUM(D26:L26)+Rules!$B$5*M26)/(9+Rules!$B$5)</f>
        <v>0.15100839471537425</v>
      </c>
      <c r="D26" s="2">
        <f>(SUM(E26:M26)+Rules!$B$5*N26)/(9+Rules!$B$5)</f>
        <v>0.14550093066425418</v>
      </c>
      <c r="E26" s="2">
        <f>(SUM(F26:N26)+Rules!$B$5*O26)/(9+Rules!$B$5)</f>
        <v>0.14000979619841974</v>
      </c>
      <c r="F26" s="2">
        <f>(SUM(G26:O26)+Rules!$B$5*P26)/(9+Rules!$B$5)</f>
        <v>0.13456075782635629</v>
      </c>
      <c r="G26" s="2">
        <f>(SUM(H26:P26)+Rules!$B$5*Q26)/(9+Rules!$B$5)</f>
        <v>0.12917581781255486</v>
      </c>
      <c r="H26" s="2">
        <f>IF(Rules!$B$4=Rules!$F$4,0,(SUM(I26:Q26)+Rules!$B$5*R26)/(9+Rules!$B$5))</f>
        <v>0</v>
      </c>
      <c r="I26" s="1">
        <v>1</v>
      </c>
      <c r="J26" s="1">
        <v>0</v>
      </c>
      <c r="K26" s="1">
        <v>0</v>
      </c>
      <c r="L26" s="1">
        <v>0</v>
      </c>
      <c r="M26" s="2">
        <f t="shared" ref="M26:V26" si="16">M16</f>
        <v>0.10346545719957015</v>
      </c>
      <c r="N26" s="2">
        <f t="shared" si="16"/>
        <v>9.6075067399600853E-2</v>
      </c>
      <c r="O26" s="2">
        <f t="shared" si="16"/>
        <v>8.9212562585343644E-2</v>
      </c>
      <c r="P26" s="2">
        <f t="shared" si="16"/>
        <v>8.2840236686390525E-2</v>
      </c>
      <c r="Q26" s="2">
        <f t="shared" si="16"/>
        <v>7.6923076923076927E-2</v>
      </c>
      <c r="R26" s="1">
        <f t="shared" si="16"/>
        <v>0</v>
      </c>
      <c r="S26" s="1">
        <f t="shared" si="16"/>
        <v>1</v>
      </c>
      <c r="T26" s="1">
        <f t="shared" si="16"/>
        <v>0</v>
      </c>
      <c r="U26" s="1">
        <f t="shared" si="16"/>
        <v>0</v>
      </c>
      <c r="V26" s="1">
        <f t="shared" si="16"/>
        <v>0</v>
      </c>
      <c r="W26" s="9">
        <f t="shared" si="14"/>
        <v>0</v>
      </c>
    </row>
    <row r="27" spans="1:32" x14ac:dyDescent="0.2">
      <c r="A27" s="233">
        <v>19</v>
      </c>
      <c r="B27" s="28">
        <f t="shared" si="12"/>
        <v>0.11142433852261401</v>
      </c>
      <c r="C27" s="2">
        <f>(SUM(D27:L27)+Rules!$B$5*M27)/(9+Rules!$B$5)</f>
        <v>0.15100839471537425</v>
      </c>
      <c r="D27" s="2">
        <f>(SUM(E27:M27)+Rules!$B$5*N27)/(9+Rules!$B$5)</f>
        <v>0.14550093066425418</v>
      </c>
      <c r="E27" s="2">
        <f>(SUM(F27:N27)+Rules!$B$5*O27)/(9+Rules!$B$5)</f>
        <v>0.14000979619841974</v>
      </c>
      <c r="F27" s="2">
        <f>(SUM(G27:O27)+Rules!$B$5*P27)/(9+Rules!$B$5)</f>
        <v>0.13456075782635629</v>
      </c>
      <c r="G27" s="2">
        <f>(SUM(H27:P27)+Rules!$B$5*Q27)/(9+Rules!$B$5)</f>
        <v>0.12917581781255486</v>
      </c>
      <c r="H27" s="2">
        <f>IF(Rules!$B$4=Rules!$F$4,0,(SUM(I27:Q27)+Rules!$B$5*R27)/(9+Rules!$B$5))</f>
        <v>0</v>
      </c>
      <c r="I27" s="1">
        <v>0</v>
      </c>
      <c r="J27" s="1">
        <v>1</v>
      </c>
      <c r="K27" s="1">
        <v>0</v>
      </c>
      <c r="L27" s="1">
        <v>0</v>
      </c>
      <c r="M27" s="2">
        <f t="shared" ref="M27:V27" si="17">M17</f>
        <v>0.10346545719957015</v>
      </c>
      <c r="N27" s="2">
        <f t="shared" si="17"/>
        <v>9.6075067399600853E-2</v>
      </c>
      <c r="O27" s="2">
        <f t="shared" si="17"/>
        <v>8.9212562585343644E-2</v>
      </c>
      <c r="P27" s="2">
        <f t="shared" si="17"/>
        <v>8.2840236686390525E-2</v>
      </c>
      <c r="Q27" s="2">
        <f t="shared" si="17"/>
        <v>7.6923076923076927E-2</v>
      </c>
      <c r="R27" s="1">
        <f t="shared" si="17"/>
        <v>0</v>
      </c>
      <c r="S27" s="1">
        <f t="shared" si="17"/>
        <v>0</v>
      </c>
      <c r="T27" s="1">
        <f t="shared" si="17"/>
        <v>1</v>
      </c>
      <c r="U27" s="1">
        <f t="shared" si="17"/>
        <v>0</v>
      </c>
      <c r="V27" s="1">
        <f t="shared" si="17"/>
        <v>0</v>
      </c>
      <c r="W27" s="9">
        <f t="shared" si="14"/>
        <v>0</v>
      </c>
    </row>
    <row r="28" spans="1:32" x14ac:dyDescent="0.2">
      <c r="A28" s="233">
        <v>20</v>
      </c>
      <c r="B28" s="28">
        <f t="shared" si="12"/>
        <v>0.11142433852261401</v>
      </c>
      <c r="C28" s="2">
        <f>(SUM(D28:L28)+Rules!$B$5*M28)/(9+Rules!$B$5)</f>
        <v>0.15100839471537425</v>
      </c>
      <c r="D28" s="2">
        <f>(SUM(E28:M28)+Rules!$B$5*N28)/(9+Rules!$B$5)</f>
        <v>0.14550093066425418</v>
      </c>
      <c r="E28" s="2">
        <f>(SUM(F28:N28)+Rules!$B$5*O28)/(9+Rules!$B$5)</f>
        <v>0.14000979619841974</v>
      </c>
      <c r="F28" s="2">
        <f>(SUM(G28:O28)+Rules!$B$5*P28)/(9+Rules!$B$5)</f>
        <v>0.13456075782635629</v>
      </c>
      <c r="G28" s="2">
        <f>(SUM(H28:P28)+Rules!$B$5*Q28)/(9+Rules!$B$5)</f>
        <v>0.12917581781255486</v>
      </c>
      <c r="H28" s="2">
        <f>IF(Rules!$B$4=Rules!$F$4,0,(SUM(I28:Q28)+Rules!$B$5*R28)/(9+Rules!$B$5))</f>
        <v>0</v>
      </c>
      <c r="I28" s="1">
        <v>0</v>
      </c>
      <c r="J28" s="1">
        <v>0</v>
      </c>
      <c r="K28" s="1">
        <v>1</v>
      </c>
      <c r="L28" s="1">
        <v>0</v>
      </c>
      <c r="M28" s="2">
        <f t="shared" ref="M28:V28" si="18">M18</f>
        <v>0.10346545719957015</v>
      </c>
      <c r="N28" s="2">
        <f t="shared" si="18"/>
        <v>9.6075067399600853E-2</v>
      </c>
      <c r="O28" s="2">
        <f t="shared" si="18"/>
        <v>8.9212562585343644E-2</v>
      </c>
      <c r="P28" s="2">
        <f t="shared" si="18"/>
        <v>8.2840236686390525E-2</v>
      </c>
      <c r="Q28" s="2">
        <f t="shared" si="18"/>
        <v>7.6923076923076927E-2</v>
      </c>
      <c r="R28" s="1">
        <f t="shared" si="18"/>
        <v>0</v>
      </c>
      <c r="S28" s="1">
        <f t="shared" si="18"/>
        <v>0</v>
      </c>
      <c r="T28" s="1">
        <f t="shared" si="18"/>
        <v>0</v>
      </c>
      <c r="U28" s="1">
        <f t="shared" si="18"/>
        <v>1</v>
      </c>
      <c r="V28" s="1">
        <f t="shared" si="18"/>
        <v>0</v>
      </c>
      <c r="W28" s="9">
        <f t="shared" si="14"/>
        <v>0</v>
      </c>
    </row>
    <row r="29" spans="1:32" x14ac:dyDescent="0.2">
      <c r="A29" s="233">
        <v>21</v>
      </c>
      <c r="B29" s="28">
        <f t="shared" si="12"/>
        <v>0.34219356929184475</v>
      </c>
      <c r="C29" s="2">
        <f>(SUM(D29:L29)+Rules!$B$5*M29)/(9+Rules!$B$5)</f>
        <v>0.15100839471537425</v>
      </c>
      <c r="D29" s="2">
        <f>(SUM(E29:M29)+Rules!$B$5*N29)/(9+Rules!$B$5)</f>
        <v>0.14550093066425418</v>
      </c>
      <c r="E29" s="2">
        <f>(SUM(F29:N29)+Rules!$B$5*O29)/(9+Rules!$B$5)</f>
        <v>0.14000979619841974</v>
      </c>
      <c r="F29" s="2">
        <f>(SUM(G29:O29)+Rules!$B$5*P29)/(9+Rules!$B$5)</f>
        <v>0.13456075782635629</v>
      </c>
      <c r="G29" s="2">
        <f>(SUM(H29:P29)+Rules!$B$5*Q29)/(9+Rules!$B$5)</f>
        <v>0.12917581781255486</v>
      </c>
      <c r="H29" s="2">
        <f>IF(Rules!$B$4=Rules!$F$4,0,(SUM(I29:Q29)+Rules!$B$5*R29)/(9+Rules!$B$5))</f>
        <v>0</v>
      </c>
      <c r="I29" s="26">
        <v>0</v>
      </c>
      <c r="J29" s="26">
        <v>0</v>
      </c>
      <c r="K29" s="26">
        <v>0</v>
      </c>
      <c r="L29" s="26">
        <v>1</v>
      </c>
      <c r="M29" s="2">
        <f t="shared" ref="M29:Q30" si="19">M19</f>
        <v>0.10346545719957015</v>
      </c>
      <c r="N29" s="2">
        <f t="shared" si="19"/>
        <v>9.6075067399600853E-2</v>
      </c>
      <c r="O29" s="2">
        <f t="shared" si="19"/>
        <v>8.9212562585343644E-2</v>
      </c>
      <c r="P29" s="2">
        <f t="shared" si="19"/>
        <v>8.2840236686390525E-2</v>
      </c>
      <c r="Q29" s="2">
        <f t="shared" si="19"/>
        <v>7.6923076923076927E-2</v>
      </c>
      <c r="R29" s="26">
        <f t="shared" ref="R29:V30" si="20">R19</f>
        <v>0</v>
      </c>
      <c r="S29" s="26">
        <f t="shared" si="20"/>
        <v>0</v>
      </c>
      <c r="T29" s="26">
        <f t="shared" si="20"/>
        <v>0</v>
      </c>
      <c r="U29" s="1">
        <f t="shared" si="20"/>
        <v>0</v>
      </c>
      <c r="V29" s="1">
        <f t="shared" si="20"/>
        <v>1</v>
      </c>
      <c r="W29" s="9">
        <f t="shared" si="14"/>
        <v>0</v>
      </c>
    </row>
    <row r="30" spans="1:32" ht="17" thickBot="1" x14ac:dyDescent="0.25">
      <c r="A30" s="235">
        <v>22</v>
      </c>
      <c r="B30" s="161">
        <f t="shared" si="12"/>
        <v>0</v>
      </c>
      <c r="C30" s="162">
        <f>(SUM(D30:L30)+Rules!$B$5*M30)/(9+Rules!$B$5)</f>
        <v>0</v>
      </c>
      <c r="D30" s="162">
        <f>(SUM(E30:M30)+Rules!$B$5*N30)/(9+Rules!$B$5)</f>
        <v>0</v>
      </c>
      <c r="E30" s="162">
        <f>(SUM(F30:N30)+Rules!$B$5*O30)/(9+Rules!$B$5)</f>
        <v>0</v>
      </c>
      <c r="F30" s="162">
        <f>(SUM(G30:O30)+Rules!$B$5*P30)/(9+Rules!$B$5)</f>
        <v>0</v>
      </c>
      <c r="G30" s="162">
        <f>(SUM(H30:P30)+Rules!$B$5*Q30)/(9+Rules!$B$5)</f>
        <v>0</v>
      </c>
      <c r="H30" s="162">
        <f>IF(Rules!$B$4=Rules!$F$4,0,(SUM(I30:Q30)+Rules!$B$5*R30)/(9+Rules!$B$5))</f>
        <v>0</v>
      </c>
      <c r="I30" s="166">
        <v>0</v>
      </c>
      <c r="J30" s="166">
        <v>0</v>
      </c>
      <c r="K30" s="166">
        <v>0</v>
      </c>
      <c r="L30" s="166">
        <v>0</v>
      </c>
      <c r="M30" s="162">
        <f t="shared" si="19"/>
        <v>0</v>
      </c>
      <c r="N30" s="162">
        <f t="shared" si="19"/>
        <v>0</v>
      </c>
      <c r="O30" s="162">
        <f t="shared" si="19"/>
        <v>0</v>
      </c>
      <c r="P30" s="162">
        <f t="shared" si="19"/>
        <v>0</v>
      </c>
      <c r="Q30" s="162">
        <f t="shared" si="19"/>
        <v>0</v>
      </c>
      <c r="R30" s="166">
        <f t="shared" si="20"/>
        <v>0</v>
      </c>
      <c r="S30" s="166">
        <f t="shared" si="20"/>
        <v>0</v>
      </c>
      <c r="T30" s="166">
        <f t="shared" si="20"/>
        <v>0</v>
      </c>
      <c r="U30" s="166">
        <f t="shared" si="20"/>
        <v>0</v>
      </c>
      <c r="V30" s="166">
        <f t="shared" si="20"/>
        <v>0</v>
      </c>
      <c r="W30" s="10">
        <f t="shared" si="14"/>
        <v>0</v>
      </c>
    </row>
    <row r="31" spans="1:32" ht="17" thickBot="1" x14ac:dyDescent="0.25">
      <c r="A31" s="136"/>
      <c r="B31" s="236">
        <f t="shared" ref="B31:W31" si="21">SUM(B24:B30)</f>
        <v>1</v>
      </c>
      <c r="C31" s="162">
        <f t="shared" si="21"/>
        <v>0.99999999999999978</v>
      </c>
      <c r="D31" s="162">
        <f t="shared" si="21"/>
        <v>0.99999999999999989</v>
      </c>
      <c r="E31" s="162">
        <f t="shared" si="21"/>
        <v>0.99999999999999978</v>
      </c>
      <c r="F31" s="162">
        <f t="shared" si="21"/>
        <v>1.0000000000000002</v>
      </c>
      <c r="G31" s="162">
        <f t="shared" si="21"/>
        <v>1</v>
      </c>
      <c r="H31" s="162">
        <f t="shared" si="21"/>
        <v>1</v>
      </c>
      <c r="I31" s="162">
        <f t="shared" si="21"/>
        <v>1</v>
      </c>
      <c r="J31" s="162">
        <f t="shared" si="21"/>
        <v>1</v>
      </c>
      <c r="K31" s="162">
        <f t="shared" si="21"/>
        <v>1</v>
      </c>
      <c r="L31" s="162">
        <f t="shared" si="21"/>
        <v>1</v>
      </c>
      <c r="M31" s="162">
        <f t="shared" si="21"/>
        <v>0.99999999999999989</v>
      </c>
      <c r="N31" s="162">
        <f t="shared" si="21"/>
        <v>0.99999999999999978</v>
      </c>
      <c r="O31" s="162">
        <f t="shared" si="21"/>
        <v>0.99999999999999978</v>
      </c>
      <c r="P31" s="162">
        <f t="shared" si="21"/>
        <v>0.99999999999999989</v>
      </c>
      <c r="Q31" s="162">
        <f t="shared" si="21"/>
        <v>0.99999999999999978</v>
      </c>
      <c r="R31" s="162">
        <f t="shared" si="21"/>
        <v>1</v>
      </c>
      <c r="S31" s="162">
        <f t="shared" si="21"/>
        <v>1</v>
      </c>
      <c r="T31" s="162">
        <f t="shared" si="21"/>
        <v>1</v>
      </c>
      <c r="U31" s="162">
        <f t="shared" si="21"/>
        <v>1</v>
      </c>
      <c r="V31" s="162">
        <f t="shared" si="21"/>
        <v>1</v>
      </c>
      <c r="W31" s="162">
        <f t="shared" si="21"/>
        <v>1</v>
      </c>
    </row>
    <row r="32" spans="1:32" ht="17" thickBot="1" x14ac:dyDescent="0.25"/>
    <row r="33" spans="2:15" ht="17" thickBot="1" x14ac:dyDescent="0.25">
      <c r="B33" s="4" t="s">
        <v>5</v>
      </c>
      <c r="C33" s="15" t="s">
        <v>0</v>
      </c>
      <c r="D33" s="11" t="s">
        <v>6</v>
      </c>
      <c r="E33" s="3"/>
      <c r="F33" s="30" t="s">
        <v>8</v>
      </c>
      <c r="I33" s="1" t="s">
        <v>30</v>
      </c>
      <c r="J33" s="1">
        <f>2*(1/(9+Rules!$B$5))*(Rules!$B$5/(9+Rules!$B$5))</f>
        <v>4.7337278106508882E-2</v>
      </c>
      <c r="L33" s="62" t="s">
        <v>33</v>
      </c>
      <c r="M33" s="65" t="s">
        <v>0</v>
      </c>
      <c r="N33" s="64" t="s">
        <v>6</v>
      </c>
      <c r="O33" s="63"/>
    </row>
    <row r="34" spans="2:15" ht="17" thickBot="1" x14ac:dyDescent="0.25">
      <c r="B34" s="5" t="s">
        <v>1</v>
      </c>
      <c r="C34" s="16">
        <f>B14</f>
        <v>0.2121090766176992</v>
      </c>
      <c r="D34" s="12">
        <f>SUM(B15:B19)</f>
        <v>0.78789092338230082</v>
      </c>
      <c r="E34" s="8">
        <f>SUM(C34:D34)</f>
        <v>1</v>
      </c>
      <c r="F34" s="30">
        <f>1/(9+Rules!$B$5)</f>
        <v>7.6923076923076927E-2</v>
      </c>
      <c r="G34" s="30">
        <f>(C34-D34)*F34</f>
        <v>-4.4290911289584747E-2</v>
      </c>
      <c r="L34" s="55">
        <v>5</v>
      </c>
      <c r="M34" s="56">
        <f>F14</f>
        <v>0.41640366958226238</v>
      </c>
      <c r="N34" s="57">
        <f>1-M34</f>
        <v>0.58359633041773762</v>
      </c>
      <c r="O34" s="58">
        <f t="shared" ref="O34:O45" si="22">SUM(M34:N34)</f>
        <v>1</v>
      </c>
    </row>
    <row r="35" spans="2:15" ht="17" thickBot="1" x14ac:dyDescent="0.25">
      <c r="B35" s="6">
        <v>2</v>
      </c>
      <c r="C35" s="17">
        <f>C14</f>
        <v>0.35360813639536137</v>
      </c>
      <c r="D35" s="13">
        <f>SUM(C15:C19)</f>
        <v>0.64639186360463863</v>
      </c>
      <c r="E35" s="9">
        <f t="shared" ref="E35:E43" si="23">SUM(C35:D35)</f>
        <v>1</v>
      </c>
      <c r="F35" s="30">
        <f>1/(9+Rules!$B$5)</f>
        <v>7.6923076923076927E-2</v>
      </c>
      <c r="G35" s="30">
        <f t="shared" ref="G35:G43" si="24">(C35-D35)*F35</f>
        <v>-2.2521825169944405E-2</v>
      </c>
      <c r="L35" s="59">
        <v>6</v>
      </c>
      <c r="M35" s="54">
        <f>G14</f>
        <v>0.42315049208499772</v>
      </c>
      <c r="N35" s="57">
        <f t="shared" ref="N35:N45" si="25">1-M35</f>
        <v>0.57684950791500222</v>
      </c>
      <c r="O35" s="9">
        <f t="shared" si="22"/>
        <v>1</v>
      </c>
    </row>
    <row r="36" spans="2:15" ht="17" thickBot="1" x14ac:dyDescent="0.25">
      <c r="B36" s="6">
        <v>3</v>
      </c>
      <c r="C36" s="17">
        <f>D14</f>
        <v>0.3738748853821432</v>
      </c>
      <c r="D36" s="13">
        <f>SUM(D15:D19)</f>
        <v>0.62612511461785669</v>
      </c>
      <c r="E36" s="9">
        <f t="shared" si="23"/>
        <v>0.99999999999999989</v>
      </c>
      <c r="F36" s="30">
        <f>1/(9+Rules!$B$5)</f>
        <v>7.6923076923076927E-2</v>
      </c>
      <c r="G36" s="30">
        <f t="shared" si="24"/>
        <v>-1.9403863787362578E-2</v>
      </c>
      <c r="L36" s="59">
        <v>7</v>
      </c>
      <c r="M36" s="54">
        <f>H14</f>
        <v>0.2623124083615333</v>
      </c>
      <c r="N36" s="57">
        <f t="shared" si="25"/>
        <v>0.73768759163846664</v>
      </c>
      <c r="O36" s="9">
        <f t="shared" si="22"/>
        <v>1</v>
      </c>
    </row>
    <row r="37" spans="2:15" ht="17" thickBot="1" x14ac:dyDescent="0.25">
      <c r="B37" s="6">
        <v>4</v>
      </c>
      <c r="C37" s="17">
        <f>E14</f>
        <v>0.39446844550254284</v>
      </c>
      <c r="D37" s="13">
        <f>SUM(E15:E19)</f>
        <v>0.60553155449745721</v>
      </c>
      <c r="E37" s="9">
        <f t="shared" si="23"/>
        <v>1</v>
      </c>
      <c r="F37" s="30">
        <f>1/(9+Rules!$B$5)</f>
        <v>7.6923076923076927E-2</v>
      </c>
      <c r="G37" s="30">
        <f t="shared" si="24"/>
        <v>-1.623562376883957E-2</v>
      </c>
      <c r="L37" s="59">
        <v>8</v>
      </c>
      <c r="M37" s="54">
        <f>I14</f>
        <v>0.2447412422511914</v>
      </c>
      <c r="N37" s="57">
        <f t="shared" si="25"/>
        <v>0.75525875774880857</v>
      </c>
      <c r="O37" s="9">
        <f t="shared" si="22"/>
        <v>1</v>
      </c>
    </row>
    <row r="38" spans="2:15" ht="17" thickBot="1" x14ac:dyDescent="0.25">
      <c r="B38" s="6">
        <v>5</v>
      </c>
      <c r="C38" s="17">
        <f>F14</f>
        <v>0.41640366958226238</v>
      </c>
      <c r="D38" s="13">
        <f>SUM(F15:F19)</f>
        <v>0.58359633041773762</v>
      </c>
      <c r="E38" s="9">
        <f t="shared" si="23"/>
        <v>1</v>
      </c>
      <c r="F38" s="30">
        <f>1/(9+Rules!$B$5)</f>
        <v>7.6923076923076927E-2</v>
      </c>
      <c r="G38" s="30">
        <f t="shared" si="24"/>
        <v>-1.2860973910421172E-2</v>
      </c>
      <c r="L38" s="59">
        <v>9</v>
      </c>
      <c r="M38" s="54">
        <f>J14</f>
        <v>0.2284251594344453</v>
      </c>
      <c r="N38" s="57">
        <f t="shared" si="25"/>
        <v>0.7715748405655547</v>
      </c>
      <c r="O38" s="9">
        <f t="shared" si="22"/>
        <v>1</v>
      </c>
    </row>
    <row r="39" spans="2:15" ht="17" thickBot="1" x14ac:dyDescent="0.25">
      <c r="B39" s="6">
        <v>6</v>
      </c>
      <c r="C39" s="17">
        <f>G14</f>
        <v>0.42315049208499772</v>
      </c>
      <c r="D39" s="13">
        <f>SUM(G15:G19)</f>
        <v>0.57684950791500222</v>
      </c>
      <c r="E39" s="9">
        <f t="shared" si="23"/>
        <v>1</v>
      </c>
      <c r="F39" s="30">
        <f>1/(9+Rules!$B$5)</f>
        <v>7.6923076923076927E-2</v>
      </c>
      <c r="G39" s="30">
        <f t="shared" si="24"/>
        <v>-1.1823001217692655E-2</v>
      </c>
      <c r="L39" s="59">
        <v>10</v>
      </c>
      <c r="M39" s="54">
        <f>K14</f>
        <v>0.2121090766176992</v>
      </c>
      <c r="N39" s="57">
        <f t="shared" si="25"/>
        <v>0.78789092338230082</v>
      </c>
      <c r="O39" s="9">
        <f t="shared" si="22"/>
        <v>1</v>
      </c>
    </row>
    <row r="40" spans="2:15" ht="17" thickBot="1" x14ac:dyDescent="0.25">
      <c r="B40" s="6">
        <v>7</v>
      </c>
      <c r="C40" s="17">
        <f>H14</f>
        <v>0.2623124083615333</v>
      </c>
      <c r="D40" s="13">
        <f>SUM(H15:H19)</f>
        <v>0.73768759163846653</v>
      </c>
      <c r="E40" s="9">
        <f t="shared" si="23"/>
        <v>0.99999999999999978</v>
      </c>
      <c r="F40" s="30">
        <f>1/(9+Rules!$B$5)</f>
        <v>7.6923076923076927E-2</v>
      </c>
      <c r="G40" s="30">
        <f t="shared" si="24"/>
        <v>-3.6567321790533326E-2</v>
      </c>
      <c r="L40" s="60">
        <v>11</v>
      </c>
      <c r="M40" s="54">
        <f>L14</f>
        <v>0.2121090766176992</v>
      </c>
      <c r="N40" s="57">
        <f t="shared" si="25"/>
        <v>0.78789092338230082</v>
      </c>
      <c r="O40" s="9">
        <f t="shared" si="22"/>
        <v>1</v>
      </c>
    </row>
    <row r="41" spans="2:15" ht="17" thickBot="1" x14ac:dyDescent="0.25">
      <c r="B41" s="6">
        <v>8</v>
      </c>
      <c r="C41" s="17">
        <f>I14</f>
        <v>0.2447412422511914</v>
      </c>
      <c r="D41" s="13">
        <f>SUM(I15:I19)</f>
        <v>0.75525875774880857</v>
      </c>
      <c r="E41" s="9">
        <f t="shared" si="23"/>
        <v>1</v>
      </c>
      <c r="F41" s="30">
        <f>1/(9+Rules!$B$5)</f>
        <v>7.6923076923076927E-2</v>
      </c>
      <c r="G41" s="30">
        <f t="shared" si="24"/>
        <v>-3.9270578115201321E-2</v>
      </c>
      <c r="L41" s="60">
        <v>12</v>
      </c>
      <c r="M41" s="54">
        <f>M14</f>
        <v>0.48267271400214923</v>
      </c>
      <c r="N41" s="57">
        <f t="shared" si="25"/>
        <v>0.51732728599785083</v>
      </c>
      <c r="O41" s="9">
        <f t="shared" si="22"/>
        <v>1</v>
      </c>
    </row>
    <row r="42" spans="2:15" ht="17" thickBot="1" x14ac:dyDescent="0.25">
      <c r="B42" s="6">
        <v>9</v>
      </c>
      <c r="C42" s="17">
        <f>J14</f>
        <v>0.2284251594344453</v>
      </c>
      <c r="D42" s="13">
        <f>SUM(J15:J19)</f>
        <v>0.7715748405655547</v>
      </c>
      <c r="E42" s="9">
        <f t="shared" si="23"/>
        <v>1</v>
      </c>
      <c r="F42" s="30">
        <f>1/(9+Rules!$B$5)</f>
        <v>7.6923076923076927E-2</v>
      </c>
      <c r="G42" s="30">
        <f t="shared" si="24"/>
        <v>-4.1780744702393034E-2</v>
      </c>
      <c r="L42" s="60">
        <v>13</v>
      </c>
      <c r="M42" s="54">
        <f>N14</f>
        <v>0.51962466300199572</v>
      </c>
      <c r="N42" s="57">
        <f t="shared" si="25"/>
        <v>0.48037533699800428</v>
      </c>
      <c r="O42" s="9">
        <f t="shared" si="22"/>
        <v>1</v>
      </c>
    </row>
    <row r="43" spans="2:15" ht="17" thickBot="1" x14ac:dyDescent="0.25">
      <c r="B43" s="7">
        <v>10</v>
      </c>
      <c r="C43" s="18">
        <f>K14</f>
        <v>0.2121090766176992</v>
      </c>
      <c r="D43" s="14">
        <f>SUM(K15:K19)</f>
        <v>0.78789092338230071</v>
      </c>
      <c r="E43" s="10">
        <f t="shared" si="23"/>
        <v>0.99999999999999989</v>
      </c>
      <c r="F43" s="30">
        <f>4/(9+Rules!$B$5)</f>
        <v>0.30769230769230771</v>
      </c>
      <c r="G43" s="30">
        <f t="shared" si="24"/>
        <v>-0.17716364515833893</v>
      </c>
      <c r="L43" s="60">
        <v>14</v>
      </c>
      <c r="M43" s="54">
        <f>O14</f>
        <v>0.55393718707328177</v>
      </c>
      <c r="N43" s="57">
        <f t="shared" si="25"/>
        <v>0.44606281292671823</v>
      </c>
      <c r="O43" s="9">
        <f t="shared" si="22"/>
        <v>1</v>
      </c>
    </row>
    <row r="44" spans="2:15" ht="17" thickBot="1" x14ac:dyDescent="0.25">
      <c r="C44" s="68">
        <f>SUM(C34:C43)/SUM($C$34:$D$43)</f>
        <v>0.31212025922298758</v>
      </c>
      <c r="D44" s="68">
        <f>SUM(D34:D43)/SUM($C$34:$D$43)</f>
        <v>0.68787974077701231</v>
      </c>
      <c r="F44">
        <f>SUM(F34:F43)</f>
        <v>1</v>
      </c>
      <c r="L44" s="60">
        <v>15</v>
      </c>
      <c r="M44" s="54">
        <f>P14</f>
        <v>0.58579881656804733</v>
      </c>
      <c r="N44" s="57">
        <f t="shared" si="25"/>
        <v>0.41420118343195267</v>
      </c>
      <c r="O44" s="9">
        <f t="shared" si="22"/>
        <v>1</v>
      </c>
    </row>
    <row r="45" spans="2:15" ht="17" thickBot="1" x14ac:dyDescent="0.25">
      <c r="L45" s="61">
        <v>16</v>
      </c>
      <c r="M45" s="66">
        <f>Q14</f>
        <v>0.61538461538461542</v>
      </c>
      <c r="N45" s="67">
        <f t="shared" si="25"/>
        <v>0.38461538461538458</v>
      </c>
      <c r="O45" s="10">
        <f t="shared" si="22"/>
        <v>1</v>
      </c>
    </row>
    <row r="46" spans="2:15" x14ac:dyDescent="0.2">
      <c r="M46" s="68">
        <f>SUM(M34:M45)/SUM($M$34:$N$45)</f>
        <v>0.39638909341499318</v>
      </c>
      <c r="N46" s="68">
        <f>SUM(N34:N45)/SUM($M$34:$N$45)</f>
        <v>0.60361090658500682</v>
      </c>
    </row>
  </sheetData>
  <sheetProtection sheet="1" objects="1" scenarios="1"/>
  <mergeCells count="2">
    <mergeCell ref="A1:L1"/>
    <mergeCell ref="A12:L12"/>
  </mergeCells>
  <phoneticPr fontId="14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IF(Rules!$B$10=Rules!$F$10,Dealer!B14-SUM(Dealer!B15:B19),Dealer!B3-SUM(Dealer!B4:B8))</f>
        <v>-0.66695077468551034</v>
      </c>
      <c r="C2">
        <f>IF(Rules!$B$10=Rules!$F$10,Dealer!C14-SUM(Dealer!C15:C19),Dealer!C3-SUM(Dealer!C4:C8))</f>
        <v>-0.29278372720927726</v>
      </c>
      <c r="D2">
        <f>IF(Rules!$B$10=Rules!$F$10,Dealer!D14-SUM(Dealer!D15:D19),Dealer!D3-SUM(Dealer!D4:D8))</f>
        <v>-0.2522502292357135</v>
      </c>
      <c r="E2">
        <f>IF(Rules!$B$10=Rules!$F$10,Dealer!E14-SUM(Dealer!E15:E19),Dealer!E3-SUM(Dealer!E4:E8))</f>
        <v>-0.21106310899491437</v>
      </c>
      <c r="F2">
        <f>IF(Rules!$B$10=Rules!$F$10,Dealer!F14-SUM(Dealer!F15:F19),Dealer!F3-SUM(Dealer!F4:F8))</f>
        <v>-0.16719266083547524</v>
      </c>
      <c r="G2">
        <f>IF(Rules!$B$10=Rules!$F$10,Dealer!G14-SUM(Dealer!G15:G19),Dealer!G3-SUM(Dealer!G4:G8))</f>
        <v>-0.1536990158300045</v>
      </c>
      <c r="H2">
        <f>IF(Rules!$B$10=Rules!$F$10,Dealer!H14-SUM(Dealer!H15:H19),Dealer!H3-SUM(Dealer!H4:H8))</f>
        <v>-0.47537518327693323</v>
      </c>
      <c r="I2">
        <f>IF(Rules!$B$10=Rules!$F$10,Dealer!I14-SUM(Dealer!I15:I19),Dealer!I3-SUM(Dealer!I4:I8))</f>
        <v>-0.51051751549761715</v>
      </c>
      <c r="J2">
        <f>IF(Rules!$B$10=Rules!$F$10,Dealer!J14-SUM(Dealer!J15:J19),Dealer!J3-SUM(Dealer!J4:J8))</f>
        <v>-0.5431496811311094</v>
      </c>
      <c r="K2">
        <f>IF(Rules!$B$10=Rules!$F$10,Dealer!K14-SUM(Dealer!K15:K19),Dealer!K3-SUM(Dealer!K4:K8))</f>
        <v>-0.54043033399498497</v>
      </c>
    </row>
    <row r="3" spans="1:11" x14ac:dyDescent="0.2">
      <c r="A3">
        <v>3</v>
      </c>
      <c r="B3">
        <f>B2</f>
        <v>-0.66695077468551034</v>
      </c>
      <c r="C3">
        <f t="shared" ref="C3:K16" si="0">C2</f>
        <v>-0.29278372720927726</v>
      </c>
      <c r="D3">
        <f t="shared" si="0"/>
        <v>-0.2522502292357135</v>
      </c>
      <c r="E3">
        <f t="shared" si="0"/>
        <v>-0.21106310899491437</v>
      </c>
      <c r="F3">
        <f t="shared" si="0"/>
        <v>-0.16719266083547524</v>
      </c>
      <c r="G3">
        <f t="shared" si="0"/>
        <v>-0.1536990158300045</v>
      </c>
      <c r="H3">
        <f t="shared" si="0"/>
        <v>-0.47537518327693323</v>
      </c>
      <c r="I3">
        <f t="shared" si="0"/>
        <v>-0.51051751549761715</v>
      </c>
      <c r="J3">
        <f t="shared" si="0"/>
        <v>-0.5431496811311094</v>
      </c>
      <c r="K3">
        <f t="shared" si="0"/>
        <v>-0.54043033399498497</v>
      </c>
    </row>
    <row r="4" spans="1:11" x14ac:dyDescent="0.2">
      <c r="A4">
        <v>4</v>
      </c>
      <c r="B4">
        <f t="shared" ref="B4:B16" si="1">B3</f>
        <v>-0.66695077468551034</v>
      </c>
      <c r="C4">
        <f t="shared" si="0"/>
        <v>-0.29278372720927726</v>
      </c>
      <c r="D4">
        <f t="shared" si="0"/>
        <v>-0.2522502292357135</v>
      </c>
      <c r="E4">
        <f t="shared" si="0"/>
        <v>-0.21106310899491437</v>
      </c>
      <c r="F4">
        <f t="shared" si="0"/>
        <v>-0.16719266083547524</v>
      </c>
      <c r="G4">
        <f t="shared" si="0"/>
        <v>-0.1536990158300045</v>
      </c>
      <c r="H4">
        <f t="shared" si="0"/>
        <v>-0.47537518327693323</v>
      </c>
      <c r="I4">
        <f t="shared" si="0"/>
        <v>-0.51051751549761715</v>
      </c>
      <c r="J4">
        <f t="shared" si="0"/>
        <v>-0.5431496811311094</v>
      </c>
      <c r="K4">
        <f t="shared" si="0"/>
        <v>-0.54043033399498497</v>
      </c>
    </row>
    <row r="5" spans="1:11" x14ac:dyDescent="0.2">
      <c r="A5">
        <v>5</v>
      </c>
      <c r="B5">
        <f t="shared" si="1"/>
        <v>-0.66695077468551034</v>
      </c>
      <c r="C5">
        <f t="shared" si="0"/>
        <v>-0.29278372720927726</v>
      </c>
      <c r="D5">
        <f t="shared" si="0"/>
        <v>-0.2522502292357135</v>
      </c>
      <c r="E5">
        <f t="shared" si="0"/>
        <v>-0.21106310899491437</v>
      </c>
      <c r="F5">
        <f t="shared" si="0"/>
        <v>-0.16719266083547524</v>
      </c>
      <c r="G5">
        <f t="shared" si="0"/>
        <v>-0.1536990158300045</v>
      </c>
      <c r="H5">
        <f t="shared" si="0"/>
        <v>-0.47537518327693323</v>
      </c>
      <c r="I5">
        <f t="shared" si="0"/>
        <v>-0.51051751549761715</v>
      </c>
      <c r="J5">
        <f t="shared" si="0"/>
        <v>-0.5431496811311094</v>
      </c>
      <c r="K5">
        <f t="shared" si="0"/>
        <v>-0.54043033399498497</v>
      </c>
    </row>
    <row r="6" spans="1:11" x14ac:dyDescent="0.2">
      <c r="A6">
        <v>6</v>
      </c>
      <c r="B6">
        <f t="shared" si="1"/>
        <v>-0.66695077468551034</v>
      </c>
      <c r="C6">
        <f t="shared" si="0"/>
        <v>-0.29278372720927726</v>
      </c>
      <c r="D6">
        <f t="shared" si="0"/>
        <v>-0.2522502292357135</v>
      </c>
      <c r="E6">
        <f t="shared" si="0"/>
        <v>-0.21106310899491437</v>
      </c>
      <c r="F6">
        <f t="shared" si="0"/>
        <v>-0.16719266083547524</v>
      </c>
      <c r="G6">
        <f t="shared" si="0"/>
        <v>-0.1536990158300045</v>
      </c>
      <c r="H6">
        <f t="shared" si="0"/>
        <v>-0.47537518327693323</v>
      </c>
      <c r="I6">
        <f t="shared" si="0"/>
        <v>-0.51051751549761715</v>
      </c>
      <c r="J6">
        <f t="shared" si="0"/>
        <v>-0.5431496811311094</v>
      </c>
      <c r="K6">
        <f t="shared" si="0"/>
        <v>-0.54043033399498497</v>
      </c>
    </row>
    <row r="7" spans="1:11" x14ac:dyDescent="0.2">
      <c r="A7">
        <v>7</v>
      </c>
      <c r="B7">
        <f t="shared" si="1"/>
        <v>-0.66695077468551034</v>
      </c>
      <c r="C7">
        <f t="shared" si="0"/>
        <v>-0.29278372720927726</v>
      </c>
      <c r="D7">
        <f t="shared" si="0"/>
        <v>-0.2522502292357135</v>
      </c>
      <c r="E7">
        <f t="shared" si="0"/>
        <v>-0.21106310899491437</v>
      </c>
      <c r="F7">
        <f t="shared" si="0"/>
        <v>-0.16719266083547524</v>
      </c>
      <c r="G7">
        <f t="shared" si="0"/>
        <v>-0.1536990158300045</v>
      </c>
      <c r="H7">
        <f t="shared" si="0"/>
        <v>-0.47537518327693323</v>
      </c>
      <c r="I7">
        <f t="shared" si="0"/>
        <v>-0.51051751549761715</v>
      </c>
      <c r="J7">
        <f t="shared" si="0"/>
        <v>-0.5431496811311094</v>
      </c>
      <c r="K7">
        <f t="shared" si="0"/>
        <v>-0.54043033399498497</v>
      </c>
    </row>
    <row r="8" spans="1:11" x14ac:dyDescent="0.2">
      <c r="A8">
        <v>8</v>
      </c>
      <c r="B8">
        <f t="shared" si="1"/>
        <v>-0.66695077468551034</v>
      </c>
      <c r="C8">
        <f t="shared" si="0"/>
        <v>-0.29278372720927726</v>
      </c>
      <c r="D8">
        <f t="shared" si="0"/>
        <v>-0.2522502292357135</v>
      </c>
      <c r="E8">
        <f t="shared" si="0"/>
        <v>-0.21106310899491437</v>
      </c>
      <c r="F8">
        <f t="shared" si="0"/>
        <v>-0.16719266083547524</v>
      </c>
      <c r="G8">
        <f t="shared" si="0"/>
        <v>-0.1536990158300045</v>
      </c>
      <c r="H8">
        <f t="shared" si="0"/>
        <v>-0.47537518327693323</v>
      </c>
      <c r="I8">
        <f t="shared" si="0"/>
        <v>-0.51051751549761715</v>
      </c>
      <c r="J8">
        <f t="shared" si="0"/>
        <v>-0.5431496811311094</v>
      </c>
      <c r="K8">
        <f t="shared" si="0"/>
        <v>-0.54043033399498497</v>
      </c>
    </row>
    <row r="9" spans="1:11" x14ac:dyDescent="0.2">
      <c r="A9">
        <v>9</v>
      </c>
      <c r="B9">
        <f t="shared" si="1"/>
        <v>-0.66695077468551034</v>
      </c>
      <c r="C9">
        <f t="shared" si="0"/>
        <v>-0.29278372720927726</v>
      </c>
      <c r="D9">
        <f t="shared" si="0"/>
        <v>-0.2522502292357135</v>
      </c>
      <c r="E9">
        <f t="shared" si="0"/>
        <v>-0.21106310899491437</v>
      </c>
      <c r="F9">
        <f t="shared" si="0"/>
        <v>-0.16719266083547524</v>
      </c>
      <c r="G9">
        <f t="shared" si="0"/>
        <v>-0.1536990158300045</v>
      </c>
      <c r="H9">
        <f t="shared" si="0"/>
        <v>-0.47537518327693323</v>
      </c>
      <c r="I9">
        <f t="shared" si="0"/>
        <v>-0.51051751549761715</v>
      </c>
      <c r="J9">
        <f t="shared" si="0"/>
        <v>-0.5431496811311094</v>
      </c>
      <c r="K9">
        <f t="shared" si="0"/>
        <v>-0.54043033399498497</v>
      </c>
    </row>
    <row r="10" spans="1:11" x14ac:dyDescent="0.2">
      <c r="A10">
        <v>10</v>
      </c>
      <c r="B10">
        <f t="shared" si="1"/>
        <v>-0.66695077468551034</v>
      </c>
      <c r="C10">
        <f t="shared" si="0"/>
        <v>-0.29278372720927726</v>
      </c>
      <c r="D10">
        <f t="shared" si="0"/>
        <v>-0.2522502292357135</v>
      </c>
      <c r="E10">
        <f t="shared" si="0"/>
        <v>-0.21106310899491437</v>
      </c>
      <c r="F10">
        <f t="shared" si="0"/>
        <v>-0.16719266083547524</v>
      </c>
      <c r="G10">
        <f t="shared" si="0"/>
        <v>-0.1536990158300045</v>
      </c>
      <c r="H10">
        <f t="shared" si="0"/>
        <v>-0.47537518327693323</v>
      </c>
      <c r="I10">
        <f t="shared" si="0"/>
        <v>-0.51051751549761715</v>
      </c>
      <c r="J10">
        <f t="shared" si="0"/>
        <v>-0.5431496811311094</v>
      </c>
      <c r="K10">
        <f t="shared" si="0"/>
        <v>-0.54043033399498497</v>
      </c>
    </row>
    <row r="11" spans="1:11" x14ac:dyDescent="0.2">
      <c r="A11">
        <v>11</v>
      </c>
      <c r="B11">
        <f t="shared" si="1"/>
        <v>-0.66695077468551034</v>
      </c>
      <c r="C11">
        <f t="shared" si="0"/>
        <v>-0.29278372720927726</v>
      </c>
      <c r="D11">
        <f t="shared" si="0"/>
        <v>-0.2522502292357135</v>
      </c>
      <c r="E11">
        <f t="shared" si="0"/>
        <v>-0.21106310899491437</v>
      </c>
      <c r="F11">
        <f t="shared" si="0"/>
        <v>-0.16719266083547524</v>
      </c>
      <c r="G11">
        <f t="shared" si="0"/>
        <v>-0.1536990158300045</v>
      </c>
      <c r="H11">
        <f t="shared" si="0"/>
        <v>-0.47537518327693323</v>
      </c>
      <c r="I11">
        <f t="shared" si="0"/>
        <v>-0.51051751549761715</v>
      </c>
      <c r="J11">
        <f t="shared" si="0"/>
        <v>-0.5431496811311094</v>
      </c>
      <c r="K11">
        <f t="shared" si="0"/>
        <v>-0.54043033399498497</v>
      </c>
    </row>
    <row r="12" spans="1:11" x14ac:dyDescent="0.2">
      <c r="A12">
        <v>12</v>
      </c>
      <c r="B12">
        <f t="shared" si="1"/>
        <v>-0.66695077468551034</v>
      </c>
      <c r="C12">
        <f t="shared" si="0"/>
        <v>-0.29278372720927726</v>
      </c>
      <c r="D12">
        <f t="shared" si="0"/>
        <v>-0.2522502292357135</v>
      </c>
      <c r="E12">
        <f t="shared" si="0"/>
        <v>-0.21106310899491437</v>
      </c>
      <c r="F12">
        <f t="shared" si="0"/>
        <v>-0.16719266083547524</v>
      </c>
      <c r="G12">
        <f t="shared" si="0"/>
        <v>-0.1536990158300045</v>
      </c>
      <c r="H12">
        <f t="shared" si="0"/>
        <v>-0.47537518327693323</v>
      </c>
      <c r="I12">
        <f t="shared" si="0"/>
        <v>-0.51051751549761715</v>
      </c>
      <c r="J12">
        <f t="shared" si="0"/>
        <v>-0.5431496811311094</v>
      </c>
      <c r="K12">
        <f t="shared" si="0"/>
        <v>-0.54043033399498497</v>
      </c>
    </row>
    <row r="13" spans="1:11" x14ac:dyDescent="0.2">
      <c r="A13">
        <v>13</v>
      </c>
      <c r="B13">
        <f t="shared" si="1"/>
        <v>-0.66695077468551034</v>
      </c>
      <c r="C13">
        <f t="shared" si="0"/>
        <v>-0.29278372720927726</v>
      </c>
      <c r="D13">
        <f t="shared" si="0"/>
        <v>-0.2522502292357135</v>
      </c>
      <c r="E13">
        <f t="shared" si="0"/>
        <v>-0.21106310899491437</v>
      </c>
      <c r="F13">
        <f t="shared" si="0"/>
        <v>-0.16719266083547524</v>
      </c>
      <c r="G13">
        <f t="shared" si="0"/>
        <v>-0.1536990158300045</v>
      </c>
      <c r="H13">
        <f t="shared" si="0"/>
        <v>-0.47537518327693323</v>
      </c>
      <c r="I13">
        <f t="shared" si="0"/>
        <v>-0.51051751549761715</v>
      </c>
      <c r="J13">
        <f t="shared" si="0"/>
        <v>-0.5431496811311094</v>
      </c>
      <c r="K13">
        <f t="shared" si="0"/>
        <v>-0.54043033399498497</v>
      </c>
    </row>
    <row r="14" spans="1:11" x14ac:dyDescent="0.2">
      <c r="A14">
        <v>14</v>
      </c>
      <c r="B14">
        <f t="shared" si="1"/>
        <v>-0.66695077468551034</v>
      </c>
      <c r="C14">
        <f t="shared" si="0"/>
        <v>-0.29278372720927726</v>
      </c>
      <c r="D14">
        <f t="shared" si="0"/>
        <v>-0.2522502292357135</v>
      </c>
      <c r="E14">
        <f t="shared" si="0"/>
        <v>-0.21106310899491437</v>
      </c>
      <c r="F14">
        <f t="shared" si="0"/>
        <v>-0.16719266083547524</v>
      </c>
      <c r="G14">
        <f t="shared" si="0"/>
        <v>-0.1536990158300045</v>
      </c>
      <c r="H14">
        <f t="shared" si="0"/>
        <v>-0.47537518327693323</v>
      </c>
      <c r="I14">
        <f t="shared" si="0"/>
        <v>-0.51051751549761715</v>
      </c>
      <c r="J14">
        <f t="shared" si="0"/>
        <v>-0.5431496811311094</v>
      </c>
      <c r="K14">
        <f t="shared" si="0"/>
        <v>-0.54043033399498497</v>
      </c>
    </row>
    <row r="15" spans="1:11" x14ac:dyDescent="0.2">
      <c r="A15">
        <v>15</v>
      </c>
      <c r="B15">
        <f t="shared" si="1"/>
        <v>-0.66695077468551034</v>
      </c>
      <c r="C15">
        <f t="shared" si="0"/>
        <v>-0.29278372720927726</v>
      </c>
      <c r="D15">
        <f t="shared" si="0"/>
        <v>-0.2522502292357135</v>
      </c>
      <c r="E15">
        <f t="shared" si="0"/>
        <v>-0.21106310899491437</v>
      </c>
      <c r="F15">
        <f t="shared" si="0"/>
        <v>-0.16719266083547524</v>
      </c>
      <c r="G15">
        <f t="shared" si="0"/>
        <v>-0.1536990158300045</v>
      </c>
      <c r="H15">
        <f t="shared" si="0"/>
        <v>-0.47537518327693323</v>
      </c>
      <c r="I15">
        <f t="shared" si="0"/>
        <v>-0.51051751549761715</v>
      </c>
      <c r="J15">
        <f t="shared" si="0"/>
        <v>-0.5431496811311094</v>
      </c>
      <c r="K15">
        <f t="shared" si="0"/>
        <v>-0.54043033399498497</v>
      </c>
    </row>
    <row r="16" spans="1:11" x14ac:dyDescent="0.2">
      <c r="A16">
        <v>16</v>
      </c>
      <c r="B16">
        <f t="shared" si="1"/>
        <v>-0.66695077468551034</v>
      </c>
      <c r="C16">
        <f t="shared" si="0"/>
        <v>-0.29278372720927726</v>
      </c>
      <c r="D16">
        <f t="shared" si="0"/>
        <v>-0.2522502292357135</v>
      </c>
      <c r="E16">
        <f t="shared" si="0"/>
        <v>-0.21106310899491437</v>
      </c>
      <c r="F16">
        <f t="shared" si="0"/>
        <v>-0.16719266083547524</v>
      </c>
      <c r="G16">
        <f t="shared" si="0"/>
        <v>-0.1536990158300045</v>
      </c>
      <c r="H16">
        <f t="shared" si="0"/>
        <v>-0.47537518327693323</v>
      </c>
      <c r="I16">
        <f t="shared" si="0"/>
        <v>-0.51051751549761715</v>
      </c>
      <c r="J16">
        <f t="shared" si="0"/>
        <v>-0.5431496811311094</v>
      </c>
      <c r="K16">
        <f t="shared" si="0"/>
        <v>-0.54043033399498497</v>
      </c>
    </row>
    <row r="17" spans="1:11" x14ac:dyDescent="0.2">
      <c r="A17">
        <v>17</v>
      </c>
      <c r="B17">
        <f>IF(Rules!$B$10=Rules!$F$10,Dealer!B14-SUM(Dealer!B16:B19),Dealer!B3-SUM(Dealer!B5:B8))</f>
        <v>-0.47803347499473703</v>
      </c>
      <c r="C17">
        <f>IF(Rules!$B$10=Rules!$F$10,Dealer!C14-SUM(Dealer!C16:C19),Dealer!C3-SUM(Dealer!C5:C8))</f>
        <v>-0.15297458768154204</v>
      </c>
      <c r="D17">
        <f>IF(Rules!$B$10=Rules!$F$10,Dealer!D14-SUM(Dealer!D16:D19),Dealer!D3-SUM(Dealer!D5:D8))</f>
        <v>-0.11721624142457365</v>
      </c>
      <c r="E17">
        <f>IF(Rules!$B$10=Rules!$F$10,Dealer!E14-SUM(Dealer!E16:E19),Dealer!E3-SUM(Dealer!E5:E8))</f>
        <v>-8.0573373145316152E-2</v>
      </c>
      <c r="F17">
        <f>IF(Rules!$B$10=Rules!$F$10,Dealer!F14-SUM(Dealer!F16:F19),Dealer!F3-SUM(Dealer!F5:F8))</f>
        <v>-4.4941375564924446E-2</v>
      </c>
      <c r="G17">
        <f>IF(Rules!$B$10=Rules!$F$10,Dealer!G14-SUM(Dealer!G16:G19),Dealer!G3-SUM(Dealer!G5:G8))</f>
        <v>1.1739160673341853E-2</v>
      </c>
      <c r="H17">
        <f>IF(Rules!$B$10=Rules!$F$10,Dealer!H14-SUM(Dealer!H16:H19),Dealer!H3-SUM(Dealer!H5:H8))</f>
        <v>-0.10680898948269468</v>
      </c>
      <c r="I17">
        <f>IF(Rules!$B$10=Rules!$F$10,Dealer!I14-SUM(Dealer!I16:I19),Dealer!I3-SUM(Dealer!I5:I8))</f>
        <v>-0.38195097104844711</v>
      </c>
      <c r="J17">
        <f>IF(Rules!$B$10=Rules!$F$10,Dealer!J14-SUM(Dealer!J16:J19),Dealer!J3-SUM(Dealer!J5:J8))</f>
        <v>-0.42315423964521737</v>
      </c>
      <c r="K17">
        <f>IF(Rules!$B$10=Rules!$F$10,Dealer!K14-SUM(Dealer!K16:K19),Dealer!K3-SUM(Dealer!K5:K8))</f>
        <v>-0.41972063392881986</v>
      </c>
    </row>
    <row r="18" spans="1:11" x14ac:dyDescent="0.2">
      <c r="A18">
        <v>18</v>
      </c>
      <c r="B18">
        <f>IF(Rules!$B$10=Rules!$F$10,Dealer!B14+Dealer!B15-SUM(Dealer!B17:B19),SUM(Dealer!B3:B4)-SUM(Dealer!B6:B8))</f>
        <v>-0.10019887561319057</v>
      </c>
      <c r="C18">
        <f>IF(Rules!$B$10=Rules!$F$10,Dealer!C14+Dealer!C15-SUM(Dealer!C17:C19),SUM(Dealer!C3:C4)-SUM(Dealer!C6:C8))</f>
        <v>0.12174190222088771</v>
      </c>
      <c r="D18">
        <f>IF(Rules!$B$10=Rules!$F$10,Dealer!D14+Dealer!D15-SUM(Dealer!D17:D19),SUM(Dealer!D3:D4)-SUM(Dealer!D6:D8))</f>
        <v>0.14830007284131119</v>
      </c>
      <c r="E18">
        <f>IF(Rules!$B$10=Rules!$F$10,Dealer!E14+Dealer!E15-SUM(Dealer!E17:E19),SUM(Dealer!E3:E4)-SUM(Dealer!E6:E8))</f>
        <v>0.17585443719748528</v>
      </c>
      <c r="F18">
        <f>IF(Rules!$B$10=Rules!$F$10,Dealer!F14+Dealer!F15-SUM(Dealer!F17:F19),SUM(Dealer!F3:F4)-SUM(Dealer!F6:F8))</f>
        <v>0.19956119497617719</v>
      </c>
      <c r="G18">
        <f>IF(Rules!$B$10=Rules!$F$10,Dealer!G14+Dealer!G15-SUM(Dealer!G17:G19),SUM(Dealer!G3:G4)-SUM(Dealer!G6:G8))</f>
        <v>0.28344391604689856</v>
      </c>
      <c r="H18">
        <f>IF(Rules!$B$10=Rules!$F$10,Dealer!H14+Dealer!H15-SUM(Dealer!H17:H19),SUM(Dealer!H3:H4)-SUM(Dealer!H6:H8))</f>
        <v>0.3995541673365518</v>
      </c>
      <c r="I18">
        <f>IF(Rules!$B$10=Rules!$F$10,Dealer!I14+Dealer!I15-SUM(Dealer!I17:I19),SUM(Dealer!I3:I4)-SUM(Dealer!I6:I8))</f>
        <v>0.10595134861912359</v>
      </c>
      <c r="J18">
        <f>IF(Rules!$B$10=Rules!$F$10,Dealer!J14+Dealer!J15-SUM(Dealer!J17:J19),SUM(Dealer!J3:J4)-SUM(Dealer!J6:J8))</f>
        <v>-0.18316335667343331</v>
      </c>
      <c r="K18">
        <f>IF(Rules!$B$10=Rules!$F$10,Dealer!K14+Dealer!K15-SUM(Dealer!K17:K19),SUM(Dealer!K3:K4)-SUM(Dealer!K6:K8))</f>
        <v>-0.17830123379648949</v>
      </c>
    </row>
    <row r="19" spans="1:11" x14ac:dyDescent="0.2">
      <c r="A19">
        <v>19</v>
      </c>
      <c r="B19">
        <f>IF(Rules!$B$10=Rules!$F$10,SUM(Dealer!B14:B16)-Dealer!B18-Dealer!B19,SUM(Dealer!B3:B5)-SUM(Dealer!B7:B8))</f>
        <v>0.27763572376835594</v>
      </c>
      <c r="C19">
        <f>IF(Rules!$B$10=Rules!$F$10,SUM(Dealer!C14:C16)-Dealer!C18-Dealer!C19,SUM(Dealer!C3:C5)-SUM(Dealer!C7:C8))</f>
        <v>0.38630468602058993</v>
      </c>
      <c r="D19">
        <f>IF(Rules!$B$10=Rules!$F$10,SUM(Dealer!D14:D16)-Dealer!D18-Dealer!D19,SUM(Dealer!D3:D5)-SUM(Dealer!D7:D8))</f>
        <v>0.4043629365977599</v>
      </c>
      <c r="E19">
        <f>IF(Rules!$B$10=Rules!$F$10,SUM(Dealer!E14:E16)-Dealer!E18-Dealer!E19,SUM(Dealer!E3:E5)-SUM(Dealer!E7:E8))</f>
        <v>0.42317892482749653</v>
      </c>
      <c r="F19">
        <f>IF(Rules!$B$10=Rules!$F$10,SUM(Dealer!F14:F16)-Dealer!F18-Dealer!F19,SUM(Dealer!F3:F5)-SUM(Dealer!F7:F8))</f>
        <v>0.43951210416088371</v>
      </c>
      <c r="G19">
        <f>IF(Rules!$B$10=Rules!$F$10,SUM(Dealer!G14:G16)-Dealer!G18-Dealer!G19,SUM(Dealer!G3:G5)-SUM(Dealer!G7:G8))</f>
        <v>0.49597707378731914</v>
      </c>
      <c r="H19">
        <f>IF(Rules!$B$10=Rules!$F$10,SUM(Dealer!H14:H16)-Dealer!H18-Dealer!H19,SUM(Dealer!H3:H5)-SUM(Dealer!H7:H8))</f>
        <v>0.6159764957534315</v>
      </c>
      <c r="I19">
        <f>IF(Rules!$B$10=Rules!$F$10,SUM(Dealer!I14:I16)-Dealer!I18-Dealer!I19,SUM(Dealer!I3:I5)-SUM(Dealer!I7:I8))</f>
        <v>0.59385366828669439</v>
      </c>
      <c r="J19">
        <f>IF(Rules!$B$10=Rules!$F$10,SUM(Dealer!J14:J16)-Dealer!J18-Dealer!J19,SUM(Dealer!J3:J5)-SUM(Dealer!J7:J8))</f>
        <v>0.28759675706758148</v>
      </c>
      <c r="K19">
        <f>IF(Rules!$B$10=Rules!$F$10,SUM(Dealer!K14:K16)-Dealer!K18-Dealer!K19,SUM(Dealer!K3:K5)-SUM(Dealer!K7:K8))</f>
        <v>6.3118166335840831E-2</v>
      </c>
    </row>
    <row r="20" spans="1:11" x14ac:dyDescent="0.2">
      <c r="A20">
        <v>20</v>
      </c>
      <c r="B20">
        <f>IF(Rules!$B$10=Rules!$F$10,SUM(Dealer!B14:B17)-Dealer!B19,SUM(Dealer!B3:B6)-Dealer!B8)</f>
        <v>0.65547032314990239</v>
      </c>
      <c r="C20">
        <f>IF(Rules!$B$10=Rules!$F$10,SUM(Dealer!C14:C17)-Dealer!C19,SUM(Dealer!C3:C6)-Dealer!C8)</f>
        <v>0.63998657521683877</v>
      </c>
      <c r="D20">
        <f>IF(Rules!$B$10=Rules!$F$10,SUM(Dealer!D14:D17)-Dealer!D19,SUM(Dealer!D3:D6)-Dealer!D8)</f>
        <v>0.65027209425148136</v>
      </c>
      <c r="E20">
        <f>IF(Rules!$B$10=Rules!$F$10,SUM(Dealer!E14:E17)-Dealer!E19,SUM(Dealer!E3:E6)-Dealer!E8)</f>
        <v>0.66104996194807186</v>
      </c>
      <c r="F20">
        <f>IF(Rules!$B$10=Rules!$F$10,SUM(Dealer!F14:F17)-Dealer!F19,SUM(Dealer!F3:F6)-Dealer!F8)</f>
        <v>0.67035969063279999</v>
      </c>
      <c r="G20">
        <f>IF(Rules!$B$10=Rules!$F$10,SUM(Dealer!G14:G17)-Dealer!G19,SUM(Dealer!G3:G6)-Dealer!G8)</f>
        <v>0.70395857017134467</v>
      </c>
      <c r="H20">
        <f>IF(Rules!$B$10=Rules!$F$10,SUM(Dealer!H14:H17)-Dealer!H19,SUM(Dealer!H3:H6)-Dealer!H8)</f>
        <v>0.77322722653717491</v>
      </c>
      <c r="I20">
        <f>IF(Rules!$B$10=Rules!$F$10,SUM(Dealer!I14:I17)-Dealer!I19,SUM(Dealer!I3:I6)-Dealer!I8)</f>
        <v>0.79181515955189841</v>
      </c>
      <c r="J20">
        <f>IF(Rules!$B$10=Rules!$F$10,SUM(Dealer!J14:J17)-Dealer!J19,SUM(Dealer!J3:J6)-Dealer!J8)</f>
        <v>0.75835687080859626</v>
      </c>
      <c r="K20">
        <f>IF(Rules!$B$10=Rules!$F$10,SUM(Dealer!K14:K17)-Dealer!K19,SUM(Dealer!K3:K6)-Dealer!K8)</f>
        <v>0.55453756646817121</v>
      </c>
    </row>
    <row r="21" spans="1:11" x14ac:dyDescent="0.2">
      <c r="A21">
        <v>21</v>
      </c>
      <c r="B21">
        <f>IF(Rules!$B$13=Rules!$E$13,1,IF(Rules!$B$10=Rules!$F$10,SUM(Dealer!B14:B18),SUM(Dealer!B3:B7)))</f>
        <v>0.92219381142033785</v>
      </c>
      <c r="C21">
        <f>IF(Rules!$B$13=Rules!$E$13,1,IF(Rules!$B$10=Rules!$F$10,SUM(Dealer!C14:C18),SUM(Dealer!C3:C7)))</f>
        <v>0.88200651549403997</v>
      </c>
      <c r="D21">
        <f>IF(Rules!$B$13=Rules!$E$13,1,IF(Rules!$B$10=Rules!$F$10,SUM(Dealer!D14:D18),SUM(Dealer!D3:D7)))</f>
        <v>0.88530035730174927</v>
      </c>
      <c r="E21">
        <f>IF(Rules!$B$13=Rules!$E$13,1,IF(Rules!$B$10=Rules!$F$10,SUM(Dealer!E14:E18),SUM(Dealer!E3:E7)))</f>
        <v>0.88876729296591961</v>
      </c>
      <c r="F21">
        <f>IF(Rules!$B$13=Rules!$E$13,1,IF(Rules!$B$10=Rules!$F$10,SUM(Dealer!F14:F18),SUM(Dealer!F3:F7)))</f>
        <v>0.89175382659528035</v>
      </c>
      <c r="G21">
        <f>IF(Rules!$B$13=Rules!$E$13,1,IF(Rules!$B$10=Rules!$F$10,SUM(Dealer!G14:G18),SUM(Dealer!G3:G7)))</f>
        <v>0.90283674384257995</v>
      </c>
      <c r="H21">
        <f>IF(Rules!$B$13=Rules!$E$13,1,IF(Rules!$B$10=Rules!$F$10,SUM(Dealer!H14:H18),SUM(Dealer!H3:H7)))</f>
        <v>0.92592629596452325</v>
      </c>
      <c r="I21">
        <f>IF(Rules!$B$13=Rules!$E$13,1,IF(Rules!$B$10=Rules!$F$10,SUM(Dealer!I14:I18),SUM(Dealer!I3:I7)))</f>
        <v>0.93060505318396614</v>
      </c>
      <c r="J21">
        <f>IF(Rules!$B$13=Rules!$E$13,1,IF(Rules!$B$10=Rules!$F$10,SUM(Dealer!J14:J18),SUM(Dealer!J3:J7)))</f>
        <v>0.93917615614724415</v>
      </c>
      <c r="K21">
        <f>IF(Rules!$B$13=Rules!$E$13,1,IF(Rules!$B$10=Rules!$F$10,SUM(Dealer!K14:K18),SUM(Dealer!K3:K7)))</f>
        <v>0.96262363326716827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B11</f>
        <v>-0.66695077468551034</v>
      </c>
      <c r="C34">
        <f t="shared" ref="C34:K34" si="2">C11</f>
        <v>-0.29278372720927726</v>
      </c>
      <c r="D34">
        <f t="shared" si="2"/>
        <v>-0.2522502292357135</v>
      </c>
      <c r="E34">
        <f t="shared" si="2"/>
        <v>-0.21106310899491437</v>
      </c>
      <c r="F34">
        <f t="shared" si="2"/>
        <v>-0.16719266083547524</v>
      </c>
      <c r="G34">
        <f t="shared" si="2"/>
        <v>-0.1536990158300045</v>
      </c>
      <c r="H34">
        <f t="shared" si="2"/>
        <v>-0.47537518327693323</v>
      </c>
      <c r="I34">
        <f t="shared" si="2"/>
        <v>-0.51051751549761715</v>
      </c>
      <c r="J34">
        <f t="shared" si="2"/>
        <v>-0.5431496811311094</v>
      </c>
      <c r="K34">
        <f t="shared" si="2"/>
        <v>-0.54043033399498497</v>
      </c>
    </row>
    <row r="35" spans="1:11" x14ac:dyDescent="0.2">
      <c r="A35">
        <v>12</v>
      </c>
      <c r="B35">
        <f t="shared" ref="B35:K35" si="3">B12</f>
        <v>-0.66695077468551034</v>
      </c>
      <c r="C35">
        <f t="shared" si="3"/>
        <v>-0.29278372720927726</v>
      </c>
      <c r="D35">
        <f t="shared" si="3"/>
        <v>-0.2522502292357135</v>
      </c>
      <c r="E35">
        <f t="shared" si="3"/>
        <v>-0.21106310899491437</v>
      </c>
      <c r="F35">
        <f t="shared" si="3"/>
        <v>-0.16719266083547524</v>
      </c>
      <c r="G35">
        <f t="shared" si="3"/>
        <v>-0.1536990158300045</v>
      </c>
      <c r="H35">
        <f t="shared" si="3"/>
        <v>-0.47537518327693323</v>
      </c>
      <c r="I35">
        <f t="shared" si="3"/>
        <v>-0.51051751549761715</v>
      </c>
      <c r="J35">
        <f t="shared" si="3"/>
        <v>-0.5431496811311094</v>
      </c>
      <c r="K35">
        <f t="shared" si="3"/>
        <v>-0.54043033399498497</v>
      </c>
    </row>
    <row r="36" spans="1:11" x14ac:dyDescent="0.2">
      <c r="A36">
        <v>13</v>
      </c>
      <c r="B36">
        <f t="shared" ref="B36:K36" si="4">B13</f>
        <v>-0.66695077468551034</v>
      </c>
      <c r="C36">
        <f t="shared" si="4"/>
        <v>-0.29278372720927726</v>
      </c>
      <c r="D36">
        <f t="shared" si="4"/>
        <v>-0.2522502292357135</v>
      </c>
      <c r="E36">
        <f t="shared" si="4"/>
        <v>-0.21106310899491437</v>
      </c>
      <c r="F36">
        <f t="shared" si="4"/>
        <v>-0.16719266083547524</v>
      </c>
      <c r="G36">
        <f t="shared" si="4"/>
        <v>-0.1536990158300045</v>
      </c>
      <c r="H36">
        <f t="shared" si="4"/>
        <v>-0.47537518327693323</v>
      </c>
      <c r="I36">
        <f t="shared" si="4"/>
        <v>-0.51051751549761715</v>
      </c>
      <c r="J36">
        <f t="shared" si="4"/>
        <v>-0.5431496811311094</v>
      </c>
      <c r="K36">
        <f t="shared" si="4"/>
        <v>-0.54043033399498497</v>
      </c>
    </row>
    <row r="37" spans="1:11" x14ac:dyDescent="0.2">
      <c r="A37">
        <v>14</v>
      </c>
      <c r="B37">
        <f t="shared" ref="B37:K37" si="5">B14</f>
        <v>-0.66695077468551034</v>
      </c>
      <c r="C37">
        <f t="shared" si="5"/>
        <v>-0.29278372720927726</v>
      </c>
      <c r="D37">
        <f t="shared" si="5"/>
        <v>-0.2522502292357135</v>
      </c>
      <c r="E37">
        <f t="shared" si="5"/>
        <v>-0.21106310899491437</v>
      </c>
      <c r="F37">
        <f t="shared" si="5"/>
        <v>-0.16719266083547524</v>
      </c>
      <c r="G37">
        <f t="shared" si="5"/>
        <v>-0.1536990158300045</v>
      </c>
      <c r="H37">
        <f t="shared" si="5"/>
        <v>-0.47537518327693323</v>
      </c>
      <c r="I37">
        <f t="shared" si="5"/>
        <v>-0.51051751549761715</v>
      </c>
      <c r="J37">
        <f t="shared" si="5"/>
        <v>-0.5431496811311094</v>
      </c>
      <c r="K37">
        <f t="shared" si="5"/>
        <v>-0.54043033399498497</v>
      </c>
    </row>
    <row r="38" spans="1:11" x14ac:dyDescent="0.2">
      <c r="A38">
        <v>15</v>
      </c>
      <c r="B38">
        <f t="shared" ref="B38:K38" si="6">B15</f>
        <v>-0.66695077468551034</v>
      </c>
      <c r="C38">
        <f t="shared" si="6"/>
        <v>-0.29278372720927726</v>
      </c>
      <c r="D38">
        <f t="shared" si="6"/>
        <v>-0.2522502292357135</v>
      </c>
      <c r="E38">
        <f t="shared" si="6"/>
        <v>-0.21106310899491437</v>
      </c>
      <c r="F38">
        <f t="shared" si="6"/>
        <v>-0.16719266083547524</v>
      </c>
      <c r="G38">
        <f t="shared" si="6"/>
        <v>-0.1536990158300045</v>
      </c>
      <c r="H38">
        <f t="shared" si="6"/>
        <v>-0.47537518327693323</v>
      </c>
      <c r="I38">
        <f t="shared" si="6"/>
        <v>-0.51051751549761715</v>
      </c>
      <c r="J38">
        <f t="shared" si="6"/>
        <v>-0.5431496811311094</v>
      </c>
      <c r="K38">
        <f t="shared" si="6"/>
        <v>-0.54043033399498497</v>
      </c>
    </row>
    <row r="39" spans="1:11" x14ac:dyDescent="0.2">
      <c r="A39">
        <v>16</v>
      </c>
      <c r="B39">
        <f t="shared" ref="B39:K39" si="7">B16</f>
        <v>-0.66695077468551034</v>
      </c>
      <c r="C39">
        <f t="shared" si="7"/>
        <v>-0.29278372720927726</v>
      </c>
      <c r="D39">
        <f t="shared" si="7"/>
        <v>-0.2522502292357135</v>
      </c>
      <c r="E39">
        <f t="shared" si="7"/>
        <v>-0.21106310899491437</v>
      </c>
      <c r="F39">
        <f t="shared" si="7"/>
        <v>-0.16719266083547524</v>
      </c>
      <c r="G39">
        <f t="shared" si="7"/>
        <v>-0.1536990158300045</v>
      </c>
      <c r="H39">
        <f t="shared" si="7"/>
        <v>-0.47537518327693323</v>
      </c>
      <c r="I39">
        <f t="shared" si="7"/>
        <v>-0.51051751549761715</v>
      </c>
      <c r="J39">
        <f t="shared" si="7"/>
        <v>-0.5431496811311094</v>
      </c>
      <c r="K39">
        <f t="shared" si="7"/>
        <v>-0.54043033399498497</v>
      </c>
    </row>
    <row r="40" spans="1:11" x14ac:dyDescent="0.2">
      <c r="A40">
        <v>17</v>
      </c>
      <c r="B40">
        <f t="shared" ref="B40:K40" si="8">B17</f>
        <v>-0.47803347499473703</v>
      </c>
      <c r="C40">
        <f t="shared" si="8"/>
        <v>-0.15297458768154204</v>
      </c>
      <c r="D40">
        <f t="shared" si="8"/>
        <v>-0.11721624142457365</v>
      </c>
      <c r="E40">
        <f t="shared" si="8"/>
        <v>-8.0573373145316152E-2</v>
      </c>
      <c r="F40">
        <f t="shared" si="8"/>
        <v>-4.4941375564924446E-2</v>
      </c>
      <c r="G40">
        <f t="shared" si="8"/>
        <v>1.1739160673341853E-2</v>
      </c>
      <c r="H40">
        <f t="shared" si="8"/>
        <v>-0.10680898948269468</v>
      </c>
      <c r="I40">
        <f t="shared" si="8"/>
        <v>-0.38195097104844711</v>
      </c>
      <c r="J40">
        <f t="shared" si="8"/>
        <v>-0.42315423964521737</v>
      </c>
      <c r="K40">
        <f t="shared" si="8"/>
        <v>-0.41972063392881986</v>
      </c>
    </row>
    <row r="41" spans="1:11" x14ac:dyDescent="0.2">
      <c r="A41">
        <v>18</v>
      </c>
      <c r="B41">
        <f t="shared" ref="B41:K41" si="9">B18</f>
        <v>-0.10019887561319057</v>
      </c>
      <c r="C41">
        <f t="shared" si="9"/>
        <v>0.12174190222088771</v>
      </c>
      <c r="D41">
        <f t="shared" si="9"/>
        <v>0.14830007284131119</v>
      </c>
      <c r="E41">
        <f t="shared" si="9"/>
        <v>0.17585443719748528</v>
      </c>
      <c r="F41">
        <f t="shared" si="9"/>
        <v>0.19956119497617719</v>
      </c>
      <c r="G41">
        <f t="shared" si="9"/>
        <v>0.28344391604689856</v>
      </c>
      <c r="H41">
        <f t="shared" si="9"/>
        <v>0.3995541673365518</v>
      </c>
      <c r="I41">
        <f t="shared" si="9"/>
        <v>0.10595134861912359</v>
      </c>
      <c r="J41">
        <f t="shared" si="9"/>
        <v>-0.18316335667343331</v>
      </c>
      <c r="K41">
        <f t="shared" si="9"/>
        <v>-0.17830123379648949</v>
      </c>
    </row>
    <row r="42" spans="1:11" x14ac:dyDescent="0.2">
      <c r="A42">
        <v>19</v>
      </c>
      <c r="B42">
        <f t="shared" ref="B42:K42" si="10">B19</f>
        <v>0.27763572376835594</v>
      </c>
      <c r="C42">
        <f t="shared" si="10"/>
        <v>0.38630468602058993</v>
      </c>
      <c r="D42">
        <f t="shared" si="10"/>
        <v>0.4043629365977599</v>
      </c>
      <c r="E42">
        <f t="shared" si="10"/>
        <v>0.42317892482749653</v>
      </c>
      <c r="F42">
        <f t="shared" si="10"/>
        <v>0.43951210416088371</v>
      </c>
      <c r="G42">
        <f t="shared" si="10"/>
        <v>0.49597707378731914</v>
      </c>
      <c r="H42">
        <f t="shared" si="10"/>
        <v>0.6159764957534315</v>
      </c>
      <c r="I42">
        <f t="shared" si="10"/>
        <v>0.59385366828669439</v>
      </c>
      <c r="J42">
        <f t="shared" si="10"/>
        <v>0.28759675706758148</v>
      </c>
      <c r="K42">
        <f t="shared" si="10"/>
        <v>6.3118166335840831E-2</v>
      </c>
    </row>
    <row r="43" spans="1:11" x14ac:dyDescent="0.2">
      <c r="A43">
        <v>20</v>
      </c>
      <c r="B43">
        <f t="shared" ref="B43:K43" si="11">B20</f>
        <v>0.65547032314990239</v>
      </c>
      <c r="C43">
        <f t="shared" si="11"/>
        <v>0.63998657521683877</v>
      </c>
      <c r="D43">
        <f t="shared" si="11"/>
        <v>0.65027209425148136</v>
      </c>
      <c r="E43">
        <f t="shared" si="11"/>
        <v>0.66104996194807186</v>
      </c>
      <c r="F43">
        <f t="shared" si="11"/>
        <v>0.67035969063279999</v>
      </c>
      <c r="G43">
        <f t="shared" si="11"/>
        <v>0.70395857017134467</v>
      </c>
      <c r="H43">
        <f t="shared" si="11"/>
        <v>0.77322722653717491</v>
      </c>
      <c r="I43">
        <f t="shared" si="11"/>
        <v>0.79181515955189841</v>
      </c>
      <c r="J43">
        <f t="shared" si="11"/>
        <v>0.75835687080859626</v>
      </c>
      <c r="K43">
        <f t="shared" si="11"/>
        <v>0.55453756646817121</v>
      </c>
    </row>
    <row r="44" spans="1:11" x14ac:dyDescent="0.2">
      <c r="A44">
        <v>21</v>
      </c>
      <c r="B44">
        <f t="shared" ref="B44:K44" si="12">B21</f>
        <v>0.92219381142033785</v>
      </c>
      <c r="C44">
        <f t="shared" si="12"/>
        <v>0.88200651549403997</v>
      </c>
      <c r="D44">
        <f t="shared" si="12"/>
        <v>0.88530035730174927</v>
      </c>
      <c r="E44">
        <f t="shared" si="12"/>
        <v>0.88876729296591961</v>
      </c>
      <c r="F44">
        <f t="shared" si="12"/>
        <v>0.89175382659528035</v>
      </c>
      <c r="G44">
        <f t="shared" si="12"/>
        <v>0.90283674384257995</v>
      </c>
      <c r="H44">
        <f t="shared" si="12"/>
        <v>0.92592629596452325</v>
      </c>
      <c r="I44">
        <f t="shared" si="12"/>
        <v>0.93060505318396614</v>
      </c>
      <c r="J44">
        <f t="shared" si="12"/>
        <v>0.93917615614724415</v>
      </c>
      <c r="K44">
        <f t="shared" si="12"/>
        <v>0.96262363326716827</v>
      </c>
    </row>
    <row r="45" spans="1:11" x14ac:dyDescent="0.2">
      <c r="A45">
        <v>22</v>
      </c>
      <c r="B45">
        <f>B12</f>
        <v>-0.66695077468551034</v>
      </c>
      <c r="C45">
        <f t="shared" ref="C45:K45" si="13">C12</f>
        <v>-0.29278372720927726</v>
      </c>
      <c r="D45">
        <f t="shared" si="13"/>
        <v>-0.2522502292357135</v>
      </c>
      <c r="E45">
        <f t="shared" si="13"/>
        <v>-0.21106310899491437</v>
      </c>
      <c r="F45">
        <f t="shared" si="13"/>
        <v>-0.16719266083547524</v>
      </c>
      <c r="G45">
        <f t="shared" si="13"/>
        <v>-0.1536990158300045</v>
      </c>
      <c r="H45">
        <f t="shared" si="13"/>
        <v>-0.47537518327693323</v>
      </c>
      <c r="I45">
        <f t="shared" si="13"/>
        <v>-0.51051751549761715</v>
      </c>
      <c r="J45">
        <f t="shared" si="13"/>
        <v>-0.5431496811311094</v>
      </c>
      <c r="K45">
        <f t="shared" si="13"/>
        <v>-0.54043033399498497</v>
      </c>
    </row>
    <row r="46" spans="1:11" x14ac:dyDescent="0.2">
      <c r="A46">
        <v>23</v>
      </c>
      <c r="B46">
        <f t="shared" ref="B46:K46" si="14">B13</f>
        <v>-0.66695077468551034</v>
      </c>
      <c r="C46">
        <f t="shared" si="14"/>
        <v>-0.29278372720927726</v>
      </c>
      <c r="D46">
        <f t="shared" si="14"/>
        <v>-0.2522502292357135</v>
      </c>
      <c r="E46">
        <f t="shared" si="14"/>
        <v>-0.21106310899491437</v>
      </c>
      <c r="F46">
        <f t="shared" si="14"/>
        <v>-0.16719266083547524</v>
      </c>
      <c r="G46">
        <f t="shared" si="14"/>
        <v>-0.1536990158300045</v>
      </c>
      <c r="H46">
        <f t="shared" si="14"/>
        <v>-0.47537518327693323</v>
      </c>
      <c r="I46">
        <f t="shared" si="14"/>
        <v>-0.51051751549761715</v>
      </c>
      <c r="J46">
        <f t="shared" si="14"/>
        <v>-0.5431496811311094</v>
      </c>
      <c r="K46">
        <f t="shared" si="14"/>
        <v>-0.54043033399498497</v>
      </c>
    </row>
    <row r="47" spans="1:11" x14ac:dyDescent="0.2">
      <c r="A47">
        <v>24</v>
      </c>
      <c r="B47">
        <f t="shared" ref="B47:K47" si="15">B14</f>
        <v>-0.66695077468551034</v>
      </c>
      <c r="C47">
        <f t="shared" si="15"/>
        <v>-0.29278372720927726</v>
      </c>
      <c r="D47">
        <f t="shared" si="15"/>
        <v>-0.2522502292357135</v>
      </c>
      <c r="E47">
        <f t="shared" si="15"/>
        <v>-0.21106310899491437</v>
      </c>
      <c r="F47">
        <f t="shared" si="15"/>
        <v>-0.16719266083547524</v>
      </c>
      <c r="G47">
        <f t="shared" si="15"/>
        <v>-0.1536990158300045</v>
      </c>
      <c r="H47">
        <f t="shared" si="15"/>
        <v>-0.47537518327693323</v>
      </c>
      <c r="I47">
        <f t="shared" si="15"/>
        <v>-0.51051751549761715</v>
      </c>
      <c r="J47">
        <f t="shared" si="15"/>
        <v>-0.5431496811311094</v>
      </c>
      <c r="K47">
        <f t="shared" si="15"/>
        <v>-0.54043033399498497</v>
      </c>
    </row>
    <row r="48" spans="1:11" x14ac:dyDescent="0.2">
      <c r="A48">
        <v>25</v>
      </c>
      <c r="B48">
        <f t="shared" ref="B48:K48" si="16">B15</f>
        <v>-0.66695077468551034</v>
      </c>
      <c r="C48">
        <f t="shared" si="16"/>
        <v>-0.29278372720927726</v>
      </c>
      <c r="D48">
        <f t="shared" si="16"/>
        <v>-0.2522502292357135</v>
      </c>
      <c r="E48">
        <f t="shared" si="16"/>
        <v>-0.21106310899491437</v>
      </c>
      <c r="F48">
        <f t="shared" si="16"/>
        <v>-0.16719266083547524</v>
      </c>
      <c r="G48">
        <f t="shared" si="16"/>
        <v>-0.1536990158300045</v>
      </c>
      <c r="H48">
        <f t="shared" si="16"/>
        <v>-0.47537518327693323</v>
      </c>
      <c r="I48">
        <f t="shared" si="16"/>
        <v>-0.51051751549761715</v>
      </c>
      <c r="J48">
        <f t="shared" si="16"/>
        <v>-0.5431496811311094</v>
      </c>
      <c r="K48">
        <f t="shared" si="16"/>
        <v>-0.54043033399498497</v>
      </c>
    </row>
    <row r="49" spans="1:11" x14ac:dyDescent="0.2">
      <c r="A49">
        <v>26</v>
      </c>
      <c r="B49">
        <f t="shared" ref="B49:K49" si="17">B16</f>
        <v>-0.66695077468551034</v>
      </c>
      <c r="C49">
        <f t="shared" si="17"/>
        <v>-0.29278372720927726</v>
      </c>
      <c r="D49">
        <f t="shared" si="17"/>
        <v>-0.2522502292357135</v>
      </c>
      <c r="E49">
        <f t="shared" si="17"/>
        <v>-0.21106310899491437</v>
      </c>
      <c r="F49">
        <f t="shared" si="17"/>
        <v>-0.16719266083547524</v>
      </c>
      <c r="G49">
        <f t="shared" si="17"/>
        <v>-0.1536990158300045</v>
      </c>
      <c r="H49">
        <f t="shared" si="17"/>
        <v>-0.47537518327693323</v>
      </c>
      <c r="I49">
        <f t="shared" si="17"/>
        <v>-0.51051751549761715</v>
      </c>
      <c r="J49">
        <f t="shared" si="17"/>
        <v>-0.5431496811311094</v>
      </c>
      <c r="K49">
        <f t="shared" si="17"/>
        <v>-0.54043033399498497</v>
      </c>
    </row>
    <row r="50" spans="1:11" x14ac:dyDescent="0.2">
      <c r="A50">
        <v>27</v>
      </c>
      <c r="B50">
        <f t="shared" ref="B50:K50" si="18">B17</f>
        <v>-0.47803347499473703</v>
      </c>
      <c r="C50">
        <f t="shared" si="18"/>
        <v>-0.15297458768154204</v>
      </c>
      <c r="D50">
        <f t="shared" si="18"/>
        <v>-0.11721624142457365</v>
      </c>
      <c r="E50">
        <f t="shared" si="18"/>
        <v>-8.0573373145316152E-2</v>
      </c>
      <c r="F50">
        <f t="shared" si="18"/>
        <v>-4.4941375564924446E-2</v>
      </c>
      <c r="G50">
        <f t="shared" si="18"/>
        <v>1.1739160673341853E-2</v>
      </c>
      <c r="H50">
        <f t="shared" si="18"/>
        <v>-0.10680898948269468</v>
      </c>
      <c r="I50">
        <f t="shared" si="18"/>
        <v>-0.38195097104844711</v>
      </c>
      <c r="J50">
        <f t="shared" si="18"/>
        <v>-0.42315423964521737</v>
      </c>
      <c r="K50">
        <f t="shared" si="18"/>
        <v>-0.41972063392881986</v>
      </c>
    </row>
    <row r="51" spans="1:11" x14ac:dyDescent="0.2">
      <c r="A51">
        <v>28</v>
      </c>
      <c r="B51">
        <f t="shared" ref="B51:K51" si="19">B18</f>
        <v>-0.10019887561319057</v>
      </c>
      <c r="C51">
        <f t="shared" si="19"/>
        <v>0.12174190222088771</v>
      </c>
      <c r="D51">
        <f t="shared" si="19"/>
        <v>0.14830007284131119</v>
      </c>
      <c r="E51">
        <f t="shared" si="19"/>
        <v>0.17585443719748528</v>
      </c>
      <c r="F51">
        <f t="shared" si="19"/>
        <v>0.19956119497617719</v>
      </c>
      <c r="G51">
        <f t="shared" si="19"/>
        <v>0.28344391604689856</v>
      </c>
      <c r="H51">
        <f t="shared" si="19"/>
        <v>0.3995541673365518</v>
      </c>
      <c r="I51">
        <f t="shared" si="19"/>
        <v>0.10595134861912359</v>
      </c>
      <c r="J51">
        <f t="shared" si="19"/>
        <v>-0.18316335667343331</v>
      </c>
      <c r="K51">
        <f t="shared" si="19"/>
        <v>-0.17830123379648949</v>
      </c>
    </row>
    <row r="52" spans="1:11" x14ac:dyDescent="0.2">
      <c r="A52">
        <v>29</v>
      </c>
      <c r="B52">
        <f t="shared" ref="B52:K52" si="20">B19</f>
        <v>0.27763572376835594</v>
      </c>
      <c r="C52">
        <f t="shared" si="20"/>
        <v>0.38630468602058993</v>
      </c>
      <c r="D52">
        <f t="shared" si="20"/>
        <v>0.4043629365977599</v>
      </c>
      <c r="E52">
        <f t="shared" si="20"/>
        <v>0.42317892482749653</v>
      </c>
      <c r="F52">
        <f t="shared" si="20"/>
        <v>0.43951210416088371</v>
      </c>
      <c r="G52">
        <f t="shared" si="20"/>
        <v>0.49597707378731914</v>
      </c>
      <c r="H52">
        <f t="shared" si="20"/>
        <v>0.6159764957534315</v>
      </c>
      <c r="I52">
        <f t="shared" si="20"/>
        <v>0.59385366828669439</v>
      </c>
      <c r="J52">
        <f t="shared" si="20"/>
        <v>0.28759675706758148</v>
      </c>
      <c r="K52">
        <f t="shared" si="20"/>
        <v>6.3118166335840831E-2</v>
      </c>
    </row>
    <row r="53" spans="1:11" x14ac:dyDescent="0.2">
      <c r="A53">
        <v>30</v>
      </c>
      <c r="B53">
        <f t="shared" ref="B53:K53" si="21">B20</f>
        <v>0.65547032314990239</v>
      </c>
      <c r="C53">
        <f t="shared" si="21"/>
        <v>0.63998657521683877</v>
      </c>
      <c r="D53">
        <f t="shared" si="21"/>
        <v>0.65027209425148136</v>
      </c>
      <c r="E53">
        <f t="shared" si="21"/>
        <v>0.66104996194807186</v>
      </c>
      <c r="F53">
        <f t="shared" si="21"/>
        <v>0.67035969063279999</v>
      </c>
      <c r="G53">
        <f t="shared" si="21"/>
        <v>0.70395857017134467</v>
      </c>
      <c r="H53">
        <f t="shared" si="21"/>
        <v>0.77322722653717491</v>
      </c>
      <c r="I53">
        <f t="shared" si="21"/>
        <v>0.79181515955189841</v>
      </c>
      <c r="J53">
        <f t="shared" si="21"/>
        <v>0.75835687080859626</v>
      </c>
      <c r="K53">
        <f t="shared" si="21"/>
        <v>0.55453756646817121</v>
      </c>
    </row>
    <row r="54" spans="1:11" x14ac:dyDescent="0.2">
      <c r="A54">
        <v>31</v>
      </c>
      <c r="B54">
        <f t="shared" ref="B54:K54" si="22">B21</f>
        <v>0.92219381142033785</v>
      </c>
      <c r="C54">
        <f t="shared" si="22"/>
        <v>0.88200651549403997</v>
      </c>
      <c r="D54">
        <f t="shared" si="22"/>
        <v>0.88530035730174927</v>
      </c>
      <c r="E54">
        <f t="shared" si="22"/>
        <v>0.88876729296591961</v>
      </c>
      <c r="F54">
        <f t="shared" si="22"/>
        <v>0.89175382659528035</v>
      </c>
      <c r="G54">
        <f t="shared" si="22"/>
        <v>0.90283674384257995</v>
      </c>
      <c r="H54">
        <f t="shared" si="22"/>
        <v>0.92592629596452325</v>
      </c>
      <c r="I54">
        <f t="shared" si="22"/>
        <v>0.93060505318396614</v>
      </c>
      <c r="J54">
        <f t="shared" si="22"/>
        <v>0.93917615614724415</v>
      </c>
      <c r="K54">
        <f t="shared" si="22"/>
        <v>0.96262363326716827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4"/>
  <sheetViews>
    <sheetView topLeftCell="A14"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 t="s">
        <v>65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(SUM(HS!B4:B11)+Rules!$B$5*HS!B12+HS!B36)/(9+Rules!$B$5)</f>
        <v>-0.20335368314889377</v>
      </c>
      <c r="C2">
        <f>(SUM(HS!C4:C11)+Rules!$B$5*HS!C12+HS!C36)/(9+Rules!$B$5)</f>
        <v>-7.5884358318949102E-2</v>
      </c>
      <c r="D2">
        <f>(SUM(HS!D4:D11)+Rules!$B$5*HS!D12+HS!D36)/(9+Rules!$B$5)</f>
        <v>-4.9750706146412048E-2</v>
      </c>
      <c r="E2">
        <f>(SUM(HS!E4:E11)+Rules!$B$5*HS!E12+HS!E36)/(9+Rules!$B$5)</f>
        <v>-2.2100412135834389E-2</v>
      </c>
      <c r="F2">
        <f>(SUM(HS!F4:F11)+Rules!$B$5*HS!F12+HS!F36)/(9+Rules!$B$5)</f>
        <v>1.3730032284783571E-2</v>
      </c>
      <c r="G2">
        <f>(SUM(HS!G4:G11)+Rules!$B$5*HS!G12+HS!G36)/(9+Rules!$B$5)</f>
        <v>3.8883411946301231E-2</v>
      </c>
      <c r="H2">
        <f>(SUM(HS!H4:H11)+Rules!$B$5*HS!H12+HS!H36)/(9+Rules!$B$5)</f>
        <v>-2.7257021375862247E-2</v>
      </c>
      <c r="I2">
        <f>(SUM(HS!I4:I11)+Rules!$B$5*HS!I12+HS!I36)/(9+Rules!$B$5)</f>
        <v>-0.10316172777512726</v>
      </c>
      <c r="J2">
        <f>(SUM(HS!J4:J11)+Rules!$B$5*HS!J12+HS!J36)/(9+Rules!$B$5)</f>
        <v>-0.19004714305350842</v>
      </c>
      <c r="K2">
        <f>(SUM(HS!K4:K11)+Rules!$B$5*HS!K12+HS!K36)/(9+Rules!$B$5)</f>
        <v>-0.24199803315764098</v>
      </c>
    </row>
    <row r="3" spans="1:11" x14ac:dyDescent="0.2">
      <c r="A3">
        <v>3</v>
      </c>
      <c r="B3">
        <f>(SUM(HS!B5:B12)+Rules!$B$5*HS!B13+HS!B37)/(9+Rules!$B$5)</f>
        <v>-0.22793749290805351</v>
      </c>
      <c r="C3">
        <f>(SUM(HS!C5:C12)+Rules!$B$5*HS!C13+HS!C37)/(9+Rules!$B$5)</f>
        <v>-0.10052250439785246</v>
      </c>
      <c r="D3">
        <f>(SUM(HS!D5:D12)+Rules!$B$5*HS!D13+HS!D37)/(9+Rules!$B$5)</f>
        <v>-6.8875858278897514E-2</v>
      </c>
      <c r="E3">
        <f>(SUM(HS!E5:E12)+Rules!$B$5*HS!E13+HS!E37)/(9+Rules!$B$5)</f>
        <v>-3.6261290708905339E-2</v>
      </c>
      <c r="F3">
        <f>(SUM(HS!F5:F12)+Rules!$B$5*HS!F13+HS!F37)/(9+Rules!$B$5)</f>
        <v>1.6995712139687808E-4</v>
      </c>
      <c r="G3">
        <f>(SUM(HS!G5:G12)+Rules!$B$5*HS!G13+HS!G37)/(9+Rules!$B$5)</f>
        <v>2.447130320655936E-2</v>
      </c>
      <c r="H3">
        <f>(SUM(HS!H5:H12)+Rules!$B$5*HS!H13+HS!H37)/(9+Rules!$B$5)</f>
        <v>-5.7437588540356667E-2</v>
      </c>
      <c r="I3">
        <f>(SUM(HS!I5:I12)+Rules!$B$5*HS!I13+HS!I37)/(9+Rules!$B$5)</f>
        <v>-0.13094188065020101</v>
      </c>
      <c r="J3">
        <f>(SUM(HS!J5:J12)+Rules!$B$5*HS!J13+HS!J37)/(9+Rules!$B$5)</f>
        <v>-0.21507662281362433</v>
      </c>
      <c r="K3">
        <f>(SUM(HS!K5:K12)+Rules!$B$5*HS!K13+HS!K37)/(9+Rules!$B$5)</f>
        <v>-0.26532921479747562</v>
      </c>
    </row>
    <row r="4" spans="1:11" x14ac:dyDescent="0.2">
      <c r="A4">
        <v>4</v>
      </c>
      <c r="B4">
        <f>(SUM(HS!B6:B13)+Rules!$B$5*HS!B14+HS!B38)/(9+Rules!$B$5)</f>
        <v>-0.25307699440390863</v>
      </c>
      <c r="C4">
        <f>(SUM(HS!C6:C13)+Rules!$B$5*HS!C14+HS!C38)/(9+Rules!$B$5)</f>
        <v>-0.11491332761892134</v>
      </c>
      <c r="D4">
        <f>(SUM(HS!D6:D13)+Rules!$B$5*HS!D14+HS!D38)/(9+Rules!$B$5)</f>
        <v>-8.2613314299744361E-2</v>
      </c>
      <c r="E4">
        <f>(SUM(HS!E6:E13)+Rules!$B$5*HS!E14+HS!E38)/(9+Rules!$B$5)</f>
        <v>-4.9367420106916922E-2</v>
      </c>
      <c r="F4">
        <f>(SUM(HS!F6:F13)+Rules!$B$5*HS!F14+HS!F38)/(9+Rules!$B$5)</f>
        <v>-1.2379926519926384E-2</v>
      </c>
      <c r="G4">
        <f>(SUM(HS!G6:G13)+Rules!$B$5*HS!G14+HS!G38)/(9+Rules!$B$5)</f>
        <v>1.1130417280979797E-2</v>
      </c>
      <c r="H4">
        <f>(SUM(HS!H6:H13)+Rules!$B$5*HS!H14+HS!H38)/(9+Rules!$B$5)</f>
        <v>-8.8279201058463722E-2</v>
      </c>
      <c r="I4">
        <f>(SUM(HS!I6:I13)+Rules!$B$5*HS!I14+HS!I38)/(9+Rules!$B$5)</f>
        <v>-0.15933415266020512</v>
      </c>
      <c r="J4">
        <f>(SUM(HS!J6:J13)+Rules!$B$5*HS!J14+HS!J38)/(9+Rules!$B$5)</f>
        <v>-0.24066617915336547</v>
      </c>
      <c r="K4">
        <f>(SUM(HS!K6:K13)+Rules!$B$5*HS!K14+HS!K38)/(9+Rules!$B$5)</f>
        <v>-0.28919791448567511</v>
      </c>
    </row>
    <row r="5" spans="1:11" x14ac:dyDescent="0.2">
      <c r="A5">
        <v>5</v>
      </c>
      <c r="B5">
        <f>(SUM(HS!B7:B14)+Rules!$B$5*HS!B15+HS!B39)/(9+Rules!$B$5)</f>
        <v>-0.27857459755181968</v>
      </c>
      <c r="C5">
        <f>(SUM(HS!C7:C14)+Rules!$B$5*HS!C15+HS!C39)/(9+Rules!$B$5)</f>
        <v>-0.12821556706374745</v>
      </c>
      <c r="D5">
        <f>(SUM(HS!D7:D14)+Rules!$B$5*HS!D15+HS!D39)/(9+Rules!$B$5)</f>
        <v>-9.5310227261489883E-2</v>
      </c>
      <c r="E5">
        <f>(SUM(HS!E7:E14)+Rules!$B$5*HS!E15+HS!E39)/(9+Rules!$B$5)</f>
        <v>-6.1479464199694238E-2</v>
      </c>
      <c r="F5">
        <f>(SUM(HS!F7:F14)+Rules!$B$5*HS!F15+HS!F39)/(9+Rules!$B$5)</f>
        <v>-2.397897039185962E-2</v>
      </c>
      <c r="G5">
        <f>(SUM(HS!G7:G14)+Rules!$B$5*HS!G15+HS!G39)/(9+Rules!$B$5)</f>
        <v>-1.1863378384401623E-3</v>
      </c>
      <c r="H5">
        <f>(SUM(HS!H7:H14)+Rules!$B$5*HS!H15+HS!H39)/(9+Rules!$B$5)</f>
        <v>-0.11944744188414852</v>
      </c>
      <c r="I5">
        <f>(SUM(HS!I7:I14)+Rules!$B$5*HS!I15+HS!I39)/(9+Rules!$B$5)</f>
        <v>-0.18809330390318524</v>
      </c>
      <c r="J5">
        <f>(SUM(HS!J7:J14)+Rules!$B$5*HS!J15+HS!J39)/(9+Rules!$B$5)</f>
        <v>-0.26661505335795899</v>
      </c>
      <c r="K5">
        <f>(SUM(HS!K7:K14)+Rules!$B$5*HS!K15+HS!K39)/(9+Rules!$B$5)</f>
        <v>-0.31341164336497107</v>
      </c>
    </row>
    <row r="6" spans="1:11" x14ac:dyDescent="0.2">
      <c r="A6">
        <v>6</v>
      </c>
      <c r="B6">
        <f>(SUM(HS!B8:B15)+Rules!$B$5*HS!B16+HS!B40)/(9+Rules!$B$5)</f>
        <v>-0.30414663097569933</v>
      </c>
      <c r="C6">
        <f>(SUM(HS!C8:C15)+Rules!$B$5*HS!C16+HS!C40)/(9+Rules!$B$5)</f>
        <v>-0.14075911746001987</v>
      </c>
      <c r="D6">
        <f>(SUM(HS!D8:D15)+Rules!$B$5*HS!D16+HS!D40)/(9+Rules!$B$5)</f>
        <v>-0.10729107800860836</v>
      </c>
      <c r="E6">
        <f>(SUM(HS!E8:E15)+Rules!$B$5*HS!E16+HS!E40)/(9+Rules!$B$5)</f>
        <v>-7.2917141926387305E-2</v>
      </c>
      <c r="F6">
        <f>(SUM(HS!F8:F15)+Rules!$B$5*HS!F16+HS!F40)/(9+Rules!$B$5)</f>
        <v>-3.4915973330102178E-2</v>
      </c>
      <c r="G6">
        <f>(SUM(HS!G8:G15)+Rules!$B$5*HS!G16+HS!G40)/(9+Rules!$B$5)</f>
        <v>-1.3005835529874294E-2</v>
      </c>
      <c r="H6">
        <f>(SUM(HS!H8:H15)+Rules!$B$5*HS!H16+HS!H40)/(9+Rules!$B$5)</f>
        <v>-0.15193270723669944</v>
      </c>
      <c r="I6">
        <f>(SUM(HS!I8:I15)+Rules!$B$5*HS!I16+HS!I40)/(9+Rules!$B$5)</f>
        <v>-0.21724188132078476</v>
      </c>
      <c r="J6">
        <f>(SUM(HS!J8:J15)+Rules!$B$5*HS!J16+HS!J40)/(9+Rules!$B$5)</f>
        <v>-0.29264070019772598</v>
      </c>
      <c r="K6">
        <f>(SUM(HS!K8:K15)+Rules!$B$5*HS!K16+HS!K40)/(9+Rules!$B$5)</f>
        <v>-0.33774944037840804</v>
      </c>
    </row>
    <row r="7" spans="1:11" x14ac:dyDescent="0.2">
      <c r="A7">
        <v>7</v>
      </c>
      <c r="B7">
        <f>(SUM(HS!B9:B16)+Rules!$B$5*HS!B17+HS!B41)/(9+Rules!$B$5)</f>
        <v>-0.31007165033163697</v>
      </c>
      <c r="C7">
        <f>(SUM(HS!C9:C16)+Rules!$B$5*HS!C17+HS!C41)/(9+Rules!$B$5)</f>
        <v>-0.10918342786661633</v>
      </c>
      <c r="D7">
        <f>(SUM(HS!D9:D16)+Rules!$B$5*HS!D17+HS!D41)/(9+Rules!$B$5)</f>
        <v>-7.658298190446361E-2</v>
      </c>
      <c r="E7">
        <f>(SUM(HS!E9:E16)+Rules!$B$5*HS!E17+HS!E41)/(9+Rules!$B$5)</f>
        <v>-4.3021794004341876E-2</v>
      </c>
      <c r="F7">
        <f>(SUM(HS!F9:F16)+Rules!$B$5*HS!F17+HS!F41)/(9+Rules!$B$5)</f>
        <v>-7.2713609029408845E-3</v>
      </c>
      <c r="G7">
        <f>(SUM(HS!G9:G16)+Rules!$B$5*HS!G17+HS!G41)/(9+Rules!$B$5)</f>
        <v>2.9185342353860864E-2</v>
      </c>
      <c r="H7">
        <f>(SUM(HS!H9:H16)+Rules!$B$5*HS!H17+HS!H41)/(9+Rules!$B$5)</f>
        <v>-6.8807799580427764E-2</v>
      </c>
      <c r="I7">
        <f>(SUM(HS!I9:I16)+Rules!$B$5*HS!I17+HS!I41)/(9+Rules!$B$5)</f>
        <v>-0.21060476872434969</v>
      </c>
      <c r="J7">
        <f>(SUM(HS!J9:J16)+Rules!$B$5*HS!J17+HS!J41)/(9+Rules!$B$5)</f>
        <v>-0.28536544048687656</v>
      </c>
      <c r="K7">
        <f>(SUM(HS!K9:K16)+Rules!$B$5*HS!K17+HS!K41)/(9+Rules!$B$5)</f>
        <v>-0.31905479139833842</v>
      </c>
    </row>
    <row r="8" spans="1:11" x14ac:dyDescent="0.2">
      <c r="A8">
        <v>8</v>
      </c>
      <c r="B8">
        <f>(SUM(HS!B10:B17)+Rules!$B$5*HS!B18+HS!B42)/(9+Rules!$B$5)</f>
        <v>-0.1970288105741636</v>
      </c>
      <c r="C8">
        <f>(SUM(HS!C10:C17)+Rules!$B$5*HS!C18+HS!C42)/(9+Rules!$B$5)</f>
        <v>-2.1798188008805668E-2</v>
      </c>
      <c r="D8">
        <f>(SUM(HS!D10:D17)+Rules!$B$5*HS!D18+HS!D42)/(9+Rules!$B$5)</f>
        <v>8.0052625306546825E-3</v>
      </c>
      <c r="E8">
        <f>(SUM(HS!E10:E17)+Rules!$B$5*HS!E18+HS!E42)/(9+Rules!$B$5)</f>
        <v>3.8784473277208811E-2</v>
      </c>
      <c r="F8">
        <f>(SUM(HS!F10:F17)+Rules!$B$5*HS!F18+HS!F42)/(9+Rules!$B$5)</f>
        <v>7.0804635983033826E-2</v>
      </c>
      <c r="G8">
        <f>(SUM(HS!G10:G17)+Rules!$B$5*HS!G18+HS!G42)/(9+Rules!$B$5)</f>
        <v>0.11496015009622321</v>
      </c>
      <c r="H8">
        <f>(SUM(HS!H10:H17)+Rules!$B$5*HS!H18+HS!H42)/(9+Rules!$B$5)</f>
        <v>8.2207439363742862E-2</v>
      </c>
      <c r="I8">
        <f>(SUM(HS!I10:I17)+Rules!$B$5*HS!I18+HS!I42)/(9+Rules!$B$5)</f>
        <v>-5.9898275658656304E-2</v>
      </c>
      <c r="J8">
        <f>(SUM(HS!J10:J17)+Rules!$B$5*HS!J18+HS!J42)/(9+Rules!$B$5)</f>
        <v>-0.21018633199821757</v>
      </c>
      <c r="K8">
        <f>(SUM(HS!K10:K17)+Rules!$B$5*HS!K18+HS!K42)/(9+Rules!$B$5)</f>
        <v>-0.24937508055334259</v>
      </c>
    </row>
    <row r="9" spans="1:11" x14ac:dyDescent="0.2">
      <c r="A9">
        <v>9</v>
      </c>
      <c r="B9">
        <f>(SUM(HS!B11:B18)+Rules!$B$5*HS!B19+HS!B43)/(9+Rules!$B$5)</f>
        <v>-6.5680778778066204E-2</v>
      </c>
      <c r="C9">
        <f>(SUM(HS!C11:C18)+Rules!$B$5*HS!C19+HS!C43)/(9+Rules!$B$5)</f>
        <v>7.4446037576340524E-2</v>
      </c>
      <c r="D9">
        <f>(SUM(HS!D11:D18)+Rules!$B$5*HS!D19+HS!D43)/(9+Rules!$B$5)</f>
        <v>0.10126470173887674</v>
      </c>
      <c r="E9">
        <f>(SUM(HS!E11:E18)+Rules!$B$5*HS!E19+HS!E43)/(9+Rules!$B$5)</f>
        <v>0.12898088119574178</v>
      </c>
      <c r="F9">
        <f>(SUM(HS!F11:F18)+Rules!$B$5*HS!F19+HS!F43)/(9+Rules!$B$5)</f>
        <v>0.15803185626651736</v>
      </c>
      <c r="G9">
        <f>(SUM(HS!G11:G18)+Rules!$B$5*HS!G19+HS!G43)/(9+Rules!$B$5)</f>
        <v>0.19601883925727878</v>
      </c>
      <c r="H9">
        <f>(SUM(HS!H11:H18)+Rules!$B$5*HS!H19+HS!H43)/(9+Rules!$B$5)</f>
        <v>0.17186785993695267</v>
      </c>
      <c r="I9">
        <f>(SUM(HS!I11:I18)+Rules!$B$5*HS!I19+HS!I43)/(9+Rules!$B$5)</f>
        <v>9.8376217435392516E-2</v>
      </c>
      <c r="J9">
        <f>(SUM(HS!J11:J18)+Rules!$B$5*HS!J19+HS!J43)/(9+Rules!$B$5)</f>
        <v>-5.2178053462651669E-2</v>
      </c>
      <c r="K9">
        <f>(SUM(HS!K11:K18)+Rules!$B$5*HS!K19+HS!K43)/(9+Rules!$B$5)</f>
        <v>-0.15295298487455075</v>
      </c>
    </row>
    <row r="10" spans="1:11" x14ac:dyDescent="0.2">
      <c r="A10">
        <v>10</v>
      </c>
      <c r="B10">
        <f>(SUM(HS!B12:B19)+Rules!$B$5*HS!B20+HS!B44)/(9+Rules!$B$5)</f>
        <v>8.1449707945275923E-2</v>
      </c>
      <c r="C10">
        <f>(SUM(HS!C12:C19)+Rules!$B$5*HS!C20+HS!C44)/(9+Rules!$B$5)</f>
        <v>0.18249999400904487</v>
      </c>
      <c r="D10">
        <f>(SUM(HS!D12:D19)+Rules!$B$5*HS!D20+HS!D44)/(9+Rules!$B$5)</f>
        <v>0.20608797581394089</v>
      </c>
      <c r="E10">
        <f>(SUM(HS!E12:E19)+Rules!$B$5*HS!E20+HS!E44)/(9+Rules!$B$5)</f>
        <v>0.230470121897177</v>
      </c>
      <c r="F10">
        <f>(SUM(HS!F12:F19)+Rules!$B$5*HS!F20+HS!F44)/(9+Rules!$B$5)</f>
        <v>0.25625855450163387</v>
      </c>
      <c r="G10">
        <f>(SUM(HS!G12:G19)+Rules!$B$5*HS!G20+HS!G44)/(9+Rules!$B$5)</f>
        <v>0.28779508429888429</v>
      </c>
      <c r="H10">
        <f>(SUM(HS!H12:H19)+Rules!$B$5*HS!H20+HS!H44)/(9+Rules!$B$5)</f>
        <v>0.25690874433608657</v>
      </c>
      <c r="I10">
        <f>(SUM(HS!I12:I19)+Rules!$B$5*HS!I20+HS!I44)/(9+Rules!$B$5)</f>
        <v>0.19795370833197609</v>
      </c>
      <c r="J10">
        <f>(SUM(HS!J12:J19)+Rules!$B$5*HS!J20+HS!J44)/(9+Rules!$B$5)</f>
        <v>0.1165295910692839</v>
      </c>
      <c r="K10">
        <f>(SUM(HS!K12:K19)+Rules!$B$5*HS!K20+HS!K44)/(9+Rules!$B$5)</f>
        <v>2.5308523040868145E-2</v>
      </c>
    </row>
    <row r="11" spans="1:11" x14ac:dyDescent="0.2">
      <c r="A11">
        <v>11</v>
      </c>
      <c r="B11">
        <f>(SUM(HS!B12:B20)+Rules!$B$5*HS!B21)/(9+Rules!$B$5)</f>
        <v>0.14300128216153027</v>
      </c>
      <c r="C11">
        <f>(SUM(HS!C12:C20)+Rules!$B$5*HS!C21)/(9+Rules!$B$5)</f>
        <v>0.2383507494576298</v>
      </c>
      <c r="D11">
        <f>(SUM(HS!D12:D20)+Rules!$B$5*HS!D21)/(9+Rules!$B$5)</f>
        <v>0.26032526728707961</v>
      </c>
      <c r="E11">
        <f>(SUM(HS!E12:E20)+Rules!$B$5*HS!E21)/(9+Rules!$B$5)</f>
        <v>0.28302027520898798</v>
      </c>
      <c r="F11">
        <f>(SUM(HS!F12:F20)+Rules!$B$5*HS!F21)/(9+Rules!$B$5)</f>
        <v>0.30734950895451402</v>
      </c>
      <c r="G11">
        <f>(SUM(HS!G12:G20)+Rules!$B$5*HS!G21)/(9+Rules!$B$5)</f>
        <v>0.33369004745378472</v>
      </c>
      <c r="H11">
        <f>(SUM(HS!H12:H20)+Rules!$B$5*HS!H21)/(9+Rules!$B$5)</f>
        <v>0.29214699112701309</v>
      </c>
      <c r="I11">
        <f>(SUM(HS!I12:I20)+Rules!$B$5*HS!I21)/(9+Rules!$B$5)</f>
        <v>0.22998214532399169</v>
      </c>
      <c r="J11">
        <f>(SUM(HS!J12:J20)+Rules!$B$5*HS!J21)/(9+Rules!$B$5)</f>
        <v>0.15825711845512572</v>
      </c>
      <c r="K11">
        <f>(SUM(HS!K12:K20)+Rules!$B$5*HS!K21)/(9+Rules!$B$5)</f>
        <v>0.11948223076371363</v>
      </c>
    </row>
    <row r="12" spans="1:11" x14ac:dyDescent="0.2">
      <c r="A12">
        <v>12</v>
      </c>
      <c r="B12">
        <f>(SUM(HS!B13:B21)+Rules!$B$5*HS!B22)/(9+Rules!$B$5)</f>
        <v>-0.35054034044008009</v>
      </c>
      <c r="C12">
        <f>(SUM(HS!C13:C21)+Rules!$B$5*HS!C22)/(9+Rules!$B$5)</f>
        <v>-0.25338998596663809</v>
      </c>
      <c r="D12">
        <f>(SUM(HS!D13:D21)+Rules!$B$5*HS!D22)/(9+Rules!$B$5)</f>
        <v>-0.2336908997980866</v>
      </c>
      <c r="E12">
        <f>(SUM(HS!E13:E21)+Rules!$B$5*HS!E22)/(9+Rules!$B$5)</f>
        <v>-0.21353655324507695</v>
      </c>
      <c r="F12">
        <f>(SUM(HS!F13:F21)+Rules!$B$5*HS!F22)/(9+Rules!$B$5)</f>
        <v>-0.19327116942628339</v>
      </c>
      <c r="G12">
        <f>(SUM(HS!G13:G21)+Rules!$B$5*HS!G22)/(9+Rules!$B$5)</f>
        <v>-0.17052619990757953</v>
      </c>
      <c r="H12">
        <f>(SUM(HS!H13:H21)+Rules!$B$5*HS!H22)/(9+Rules!$B$5)</f>
        <v>-0.21284771451731424</v>
      </c>
      <c r="I12">
        <f>(SUM(HS!I13:I21)+Rules!$B$5*HS!I22)/(9+Rules!$B$5)</f>
        <v>-0.27157480502428616</v>
      </c>
      <c r="J12">
        <f>(SUM(HS!J13:J21)+Rules!$B$5*HS!J22)/(9+Rules!$B$5)</f>
        <v>-0.3400132806089356</v>
      </c>
      <c r="K12">
        <f>(SUM(HS!K13:K21)+Rules!$B$5*HS!K22)/(9+Rules!$B$5)</f>
        <v>-0.38104299284808768</v>
      </c>
    </row>
    <row r="13" spans="1:11" x14ac:dyDescent="0.2">
      <c r="A13">
        <v>13</v>
      </c>
      <c r="B13">
        <f>(SUM(HS!B14:B22)+Rules!$B$5*HS!B23)/(9+Rules!$B$5)</f>
        <v>-0.3969303161229315</v>
      </c>
      <c r="C13">
        <f>(SUM(HS!C14:C22)+Rules!$B$5*HS!C23)/(9+Rules!$B$5)</f>
        <v>-0.30779123771977057</v>
      </c>
      <c r="D13">
        <f>(SUM(HS!D14:D22)+Rules!$B$5*HS!D23)/(9+Rules!$B$5)</f>
        <v>-0.29121011293380095</v>
      </c>
      <c r="E13">
        <f>(SUM(HS!E14:E22)+Rules!$B$5*HS!E23)/(9+Rules!$B$5)</f>
        <v>-0.27422400639931432</v>
      </c>
      <c r="F13">
        <f>(SUM(HS!F14:F22)+Rules!$B$5*HS!F23)/(9+Rules!$B$5)</f>
        <v>-0.25733327243893911</v>
      </c>
      <c r="G13">
        <f>(SUM(HS!G14:G22)+Rules!$B$5*HS!G23)/(9+Rules!$B$5)</f>
        <v>-0.23562627561296379</v>
      </c>
      <c r="H13">
        <f>(SUM(HS!H14:H22)+Rules!$B$5*HS!H23)/(9+Rules!$B$5)</f>
        <v>-0.26907287776607752</v>
      </c>
      <c r="I13">
        <f>(SUM(HS!I14:I22)+Rules!$B$5*HS!I23)/(9+Rules!$B$5)</f>
        <v>-0.32360517609397998</v>
      </c>
      <c r="J13">
        <f>(SUM(HS!J14:J22)+Rules!$B$5*HS!J23)/(9+Rules!$B$5)</f>
        <v>-0.38715518913686875</v>
      </c>
      <c r="K13">
        <f>(SUM(HS!K14:K22)+Rules!$B$5*HS!K23)/(9+Rules!$B$5)</f>
        <v>-0.42525420764465277</v>
      </c>
    </row>
    <row r="14" spans="1:11" x14ac:dyDescent="0.2">
      <c r="A14">
        <v>14</v>
      </c>
      <c r="B14">
        <f>(SUM(HS!B15:B23)+Rules!$B$5*HS!B24)/(9+Rules!$B$5)</f>
        <v>-0.44000672211415065</v>
      </c>
      <c r="C14">
        <f>(SUM(HS!C15:C23)+Rules!$B$5*HS!C24)/(9+Rules!$B$5)</f>
        <v>-0.36219248947290311</v>
      </c>
      <c r="D14">
        <f>(SUM(HS!D15:D23)+Rules!$B$5*HS!D24)/(9+Rules!$B$5)</f>
        <v>-0.34872932606951529</v>
      </c>
      <c r="E14">
        <f>(SUM(HS!E15:E23)+Rules!$B$5*HS!E24)/(9+Rules!$B$5)</f>
        <v>-0.33491145955355167</v>
      </c>
      <c r="F14">
        <f>(SUM(HS!F15:F23)+Rules!$B$5*HS!F24)/(9+Rules!$B$5)</f>
        <v>-0.32139537545159491</v>
      </c>
      <c r="G14">
        <f>(SUM(HS!G15:G23)+Rules!$B$5*HS!G24)/(9+Rules!$B$5)</f>
        <v>-0.30072635131834807</v>
      </c>
      <c r="H14">
        <f>(SUM(HS!H15:H23)+Rules!$B$5*HS!H24)/(9+Rules!$B$5)</f>
        <v>-0.3212819579256434</v>
      </c>
      <c r="I14">
        <f>(SUM(HS!I15:I23)+Rules!$B$5*HS!I24)/(9+Rules!$B$5)</f>
        <v>-0.37191909208726714</v>
      </c>
      <c r="J14">
        <f>(SUM(HS!J15:J23)+Rules!$B$5*HS!J24)/(9+Rules!$B$5)</f>
        <v>-0.43092981848423528</v>
      </c>
      <c r="K14">
        <f>(SUM(HS!K15:K23)+Rules!$B$5*HS!K24)/(9+Rules!$B$5)</f>
        <v>-0.46630747852717758</v>
      </c>
    </row>
    <row r="15" spans="1:11" x14ac:dyDescent="0.2">
      <c r="A15">
        <v>15</v>
      </c>
      <c r="B15">
        <f>(SUM(HS!B16:B24)+Rules!$B$5*HS!B25)/(9+Rules!$B$5)</f>
        <v>-0.4800062419631399</v>
      </c>
      <c r="C15">
        <f>(SUM(HS!C16:C24)+Rules!$B$5*HS!C25)/(9+Rules!$B$5)</f>
        <v>-0.4165937412260356</v>
      </c>
      <c r="D15">
        <f>(SUM(HS!D16:D24)+Rules!$B$5*HS!D25)/(9+Rules!$B$5)</f>
        <v>-0.40624853920522963</v>
      </c>
      <c r="E15">
        <f>(SUM(HS!E16:E24)+Rules!$B$5*HS!E25)/(9+Rules!$B$5)</f>
        <v>-0.39559891270778902</v>
      </c>
      <c r="F15">
        <f>(SUM(HS!F16:F24)+Rules!$B$5*HS!F25)/(9+Rules!$B$5)</f>
        <v>-0.38545747846425066</v>
      </c>
      <c r="G15">
        <f>(SUM(HS!G16:G24)+Rules!$B$5*HS!G25)/(9+Rules!$B$5)</f>
        <v>-0.36582642702373236</v>
      </c>
      <c r="H15">
        <f>(SUM(HS!H16:H24)+Rules!$B$5*HS!H25)/(9+Rules!$B$5)</f>
        <v>-0.36976181807381175</v>
      </c>
      <c r="I15">
        <f>(SUM(HS!I16:I24)+Rules!$B$5*HS!I25)/(9+Rules!$B$5)</f>
        <v>-0.41678201408103371</v>
      </c>
      <c r="J15">
        <f>(SUM(HS!J16:J24)+Rules!$B$5*HS!J25)/(9+Rules!$B$5)</f>
        <v>-0.47157768859250415</v>
      </c>
      <c r="K15">
        <f>(SUM(HS!K16:K24)+Rules!$B$5*HS!K25)/(9+Rules!$B$5)</f>
        <v>-0.5044283729180935</v>
      </c>
    </row>
    <row r="16" spans="1:11" x14ac:dyDescent="0.2">
      <c r="A16">
        <v>16</v>
      </c>
      <c r="B16">
        <f>(SUM(HS!B17:B25)+Rules!$B$5*HS!B26)/(9+Rules!$B$5)</f>
        <v>-0.51714865325148707</v>
      </c>
      <c r="C16">
        <f>(SUM(HS!C17:C25)+Rules!$B$5*HS!C26)/(9+Rules!$B$5)</f>
        <v>-0.47099499297916808</v>
      </c>
      <c r="D16">
        <f>(SUM(HS!D17:D25)+Rules!$B$5*HS!D26)/(9+Rules!$B$5)</f>
        <v>-0.46376775234094403</v>
      </c>
      <c r="E16">
        <f>(SUM(HS!E17:E25)+Rules!$B$5*HS!E26)/(9+Rules!$B$5)</f>
        <v>-0.45628636586202637</v>
      </c>
      <c r="F16">
        <f>(SUM(HS!F17:F25)+Rules!$B$5*HS!F26)/(9+Rules!$B$5)</f>
        <v>-0.4495195814769064</v>
      </c>
      <c r="G16">
        <f>(SUM(HS!G17:G25)+Rules!$B$5*HS!G26)/(9+Rules!$B$5)</f>
        <v>-0.43092650272911659</v>
      </c>
      <c r="H16">
        <f>(SUM(HS!H17:H25)+Rules!$B$5*HS!H26)/(9+Rules!$B$5)</f>
        <v>-0.41477883106853947</v>
      </c>
      <c r="I16">
        <f>(SUM(HS!I17:I25)+Rules!$B$5*HS!I26)/(9+Rules!$B$5)</f>
        <v>-0.45844044164667419</v>
      </c>
      <c r="J16">
        <f>(SUM(HS!J17:J25)+Rules!$B$5*HS!J26)/(9+Rules!$B$5)</f>
        <v>-0.50932213940732529</v>
      </c>
      <c r="K16">
        <f>(SUM(HS!K17:K25)+Rules!$B$5*HS!K26)/(9+Rules!$B$5)</f>
        <v>-0.53982634628108683</v>
      </c>
    </row>
    <row r="17" spans="1:11" x14ac:dyDescent="0.2">
      <c r="A17">
        <v>17</v>
      </c>
      <c r="B17">
        <f>(SUM(HS!B18:B26)+Rules!$B$5*HS!B27)/(9+Rules!$B$5)</f>
        <v>-0.55729992440573806</v>
      </c>
      <c r="C17">
        <f>(SUM(HS!C18:C26)+Rules!$B$5*HS!C27)/(9+Rules!$B$5)</f>
        <v>-0.53615079392674181</v>
      </c>
      <c r="D17">
        <f>(SUM(HS!D18:D26)+Rules!$B$5*HS!D27)/(9+Rules!$B$5)</f>
        <v>-0.53167419530828453</v>
      </c>
      <c r="E17">
        <f>(SUM(HS!E18:E26)+Rules!$B$5*HS!E27)/(9+Rules!$B$5)</f>
        <v>-0.52701149100469435</v>
      </c>
      <c r="F17">
        <f>(SUM(HS!F18:F26)+Rules!$B$5*HS!F27)/(9+Rules!$B$5)</f>
        <v>-0.52298562951037375</v>
      </c>
      <c r="G17">
        <f>(SUM(HS!G18:G26)+Rules!$B$5*HS!G27)/(9+Rules!$B$5)</f>
        <v>-0.50875259201168133</v>
      </c>
      <c r="H17">
        <f>(SUM(HS!H18:H26)+Rules!$B$5*HS!H27)/(9+Rules!$B$5)</f>
        <v>-0.48348583187756294</v>
      </c>
      <c r="I17">
        <f>(SUM(HS!I18:I26)+Rules!$B$5*HS!I27)/(9+Rules!$B$5)</f>
        <v>-0.50598267464294744</v>
      </c>
      <c r="J17">
        <f>(SUM(HS!J18:J26)+Rules!$B$5*HS!J27)/(9+Rules!$B$5)</f>
        <v>-0.55369489020384699</v>
      </c>
      <c r="K17">
        <f>(SUM(HS!K18:K26)+Rules!$B$5*HS!K27)/(9+Rules!$B$5)</f>
        <v>-0.5844632205942546</v>
      </c>
    </row>
    <row r="18" spans="1:11" x14ac:dyDescent="0.2">
      <c r="A18">
        <v>18</v>
      </c>
      <c r="B18">
        <f>(SUM(HS!B19:B27)+Rules!$B$5*HS!B28)/(9+Rules!$B$5)</f>
        <v>-0.62651539551241564</v>
      </c>
      <c r="C18">
        <f>(SUM(HS!C19:C27)+Rules!$B$5*HS!C28)/(9+Rules!$B$5)</f>
        <v>-0.62243863255911769</v>
      </c>
      <c r="D18">
        <f>(SUM(HS!D19:D27)+Rules!$B$5*HS!D28)/(9+Rules!$B$5)</f>
        <v>-0.62000497014223144</v>
      </c>
      <c r="E18">
        <f>(SUM(HS!E19:E27)+Rules!$B$5*HS!E28)/(9+Rules!$B$5)</f>
        <v>-0.6174618323275779</v>
      </c>
      <c r="F18">
        <f>(SUM(HS!F19:F27)+Rules!$B$5*HS!F28)/(9+Rules!$B$5)</f>
        <v>-0.6152595675854643</v>
      </c>
      <c r="G18">
        <f>(SUM(HS!G19:G27)+Rules!$B$5*HS!G28)/(9+Rules!$B$5)</f>
        <v>-0.60747904709221201</v>
      </c>
      <c r="H18">
        <f>(SUM(HS!H19:H27)+Rules!$B$5*HS!H28)/(9+Rules!$B$5)</f>
        <v>-0.59114384474960535</v>
      </c>
      <c r="I18">
        <f>(SUM(HS!I19:I27)+Rules!$B$5*HS!I28)/(9+Rules!$B$5)</f>
        <v>-0.59105585530595706</v>
      </c>
      <c r="J18">
        <f>(SUM(HS!J19:J27)+Rules!$B$5*HS!J28)/(9+Rules!$B$5)</f>
        <v>-0.61652847815204459</v>
      </c>
      <c r="K18">
        <f>(SUM(HS!K19:K27)+Rules!$B$5*HS!K28)/(9+Rules!$B$5)</f>
        <v>-0.64767081799452453</v>
      </c>
    </row>
    <row r="19" spans="1:11" x14ac:dyDescent="0.2">
      <c r="A19">
        <v>19</v>
      </c>
      <c r="B19">
        <f>(SUM(HS!B20:B28)+Rules!$B$5*HS!B29)/(9+Rules!$B$5)</f>
        <v>-0.72479506657152004</v>
      </c>
      <c r="C19">
        <f>(SUM(HS!C20:C28)+Rules!$B$5*HS!C29)/(9+Rules!$B$5)</f>
        <v>-0.72907745456070161</v>
      </c>
      <c r="D19">
        <f>(SUM(HS!D20:D28)+Rules!$B$5*HS!D29)/(9+Rules!$B$5)</f>
        <v>-0.72803288834205915</v>
      </c>
      <c r="E19">
        <f>(SUM(HS!E20:E28)+Rules!$B$5*HS!E29)/(9+Rules!$B$5)</f>
        <v>-0.72693713423738526</v>
      </c>
      <c r="F19">
        <f>(SUM(HS!F20:F28)+Rules!$B$5*HS!F29)/(9+Rules!$B$5)</f>
        <v>-0.72599126790553226</v>
      </c>
      <c r="G19">
        <f>(SUM(HS!G20:G28)+Rules!$B$5*HS!G29)/(9+Rules!$B$5)</f>
        <v>-0.72255420661431358</v>
      </c>
      <c r="H19">
        <f>(SUM(HS!H20:H28)+Rules!$B$5*HS!H29)/(9+Rules!$B$5)</f>
        <v>-0.71544972903833093</v>
      </c>
      <c r="I19">
        <f>(SUM(HS!I20:I28)+Rules!$B$5*HS!I29)/(9+Rules!$B$5)</f>
        <v>-0.71365998363570271</v>
      </c>
      <c r="J19">
        <f>(SUM(HS!J20:J28)+Rules!$B$5*HS!J29)/(9+Rules!$B$5)</f>
        <v>-0.71557438254185846</v>
      </c>
      <c r="K19">
        <f>(SUM(HS!K20:K28)+Rules!$B$5*HS!K29)/(9+Rules!$B$5)</f>
        <v>-0.72944913848189696</v>
      </c>
    </row>
    <row r="20" spans="1:11" x14ac:dyDescent="0.2">
      <c r="A20">
        <v>20</v>
      </c>
      <c r="B20">
        <f>(SUM(HS!B21:B29)+Rules!$B$5*HS!B30)/(9+Rules!$B$5)</f>
        <v>-0.85213893758305082</v>
      </c>
      <c r="C20">
        <f>(SUM(HS!C21:C29)+Rules!$B$5*HS!C30)/(9+Rules!$B$5)</f>
        <v>-0.85523026803891988</v>
      </c>
      <c r="D20">
        <f>(SUM(HS!D21:D29)+Rules!$B$5*HS!D30)/(9+Rules!$B$5)</f>
        <v>-0.85497689559217327</v>
      </c>
      <c r="E20">
        <f>(SUM(HS!E21:E29)+Rules!$B$5*HS!E30)/(9+Rules!$B$5)</f>
        <v>-0.85471020823339083</v>
      </c>
      <c r="F20">
        <f>(SUM(HS!F21:F29)+Rules!$B$5*HS!F30)/(9+Rules!$B$5)</f>
        <v>-0.85448047487728607</v>
      </c>
      <c r="G20">
        <f>(SUM(HS!G21:G29)+Rules!$B$5*HS!G30)/(9+Rules!$B$5)</f>
        <v>-0.85362794278133991</v>
      </c>
      <c r="H20">
        <f>(SUM(HS!H21:H29)+Rules!$B$5*HS!H30)/(9+Rules!$B$5)</f>
        <v>-0.85185182338734444</v>
      </c>
      <c r="I20">
        <f>(SUM(HS!I21:I29)+Rules!$B$5*HS!I30)/(9+Rules!$B$5)</f>
        <v>-0.85149191898584875</v>
      </c>
      <c r="J20">
        <f>(SUM(HS!J21:J29)+Rules!$B$5*HS!J30)/(9+Rules!$B$5)</f>
        <v>-0.85083260337328892</v>
      </c>
      <c r="K20">
        <f>(SUM(HS!K21:K29)+Rules!$B$5*HS!K30)/(9+Rules!$B$5)</f>
        <v>-0.84902895128714095</v>
      </c>
    </row>
    <row r="21" spans="1:11" x14ac:dyDescent="0.2">
      <c r="A21">
        <v>21</v>
      </c>
      <c r="B21">
        <f>(SUM(HS!B22:B30)+Rules!$B$5*HS!B31)/(9+Rules!$B$5)</f>
        <v>-1</v>
      </c>
      <c r="C21">
        <f>(SUM(HS!C22:C30)+Rules!$B$5*HS!C31)/(9+Rules!$B$5)</f>
        <v>-1</v>
      </c>
      <c r="D21">
        <f>(SUM(HS!D22:D30)+Rules!$B$5*HS!D31)/(9+Rules!$B$5)</f>
        <v>-1</v>
      </c>
      <c r="E21">
        <f>(SUM(HS!E22:E30)+Rules!$B$5*HS!E31)/(9+Rules!$B$5)</f>
        <v>-1</v>
      </c>
      <c r="F21">
        <f>(SUM(HS!F22:F30)+Rules!$B$5*HS!F31)/(9+Rules!$B$5)</f>
        <v>-1</v>
      </c>
      <c r="G21">
        <f>(SUM(HS!G22:G30)+Rules!$B$5*HS!G31)/(9+Rules!$B$5)</f>
        <v>-1</v>
      </c>
      <c r="H21">
        <f>(SUM(HS!H22:H30)+Rules!$B$5*HS!H31)/(9+Rules!$B$5)</f>
        <v>-1</v>
      </c>
      <c r="I21">
        <f>(SUM(HS!I22:I30)+Rules!$B$5*HS!I31)/(9+Rules!$B$5)</f>
        <v>-1</v>
      </c>
      <c r="J21">
        <f>(SUM(HS!J22:J30)+Rules!$B$5*HS!J31)/(9+Rules!$B$5)</f>
        <v>-1</v>
      </c>
      <c r="K21">
        <f>(SUM(HS!K22:K30)+Rules!$B$5*HS!K31)/(9+Rules!$B$5)</f>
        <v>-1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(SUM(HS!B35:B43)+Rules!$B$5*HS!B44)/(9+Rules!$B$5)</f>
        <v>0.29861942370404337</v>
      </c>
      <c r="C34">
        <f>(SUM(HS!C35:C43)+Rules!$B$5*HS!C44)/(9+Rules!$B$5)</f>
        <v>0.3696374242362967</v>
      </c>
      <c r="D34">
        <f>(SUM(HS!D35:D43)+Rules!$B$5*HS!D44)/(9+Rules!$B$5)</f>
        <v>0.38767410174512951</v>
      </c>
      <c r="E34">
        <f>(SUM(HS!E35:E43)+Rules!$B$5*HS!E44)/(9+Rules!$B$5)</f>
        <v>0.40637639293641487</v>
      </c>
      <c r="F34">
        <f>(SUM(HS!F35:F43)+Rules!$B$5*HS!F44)/(9+Rules!$B$5)</f>
        <v>0.42575273133176267</v>
      </c>
      <c r="G34">
        <f>(SUM(HS!G35:G43)+Rules!$B$5*HS!G44)/(9+Rules!$B$5)</f>
        <v>0.45589668319225651</v>
      </c>
      <c r="H34">
        <f>(SUM(HS!H35:H43)+Rules!$B$5*HS!H44)/(9+Rules!$B$5)</f>
        <v>0.45736852128859351</v>
      </c>
      <c r="I34">
        <f>(SUM(HS!I35:I43)+Rules!$B$5*HS!I44)/(9+Rules!$B$5)</f>
        <v>0.40074805174057648</v>
      </c>
      <c r="J34">
        <f>(SUM(HS!J35:J43)+Rules!$B$5*HS!J44)/(9+Rules!$B$5)</f>
        <v>0.32142328174266549</v>
      </c>
      <c r="K34">
        <f>(SUM(HS!K35:K43)+Rules!$B$5*HS!K44)/(9+Rules!$B$5)</f>
        <v>0.26400071601402691</v>
      </c>
    </row>
    <row r="35" spans="1:11" x14ac:dyDescent="0.2">
      <c r="A35">
        <v>12</v>
      </c>
      <c r="B35">
        <f>(SUM(HS!B36:B44)+Rules!$B$5*HS!B45)/(9+Rules!$B$5)</f>
        <v>-2.0477877704912145E-2</v>
      </c>
      <c r="C35">
        <f>(SUM(HS!C36:C44)+Rules!$B$5*HS!C45)/(9+Rules!$B$5)</f>
        <v>8.1836216051656044E-2</v>
      </c>
      <c r="D35">
        <f>(SUM(HS!D36:D44)+Rules!$B$5*HS!D45)/(9+Rules!$B$5)</f>
        <v>0.10350704654207775</v>
      </c>
      <c r="E35">
        <f>(SUM(HS!E36:E44)+Rules!$B$5*HS!E45)/(9+Rules!$B$5)</f>
        <v>0.12659562809256977</v>
      </c>
      <c r="F35">
        <f>(SUM(HS!F36:F44)+Rules!$B$5*HS!F45)/(9+Rules!$B$5)</f>
        <v>0.15648238458465519</v>
      </c>
      <c r="G35">
        <f>(SUM(HS!G36:G44)+Rules!$B$5*HS!G45)/(9+Rules!$B$5)</f>
        <v>0.18595361333225549</v>
      </c>
      <c r="H35">
        <f>(SUM(HS!H36:H44)+Rules!$B$5*HS!H45)/(9+Rules!$B$5)</f>
        <v>0.16547293077063496</v>
      </c>
      <c r="I35">
        <f>(SUM(HS!I36:I44)+Rules!$B$5*HS!I45)/(9+Rules!$B$5)</f>
        <v>9.5115020927032265E-2</v>
      </c>
      <c r="J35">
        <f>(SUM(HS!J36:J44)+Rules!$B$5*HS!J45)/(9+Rules!$B$5)</f>
        <v>6.5790841226914386E-5</v>
      </c>
      <c r="K35">
        <f>(SUM(HS!K36:K44)+Rules!$B$5*HS!K45)/(9+Rules!$B$5)</f>
        <v>-7.0002397357964694E-2</v>
      </c>
    </row>
    <row r="36" spans="1:11" x14ac:dyDescent="0.2">
      <c r="A36">
        <v>13</v>
      </c>
      <c r="B36">
        <f>(SUM(HS!B37:B45)+Rules!$B$5*HS!B46)/(9+Rules!$B$5)</f>
        <v>-5.7308046666810254E-2</v>
      </c>
      <c r="C36">
        <f>(SUM(HS!C37:C45)+Rules!$B$5*HS!C46)/(9+Rules!$B$5)</f>
        <v>4.6636132695309578E-2</v>
      </c>
      <c r="D36">
        <f>(SUM(HS!D37:D45)+Rules!$B$5*HS!D46)/(9+Rules!$B$5)</f>
        <v>7.4118813392744051E-2</v>
      </c>
      <c r="E36">
        <f>(SUM(HS!E37:E45)+Rules!$B$5*HS!E46)/(9+Rules!$B$5)</f>
        <v>0.10247714687203523</v>
      </c>
      <c r="F36">
        <f>(SUM(HS!F37:F45)+Rules!$B$5*HS!F46)/(9+Rules!$B$5)</f>
        <v>0.13336273848321728</v>
      </c>
      <c r="G36">
        <f>(SUM(HS!G37:G45)+Rules!$B$5*HS!G46)/(9+Rules!$B$5)</f>
        <v>0.16169271124923693</v>
      </c>
      <c r="H36">
        <f>(SUM(HS!H37:H45)+Rules!$B$5*HS!H46)/(9+Rules!$B$5)</f>
        <v>0.12238569517899196</v>
      </c>
      <c r="I36">
        <f>(SUM(HS!I37:I45)+Rules!$B$5*HS!I46)/(9+Rules!$B$5)</f>
        <v>5.4057070196311299E-2</v>
      </c>
      <c r="J36">
        <f>(SUM(HS!J37:J45)+Rules!$B$5*HS!J46)/(9+Rules!$B$5)</f>
        <v>-3.7694688127479885E-2</v>
      </c>
      <c r="K36">
        <f>(SUM(HS!K37:K45)+Rules!$B$5*HS!K46)/(9+Rules!$B$5)</f>
        <v>-0.10485135840627779</v>
      </c>
    </row>
    <row r="37" spans="1:11" x14ac:dyDescent="0.2">
      <c r="A37">
        <v>14</v>
      </c>
      <c r="B37">
        <f>(SUM(HS!B38:B46)+Rules!$B$5*HS!B47)/(9+Rules!$B$5)</f>
        <v>-9.3874324768310105E-2</v>
      </c>
      <c r="C37">
        <f>(SUM(HS!C38:C46)+Rules!$B$5*HS!C47)/(9+Rules!$B$5)</f>
        <v>2.2391856987839083E-2</v>
      </c>
      <c r="D37">
        <f>(SUM(HS!D38:D46)+Rules!$B$5*HS!D47)/(9+Rules!$B$5)</f>
        <v>5.0806738919282814E-2</v>
      </c>
      <c r="E37">
        <f>(SUM(HS!E38:E46)+Rules!$B$5*HS!E47)/(9+Rules!$B$5)</f>
        <v>8.0081414310110233E-2</v>
      </c>
      <c r="F37">
        <f>(SUM(HS!F38:F46)+Rules!$B$5*HS!F47)/(9+Rules!$B$5)</f>
        <v>0.11189449567473925</v>
      </c>
      <c r="G37">
        <f>(SUM(HS!G38:G46)+Rules!$B$5*HS!G47)/(9+Rules!$B$5)</f>
        <v>0.1391647307435768</v>
      </c>
      <c r="H37">
        <f>(SUM(HS!H38:H46)+Rules!$B$5*HS!H47)/(9+Rules!$B$5)</f>
        <v>7.9507488494468148E-2</v>
      </c>
      <c r="I37">
        <f>(SUM(HS!I38:I46)+Rules!$B$5*HS!I47)/(9+Rules!$B$5)</f>
        <v>1.3277219463208444E-2</v>
      </c>
      <c r="J37">
        <f>(SUM(HS!J38:J46)+Rules!$B$5*HS!J47)/(9+Rules!$B$5)</f>
        <v>-7.516318944168382E-2</v>
      </c>
      <c r="K37">
        <f>(SUM(HS!K38:K46)+Rules!$B$5*HS!K47)/(9+Rules!$B$5)</f>
        <v>-0.13946678217545452</v>
      </c>
    </row>
    <row r="38" spans="1:11" x14ac:dyDescent="0.2">
      <c r="A38">
        <v>15</v>
      </c>
      <c r="B38">
        <f>(SUM(HS!B39:B47)+Rules!$B$5*HS!B48)/(9+Rules!$B$5)</f>
        <v>-0.13002650167843849</v>
      </c>
      <c r="C38">
        <f>(SUM(HS!C39:C47)+Rules!$B$5*HS!C48)/(9+Rules!$B$5)</f>
        <v>-1.2068474052636583E-4</v>
      </c>
      <c r="D38">
        <f>(SUM(HS!D39:D47)+Rules!$B$5*HS!D48)/(9+Rules!$B$5)</f>
        <v>2.9159812622497363E-2</v>
      </c>
      <c r="E38">
        <f>(SUM(HS!E39:E47)+Rules!$B$5*HS!E48)/(9+Rules!$B$5)</f>
        <v>5.9285376931179926E-2</v>
      </c>
      <c r="F38">
        <f>(SUM(HS!F39:F47)+Rules!$B$5*HS!F48)/(9+Rules!$B$5)</f>
        <v>9.1959698781152482E-2</v>
      </c>
      <c r="G38">
        <f>(SUM(HS!G39:G47)+Rules!$B$5*HS!G48)/(9+Rules!$B$5)</f>
        <v>0.11824589170260671</v>
      </c>
      <c r="H38">
        <f>(SUM(HS!H39:H47)+Rules!$B$5*HS!H48)/(9+Rules!$B$5)</f>
        <v>3.7028282279269235E-2</v>
      </c>
      <c r="I38">
        <f>(SUM(HS!I39:I47)+Rules!$B$5*HS!I48)/(9+Rules!$B$5)</f>
        <v>-2.7054780502901672E-2</v>
      </c>
      <c r="J38">
        <f>(SUM(HS!J39:J47)+Rules!$B$5*HS!J48)/(9+Rules!$B$5)</f>
        <v>-0.11218876868994289</v>
      </c>
      <c r="K38">
        <f>(SUM(HS!K39:K47)+Rules!$B$5*HS!K48)/(9+Rules!$B$5)</f>
        <v>-0.17370423031226784</v>
      </c>
    </row>
    <row r="39" spans="1:11" x14ac:dyDescent="0.2">
      <c r="A39">
        <v>16</v>
      </c>
      <c r="B39">
        <f>(SUM(HS!B40:B48)+Rules!$B$5*HS!B49)/(9+Rules!$B$5)</f>
        <v>-0.16563717206687348</v>
      </c>
      <c r="C39">
        <f>(SUM(HS!C40:C48)+Rules!$B$5*HS!C49)/(9+Rules!$B$5)</f>
        <v>-2.1025187774008566E-2</v>
      </c>
      <c r="D39">
        <f>(SUM(HS!D40:D48)+Rules!$B$5*HS!D49)/(9+Rules!$B$5)</f>
        <v>9.0590953469108244E-3</v>
      </c>
      <c r="E39">
        <f>(SUM(HS!E40:E48)+Rules!$B$5*HS!E49)/(9+Rules!$B$5)</f>
        <v>3.9974770793601705E-2</v>
      </c>
      <c r="F39">
        <f>(SUM(HS!F40:F48)+Rules!$B$5*HS!F49)/(9+Rules!$B$5)</f>
        <v>7.3448815951393354E-2</v>
      </c>
      <c r="G39">
        <f>(SUM(HS!G40:G48)+Rules!$B$5*HS!G49)/(9+Rules!$B$5)</f>
        <v>9.8821255450277368E-2</v>
      </c>
      <c r="H39">
        <f>(SUM(HS!H40:H48)+Rules!$B$5*HS!H49)/(9+Rules!$B$5)</f>
        <v>-4.8901571730158942E-3</v>
      </c>
      <c r="I39">
        <f>(SUM(HS!I40:I48)+Rules!$B$5*HS!I49)/(9+Rules!$B$5)</f>
        <v>-6.6794847920094103E-2</v>
      </c>
      <c r="J39">
        <f>(SUM(HS!J40:J48)+Rules!$B$5*HS!J49)/(9+Rules!$B$5)</f>
        <v>-0.14864353463007471</v>
      </c>
      <c r="K39">
        <f>(SUM(HS!K40:K48)+Rules!$B$5*HS!K49)/(9+Rules!$B$5)</f>
        <v>-0.20744109003068206</v>
      </c>
    </row>
    <row r="40" spans="1:11" x14ac:dyDescent="0.2">
      <c r="A40">
        <v>17</v>
      </c>
      <c r="B40">
        <f>(SUM(HS!B41:B49)+Rules!$B$5*HS!B50)/(9+Rules!$B$5)</f>
        <v>-0.17956936979241733</v>
      </c>
      <c r="C40">
        <f>(SUM(HS!C41:C49)+Rules!$B$5*HS!C50)/(9+Rules!$B$5)</f>
        <v>-4.9104358288912882E-4</v>
      </c>
      <c r="D40">
        <f>(SUM(HS!D41:D49)+Rules!$B$5*HS!D50)/(9+Rules!$B$5)</f>
        <v>2.8975282965620488E-2</v>
      </c>
      <c r="E40">
        <f>(SUM(HS!E41:E49)+Rules!$B$5*HS!E50)/(9+Rules!$B$5)</f>
        <v>5.9326275337164343E-2</v>
      </c>
      <c r="F40">
        <f>(SUM(HS!F41:F49)+Rules!$B$5*HS!F50)/(9+Rules!$B$5)</f>
        <v>9.1189077686774395E-2</v>
      </c>
      <c r="G40">
        <f>(SUM(HS!G41:G49)+Rules!$B$5*HS!G50)/(9+Rules!$B$5)</f>
        <v>0.12805214364549905</v>
      </c>
      <c r="H40">
        <f>(SUM(HS!H41:H49)+Rules!$B$5*HS!H50)/(9+Rules!$B$5)</f>
        <v>5.3823463716116654E-2</v>
      </c>
      <c r="I40">
        <f>(SUM(HS!I41:I49)+Rules!$B$5*HS!I50)/(9+Rules!$B$5)</f>
        <v>-7.2915398729642075E-2</v>
      </c>
      <c r="J40">
        <f>(SUM(HS!J41:J49)+Rules!$B$5*HS!J50)/(9+Rules!$B$5)</f>
        <v>-0.1497868921821332</v>
      </c>
      <c r="K40">
        <f>(SUM(HS!K41:K49)+Rules!$B$5*HS!K50)/(9+Rules!$B$5)</f>
        <v>-0.19686697623363469</v>
      </c>
    </row>
    <row r="41" spans="1:11" x14ac:dyDescent="0.2">
      <c r="A41">
        <v>18</v>
      </c>
      <c r="B41">
        <f>(SUM(HS!B42:B50)+Rules!$B$5*HS!B51)/(9+Rules!$B$5)</f>
        <v>-9.2935491769284034E-2</v>
      </c>
      <c r="C41">
        <f>(SUM(HS!C42:C50)+Rules!$B$5*HS!C51)/(9+Rules!$B$5)</f>
        <v>6.2905069471517722E-2</v>
      </c>
      <c r="D41">
        <f>(SUM(HS!D42:D50)+Rules!$B$5*HS!D51)/(9+Rules!$B$5)</f>
        <v>9.0248278565440057E-2</v>
      </c>
      <c r="E41">
        <f>(SUM(HS!E42:E50)+Rules!$B$5*HS!E51)/(9+Rules!$B$5)</f>
        <v>0.11850192387781083</v>
      </c>
      <c r="F41">
        <f>(SUM(HS!F42:F50)+Rules!$B$5*HS!F51)/(9+Rules!$B$5)</f>
        <v>0.14761274781164402</v>
      </c>
      <c r="G41">
        <f>(SUM(HS!G42:G50)+Rules!$B$5*HS!G51)/(9+Rules!$B$5)</f>
        <v>0.19075324103939673</v>
      </c>
      <c r="H41">
        <f>(SUM(HS!H42:H50)+Rules!$B$5*HS!H51)/(9+Rules!$B$5)</f>
        <v>0.17067649990517353</v>
      </c>
      <c r="I41">
        <f>(SUM(HS!I42:I50)+Rules!$B$5*HS!I51)/(9+Rules!$B$5)</f>
        <v>3.967744427056652E-2</v>
      </c>
      <c r="J41">
        <f>(SUM(HS!J42:J50)+Rules!$B$5*HS!J51)/(9+Rules!$B$5)</f>
        <v>-0.10074430758041522</v>
      </c>
      <c r="K41">
        <f>(SUM(HS!K42:K50)+Rules!$B$5*HS!K51)/(9+Rules!$B$5)</f>
        <v>-0.14380812317405353</v>
      </c>
    </row>
    <row r="42" spans="1:11" x14ac:dyDescent="0.2">
      <c r="A42">
        <v>19</v>
      </c>
      <c r="B42">
        <f>(SUM(HS!B43:B51)+Rules!$B$5*HS!B52)/(9+Rules!$B$5)</f>
        <v>-5.7428919120040816E-3</v>
      </c>
      <c r="C42">
        <f>(SUM(HS!C43:C51)+Rules!$B$5*HS!C52)/(9+Rules!$B$5)</f>
        <v>0.12395801957914129</v>
      </c>
      <c r="D42">
        <f>(SUM(HS!D43:D51)+Rules!$B$5*HS!D52)/(9+Rules!$B$5)</f>
        <v>0.14933970866308208</v>
      </c>
      <c r="E42">
        <f>(SUM(HS!E43:E51)+Rules!$B$5*HS!E52)/(9+Rules!$B$5)</f>
        <v>0.17557680563858266</v>
      </c>
      <c r="F42">
        <f>(SUM(HS!F43:F51)+Rules!$B$5*HS!F52)/(9+Rules!$B$5)</f>
        <v>0.20298603454657632</v>
      </c>
      <c r="G42">
        <f>(SUM(HS!G43:G51)+Rules!$B$5*HS!G52)/(9+Rules!$B$5)</f>
        <v>0.23979935436410921</v>
      </c>
      <c r="H42">
        <f>(SUM(HS!H43:H51)+Rules!$B$5*HS!H52)/(9+Rules!$B$5)</f>
        <v>0.2206201141552227</v>
      </c>
      <c r="I42">
        <f>(SUM(HS!I43:I51)+Rules!$B$5*HS!I52)/(9+Rules!$B$5)</f>
        <v>0.15227028727077518</v>
      </c>
      <c r="J42">
        <f>(SUM(HS!J43:J51)+Rules!$B$5*HS!J52)/(9+Rules!$B$5)</f>
        <v>7.892641744434355E-3</v>
      </c>
      <c r="K42">
        <f>(SUM(HS!K43:K51)+Rules!$B$5*HS!K52)/(9+Rules!$B$5)</f>
        <v>-8.8095953912746522E-2</v>
      </c>
    </row>
    <row r="43" spans="1:11" x14ac:dyDescent="0.2">
      <c r="A43">
        <v>20</v>
      </c>
      <c r="B43">
        <f>(SUM(HS!B44:B52)+Rules!$B$5*HS!B53)/(9+Rules!$B$5)</f>
        <v>8.1449707945275895E-2</v>
      </c>
      <c r="C43">
        <f>(SUM(HS!C44:C52)+Rules!$B$5*HS!C53)/(9+Rules!$B$5)</f>
        <v>0.18249999400904487</v>
      </c>
      <c r="D43">
        <f>(SUM(HS!D44:D52)+Rules!$B$5*HS!D53)/(9+Rules!$B$5)</f>
        <v>0.20608797581394089</v>
      </c>
      <c r="E43">
        <f>(SUM(HS!E44:E52)+Rules!$B$5*HS!E53)/(9+Rules!$B$5)</f>
        <v>0.230470121897177</v>
      </c>
      <c r="F43">
        <f>(SUM(HS!F44:F52)+Rules!$B$5*HS!F53)/(9+Rules!$B$5)</f>
        <v>0.25625855450163387</v>
      </c>
      <c r="G43">
        <f>(SUM(HS!G44:G52)+Rules!$B$5*HS!G53)/(9+Rules!$B$5)</f>
        <v>0.28779508429888429</v>
      </c>
      <c r="H43">
        <f>(SUM(HS!H44:H52)+Rules!$B$5*HS!H53)/(9+Rules!$B$5)</f>
        <v>0.25690874433608657</v>
      </c>
      <c r="I43">
        <f>(SUM(HS!I44:I52)+Rules!$B$5*HS!I53)/(9+Rules!$B$5)</f>
        <v>0.19795370833197609</v>
      </c>
      <c r="J43">
        <f>(SUM(HS!J44:J52)+Rules!$B$5*HS!J53)/(9+Rules!$B$5)</f>
        <v>0.11652959106928391</v>
      </c>
      <c r="K43">
        <f>(SUM(HS!K44:K52)+Rules!$B$5*HS!K53)/(9+Rules!$B$5)</f>
        <v>2.5308523040868176E-2</v>
      </c>
    </row>
    <row r="44" spans="1:11" x14ac:dyDescent="0.2">
      <c r="A44">
        <v>21</v>
      </c>
      <c r="B44">
        <f>(SUM(HS!B45:B53)+Rules!$B$5*HS!B54)/(9+Rules!$B$5)</f>
        <v>0.14300128216153027</v>
      </c>
      <c r="C44">
        <f>(SUM(HS!C45:C53)+Rules!$B$5*HS!C54)/(9+Rules!$B$5)</f>
        <v>0.2383507494576298</v>
      </c>
      <c r="D44">
        <f>(SUM(HS!D45:D53)+Rules!$B$5*HS!D54)/(9+Rules!$B$5)</f>
        <v>0.26032526728707961</v>
      </c>
      <c r="E44">
        <f>(SUM(HS!E45:E53)+Rules!$B$5*HS!E54)/(9+Rules!$B$5)</f>
        <v>0.28302027520898798</v>
      </c>
      <c r="F44">
        <f>(SUM(HS!F45:F53)+Rules!$B$5*HS!F54)/(9+Rules!$B$5)</f>
        <v>0.30734950895451402</v>
      </c>
      <c r="G44">
        <f>(SUM(HS!G45:G53)+Rules!$B$5*HS!G54)/(9+Rules!$B$5)</f>
        <v>0.33369004745378472</v>
      </c>
      <c r="H44">
        <f>(SUM(HS!H45:H53)+Rules!$B$5*HS!H54)/(9+Rules!$B$5)</f>
        <v>0.29214699112701309</v>
      </c>
      <c r="I44">
        <f>(SUM(HS!I45:I53)+Rules!$B$5*HS!I54)/(9+Rules!$B$5)</f>
        <v>0.22998214532399169</v>
      </c>
      <c r="J44">
        <f>(SUM(HS!J45:J53)+Rules!$B$5*HS!J54)/(9+Rules!$B$5)</f>
        <v>0.15825711845512572</v>
      </c>
      <c r="K44">
        <f>(SUM(HS!K45:K53)+Rules!$B$5*HS!K54)/(9+Rules!$B$5)</f>
        <v>0.11948223076371363</v>
      </c>
    </row>
    <row r="45" spans="1:11" x14ac:dyDescent="0.2">
      <c r="A45">
        <v>22</v>
      </c>
      <c r="B45">
        <f>B12</f>
        <v>-0.35054034044008009</v>
      </c>
      <c r="C45">
        <f t="shared" ref="C45:K45" si="0">C12</f>
        <v>-0.25338998596663809</v>
      </c>
      <c r="D45">
        <f t="shared" si="0"/>
        <v>-0.2336908997980866</v>
      </c>
      <c r="E45">
        <f t="shared" si="0"/>
        <v>-0.21353655324507695</v>
      </c>
      <c r="F45">
        <f t="shared" si="0"/>
        <v>-0.19327116942628339</v>
      </c>
      <c r="G45">
        <f t="shared" si="0"/>
        <v>-0.17052619990757953</v>
      </c>
      <c r="H45">
        <f t="shared" si="0"/>
        <v>-0.21284771451731424</v>
      </c>
      <c r="I45">
        <f t="shared" si="0"/>
        <v>-0.27157480502428616</v>
      </c>
      <c r="J45">
        <f t="shared" si="0"/>
        <v>-0.3400132806089356</v>
      </c>
      <c r="K45">
        <f t="shared" si="0"/>
        <v>-0.38104299284808768</v>
      </c>
    </row>
    <row r="46" spans="1:11" x14ac:dyDescent="0.2">
      <c r="A46">
        <v>23</v>
      </c>
      <c r="B46">
        <f t="shared" ref="B46:K46" si="1">B13</f>
        <v>-0.3969303161229315</v>
      </c>
      <c r="C46">
        <f t="shared" si="1"/>
        <v>-0.30779123771977057</v>
      </c>
      <c r="D46">
        <f t="shared" si="1"/>
        <v>-0.29121011293380095</v>
      </c>
      <c r="E46">
        <f t="shared" si="1"/>
        <v>-0.27422400639931432</v>
      </c>
      <c r="F46">
        <f t="shared" si="1"/>
        <v>-0.25733327243893911</v>
      </c>
      <c r="G46">
        <f t="shared" si="1"/>
        <v>-0.23562627561296379</v>
      </c>
      <c r="H46">
        <f t="shared" si="1"/>
        <v>-0.26907287776607752</v>
      </c>
      <c r="I46">
        <f t="shared" si="1"/>
        <v>-0.32360517609397998</v>
      </c>
      <c r="J46">
        <f t="shared" si="1"/>
        <v>-0.38715518913686875</v>
      </c>
      <c r="K46">
        <f t="shared" si="1"/>
        <v>-0.42525420764465277</v>
      </c>
    </row>
    <row r="47" spans="1:11" x14ac:dyDescent="0.2">
      <c r="A47">
        <v>24</v>
      </c>
      <c r="B47">
        <f t="shared" ref="B47:K47" si="2">B14</f>
        <v>-0.44000672211415065</v>
      </c>
      <c r="C47">
        <f t="shared" si="2"/>
        <v>-0.36219248947290311</v>
      </c>
      <c r="D47">
        <f t="shared" si="2"/>
        <v>-0.34872932606951529</v>
      </c>
      <c r="E47">
        <f t="shared" si="2"/>
        <v>-0.33491145955355167</v>
      </c>
      <c r="F47">
        <f t="shared" si="2"/>
        <v>-0.32139537545159491</v>
      </c>
      <c r="G47">
        <f t="shared" si="2"/>
        <v>-0.30072635131834807</v>
      </c>
      <c r="H47">
        <f t="shared" si="2"/>
        <v>-0.3212819579256434</v>
      </c>
      <c r="I47">
        <f t="shared" si="2"/>
        <v>-0.37191909208726714</v>
      </c>
      <c r="J47">
        <f t="shared" si="2"/>
        <v>-0.43092981848423528</v>
      </c>
      <c r="K47">
        <f t="shared" si="2"/>
        <v>-0.46630747852717758</v>
      </c>
    </row>
    <row r="48" spans="1:11" x14ac:dyDescent="0.2">
      <c r="A48">
        <v>25</v>
      </c>
      <c r="B48">
        <f t="shared" ref="B48:K48" si="3">B15</f>
        <v>-0.4800062419631399</v>
      </c>
      <c r="C48">
        <f t="shared" si="3"/>
        <v>-0.4165937412260356</v>
      </c>
      <c r="D48">
        <f t="shared" si="3"/>
        <v>-0.40624853920522963</v>
      </c>
      <c r="E48">
        <f t="shared" si="3"/>
        <v>-0.39559891270778902</v>
      </c>
      <c r="F48">
        <f t="shared" si="3"/>
        <v>-0.38545747846425066</v>
      </c>
      <c r="G48">
        <f t="shared" si="3"/>
        <v>-0.36582642702373236</v>
      </c>
      <c r="H48">
        <f t="shared" si="3"/>
        <v>-0.36976181807381175</v>
      </c>
      <c r="I48">
        <f t="shared" si="3"/>
        <v>-0.41678201408103371</v>
      </c>
      <c r="J48">
        <f t="shared" si="3"/>
        <v>-0.47157768859250415</v>
      </c>
      <c r="K48">
        <f t="shared" si="3"/>
        <v>-0.5044283729180935</v>
      </c>
    </row>
    <row r="49" spans="1:11" x14ac:dyDescent="0.2">
      <c r="A49">
        <v>26</v>
      </c>
      <c r="B49">
        <f t="shared" ref="B49:K49" si="4">B16</f>
        <v>-0.51714865325148707</v>
      </c>
      <c r="C49">
        <f t="shared" si="4"/>
        <v>-0.47099499297916808</v>
      </c>
      <c r="D49">
        <f t="shared" si="4"/>
        <v>-0.46376775234094403</v>
      </c>
      <c r="E49">
        <f t="shared" si="4"/>
        <v>-0.45628636586202637</v>
      </c>
      <c r="F49">
        <f t="shared" si="4"/>
        <v>-0.4495195814769064</v>
      </c>
      <c r="G49">
        <f t="shared" si="4"/>
        <v>-0.43092650272911659</v>
      </c>
      <c r="H49">
        <f t="shared" si="4"/>
        <v>-0.41477883106853947</v>
      </c>
      <c r="I49">
        <f t="shared" si="4"/>
        <v>-0.45844044164667419</v>
      </c>
      <c r="J49">
        <f t="shared" si="4"/>
        <v>-0.50932213940732529</v>
      </c>
      <c r="K49">
        <f t="shared" si="4"/>
        <v>-0.53982634628108683</v>
      </c>
    </row>
    <row r="50" spans="1:11" x14ac:dyDescent="0.2">
      <c r="A50">
        <v>27</v>
      </c>
      <c r="B50">
        <f t="shared" ref="B50:K50" si="5">B17</f>
        <v>-0.55729992440573806</v>
      </c>
      <c r="C50">
        <f t="shared" si="5"/>
        <v>-0.53615079392674181</v>
      </c>
      <c r="D50">
        <f t="shared" si="5"/>
        <v>-0.53167419530828453</v>
      </c>
      <c r="E50">
        <f t="shared" si="5"/>
        <v>-0.52701149100469435</v>
      </c>
      <c r="F50">
        <f t="shared" si="5"/>
        <v>-0.52298562951037375</v>
      </c>
      <c r="G50">
        <f t="shared" si="5"/>
        <v>-0.50875259201168133</v>
      </c>
      <c r="H50">
        <f t="shared" si="5"/>
        <v>-0.48348583187756294</v>
      </c>
      <c r="I50">
        <f t="shared" si="5"/>
        <v>-0.50598267464294744</v>
      </c>
      <c r="J50">
        <f t="shared" si="5"/>
        <v>-0.55369489020384699</v>
      </c>
      <c r="K50">
        <f t="shared" si="5"/>
        <v>-0.5844632205942546</v>
      </c>
    </row>
    <row r="51" spans="1:11" x14ac:dyDescent="0.2">
      <c r="A51">
        <v>28</v>
      </c>
      <c r="B51">
        <f t="shared" ref="B51:K51" si="6">B18</f>
        <v>-0.62651539551241564</v>
      </c>
      <c r="C51">
        <f t="shared" si="6"/>
        <v>-0.62243863255911769</v>
      </c>
      <c r="D51">
        <f t="shared" si="6"/>
        <v>-0.62000497014223144</v>
      </c>
      <c r="E51">
        <f t="shared" si="6"/>
        <v>-0.6174618323275779</v>
      </c>
      <c r="F51">
        <f t="shared" si="6"/>
        <v>-0.6152595675854643</v>
      </c>
      <c r="G51">
        <f t="shared" si="6"/>
        <v>-0.60747904709221201</v>
      </c>
      <c r="H51">
        <f t="shared" si="6"/>
        <v>-0.59114384474960535</v>
      </c>
      <c r="I51">
        <f t="shared" si="6"/>
        <v>-0.59105585530595706</v>
      </c>
      <c r="J51">
        <f t="shared" si="6"/>
        <v>-0.61652847815204459</v>
      </c>
      <c r="K51">
        <f t="shared" si="6"/>
        <v>-0.64767081799452453</v>
      </c>
    </row>
    <row r="52" spans="1:11" x14ac:dyDescent="0.2">
      <c r="A52">
        <v>29</v>
      </c>
      <c r="B52">
        <f t="shared" ref="B52:K52" si="7">B19</f>
        <v>-0.72479506657152004</v>
      </c>
      <c r="C52">
        <f t="shared" si="7"/>
        <v>-0.72907745456070161</v>
      </c>
      <c r="D52">
        <f t="shared" si="7"/>
        <v>-0.72803288834205915</v>
      </c>
      <c r="E52">
        <f t="shared" si="7"/>
        <v>-0.72693713423738526</v>
      </c>
      <c r="F52">
        <f t="shared" si="7"/>
        <v>-0.72599126790553226</v>
      </c>
      <c r="G52">
        <f t="shared" si="7"/>
        <v>-0.72255420661431358</v>
      </c>
      <c r="H52">
        <f t="shared" si="7"/>
        <v>-0.71544972903833093</v>
      </c>
      <c r="I52">
        <f t="shared" si="7"/>
        <v>-0.71365998363570271</v>
      </c>
      <c r="J52">
        <f t="shared" si="7"/>
        <v>-0.71557438254185846</v>
      </c>
      <c r="K52">
        <f t="shared" si="7"/>
        <v>-0.72944913848189696</v>
      </c>
    </row>
    <row r="53" spans="1:11" x14ac:dyDescent="0.2">
      <c r="A53">
        <v>30</v>
      </c>
      <c r="B53">
        <f t="shared" ref="B53:K53" si="8">B20</f>
        <v>-0.85213893758305082</v>
      </c>
      <c r="C53">
        <f t="shared" si="8"/>
        <v>-0.85523026803891988</v>
      </c>
      <c r="D53">
        <f t="shared" si="8"/>
        <v>-0.85497689559217327</v>
      </c>
      <c r="E53">
        <f t="shared" si="8"/>
        <v>-0.85471020823339083</v>
      </c>
      <c r="F53">
        <f t="shared" si="8"/>
        <v>-0.85448047487728607</v>
      </c>
      <c r="G53">
        <f t="shared" si="8"/>
        <v>-0.85362794278133991</v>
      </c>
      <c r="H53">
        <f t="shared" si="8"/>
        <v>-0.85185182338734444</v>
      </c>
      <c r="I53">
        <f t="shared" si="8"/>
        <v>-0.85149191898584875</v>
      </c>
      <c r="J53">
        <f t="shared" si="8"/>
        <v>-0.85083260337328892</v>
      </c>
      <c r="K53">
        <f t="shared" si="8"/>
        <v>-0.84902895128714095</v>
      </c>
    </row>
    <row r="54" spans="1:11" x14ac:dyDescent="0.2">
      <c r="A54">
        <v>31</v>
      </c>
      <c r="B54">
        <f t="shared" ref="B54:K54" si="9">B21</f>
        <v>-1</v>
      </c>
      <c r="C54">
        <f t="shared" si="9"/>
        <v>-1</v>
      </c>
      <c r="D54">
        <f t="shared" si="9"/>
        <v>-1</v>
      </c>
      <c r="E54">
        <f t="shared" si="9"/>
        <v>-1</v>
      </c>
      <c r="F54">
        <f t="shared" si="9"/>
        <v>-1</v>
      </c>
      <c r="G54">
        <f t="shared" si="9"/>
        <v>-1</v>
      </c>
      <c r="H54">
        <f t="shared" si="9"/>
        <v>-1</v>
      </c>
      <c r="I54">
        <f t="shared" si="9"/>
        <v>-1</v>
      </c>
      <c r="J54">
        <f t="shared" si="9"/>
        <v>-1</v>
      </c>
      <c r="K54">
        <f t="shared" si="9"/>
        <v>-1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54"/>
  <sheetViews>
    <sheetView workbookViewId="0">
      <selection activeCell="K9" sqref="K9"/>
    </sheetView>
  </sheetViews>
  <sheetFormatPr baseColWidth="10" defaultColWidth="8.83203125" defaultRowHeight="16" x14ac:dyDescent="0.2"/>
  <cols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MAX(Hit!B2,Stand!B2)</f>
        <v>-0.20335368314889377</v>
      </c>
      <c r="C2">
        <f>MAX(Hit!C2,Stand!C2)</f>
        <v>-7.5884358318949102E-2</v>
      </c>
      <c r="D2">
        <f>MAX(Hit!D2,Stand!D2)</f>
        <v>-4.9750706146412048E-2</v>
      </c>
      <c r="E2">
        <f>MAX(Hit!E2,Stand!E2)</f>
        <v>-2.2100412135834389E-2</v>
      </c>
      <c r="F2">
        <f>MAX(Hit!F2,Stand!F2)</f>
        <v>1.3730032284783571E-2</v>
      </c>
      <c r="G2">
        <f>MAX(Hit!G2,Stand!G2)</f>
        <v>3.8883411946301231E-2</v>
      </c>
      <c r="H2">
        <f>MAX(Hit!H2,Stand!H2)</f>
        <v>-2.7257021375862247E-2</v>
      </c>
      <c r="I2">
        <f>MAX(Hit!I2,Stand!I2)</f>
        <v>-0.10316172777512726</v>
      </c>
      <c r="J2">
        <f>MAX(Hit!J2,Stand!J2)</f>
        <v>-0.19004714305350842</v>
      </c>
      <c r="K2">
        <f>MAX(Hit!K2,Stand!K2)</f>
        <v>-0.24199803315764098</v>
      </c>
      <c r="N2" s="31">
        <v>2</v>
      </c>
      <c r="O2" s="31" t="str">
        <f>IF(B2=Stand!B2,"S","H")</f>
        <v>H</v>
      </c>
      <c r="P2" s="31" t="str">
        <f>IF(C2=Stand!C2,"S","H")</f>
        <v>H</v>
      </c>
      <c r="Q2" s="31" t="str">
        <f>IF(D2=Stand!D2,"S","H")</f>
        <v>H</v>
      </c>
      <c r="R2" s="31" t="str">
        <f>IF(E2=Stand!E2,"S","H")</f>
        <v>H</v>
      </c>
      <c r="S2" s="31" t="str">
        <f>IF(F2=Stand!F2,"S","H")</f>
        <v>H</v>
      </c>
      <c r="T2" s="31" t="str">
        <f>IF(G2=Stand!G2,"S","H")</f>
        <v>H</v>
      </c>
      <c r="U2" s="31" t="str">
        <f>IF(H2=Stand!H2,"S","H")</f>
        <v>H</v>
      </c>
      <c r="V2" s="31" t="str">
        <f>IF(I2=Stand!I2,"S","H")</f>
        <v>H</v>
      </c>
      <c r="W2" s="31" t="str">
        <f>IF(J2=Stand!J2,"S","H")</f>
        <v>H</v>
      </c>
      <c r="X2" s="31" t="str">
        <f>IF(K2=Stand!K2,"S","H")</f>
        <v>H</v>
      </c>
    </row>
    <row r="3" spans="1:24" x14ac:dyDescent="0.2">
      <c r="A3">
        <v>3</v>
      </c>
      <c r="B3">
        <f>MAX(Hit!B3,Stand!B3)</f>
        <v>-0.22793749290805351</v>
      </c>
      <c r="C3">
        <f>MAX(Hit!C3,Stand!C3)</f>
        <v>-0.10052250439785246</v>
      </c>
      <c r="D3">
        <f>MAX(Hit!D3,Stand!D3)</f>
        <v>-6.8875858278897514E-2</v>
      </c>
      <c r="E3">
        <f>MAX(Hit!E3,Stand!E3)</f>
        <v>-3.6261290708905339E-2</v>
      </c>
      <c r="F3">
        <f>MAX(Hit!F3,Stand!F3)</f>
        <v>1.6995712139687808E-4</v>
      </c>
      <c r="G3">
        <f>MAX(Hit!G3,Stand!G3)</f>
        <v>2.447130320655936E-2</v>
      </c>
      <c r="H3">
        <f>MAX(Hit!H3,Stand!H3)</f>
        <v>-5.7437588540356667E-2</v>
      </c>
      <c r="I3">
        <f>MAX(Hit!I3,Stand!I3)</f>
        <v>-0.13094188065020101</v>
      </c>
      <c r="J3">
        <f>MAX(Hit!J3,Stand!J3)</f>
        <v>-0.21507662281362433</v>
      </c>
      <c r="K3">
        <f>MAX(Hit!K3,Stand!K3)</f>
        <v>-0.26532921479747562</v>
      </c>
      <c r="N3" s="31">
        <v>3</v>
      </c>
      <c r="O3" s="31" t="str">
        <f>IF(B3=Stand!B3,"S","H")</f>
        <v>H</v>
      </c>
      <c r="P3" s="31" t="str">
        <f>IF(C3=Stand!C3,"S","H")</f>
        <v>H</v>
      </c>
      <c r="Q3" s="31" t="str">
        <f>IF(D3=Stand!D3,"S","H")</f>
        <v>H</v>
      </c>
      <c r="R3" s="31" t="str">
        <f>IF(E3=Stand!E3,"S","H")</f>
        <v>H</v>
      </c>
      <c r="S3" s="31" t="str">
        <f>IF(F3=Stand!F3,"S","H")</f>
        <v>H</v>
      </c>
      <c r="T3" s="31" t="str">
        <f>IF(G3=Stand!G3,"S","H")</f>
        <v>H</v>
      </c>
      <c r="U3" s="31" t="str">
        <f>IF(H3=Stand!H3,"S","H")</f>
        <v>H</v>
      </c>
      <c r="V3" s="31" t="str">
        <f>IF(I3=Stand!I3,"S","H")</f>
        <v>H</v>
      </c>
      <c r="W3" s="31" t="str">
        <f>IF(J3=Stand!J3,"S","H")</f>
        <v>H</v>
      </c>
      <c r="X3" s="31" t="str">
        <f>IF(K3=Stand!K3,"S","H")</f>
        <v>H</v>
      </c>
    </row>
    <row r="4" spans="1:24" x14ac:dyDescent="0.2">
      <c r="A4">
        <v>4</v>
      </c>
      <c r="B4">
        <f>MAX(Hit!B4,Stand!B4)</f>
        <v>-0.25307699440390863</v>
      </c>
      <c r="C4">
        <f>MAX(Hit!C4,Stand!C4)</f>
        <v>-0.11491332761892134</v>
      </c>
      <c r="D4">
        <f>MAX(Hit!D4,Stand!D4)</f>
        <v>-8.2613314299744361E-2</v>
      </c>
      <c r="E4">
        <f>MAX(Hit!E4,Stand!E4)</f>
        <v>-4.9367420106916922E-2</v>
      </c>
      <c r="F4">
        <f>MAX(Hit!F4,Stand!F4)</f>
        <v>-1.2379926519926384E-2</v>
      </c>
      <c r="G4">
        <f>MAX(Hit!G4,Stand!G4)</f>
        <v>1.1130417280979797E-2</v>
      </c>
      <c r="H4">
        <f>MAX(Hit!H4,Stand!H4)</f>
        <v>-8.8279201058463722E-2</v>
      </c>
      <c r="I4">
        <f>MAX(Hit!I4,Stand!I4)</f>
        <v>-0.15933415266020512</v>
      </c>
      <c r="J4">
        <f>MAX(Hit!J4,Stand!J4)</f>
        <v>-0.24066617915336547</v>
      </c>
      <c r="K4">
        <f>MAX(Hit!K4,Stand!K4)</f>
        <v>-0.28919791448567511</v>
      </c>
      <c r="N4" s="31">
        <v>4</v>
      </c>
      <c r="O4" s="31" t="str">
        <f>IF(B4=Stand!B4,"S","H")</f>
        <v>H</v>
      </c>
      <c r="P4" s="31" t="str">
        <f>IF(C4=Stand!C4,"S","H")</f>
        <v>H</v>
      </c>
      <c r="Q4" s="31" t="str">
        <f>IF(D4=Stand!D4,"S","H")</f>
        <v>H</v>
      </c>
      <c r="R4" s="31" t="str">
        <f>IF(E4=Stand!E4,"S","H")</f>
        <v>H</v>
      </c>
      <c r="S4" s="31" t="str">
        <f>IF(F4=Stand!F4,"S","H")</f>
        <v>H</v>
      </c>
      <c r="T4" s="31" t="str">
        <f>IF(G4=Stand!G4,"S","H")</f>
        <v>H</v>
      </c>
      <c r="U4" s="31" t="str">
        <f>IF(H4=Stand!H4,"S","H")</f>
        <v>H</v>
      </c>
      <c r="V4" s="31" t="str">
        <f>IF(I4=Stand!I4,"S","H")</f>
        <v>H</v>
      </c>
      <c r="W4" s="31" t="str">
        <f>IF(J4=Stand!J4,"S","H")</f>
        <v>H</v>
      </c>
      <c r="X4" s="31" t="str">
        <f>IF(K4=Stand!K4,"S","H")</f>
        <v>H</v>
      </c>
    </row>
    <row r="5" spans="1:24" x14ac:dyDescent="0.2">
      <c r="A5">
        <v>5</v>
      </c>
      <c r="B5">
        <f>MAX(Hit!B5,Stand!B5)</f>
        <v>-0.27857459755181968</v>
      </c>
      <c r="C5">
        <f>MAX(Hit!C5,Stand!C5)</f>
        <v>-0.12821556706374745</v>
      </c>
      <c r="D5">
        <f>MAX(Hit!D5,Stand!D5)</f>
        <v>-9.5310227261489883E-2</v>
      </c>
      <c r="E5">
        <f>MAX(Hit!E5,Stand!E5)</f>
        <v>-6.1479464199694238E-2</v>
      </c>
      <c r="F5">
        <f>MAX(Hit!F5,Stand!F5)</f>
        <v>-2.397897039185962E-2</v>
      </c>
      <c r="G5">
        <f>MAX(Hit!G5,Stand!G5)</f>
        <v>-1.1863378384401623E-3</v>
      </c>
      <c r="H5">
        <f>MAX(Hit!H5,Stand!H5)</f>
        <v>-0.11944744188414852</v>
      </c>
      <c r="I5">
        <f>MAX(Hit!I5,Stand!I5)</f>
        <v>-0.18809330390318524</v>
      </c>
      <c r="J5">
        <f>MAX(Hit!J5,Stand!J5)</f>
        <v>-0.26661505335795899</v>
      </c>
      <c r="K5">
        <f>MAX(Hit!K5,Stand!K5)</f>
        <v>-0.31341164336497107</v>
      </c>
      <c r="N5" s="31">
        <v>5</v>
      </c>
      <c r="O5" s="31" t="str">
        <f>IF(B5=Stand!B5,"S","H")</f>
        <v>H</v>
      </c>
      <c r="P5" s="31" t="str">
        <f>IF(C5=Stand!C5,"S","H")</f>
        <v>H</v>
      </c>
      <c r="Q5" s="31" t="str">
        <f>IF(D5=Stand!D5,"S","H")</f>
        <v>H</v>
      </c>
      <c r="R5" s="31" t="str">
        <f>IF(E5=Stand!E5,"S","H")</f>
        <v>H</v>
      </c>
      <c r="S5" s="31" t="str">
        <f>IF(F5=Stand!F5,"S","H")</f>
        <v>H</v>
      </c>
      <c r="T5" s="31" t="str">
        <f>IF(G5=Stand!G5,"S","H")</f>
        <v>H</v>
      </c>
      <c r="U5" s="31" t="str">
        <f>IF(H5=Stand!H5,"S","H")</f>
        <v>H</v>
      </c>
      <c r="V5" s="31" t="str">
        <f>IF(I5=Stand!I5,"S","H")</f>
        <v>H</v>
      </c>
      <c r="W5" s="31" t="str">
        <f>IF(J5=Stand!J5,"S","H")</f>
        <v>H</v>
      </c>
      <c r="X5" s="31" t="str">
        <f>IF(K5=Stand!K5,"S","H")</f>
        <v>H</v>
      </c>
    </row>
    <row r="6" spans="1:24" x14ac:dyDescent="0.2">
      <c r="A6">
        <v>6</v>
      </c>
      <c r="B6">
        <f>MAX(Hit!B6,Stand!B6)</f>
        <v>-0.30414663097569933</v>
      </c>
      <c r="C6">
        <f>MAX(Hit!C6,Stand!C6)</f>
        <v>-0.14075911746001987</v>
      </c>
      <c r="D6">
        <f>MAX(Hit!D6,Stand!D6)</f>
        <v>-0.10729107800860836</v>
      </c>
      <c r="E6">
        <f>MAX(Hit!E6,Stand!E6)</f>
        <v>-7.2917141926387305E-2</v>
      </c>
      <c r="F6">
        <f>MAX(Hit!F6,Stand!F6)</f>
        <v>-3.4915973330102178E-2</v>
      </c>
      <c r="G6">
        <f>MAX(Hit!G6,Stand!G6)</f>
        <v>-1.3005835529874294E-2</v>
      </c>
      <c r="H6">
        <f>MAX(Hit!H6,Stand!H6)</f>
        <v>-0.15193270723669944</v>
      </c>
      <c r="I6">
        <f>MAX(Hit!I6,Stand!I6)</f>
        <v>-0.21724188132078476</v>
      </c>
      <c r="J6">
        <f>MAX(Hit!J6,Stand!J6)</f>
        <v>-0.29264070019772598</v>
      </c>
      <c r="K6">
        <f>MAX(Hit!K6,Stand!K6)</f>
        <v>-0.33774944037840804</v>
      </c>
      <c r="N6" s="31">
        <v>6</v>
      </c>
      <c r="O6" s="31" t="str">
        <f>IF(B6=Stand!B6,"S","H")</f>
        <v>H</v>
      </c>
      <c r="P6" s="31" t="str">
        <f>IF(C6=Stand!C6,"S","H")</f>
        <v>H</v>
      </c>
      <c r="Q6" s="31" t="str">
        <f>IF(D6=Stand!D6,"S","H")</f>
        <v>H</v>
      </c>
      <c r="R6" s="31" t="str">
        <f>IF(E6=Stand!E6,"S","H")</f>
        <v>H</v>
      </c>
      <c r="S6" s="31" t="str">
        <f>IF(F6=Stand!F6,"S","H")</f>
        <v>H</v>
      </c>
      <c r="T6" s="31" t="str">
        <f>IF(G6=Stand!G6,"S","H")</f>
        <v>H</v>
      </c>
      <c r="U6" s="31" t="str">
        <f>IF(H6=Stand!H6,"S","H")</f>
        <v>H</v>
      </c>
      <c r="V6" s="31" t="str">
        <f>IF(I6=Stand!I6,"S","H")</f>
        <v>H</v>
      </c>
      <c r="W6" s="31" t="str">
        <f>IF(J6=Stand!J6,"S","H")</f>
        <v>H</v>
      </c>
      <c r="X6" s="31" t="str">
        <f>IF(K6=Stand!K6,"S","H")</f>
        <v>H</v>
      </c>
    </row>
    <row r="7" spans="1:24" x14ac:dyDescent="0.2">
      <c r="A7">
        <v>7</v>
      </c>
      <c r="B7">
        <f>MAX(Hit!B7,Stand!B7)</f>
        <v>-0.31007165033163697</v>
      </c>
      <c r="C7">
        <f>MAX(Hit!C7,Stand!C7)</f>
        <v>-0.10918342786661633</v>
      </c>
      <c r="D7">
        <f>MAX(Hit!D7,Stand!D7)</f>
        <v>-7.658298190446361E-2</v>
      </c>
      <c r="E7">
        <f>MAX(Hit!E7,Stand!E7)</f>
        <v>-4.3021794004341876E-2</v>
      </c>
      <c r="F7">
        <f>MAX(Hit!F7,Stand!F7)</f>
        <v>-7.2713609029408845E-3</v>
      </c>
      <c r="G7">
        <f>MAX(Hit!G7,Stand!G7)</f>
        <v>2.9185342353860864E-2</v>
      </c>
      <c r="H7">
        <f>MAX(Hit!H7,Stand!H7)</f>
        <v>-6.8807799580427764E-2</v>
      </c>
      <c r="I7">
        <f>MAX(Hit!I7,Stand!I7)</f>
        <v>-0.21060476872434969</v>
      </c>
      <c r="J7">
        <f>MAX(Hit!J7,Stand!J7)</f>
        <v>-0.28536544048687656</v>
      </c>
      <c r="K7">
        <f>MAX(Hit!K7,Stand!K7)</f>
        <v>-0.31905479139833842</v>
      </c>
      <c r="N7" s="31">
        <v>7</v>
      </c>
      <c r="O7" s="31" t="str">
        <f>IF(B7=Stand!B7,"S","H")</f>
        <v>H</v>
      </c>
      <c r="P7" s="31" t="str">
        <f>IF(C7=Stand!C7,"S","H")</f>
        <v>H</v>
      </c>
      <c r="Q7" s="31" t="str">
        <f>IF(D7=Stand!D7,"S","H")</f>
        <v>H</v>
      </c>
      <c r="R7" s="31" t="str">
        <f>IF(E7=Stand!E7,"S","H")</f>
        <v>H</v>
      </c>
      <c r="S7" s="31" t="str">
        <f>IF(F7=Stand!F7,"S","H")</f>
        <v>H</v>
      </c>
      <c r="T7" s="31" t="str">
        <f>IF(G7=Stand!G7,"S","H")</f>
        <v>H</v>
      </c>
      <c r="U7" s="31" t="str">
        <f>IF(H7=Stand!H7,"S","H")</f>
        <v>H</v>
      </c>
      <c r="V7" s="31" t="str">
        <f>IF(I7=Stand!I7,"S","H")</f>
        <v>H</v>
      </c>
      <c r="W7" s="31" t="str">
        <f>IF(J7=Stand!J7,"S","H")</f>
        <v>H</v>
      </c>
      <c r="X7" s="31" t="str">
        <f>IF(K7=Stand!K7,"S","H")</f>
        <v>H</v>
      </c>
    </row>
    <row r="8" spans="1:24" x14ac:dyDescent="0.2">
      <c r="A8">
        <v>8</v>
      </c>
      <c r="B8">
        <f>MAX(Hit!B8,Stand!B8)</f>
        <v>-0.1970288105741636</v>
      </c>
      <c r="C8">
        <f>MAX(Hit!C8,Stand!C8)</f>
        <v>-2.1798188008805668E-2</v>
      </c>
      <c r="D8">
        <f>MAX(Hit!D8,Stand!D8)</f>
        <v>8.0052625306546825E-3</v>
      </c>
      <c r="E8">
        <f>MAX(Hit!E8,Stand!E8)</f>
        <v>3.8784473277208811E-2</v>
      </c>
      <c r="F8">
        <f>MAX(Hit!F8,Stand!F8)</f>
        <v>7.0804635983033826E-2</v>
      </c>
      <c r="G8">
        <f>MAX(Hit!G8,Stand!G8)</f>
        <v>0.11496015009622321</v>
      </c>
      <c r="H8">
        <f>MAX(Hit!H8,Stand!H8)</f>
        <v>8.2207439363742862E-2</v>
      </c>
      <c r="I8">
        <f>MAX(Hit!I8,Stand!I8)</f>
        <v>-5.9898275658656304E-2</v>
      </c>
      <c r="J8">
        <f>MAX(Hit!J8,Stand!J8)</f>
        <v>-0.21018633199821757</v>
      </c>
      <c r="K8">
        <f>MAX(Hit!K8,Stand!K8)</f>
        <v>-0.24937508055334259</v>
      </c>
      <c r="N8" s="31">
        <v>8</v>
      </c>
      <c r="O8" s="31" t="str">
        <f>IF(B8=Stand!B8,"S","H")</f>
        <v>H</v>
      </c>
      <c r="P8" s="31" t="str">
        <f>IF(C8=Stand!C8,"S","H")</f>
        <v>H</v>
      </c>
      <c r="Q8" s="31" t="str">
        <f>IF(D8=Stand!D8,"S","H")</f>
        <v>H</v>
      </c>
      <c r="R8" s="31" t="str">
        <f>IF(E8=Stand!E8,"S","H")</f>
        <v>H</v>
      </c>
      <c r="S8" s="31" t="str">
        <f>IF(F8=Stand!F8,"S","H")</f>
        <v>H</v>
      </c>
      <c r="T8" s="31" t="str">
        <f>IF(G8=Stand!G8,"S","H")</f>
        <v>H</v>
      </c>
      <c r="U8" s="31" t="str">
        <f>IF(H8=Stand!H8,"S","H")</f>
        <v>H</v>
      </c>
      <c r="V8" s="31" t="str">
        <f>IF(I8=Stand!I8,"S","H")</f>
        <v>H</v>
      </c>
      <c r="W8" s="31" t="str">
        <f>IF(J8=Stand!J8,"S","H")</f>
        <v>H</v>
      </c>
      <c r="X8" s="31" t="str">
        <f>IF(K8=Stand!K8,"S","H")</f>
        <v>H</v>
      </c>
    </row>
    <row r="9" spans="1:24" x14ac:dyDescent="0.2">
      <c r="A9">
        <v>9</v>
      </c>
      <c r="B9">
        <f>MAX(Hit!B9,Stand!B9)</f>
        <v>-6.5680778778066204E-2</v>
      </c>
      <c r="C9">
        <f>MAX(Hit!C9,Stand!C9)</f>
        <v>7.4446037576340524E-2</v>
      </c>
      <c r="D9">
        <f>MAX(Hit!D9,Stand!D9)</f>
        <v>0.10126470173887674</v>
      </c>
      <c r="E9">
        <f>MAX(Hit!E9,Stand!E9)</f>
        <v>0.12898088119574178</v>
      </c>
      <c r="F9">
        <f>MAX(Hit!F9,Stand!F9)</f>
        <v>0.15803185626651736</v>
      </c>
      <c r="G9">
        <f>MAX(Hit!G9,Stand!G9)</f>
        <v>0.19601883925727878</v>
      </c>
      <c r="H9">
        <f>MAX(Hit!H9,Stand!H9)</f>
        <v>0.17186785993695267</v>
      </c>
      <c r="I9">
        <f>MAX(Hit!I9,Stand!I9)</f>
        <v>9.8376217435392516E-2</v>
      </c>
      <c r="J9">
        <f>MAX(Hit!J9,Stand!J9)</f>
        <v>-5.2178053462651669E-2</v>
      </c>
      <c r="K9">
        <f>MAX(Hit!K9,Stand!K9)</f>
        <v>-0.15295298487455075</v>
      </c>
      <c r="N9" s="31">
        <v>9</v>
      </c>
      <c r="O9" s="31" t="str">
        <f>IF(B9=Stand!B9,"S","H")</f>
        <v>H</v>
      </c>
      <c r="P9" s="31" t="str">
        <f>IF(C9=Stand!C9,"S","H")</f>
        <v>H</v>
      </c>
      <c r="Q9" s="31" t="str">
        <f>IF(D9=Stand!D9,"S","H")</f>
        <v>H</v>
      </c>
      <c r="R9" s="31" t="str">
        <f>IF(E9=Stand!E9,"S","H")</f>
        <v>H</v>
      </c>
      <c r="S9" s="31" t="str">
        <f>IF(F9=Stand!F9,"S","H")</f>
        <v>H</v>
      </c>
      <c r="T9" s="31" t="str">
        <f>IF(G9=Stand!G9,"S","H")</f>
        <v>H</v>
      </c>
      <c r="U9" s="31" t="str">
        <f>IF(H9=Stand!H9,"S","H")</f>
        <v>H</v>
      </c>
      <c r="V9" s="31" t="str">
        <f>IF(I9=Stand!I9,"S","H")</f>
        <v>H</v>
      </c>
      <c r="W9" s="31" t="str">
        <f>IF(J9=Stand!J9,"S","H")</f>
        <v>H</v>
      </c>
      <c r="X9" s="31" t="str">
        <f>IF(K9=Stand!K9,"S","H")</f>
        <v>H</v>
      </c>
    </row>
    <row r="10" spans="1:24" x14ac:dyDescent="0.2">
      <c r="A10">
        <v>10</v>
      </c>
      <c r="B10">
        <f>MAX(Hit!B10,Stand!B10)</f>
        <v>8.1449707945275923E-2</v>
      </c>
      <c r="C10">
        <f>MAX(Hit!C10,Stand!C10)</f>
        <v>0.18249999400904487</v>
      </c>
      <c r="D10">
        <f>MAX(Hit!D10,Stand!D10)</f>
        <v>0.20608797581394089</v>
      </c>
      <c r="E10">
        <f>MAX(Hit!E10,Stand!E10)</f>
        <v>0.230470121897177</v>
      </c>
      <c r="F10">
        <f>MAX(Hit!F10,Stand!F10)</f>
        <v>0.25625855450163387</v>
      </c>
      <c r="G10">
        <f>MAX(Hit!G10,Stand!G10)</f>
        <v>0.28779508429888429</v>
      </c>
      <c r="H10">
        <f>MAX(Hit!H10,Stand!H10)</f>
        <v>0.25690874433608657</v>
      </c>
      <c r="I10">
        <f>MAX(Hit!I10,Stand!I10)</f>
        <v>0.19795370833197609</v>
      </c>
      <c r="J10">
        <f>MAX(Hit!J10,Stand!J10)</f>
        <v>0.1165295910692839</v>
      </c>
      <c r="K10">
        <f>MAX(Hit!K10,Stand!K10)</f>
        <v>2.5308523040868145E-2</v>
      </c>
      <c r="N10" s="31">
        <v>10</v>
      </c>
      <c r="O10" s="31" t="str">
        <f>IF(B10=Stand!B10,"S","H")</f>
        <v>H</v>
      </c>
      <c r="P10" s="31" t="str">
        <f>IF(C10=Stand!C10,"S","H")</f>
        <v>H</v>
      </c>
      <c r="Q10" s="31" t="str">
        <f>IF(D10=Stand!D10,"S","H")</f>
        <v>H</v>
      </c>
      <c r="R10" s="31" t="str">
        <f>IF(E10=Stand!E10,"S","H")</f>
        <v>H</v>
      </c>
      <c r="S10" s="31" t="str">
        <f>IF(F10=Stand!F10,"S","H")</f>
        <v>H</v>
      </c>
      <c r="T10" s="31" t="str">
        <f>IF(G10=Stand!G10,"S","H")</f>
        <v>H</v>
      </c>
      <c r="U10" s="31" t="str">
        <f>IF(H10=Stand!H10,"S","H")</f>
        <v>H</v>
      </c>
      <c r="V10" s="31" t="str">
        <f>IF(I10=Stand!I10,"S","H")</f>
        <v>H</v>
      </c>
      <c r="W10" s="31" t="str">
        <f>IF(J10=Stand!J10,"S","H")</f>
        <v>H</v>
      </c>
      <c r="X10" s="31" t="str">
        <f>IF(K10=Stand!K10,"S","H")</f>
        <v>H</v>
      </c>
    </row>
    <row r="11" spans="1:24" x14ac:dyDescent="0.2">
      <c r="A11">
        <v>11</v>
      </c>
      <c r="B11">
        <f>MAX(Hit!B11,Stand!B11)</f>
        <v>0.14300128216153027</v>
      </c>
      <c r="C11">
        <f>MAX(Hit!C11,Stand!C11)</f>
        <v>0.2383507494576298</v>
      </c>
      <c r="D11">
        <f>MAX(Hit!D11,Stand!D11)</f>
        <v>0.26032526728707961</v>
      </c>
      <c r="E11">
        <f>MAX(Hit!E11,Stand!E11)</f>
        <v>0.28302027520898798</v>
      </c>
      <c r="F11">
        <f>MAX(Hit!F11,Stand!F11)</f>
        <v>0.30734950895451402</v>
      </c>
      <c r="G11">
        <f>MAX(Hit!G11,Stand!G11)</f>
        <v>0.33369004745378472</v>
      </c>
      <c r="H11">
        <f>MAX(Hit!H11,Stand!H11)</f>
        <v>0.29214699112701309</v>
      </c>
      <c r="I11">
        <f>MAX(Hit!I11,Stand!I11)</f>
        <v>0.22998214532399169</v>
      </c>
      <c r="J11">
        <f>MAX(Hit!J11,Stand!J11)</f>
        <v>0.15825711845512572</v>
      </c>
      <c r="K11">
        <f>MAX(Hit!K11,Stand!K11)</f>
        <v>0.11948223076371363</v>
      </c>
      <c r="N11" s="31">
        <v>11</v>
      </c>
      <c r="O11" s="31" t="str">
        <f>IF(B11=Stand!B11,"S","H")</f>
        <v>H</v>
      </c>
      <c r="P11" s="31" t="str">
        <f>IF(C11=Stand!C11,"S","H")</f>
        <v>H</v>
      </c>
      <c r="Q11" s="31" t="str">
        <f>IF(D11=Stand!D11,"S","H")</f>
        <v>H</v>
      </c>
      <c r="R11" s="31" t="str">
        <f>IF(E11=Stand!E11,"S","H")</f>
        <v>H</v>
      </c>
      <c r="S11" s="31" t="str">
        <f>IF(F11=Stand!F11,"S","H")</f>
        <v>H</v>
      </c>
      <c r="T11" s="31" t="str">
        <f>IF(G11=Stand!G11,"S","H")</f>
        <v>H</v>
      </c>
      <c r="U11" s="31" t="str">
        <f>IF(H11=Stand!H11,"S","H")</f>
        <v>H</v>
      </c>
      <c r="V11" s="31" t="str">
        <f>IF(I11=Stand!I11,"S","H")</f>
        <v>H</v>
      </c>
      <c r="W11" s="31" t="str">
        <f>IF(J11=Stand!J11,"S","H")</f>
        <v>H</v>
      </c>
      <c r="X11" s="31" t="str">
        <f>IF(K11=Stand!K11,"S","H")</f>
        <v>H</v>
      </c>
    </row>
    <row r="12" spans="1:24" x14ac:dyDescent="0.2">
      <c r="A12">
        <v>12</v>
      </c>
      <c r="B12">
        <f>MAX(Hit!B12,Stand!B12)</f>
        <v>-0.35054034044008009</v>
      </c>
      <c r="C12">
        <f>MAX(Hit!C12,Stand!C12)</f>
        <v>-0.25338998596663809</v>
      </c>
      <c r="D12">
        <f>MAX(Hit!D12,Stand!D12)</f>
        <v>-0.2336908997980866</v>
      </c>
      <c r="E12">
        <f>MAX(Hit!E12,Stand!E12)</f>
        <v>-0.21106310899491437</v>
      </c>
      <c r="F12">
        <f>MAX(Hit!F12,Stand!F12)</f>
        <v>-0.16719266083547524</v>
      </c>
      <c r="G12">
        <f>MAX(Hit!G12,Stand!G12)</f>
        <v>-0.1536990158300045</v>
      </c>
      <c r="H12">
        <f>MAX(Hit!H12,Stand!H12)</f>
        <v>-0.21284771451731424</v>
      </c>
      <c r="I12">
        <f>MAX(Hit!I12,Stand!I12)</f>
        <v>-0.27157480502428616</v>
      </c>
      <c r="J12">
        <f>MAX(Hit!J12,Stand!J12)</f>
        <v>-0.3400132806089356</v>
      </c>
      <c r="K12">
        <f>MAX(Hit!K12,Stand!K12)</f>
        <v>-0.38104299284808768</v>
      </c>
      <c r="N12" s="31">
        <v>12</v>
      </c>
      <c r="O12" s="31" t="str">
        <f>IF(B12=Stand!B12,"S","H")</f>
        <v>H</v>
      </c>
      <c r="P12" s="31" t="str">
        <f>IF(C12=Stand!C12,"S","H")</f>
        <v>H</v>
      </c>
      <c r="Q12" s="31" t="str">
        <f>IF(D12=Stand!D12,"S","H")</f>
        <v>H</v>
      </c>
      <c r="R12" s="31" t="str">
        <f>IF(E12=Stand!E12,"S","H")</f>
        <v>S</v>
      </c>
      <c r="S12" s="31" t="str">
        <f>IF(F12=Stand!F12,"S","H")</f>
        <v>S</v>
      </c>
      <c r="T12" s="31" t="str">
        <f>IF(G12=Stand!G12,"S","H")</f>
        <v>S</v>
      </c>
      <c r="U12" s="31" t="str">
        <f>IF(H12=Stand!H12,"S","H")</f>
        <v>H</v>
      </c>
      <c r="V12" s="31" t="str">
        <f>IF(I12=Stand!I12,"S","H")</f>
        <v>H</v>
      </c>
      <c r="W12" s="31" t="str">
        <f>IF(J12=Stand!J12,"S","H")</f>
        <v>H</v>
      </c>
      <c r="X12" s="31" t="str">
        <f>IF(K12=Stand!K12,"S","H")</f>
        <v>H</v>
      </c>
    </row>
    <row r="13" spans="1:24" x14ac:dyDescent="0.2">
      <c r="A13">
        <v>13</v>
      </c>
      <c r="B13">
        <f>MAX(Hit!B13,Stand!B13)</f>
        <v>-0.3969303161229315</v>
      </c>
      <c r="C13">
        <f>MAX(Hit!C13,Stand!C13)</f>
        <v>-0.29278372720927726</v>
      </c>
      <c r="D13">
        <f>MAX(Hit!D13,Stand!D13)</f>
        <v>-0.2522502292357135</v>
      </c>
      <c r="E13">
        <f>MAX(Hit!E13,Stand!E13)</f>
        <v>-0.21106310899491437</v>
      </c>
      <c r="F13">
        <f>MAX(Hit!F13,Stand!F13)</f>
        <v>-0.16719266083547524</v>
      </c>
      <c r="G13">
        <f>MAX(Hit!G13,Stand!G13)</f>
        <v>-0.1536990158300045</v>
      </c>
      <c r="H13">
        <f>MAX(Hit!H13,Stand!H13)</f>
        <v>-0.26907287776607752</v>
      </c>
      <c r="I13">
        <f>MAX(Hit!I13,Stand!I13)</f>
        <v>-0.32360517609397998</v>
      </c>
      <c r="J13">
        <f>MAX(Hit!J13,Stand!J13)</f>
        <v>-0.38715518913686875</v>
      </c>
      <c r="K13">
        <f>MAX(Hit!K13,Stand!K13)</f>
        <v>-0.42525420764465277</v>
      </c>
      <c r="N13" s="31">
        <v>13</v>
      </c>
      <c r="O13" s="31" t="str">
        <f>IF(B13=Stand!B13,"S","H")</f>
        <v>H</v>
      </c>
      <c r="P13" s="31" t="str">
        <f>IF(C13=Stand!C13,"S","H")</f>
        <v>S</v>
      </c>
      <c r="Q13" s="31" t="str">
        <f>IF(D13=Stand!D13,"S","H")</f>
        <v>S</v>
      </c>
      <c r="R13" s="31" t="str">
        <f>IF(E13=Stand!E13,"S","H")</f>
        <v>S</v>
      </c>
      <c r="S13" s="31" t="str">
        <f>IF(F13=Stand!F13,"S","H")</f>
        <v>S</v>
      </c>
      <c r="T13" s="31" t="str">
        <f>IF(G13=Stand!G13,"S","H")</f>
        <v>S</v>
      </c>
      <c r="U13" s="31" t="str">
        <f>IF(H13=Stand!H13,"S","H")</f>
        <v>H</v>
      </c>
      <c r="V13" s="31" t="str">
        <f>IF(I13=Stand!I13,"S","H")</f>
        <v>H</v>
      </c>
      <c r="W13" s="31" t="str">
        <f>IF(J13=Stand!J13,"S","H")</f>
        <v>H</v>
      </c>
      <c r="X13" s="31" t="str">
        <f>IF(K13=Stand!K13,"S","H")</f>
        <v>H</v>
      </c>
    </row>
    <row r="14" spans="1:24" x14ac:dyDescent="0.2">
      <c r="A14">
        <v>14</v>
      </c>
      <c r="B14">
        <f>MAX(Hit!B14,Stand!B14)</f>
        <v>-0.44000672211415065</v>
      </c>
      <c r="C14">
        <f>MAX(Hit!C14,Stand!C14)</f>
        <v>-0.29278372720927726</v>
      </c>
      <c r="D14">
        <f>MAX(Hit!D14,Stand!D14)</f>
        <v>-0.2522502292357135</v>
      </c>
      <c r="E14">
        <f>MAX(Hit!E14,Stand!E14)</f>
        <v>-0.21106310899491437</v>
      </c>
      <c r="F14">
        <f>MAX(Hit!F14,Stand!F14)</f>
        <v>-0.16719266083547524</v>
      </c>
      <c r="G14">
        <f>MAX(Hit!G14,Stand!G14)</f>
        <v>-0.1536990158300045</v>
      </c>
      <c r="H14">
        <f>MAX(Hit!H14,Stand!H14)</f>
        <v>-0.3212819579256434</v>
      </c>
      <c r="I14">
        <f>MAX(Hit!I14,Stand!I14)</f>
        <v>-0.37191909208726714</v>
      </c>
      <c r="J14">
        <f>MAX(Hit!J14,Stand!J14)</f>
        <v>-0.43092981848423528</v>
      </c>
      <c r="K14">
        <f>MAX(Hit!K14,Stand!K14)</f>
        <v>-0.46630747852717758</v>
      </c>
      <c r="N14" s="31">
        <v>14</v>
      </c>
      <c r="O14" s="31" t="str">
        <f>IF(B14=Stand!B14,"S","H")</f>
        <v>H</v>
      </c>
      <c r="P14" s="31" t="str">
        <f>IF(C14=Stand!C14,"S","H")</f>
        <v>S</v>
      </c>
      <c r="Q14" s="31" t="str">
        <f>IF(D14=Stand!D14,"S","H")</f>
        <v>S</v>
      </c>
      <c r="R14" s="31" t="str">
        <f>IF(E14=Stand!E14,"S","H")</f>
        <v>S</v>
      </c>
      <c r="S14" s="31" t="str">
        <f>IF(F14=Stand!F14,"S","H")</f>
        <v>S</v>
      </c>
      <c r="T14" s="31" t="str">
        <f>IF(G14=Stand!G14,"S","H")</f>
        <v>S</v>
      </c>
      <c r="U14" s="31" t="str">
        <f>IF(H14=Stand!H14,"S","H")</f>
        <v>H</v>
      </c>
      <c r="V14" s="31" t="str">
        <f>IF(I14=Stand!I14,"S","H")</f>
        <v>H</v>
      </c>
      <c r="W14" s="31" t="str">
        <f>IF(J14=Stand!J14,"S","H")</f>
        <v>H</v>
      </c>
      <c r="X14" s="31" t="str">
        <f>IF(K14=Stand!K14,"S","H")</f>
        <v>H</v>
      </c>
    </row>
    <row r="15" spans="1:24" x14ac:dyDescent="0.2">
      <c r="A15">
        <v>15</v>
      </c>
      <c r="B15">
        <f>MAX(Hit!B15,Stand!B15)</f>
        <v>-0.4800062419631399</v>
      </c>
      <c r="C15">
        <f>MAX(Hit!C15,Stand!C15)</f>
        <v>-0.29278372720927726</v>
      </c>
      <c r="D15">
        <f>MAX(Hit!D15,Stand!D15)</f>
        <v>-0.2522502292357135</v>
      </c>
      <c r="E15">
        <f>MAX(Hit!E15,Stand!E15)</f>
        <v>-0.21106310899491437</v>
      </c>
      <c r="F15">
        <f>MAX(Hit!F15,Stand!F15)</f>
        <v>-0.16719266083547524</v>
      </c>
      <c r="G15">
        <f>MAX(Hit!G15,Stand!G15)</f>
        <v>-0.1536990158300045</v>
      </c>
      <c r="H15">
        <f>MAX(Hit!H15,Stand!H15)</f>
        <v>-0.36976181807381175</v>
      </c>
      <c r="I15">
        <f>MAX(Hit!I15,Stand!I15)</f>
        <v>-0.41678201408103371</v>
      </c>
      <c r="J15">
        <f>MAX(Hit!J15,Stand!J15)</f>
        <v>-0.47157768859250415</v>
      </c>
      <c r="K15">
        <f>MAX(Hit!K15,Stand!K15)</f>
        <v>-0.5044283729180935</v>
      </c>
      <c r="N15" s="31">
        <v>15</v>
      </c>
      <c r="O15" s="31" t="str">
        <f>IF(B15=Stand!B15,"S","H")</f>
        <v>H</v>
      </c>
      <c r="P15" s="31" t="str">
        <f>IF(C15=Stand!C15,"S","H")</f>
        <v>S</v>
      </c>
      <c r="Q15" s="31" t="str">
        <f>IF(D15=Stand!D15,"S","H")</f>
        <v>S</v>
      </c>
      <c r="R15" s="31" t="str">
        <f>IF(E15=Stand!E15,"S","H")</f>
        <v>S</v>
      </c>
      <c r="S15" s="31" t="str">
        <f>IF(F15=Stand!F15,"S","H")</f>
        <v>S</v>
      </c>
      <c r="T15" s="31" t="str">
        <f>IF(G15=Stand!G15,"S","H")</f>
        <v>S</v>
      </c>
      <c r="U15" s="31" t="str">
        <f>IF(H15=Stand!H15,"S","H")</f>
        <v>H</v>
      </c>
      <c r="V15" s="31" t="str">
        <f>IF(I15=Stand!I15,"S","H")</f>
        <v>H</v>
      </c>
      <c r="W15" s="31" t="str">
        <f>IF(J15=Stand!J15,"S","H")</f>
        <v>H</v>
      </c>
      <c r="X15" s="31" t="str">
        <f>IF(K15=Stand!K15,"S","H")</f>
        <v>H</v>
      </c>
    </row>
    <row r="16" spans="1:24" x14ac:dyDescent="0.2">
      <c r="A16">
        <v>16</v>
      </c>
      <c r="B16">
        <f>MAX(Hit!B16,Stand!B16)</f>
        <v>-0.51714865325148707</v>
      </c>
      <c r="C16">
        <f>MAX(Hit!C16,Stand!C16)</f>
        <v>-0.29278372720927726</v>
      </c>
      <c r="D16">
        <f>MAX(Hit!D16,Stand!D16)</f>
        <v>-0.2522502292357135</v>
      </c>
      <c r="E16">
        <f>MAX(Hit!E16,Stand!E16)</f>
        <v>-0.21106310899491437</v>
      </c>
      <c r="F16">
        <f>MAX(Hit!F16,Stand!F16)</f>
        <v>-0.16719266083547524</v>
      </c>
      <c r="G16">
        <f>MAX(Hit!G16,Stand!G16)</f>
        <v>-0.1536990158300045</v>
      </c>
      <c r="H16">
        <f>MAX(Hit!H16,Stand!H16)</f>
        <v>-0.41477883106853947</v>
      </c>
      <c r="I16">
        <f>MAX(Hit!I16,Stand!I16)</f>
        <v>-0.45844044164667419</v>
      </c>
      <c r="J16">
        <f>MAX(Hit!J16,Stand!J16)</f>
        <v>-0.50932213940732529</v>
      </c>
      <c r="K16">
        <f>MAX(Hit!K16,Stand!K16)</f>
        <v>-0.53982634628108683</v>
      </c>
      <c r="N16" s="31">
        <v>16</v>
      </c>
      <c r="O16" s="31" t="str">
        <f>IF(B16=Stand!B16,"S","H")</f>
        <v>H</v>
      </c>
      <c r="P16" s="31" t="str">
        <f>IF(C16=Stand!C16,"S","H")</f>
        <v>S</v>
      </c>
      <c r="Q16" s="31" t="str">
        <f>IF(D16=Stand!D16,"S","H")</f>
        <v>S</v>
      </c>
      <c r="R16" s="31" t="str">
        <f>IF(E16=Stand!E16,"S","H")</f>
        <v>S</v>
      </c>
      <c r="S16" s="31" t="str">
        <f>IF(F16=Stand!F16,"S","H")</f>
        <v>S</v>
      </c>
      <c r="T16" s="31" t="str">
        <f>IF(G16=Stand!G16,"S","H")</f>
        <v>S</v>
      </c>
      <c r="U16" s="31" t="str">
        <f>IF(H16=Stand!H16,"S","H")</f>
        <v>H</v>
      </c>
      <c r="V16" s="31" t="str">
        <f>IF(I16=Stand!I16,"S","H")</f>
        <v>H</v>
      </c>
      <c r="W16" s="31" t="str">
        <f>IF(J16=Stand!J16,"S","H")</f>
        <v>H</v>
      </c>
      <c r="X16" s="31" t="str">
        <f>IF(K16=Stand!K16,"S","H")</f>
        <v>H</v>
      </c>
    </row>
    <row r="17" spans="1:24" x14ac:dyDescent="0.2">
      <c r="A17">
        <v>17</v>
      </c>
      <c r="B17">
        <f>MAX(Hit!B17,Stand!B17)</f>
        <v>-0.47803347499473703</v>
      </c>
      <c r="C17">
        <f>MAX(Hit!C17,Stand!C17)</f>
        <v>-0.15297458768154204</v>
      </c>
      <c r="D17">
        <f>MAX(Hit!D17,Stand!D17)</f>
        <v>-0.11721624142457365</v>
      </c>
      <c r="E17">
        <f>MAX(Hit!E17,Stand!E17)</f>
        <v>-8.0573373145316152E-2</v>
      </c>
      <c r="F17">
        <f>MAX(Hit!F17,Stand!F17)</f>
        <v>-4.4941375564924446E-2</v>
      </c>
      <c r="G17">
        <f>MAX(Hit!G17,Stand!G17)</f>
        <v>1.1739160673341853E-2</v>
      </c>
      <c r="H17">
        <f>MAX(Hit!H17,Stand!H17)</f>
        <v>-0.10680898948269468</v>
      </c>
      <c r="I17">
        <f>MAX(Hit!I17,Stand!I17)</f>
        <v>-0.38195097104844711</v>
      </c>
      <c r="J17">
        <f>MAX(Hit!J17,Stand!J17)</f>
        <v>-0.42315423964521737</v>
      </c>
      <c r="K17">
        <f>MAX(Hit!K17,Stand!K17)</f>
        <v>-0.41972063392881986</v>
      </c>
      <c r="N17" s="31">
        <v>17</v>
      </c>
      <c r="O17" s="31" t="str">
        <f>IF(B17=Stand!B17,"S","H")</f>
        <v>S</v>
      </c>
      <c r="P17" s="31" t="str">
        <f>IF(C17=Stand!C17,"S","H")</f>
        <v>S</v>
      </c>
      <c r="Q17" s="31" t="str">
        <f>IF(D17=Stand!D17,"S","H")</f>
        <v>S</v>
      </c>
      <c r="R17" s="31" t="str">
        <f>IF(E17=Stand!E17,"S","H")</f>
        <v>S</v>
      </c>
      <c r="S17" s="31" t="str">
        <f>IF(F17=Stand!F17,"S","H")</f>
        <v>S</v>
      </c>
      <c r="T17" s="31" t="str">
        <f>IF(G17=Stand!G17,"S","H")</f>
        <v>S</v>
      </c>
      <c r="U17" s="31" t="str">
        <f>IF(H17=Stand!H17,"S","H")</f>
        <v>S</v>
      </c>
      <c r="V17" s="31" t="str">
        <f>IF(I17=Stand!I17,"S","H")</f>
        <v>S</v>
      </c>
      <c r="W17" s="31" t="str">
        <f>IF(J17=Stand!J17,"S","H")</f>
        <v>S</v>
      </c>
      <c r="X17" s="31" t="str">
        <f>IF(K17=Stand!K17,"S","H")</f>
        <v>S</v>
      </c>
    </row>
    <row r="18" spans="1:24" x14ac:dyDescent="0.2">
      <c r="A18">
        <v>18</v>
      </c>
      <c r="B18">
        <f>MAX(Hit!B18,Stand!B18)</f>
        <v>-0.10019887561319057</v>
      </c>
      <c r="C18">
        <f>MAX(Hit!C18,Stand!C18)</f>
        <v>0.12174190222088771</v>
      </c>
      <c r="D18">
        <f>MAX(Hit!D18,Stand!D18)</f>
        <v>0.14830007284131119</v>
      </c>
      <c r="E18">
        <f>MAX(Hit!E18,Stand!E18)</f>
        <v>0.17585443719748528</v>
      </c>
      <c r="F18">
        <f>MAX(Hit!F18,Stand!F18)</f>
        <v>0.19956119497617719</v>
      </c>
      <c r="G18">
        <f>MAX(Hit!G18,Stand!G18)</f>
        <v>0.28344391604689856</v>
      </c>
      <c r="H18">
        <f>MAX(Hit!H18,Stand!H18)</f>
        <v>0.3995541673365518</v>
      </c>
      <c r="I18">
        <f>MAX(Hit!I18,Stand!I18)</f>
        <v>0.10595134861912359</v>
      </c>
      <c r="J18">
        <f>MAX(Hit!J18,Stand!J18)</f>
        <v>-0.18316335667343331</v>
      </c>
      <c r="K18">
        <f>MAX(Hit!K18,Stand!K18)</f>
        <v>-0.17830123379648949</v>
      </c>
      <c r="N18" s="31">
        <v>18</v>
      </c>
      <c r="O18" s="31" t="str">
        <f>IF(B18=Stand!B18,"S","H")</f>
        <v>S</v>
      </c>
      <c r="P18" s="31" t="str">
        <f>IF(C18=Stand!C18,"S","H")</f>
        <v>S</v>
      </c>
      <c r="Q18" s="31" t="str">
        <f>IF(D18=Stand!D18,"S","H")</f>
        <v>S</v>
      </c>
      <c r="R18" s="31" t="str">
        <f>IF(E18=Stand!E18,"S","H")</f>
        <v>S</v>
      </c>
      <c r="S18" s="31" t="str">
        <f>IF(F18=Stand!F18,"S","H")</f>
        <v>S</v>
      </c>
      <c r="T18" s="31" t="str">
        <f>IF(G18=Stand!G18,"S","H")</f>
        <v>S</v>
      </c>
      <c r="U18" s="31" t="str">
        <f>IF(H18=Stand!H18,"S","H")</f>
        <v>S</v>
      </c>
      <c r="V18" s="31" t="str">
        <f>IF(I18=Stand!I18,"S","H")</f>
        <v>S</v>
      </c>
      <c r="W18" s="31" t="str">
        <f>IF(J18=Stand!J18,"S","H")</f>
        <v>S</v>
      </c>
      <c r="X18" s="31" t="str">
        <f>IF(K18=Stand!K18,"S","H")</f>
        <v>S</v>
      </c>
    </row>
    <row r="19" spans="1:24" x14ac:dyDescent="0.2">
      <c r="A19">
        <v>19</v>
      </c>
      <c r="B19">
        <f>MAX(Hit!B19,Stand!B19)</f>
        <v>0.27763572376835594</v>
      </c>
      <c r="C19">
        <f>MAX(Hit!C19,Stand!C19)</f>
        <v>0.38630468602058993</v>
      </c>
      <c r="D19">
        <f>MAX(Hit!D19,Stand!D19)</f>
        <v>0.4043629365977599</v>
      </c>
      <c r="E19">
        <f>MAX(Hit!E19,Stand!E19)</f>
        <v>0.42317892482749653</v>
      </c>
      <c r="F19">
        <f>MAX(Hit!F19,Stand!F19)</f>
        <v>0.43951210416088371</v>
      </c>
      <c r="G19">
        <f>MAX(Hit!G19,Stand!G19)</f>
        <v>0.49597707378731914</v>
      </c>
      <c r="H19">
        <f>MAX(Hit!H19,Stand!H19)</f>
        <v>0.6159764957534315</v>
      </c>
      <c r="I19">
        <f>MAX(Hit!I19,Stand!I19)</f>
        <v>0.59385366828669439</v>
      </c>
      <c r="J19">
        <f>MAX(Hit!J19,Stand!J19)</f>
        <v>0.28759675706758148</v>
      </c>
      <c r="K19">
        <f>MAX(Hit!K19,Stand!K19)</f>
        <v>6.3118166335840831E-2</v>
      </c>
      <c r="N19" s="31">
        <v>19</v>
      </c>
      <c r="O19" s="31" t="str">
        <f>IF(B19=Stand!B19,"S","H")</f>
        <v>S</v>
      </c>
      <c r="P19" s="31" t="str">
        <f>IF(C19=Stand!C19,"S","H")</f>
        <v>S</v>
      </c>
      <c r="Q19" s="31" t="str">
        <f>IF(D19=Stand!D19,"S","H")</f>
        <v>S</v>
      </c>
      <c r="R19" s="31" t="str">
        <f>IF(E19=Stand!E19,"S","H")</f>
        <v>S</v>
      </c>
      <c r="S19" s="31" t="str">
        <f>IF(F19=Stand!F19,"S","H")</f>
        <v>S</v>
      </c>
      <c r="T19" s="31" t="str">
        <f>IF(G19=Stand!G19,"S","H")</f>
        <v>S</v>
      </c>
      <c r="U19" s="31" t="str">
        <f>IF(H19=Stand!H19,"S","H")</f>
        <v>S</v>
      </c>
      <c r="V19" s="31" t="str">
        <f>IF(I19=Stand!I19,"S","H")</f>
        <v>S</v>
      </c>
      <c r="W19" s="31" t="str">
        <f>IF(J19=Stand!J19,"S","H")</f>
        <v>S</v>
      </c>
      <c r="X19" s="31" t="str">
        <f>IF(K19=Stand!K19,"S","H")</f>
        <v>S</v>
      </c>
    </row>
    <row r="20" spans="1:24" x14ac:dyDescent="0.2">
      <c r="A20">
        <v>20</v>
      </c>
      <c r="B20">
        <f>MAX(Hit!B20,Stand!B20)</f>
        <v>0.65547032314990239</v>
      </c>
      <c r="C20">
        <f>MAX(Hit!C20,Stand!C20)</f>
        <v>0.63998657521683877</v>
      </c>
      <c r="D20">
        <f>MAX(Hit!D20,Stand!D20)</f>
        <v>0.65027209425148136</v>
      </c>
      <c r="E20">
        <f>MAX(Hit!E20,Stand!E20)</f>
        <v>0.66104996194807186</v>
      </c>
      <c r="F20">
        <f>MAX(Hit!F20,Stand!F20)</f>
        <v>0.67035969063279999</v>
      </c>
      <c r="G20">
        <f>MAX(Hit!G20,Stand!G20)</f>
        <v>0.70395857017134467</v>
      </c>
      <c r="H20">
        <f>MAX(Hit!H20,Stand!H20)</f>
        <v>0.77322722653717491</v>
      </c>
      <c r="I20">
        <f>MAX(Hit!I20,Stand!I20)</f>
        <v>0.79181515955189841</v>
      </c>
      <c r="J20">
        <f>MAX(Hit!J20,Stand!J20)</f>
        <v>0.75835687080859626</v>
      </c>
      <c r="K20">
        <f>MAX(Hit!K20,Stand!K20)</f>
        <v>0.55453756646817121</v>
      </c>
      <c r="N20" s="31">
        <v>20</v>
      </c>
      <c r="O20" s="31" t="str">
        <f>IF(B20=Stand!B20,"S","H")</f>
        <v>S</v>
      </c>
      <c r="P20" s="31" t="str">
        <f>IF(C20=Stand!C20,"S","H")</f>
        <v>S</v>
      </c>
      <c r="Q20" s="31" t="str">
        <f>IF(D20=Stand!D20,"S","H")</f>
        <v>S</v>
      </c>
      <c r="R20" s="31" t="str">
        <f>IF(E20=Stand!E20,"S","H")</f>
        <v>S</v>
      </c>
      <c r="S20" s="31" t="str">
        <f>IF(F20=Stand!F20,"S","H")</f>
        <v>S</v>
      </c>
      <c r="T20" s="31" t="str">
        <f>IF(G20=Stand!G20,"S","H")</f>
        <v>S</v>
      </c>
      <c r="U20" s="31" t="str">
        <f>IF(H20=Stand!H20,"S","H")</f>
        <v>S</v>
      </c>
      <c r="V20" s="31" t="str">
        <f>IF(I20=Stand!I20,"S","H")</f>
        <v>S</v>
      </c>
      <c r="W20" s="31" t="str">
        <f>IF(J20=Stand!J20,"S","H")</f>
        <v>S</v>
      </c>
      <c r="X20" s="31" t="str">
        <f>IF(K20=Stand!K20,"S","H")</f>
        <v>S</v>
      </c>
    </row>
    <row r="21" spans="1:24" x14ac:dyDescent="0.2">
      <c r="A21">
        <v>21</v>
      </c>
      <c r="B21">
        <f>MAX(Hit!B21,Stand!B21)</f>
        <v>0.92219381142033785</v>
      </c>
      <c r="C21">
        <f>MAX(Hit!C21,Stand!C21)</f>
        <v>0.88200651549403997</v>
      </c>
      <c r="D21">
        <f>MAX(Hit!D21,Stand!D21)</f>
        <v>0.88530035730174927</v>
      </c>
      <c r="E21">
        <f>MAX(Hit!E21,Stand!E21)</f>
        <v>0.88876729296591961</v>
      </c>
      <c r="F21">
        <f>MAX(Hit!F21,Stand!F21)</f>
        <v>0.89175382659528035</v>
      </c>
      <c r="G21">
        <f>MAX(Hit!G21,Stand!G21)</f>
        <v>0.90283674384257995</v>
      </c>
      <c r="H21">
        <f>MAX(Hit!H21,Stand!H21)</f>
        <v>0.92592629596452325</v>
      </c>
      <c r="I21">
        <f>MAX(Hit!I21,Stand!I21)</f>
        <v>0.93060505318396614</v>
      </c>
      <c r="J21">
        <f>MAX(Hit!J21,Stand!J21)</f>
        <v>0.93917615614724415</v>
      </c>
      <c r="K21">
        <f>MAX(Hit!K21,Stand!K21)</f>
        <v>0.96262363326716827</v>
      </c>
      <c r="N21" s="31">
        <v>21</v>
      </c>
      <c r="O21" s="31" t="str">
        <f>IF(B21=Stand!B21,"S","H")</f>
        <v>S</v>
      </c>
      <c r="P21" s="31" t="str">
        <f>IF(C21=Stand!C21,"S","H")</f>
        <v>S</v>
      </c>
      <c r="Q21" s="31" t="str">
        <f>IF(D21=Stand!D21,"S","H")</f>
        <v>S</v>
      </c>
      <c r="R21" s="31" t="str">
        <f>IF(E21=Stand!E21,"S","H")</f>
        <v>S</v>
      </c>
      <c r="S21" s="31" t="str">
        <f>IF(F21=Stand!F21,"S","H")</f>
        <v>S</v>
      </c>
      <c r="T21" s="31" t="str">
        <f>IF(G21=Stand!G21,"S","H")</f>
        <v>S</v>
      </c>
      <c r="U21" s="31" t="str">
        <f>IF(H21=Stand!H21,"S","H")</f>
        <v>S</v>
      </c>
      <c r="V21" s="31" t="str">
        <f>IF(I21=Stand!I21,"S","H")</f>
        <v>S</v>
      </c>
      <c r="W21" s="31" t="str">
        <f>IF(J21=Stand!J21,"S","H")</f>
        <v>S</v>
      </c>
      <c r="X21" s="31" t="str">
        <f>IF(K21=Stand!K21,"S","H")</f>
        <v>S</v>
      </c>
    </row>
    <row r="22" spans="1:24" x14ac:dyDescent="0.2">
      <c r="A22">
        <v>22</v>
      </c>
      <c r="B22">
        <f>MAX(Hit!B22,Stand!B22)</f>
        <v>-1</v>
      </c>
      <c r="C22">
        <f>MAX(Hit!C22,Stand!C22)</f>
        <v>-1</v>
      </c>
      <c r="D22">
        <f>MAX(Hit!D22,Stand!D22)</f>
        <v>-1</v>
      </c>
      <c r="E22">
        <f>MAX(Hit!E22,Stand!E22)</f>
        <v>-1</v>
      </c>
      <c r="F22">
        <f>MAX(Hit!F22,Stand!F22)</f>
        <v>-1</v>
      </c>
      <c r="G22">
        <f>MAX(Hit!G22,Stand!G22)</f>
        <v>-1</v>
      </c>
      <c r="H22">
        <f>MAX(Hit!H22,Stand!H22)</f>
        <v>-1</v>
      </c>
      <c r="I22">
        <f>MAX(Hit!I22,Stand!I22)</f>
        <v>-1</v>
      </c>
      <c r="J22">
        <f>MAX(Hit!J22,Stand!J22)</f>
        <v>-1</v>
      </c>
      <c r="K22">
        <f>MAX(Hit!K22,Stand!K22)</f>
        <v>-1</v>
      </c>
      <c r="N22" s="31">
        <v>22</v>
      </c>
      <c r="O22" s="31" t="str">
        <f>IF(B22=Stand!B22,"S","H")</f>
        <v>S</v>
      </c>
      <c r="P22" s="31" t="str">
        <f>IF(C22=Stand!C22,"S","H")</f>
        <v>S</v>
      </c>
      <c r="Q22" s="31" t="str">
        <f>IF(D22=Stand!D22,"S","H")</f>
        <v>S</v>
      </c>
      <c r="R22" s="31" t="str">
        <f>IF(E22=Stand!E22,"S","H")</f>
        <v>S</v>
      </c>
      <c r="S22" s="31" t="str">
        <f>IF(F22=Stand!F22,"S","H")</f>
        <v>S</v>
      </c>
      <c r="T22" s="31" t="str">
        <f>IF(G22=Stand!G22,"S","H")</f>
        <v>S</v>
      </c>
      <c r="U22" s="31" t="str">
        <f>IF(H22=Stand!H22,"S","H")</f>
        <v>S</v>
      </c>
      <c r="V22" s="31" t="str">
        <f>IF(I22=Stand!I22,"S","H")</f>
        <v>S</v>
      </c>
      <c r="W22" s="31" t="str">
        <f>IF(J22=Stand!J22,"S","H")</f>
        <v>S</v>
      </c>
      <c r="X22" s="31" t="str">
        <f>IF(K22=Stand!K22,"S","H")</f>
        <v>S</v>
      </c>
    </row>
    <row r="23" spans="1:24" x14ac:dyDescent="0.2">
      <c r="A23">
        <v>23</v>
      </c>
      <c r="B23">
        <f>MAX(Hit!B23,Stand!B23)</f>
        <v>-1</v>
      </c>
      <c r="C23">
        <f>MAX(Hit!C23,Stand!C23)</f>
        <v>-1</v>
      </c>
      <c r="D23">
        <f>MAX(Hit!D23,Stand!D23)</f>
        <v>-1</v>
      </c>
      <c r="E23">
        <f>MAX(Hit!E23,Stand!E23)</f>
        <v>-1</v>
      </c>
      <c r="F23">
        <f>MAX(Hit!F23,Stand!F23)</f>
        <v>-1</v>
      </c>
      <c r="G23">
        <f>MAX(Hit!G23,Stand!G23)</f>
        <v>-1</v>
      </c>
      <c r="H23">
        <f>MAX(Hit!H23,Stand!H23)</f>
        <v>-1</v>
      </c>
      <c r="I23">
        <f>MAX(Hit!I23,Stand!I23)</f>
        <v>-1</v>
      </c>
      <c r="J23">
        <f>MAX(Hit!J23,Stand!J23)</f>
        <v>-1</v>
      </c>
      <c r="K23">
        <f>MAX(Hit!K23,Stand!K23)</f>
        <v>-1</v>
      </c>
      <c r="N23" s="31">
        <v>23</v>
      </c>
      <c r="O23" s="31" t="str">
        <f>IF(B23=Stand!B23,"S","H")</f>
        <v>S</v>
      </c>
      <c r="P23" s="31" t="str">
        <f>IF(C23=Stand!C23,"S","H")</f>
        <v>S</v>
      </c>
      <c r="Q23" s="31" t="str">
        <f>IF(D23=Stand!D23,"S","H")</f>
        <v>S</v>
      </c>
      <c r="R23" s="31" t="str">
        <f>IF(E23=Stand!E23,"S","H")</f>
        <v>S</v>
      </c>
      <c r="S23" s="31" t="str">
        <f>IF(F23=Stand!F23,"S","H")</f>
        <v>S</v>
      </c>
      <c r="T23" s="31" t="str">
        <f>IF(G23=Stand!G23,"S","H")</f>
        <v>S</v>
      </c>
      <c r="U23" s="31" t="str">
        <f>IF(H23=Stand!H23,"S","H")</f>
        <v>S</v>
      </c>
      <c r="V23" s="31" t="str">
        <f>IF(I23=Stand!I23,"S","H")</f>
        <v>S</v>
      </c>
      <c r="W23" s="31" t="str">
        <f>IF(J23=Stand!J23,"S","H")</f>
        <v>S</v>
      </c>
      <c r="X23" s="31" t="str">
        <f>IF(K23=Stand!K23,"S","H")</f>
        <v>S</v>
      </c>
    </row>
    <row r="24" spans="1:24" x14ac:dyDescent="0.2">
      <c r="A24">
        <v>24</v>
      </c>
      <c r="B24">
        <f>MAX(Hit!B24,Stand!B24)</f>
        <v>-1</v>
      </c>
      <c r="C24">
        <f>MAX(Hit!C24,Stand!C24)</f>
        <v>-1</v>
      </c>
      <c r="D24">
        <f>MAX(Hit!D24,Stand!D24)</f>
        <v>-1</v>
      </c>
      <c r="E24">
        <f>MAX(Hit!E24,Stand!E24)</f>
        <v>-1</v>
      </c>
      <c r="F24">
        <f>MAX(Hit!F24,Stand!F24)</f>
        <v>-1</v>
      </c>
      <c r="G24">
        <f>MAX(Hit!G24,Stand!G24)</f>
        <v>-1</v>
      </c>
      <c r="H24">
        <f>MAX(Hit!H24,Stand!H24)</f>
        <v>-1</v>
      </c>
      <c r="I24">
        <f>MAX(Hit!I24,Stand!I24)</f>
        <v>-1</v>
      </c>
      <c r="J24">
        <f>MAX(Hit!J24,Stand!J24)</f>
        <v>-1</v>
      </c>
      <c r="K24">
        <f>MAX(Hit!K24,Stand!K24)</f>
        <v>-1</v>
      </c>
      <c r="N24" s="31">
        <v>24</v>
      </c>
      <c r="O24" s="31" t="str">
        <f>IF(B24=Stand!B24,"S","H")</f>
        <v>S</v>
      </c>
      <c r="P24" s="31" t="str">
        <f>IF(C24=Stand!C24,"S","H")</f>
        <v>S</v>
      </c>
      <c r="Q24" s="31" t="str">
        <f>IF(D24=Stand!D24,"S","H")</f>
        <v>S</v>
      </c>
      <c r="R24" s="31" t="str">
        <f>IF(E24=Stand!E24,"S","H")</f>
        <v>S</v>
      </c>
      <c r="S24" s="31" t="str">
        <f>IF(F24=Stand!F24,"S","H")</f>
        <v>S</v>
      </c>
      <c r="T24" s="31" t="str">
        <f>IF(G24=Stand!G24,"S","H")</f>
        <v>S</v>
      </c>
      <c r="U24" s="31" t="str">
        <f>IF(H24=Stand!H24,"S","H")</f>
        <v>S</v>
      </c>
      <c r="V24" s="31" t="str">
        <f>IF(I24=Stand!I24,"S","H")</f>
        <v>S</v>
      </c>
      <c r="W24" s="31" t="str">
        <f>IF(J24=Stand!J24,"S","H")</f>
        <v>S</v>
      </c>
      <c r="X24" s="31" t="str">
        <f>IF(K24=Stand!K24,"S","H")</f>
        <v>S</v>
      </c>
    </row>
    <row r="25" spans="1:24" x14ac:dyDescent="0.2">
      <c r="A25">
        <v>25</v>
      </c>
      <c r="B25">
        <f>MAX(Hit!B25,Stand!B25)</f>
        <v>-1</v>
      </c>
      <c r="C25">
        <f>MAX(Hit!C25,Stand!C25)</f>
        <v>-1</v>
      </c>
      <c r="D25">
        <f>MAX(Hit!D25,Stand!D25)</f>
        <v>-1</v>
      </c>
      <c r="E25">
        <f>MAX(Hit!E25,Stand!E25)</f>
        <v>-1</v>
      </c>
      <c r="F25">
        <f>MAX(Hit!F25,Stand!F25)</f>
        <v>-1</v>
      </c>
      <c r="G25">
        <f>MAX(Hit!G25,Stand!G25)</f>
        <v>-1</v>
      </c>
      <c r="H25">
        <f>MAX(Hit!H25,Stand!H25)</f>
        <v>-1</v>
      </c>
      <c r="I25">
        <f>MAX(Hit!I25,Stand!I25)</f>
        <v>-1</v>
      </c>
      <c r="J25">
        <f>MAX(Hit!J25,Stand!J25)</f>
        <v>-1</v>
      </c>
      <c r="K25">
        <f>MAX(Hit!K25,Stand!K25)</f>
        <v>-1</v>
      </c>
      <c r="N25" s="31">
        <v>25</v>
      </c>
      <c r="O25" s="31" t="str">
        <f>IF(B25=Stand!B25,"S","H")</f>
        <v>S</v>
      </c>
      <c r="P25" s="31" t="str">
        <f>IF(C25=Stand!C25,"S","H")</f>
        <v>S</v>
      </c>
      <c r="Q25" s="31" t="str">
        <f>IF(D25=Stand!D25,"S","H")</f>
        <v>S</v>
      </c>
      <c r="R25" s="31" t="str">
        <f>IF(E25=Stand!E25,"S","H")</f>
        <v>S</v>
      </c>
      <c r="S25" s="31" t="str">
        <f>IF(F25=Stand!F25,"S","H")</f>
        <v>S</v>
      </c>
      <c r="T25" s="31" t="str">
        <f>IF(G25=Stand!G25,"S","H")</f>
        <v>S</v>
      </c>
      <c r="U25" s="31" t="str">
        <f>IF(H25=Stand!H25,"S","H")</f>
        <v>S</v>
      </c>
      <c r="V25" s="31" t="str">
        <f>IF(I25=Stand!I25,"S","H")</f>
        <v>S</v>
      </c>
      <c r="W25" s="31" t="str">
        <f>IF(J25=Stand!J25,"S","H")</f>
        <v>S</v>
      </c>
      <c r="X25" s="31" t="str">
        <f>IF(K25=Stand!K25,"S","H")</f>
        <v>S</v>
      </c>
    </row>
    <row r="26" spans="1:24" x14ac:dyDescent="0.2">
      <c r="A26">
        <v>26</v>
      </c>
      <c r="B26">
        <f>MAX(Hit!B26,Stand!B26)</f>
        <v>-1</v>
      </c>
      <c r="C26">
        <f>MAX(Hit!C26,Stand!C26)</f>
        <v>-1</v>
      </c>
      <c r="D26">
        <f>MAX(Hit!D26,Stand!D26)</f>
        <v>-1</v>
      </c>
      <c r="E26">
        <f>MAX(Hit!E26,Stand!E26)</f>
        <v>-1</v>
      </c>
      <c r="F26">
        <f>MAX(Hit!F26,Stand!F26)</f>
        <v>-1</v>
      </c>
      <c r="G26">
        <f>MAX(Hit!G26,Stand!G26)</f>
        <v>-1</v>
      </c>
      <c r="H26">
        <f>MAX(Hit!H26,Stand!H26)</f>
        <v>-1</v>
      </c>
      <c r="I26">
        <f>MAX(Hit!I26,Stand!I26)</f>
        <v>-1</v>
      </c>
      <c r="J26">
        <f>MAX(Hit!J26,Stand!J26)</f>
        <v>-1</v>
      </c>
      <c r="K26">
        <f>MAX(Hit!K26,Stand!K26)</f>
        <v>-1</v>
      </c>
      <c r="N26" s="31">
        <v>26</v>
      </c>
      <c r="O26" s="31" t="str">
        <f>IF(B26=Stand!B26,"S","H")</f>
        <v>S</v>
      </c>
      <c r="P26" s="31" t="str">
        <f>IF(C26=Stand!C26,"S","H")</f>
        <v>S</v>
      </c>
      <c r="Q26" s="31" t="str">
        <f>IF(D26=Stand!D26,"S","H")</f>
        <v>S</v>
      </c>
      <c r="R26" s="31" t="str">
        <f>IF(E26=Stand!E26,"S","H")</f>
        <v>S</v>
      </c>
      <c r="S26" s="31" t="str">
        <f>IF(F26=Stand!F26,"S","H")</f>
        <v>S</v>
      </c>
      <c r="T26" s="31" t="str">
        <f>IF(G26=Stand!G26,"S","H")</f>
        <v>S</v>
      </c>
      <c r="U26" s="31" t="str">
        <f>IF(H26=Stand!H26,"S","H")</f>
        <v>S</v>
      </c>
      <c r="V26" s="31" t="str">
        <f>IF(I26=Stand!I26,"S","H")</f>
        <v>S</v>
      </c>
      <c r="W26" s="31" t="str">
        <f>IF(J26=Stand!J26,"S","H")</f>
        <v>S</v>
      </c>
      <c r="X26" s="31" t="str">
        <f>IF(K26=Stand!K26,"S","H")</f>
        <v>S</v>
      </c>
    </row>
    <row r="27" spans="1:24" x14ac:dyDescent="0.2">
      <c r="A27">
        <v>27</v>
      </c>
      <c r="B27">
        <f>MAX(Hit!B27,Stand!B27)</f>
        <v>-1</v>
      </c>
      <c r="C27">
        <f>MAX(Hit!C27,Stand!C27)</f>
        <v>-1</v>
      </c>
      <c r="D27">
        <f>MAX(Hit!D27,Stand!D27)</f>
        <v>-1</v>
      </c>
      <c r="E27">
        <f>MAX(Hit!E27,Stand!E27)</f>
        <v>-1</v>
      </c>
      <c r="F27">
        <f>MAX(Hit!F27,Stand!F27)</f>
        <v>-1</v>
      </c>
      <c r="G27">
        <f>MAX(Hit!G27,Stand!G27)</f>
        <v>-1</v>
      </c>
      <c r="H27">
        <f>MAX(Hit!H27,Stand!H27)</f>
        <v>-1</v>
      </c>
      <c r="I27">
        <f>MAX(Hit!I27,Stand!I27)</f>
        <v>-1</v>
      </c>
      <c r="J27">
        <f>MAX(Hit!J27,Stand!J27)</f>
        <v>-1</v>
      </c>
      <c r="K27">
        <f>MAX(Hit!K27,Stand!K27)</f>
        <v>-1</v>
      </c>
      <c r="N27" s="31">
        <v>27</v>
      </c>
      <c r="O27" s="31" t="str">
        <f>IF(B27=Stand!B27,"S","H")</f>
        <v>S</v>
      </c>
      <c r="P27" s="31" t="str">
        <f>IF(C27=Stand!C27,"S","H")</f>
        <v>S</v>
      </c>
      <c r="Q27" s="31" t="str">
        <f>IF(D27=Stand!D27,"S","H")</f>
        <v>S</v>
      </c>
      <c r="R27" s="31" t="str">
        <f>IF(E27=Stand!E27,"S","H")</f>
        <v>S</v>
      </c>
      <c r="S27" s="31" t="str">
        <f>IF(F27=Stand!F27,"S","H")</f>
        <v>S</v>
      </c>
      <c r="T27" s="31" t="str">
        <f>IF(G27=Stand!G27,"S","H")</f>
        <v>S</v>
      </c>
      <c r="U27" s="31" t="str">
        <f>IF(H27=Stand!H27,"S","H")</f>
        <v>S</v>
      </c>
      <c r="V27" s="31" t="str">
        <f>IF(I27=Stand!I27,"S","H")</f>
        <v>S</v>
      </c>
      <c r="W27" s="31" t="str">
        <f>IF(J27=Stand!J27,"S","H")</f>
        <v>S</v>
      </c>
      <c r="X27" s="31" t="str">
        <f>IF(K27=Stand!K27,"S","H")</f>
        <v>S</v>
      </c>
    </row>
    <row r="28" spans="1:24" x14ac:dyDescent="0.2">
      <c r="A28">
        <v>28</v>
      </c>
      <c r="B28">
        <f>MAX(Hit!B28,Stand!B28)</f>
        <v>-1</v>
      </c>
      <c r="C28">
        <f>MAX(Hit!C28,Stand!C28)</f>
        <v>-1</v>
      </c>
      <c r="D28">
        <f>MAX(Hit!D28,Stand!D28)</f>
        <v>-1</v>
      </c>
      <c r="E28">
        <f>MAX(Hit!E28,Stand!E28)</f>
        <v>-1</v>
      </c>
      <c r="F28">
        <f>MAX(Hit!F28,Stand!F28)</f>
        <v>-1</v>
      </c>
      <c r="G28">
        <f>MAX(Hit!G28,Stand!G28)</f>
        <v>-1</v>
      </c>
      <c r="H28">
        <f>MAX(Hit!H28,Stand!H28)</f>
        <v>-1</v>
      </c>
      <c r="I28">
        <f>MAX(Hit!I28,Stand!I28)</f>
        <v>-1</v>
      </c>
      <c r="J28">
        <f>MAX(Hit!J28,Stand!J28)</f>
        <v>-1</v>
      </c>
      <c r="K28">
        <f>MAX(Hit!K28,Stand!K28)</f>
        <v>-1</v>
      </c>
      <c r="N28" s="31">
        <v>28</v>
      </c>
      <c r="O28" s="31" t="str">
        <f>IF(B28=Stand!B28,"S","H")</f>
        <v>S</v>
      </c>
      <c r="P28" s="31" t="str">
        <f>IF(C28=Stand!C28,"S","H")</f>
        <v>S</v>
      </c>
      <c r="Q28" s="31" t="str">
        <f>IF(D28=Stand!D28,"S","H")</f>
        <v>S</v>
      </c>
      <c r="R28" s="31" t="str">
        <f>IF(E28=Stand!E28,"S","H")</f>
        <v>S</v>
      </c>
      <c r="S28" s="31" t="str">
        <f>IF(F28=Stand!F28,"S","H")</f>
        <v>S</v>
      </c>
      <c r="T28" s="31" t="str">
        <f>IF(G28=Stand!G28,"S","H")</f>
        <v>S</v>
      </c>
      <c r="U28" s="31" t="str">
        <f>IF(H28=Stand!H28,"S","H")</f>
        <v>S</v>
      </c>
      <c r="V28" s="31" t="str">
        <f>IF(I28=Stand!I28,"S","H")</f>
        <v>S</v>
      </c>
      <c r="W28" s="31" t="str">
        <f>IF(J28=Stand!J28,"S","H")</f>
        <v>S</v>
      </c>
      <c r="X28" s="31" t="str">
        <f>IF(K28=Stand!K28,"S","H")</f>
        <v>S</v>
      </c>
    </row>
    <row r="29" spans="1:24" x14ac:dyDescent="0.2">
      <c r="A29">
        <v>29</v>
      </c>
      <c r="B29">
        <f>MAX(Hit!B29,Stand!B29)</f>
        <v>-1</v>
      </c>
      <c r="C29">
        <f>MAX(Hit!C29,Stand!C29)</f>
        <v>-1</v>
      </c>
      <c r="D29">
        <f>MAX(Hit!D29,Stand!D29)</f>
        <v>-1</v>
      </c>
      <c r="E29">
        <f>MAX(Hit!E29,Stand!E29)</f>
        <v>-1</v>
      </c>
      <c r="F29">
        <f>MAX(Hit!F29,Stand!F29)</f>
        <v>-1</v>
      </c>
      <c r="G29">
        <f>MAX(Hit!G29,Stand!G29)</f>
        <v>-1</v>
      </c>
      <c r="H29">
        <f>MAX(Hit!H29,Stand!H29)</f>
        <v>-1</v>
      </c>
      <c r="I29">
        <f>MAX(Hit!I29,Stand!I29)</f>
        <v>-1</v>
      </c>
      <c r="J29">
        <f>MAX(Hit!J29,Stand!J29)</f>
        <v>-1</v>
      </c>
      <c r="K29">
        <f>MAX(Hit!K29,Stand!K29)</f>
        <v>-1</v>
      </c>
      <c r="N29" s="31">
        <v>29</v>
      </c>
      <c r="O29" s="31" t="str">
        <f>IF(B29=Stand!B29,"S","H")</f>
        <v>S</v>
      </c>
      <c r="P29" s="31" t="str">
        <f>IF(C29=Stand!C29,"S","H")</f>
        <v>S</v>
      </c>
      <c r="Q29" s="31" t="str">
        <f>IF(D29=Stand!D29,"S","H")</f>
        <v>S</v>
      </c>
      <c r="R29" s="31" t="str">
        <f>IF(E29=Stand!E29,"S","H")</f>
        <v>S</v>
      </c>
      <c r="S29" s="31" t="str">
        <f>IF(F29=Stand!F29,"S","H")</f>
        <v>S</v>
      </c>
      <c r="T29" s="31" t="str">
        <f>IF(G29=Stand!G29,"S","H")</f>
        <v>S</v>
      </c>
      <c r="U29" s="31" t="str">
        <f>IF(H29=Stand!H29,"S","H")</f>
        <v>S</v>
      </c>
      <c r="V29" s="31" t="str">
        <f>IF(I29=Stand!I29,"S","H")</f>
        <v>S</v>
      </c>
      <c r="W29" s="31" t="str">
        <f>IF(J29=Stand!J29,"S","H")</f>
        <v>S</v>
      </c>
      <c r="X29" s="31" t="str">
        <f>IF(K29=Stand!K29,"S","H")</f>
        <v>S</v>
      </c>
    </row>
    <row r="30" spans="1:24" x14ac:dyDescent="0.2">
      <c r="A30">
        <v>30</v>
      </c>
      <c r="B30">
        <f>MAX(Hit!B30,Stand!B30)</f>
        <v>-1</v>
      </c>
      <c r="C30">
        <f>MAX(Hit!C30,Stand!C30)</f>
        <v>-1</v>
      </c>
      <c r="D30">
        <f>MAX(Hit!D30,Stand!D30)</f>
        <v>-1</v>
      </c>
      <c r="E30">
        <f>MAX(Hit!E30,Stand!E30)</f>
        <v>-1</v>
      </c>
      <c r="F30">
        <f>MAX(Hit!F30,Stand!F30)</f>
        <v>-1</v>
      </c>
      <c r="G30">
        <f>MAX(Hit!G30,Stand!G30)</f>
        <v>-1</v>
      </c>
      <c r="H30">
        <f>MAX(Hit!H30,Stand!H30)</f>
        <v>-1</v>
      </c>
      <c r="I30">
        <f>MAX(Hit!I30,Stand!I30)</f>
        <v>-1</v>
      </c>
      <c r="J30">
        <f>MAX(Hit!J30,Stand!J30)</f>
        <v>-1</v>
      </c>
      <c r="K30">
        <f>MAX(Hit!K30,Stand!K30)</f>
        <v>-1</v>
      </c>
      <c r="N30" s="31">
        <v>30</v>
      </c>
      <c r="O30" s="31" t="str">
        <f>IF(B30=Stand!B30,"S","H")</f>
        <v>S</v>
      </c>
      <c r="P30" s="31" t="str">
        <f>IF(C30=Stand!C30,"S","H")</f>
        <v>S</v>
      </c>
      <c r="Q30" s="31" t="str">
        <f>IF(D30=Stand!D30,"S","H")</f>
        <v>S</v>
      </c>
      <c r="R30" s="31" t="str">
        <f>IF(E30=Stand!E30,"S","H")</f>
        <v>S</v>
      </c>
      <c r="S30" s="31" t="str">
        <f>IF(F30=Stand!F30,"S","H")</f>
        <v>S</v>
      </c>
      <c r="T30" s="31" t="str">
        <f>IF(G30=Stand!G30,"S","H")</f>
        <v>S</v>
      </c>
      <c r="U30" s="31" t="str">
        <f>IF(H30=Stand!H30,"S","H")</f>
        <v>S</v>
      </c>
      <c r="V30" s="31" t="str">
        <f>IF(I30=Stand!I30,"S","H")</f>
        <v>S</v>
      </c>
      <c r="W30" s="31" t="str">
        <f>IF(J30=Stand!J30,"S","H")</f>
        <v>S</v>
      </c>
      <c r="X30" s="31" t="str">
        <f>IF(K30=Stand!K30,"S","H")</f>
        <v>S</v>
      </c>
    </row>
    <row r="31" spans="1:24" x14ac:dyDescent="0.2">
      <c r="A31">
        <v>31</v>
      </c>
      <c r="B31">
        <f>MAX(Hit!B31,Stand!B31)</f>
        <v>-1</v>
      </c>
      <c r="C31">
        <f>MAX(Hit!C31,Stand!C31)</f>
        <v>-1</v>
      </c>
      <c r="D31">
        <f>MAX(Hit!D31,Stand!D31)</f>
        <v>-1</v>
      </c>
      <c r="E31">
        <f>MAX(Hit!E31,Stand!E31)</f>
        <v>-1</v>
      </c>
      <c r="F31">
        <f>MAX(Hit!F31,Stand!F31)</f>
        <v>-1</v>
      </c>
      <c r="G31">
        <f>MAX(Hit!G31,Stand!G31)</f>
        <v>-1</v>
      </c>
      <c r="H31">
        <f>MAX(Hit!H31,Stand!H31)</f>
        <v>-1</v>
      </c>
      <c r="I31">
        <f>MAX(Hit!I31,Stand!I31)</f>
        <v>-1</v>
      </c>
      <c r="J31">
        <f>MAX(Hit!J31,Stand!J31)</f>
        <v>-1</v>
      </c>
      <c r="K31">
        <f>MAX(Hit!K31,Stand!K31)</f>
        <v>-1</v>
      </c>
      <c r="N31" s="31">
        <v>31</v>
      </c>
      <c r="O31" s="31" t="str">
        <f>IF(B31=Stand!B31,"S","H")</f>
        <v>S</v>
      </c>
      <c r="P31" s="31" t="str">
        <f>IF(C31=Stand!C31,"S","H")</f>
        <v>S</v>
      </c>
      <c r="Q31" s="31" t="str">
        <f>IF(D31=Stand!D31,"S","H")</f>
        <v>S</v>
      </c>
      <c r="R31" s="31" t="str">
        <f>IF(E31=Stand!E31,"S","H")</f>
        <v>S</v>
      </c>
      <c r="S31" s="31" t="str">
        <f>IF(F31=Stand!F31,"S","H")</f>
        <v>S</v>
      </c>
      <c r="T31" s="31" t="str">
        <f>IF(G31=Stand!G31,"S","H")</f>
        <v>S</v>
      </c>
      <c r="U31" s="31" t="str">
        <f>IF(H31=Stand!H31,"S","H")</f>
        <v>S</v>
      </c>
      <c r="V31" s="31" t="str">
        <f>IF(I31=Stand!I31,"S","H")</f>
        <v>S</v>
      </c>
      <c r="W31" s="31" t="str">
        <f>IF(J31=Stand!J31,"S","H")</f>
        <v>S</v>
      </c>
      <c r="X31" s="31" t="str">
        <f>IF(K31=Stand!K31,"S","H")</f>
        <v>S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MAX(Hit!B34,Stand!B34)</f>
        <v>0.29861942370404337</v>
      </c>
      <c r="C34">
        <f>MAX(Hit!C34,Stand!C34)</f>
        <v>0.3696374242362967</v>
      </c>
      <c r="D34">
        <f>MAX(Hit!D34,Stand!D34)</f>
        <v>0.38767410174512951</v>
      </c>
      <c r="E34">
        <f>MAX(Hit!E34,Stand!E34)</f>
        <v>0.40637639293641487</v>
      </c>
      <c r="F34">
        <f>MAX(Hit!F34,Stand!F34)</f>
        <v>0.42575273133176267</v>
      </c>
      <c r="G34">
        <f>MAX(Hit!G34,Stand!G34)</f>
        <v>0.45589668319225651</v>
      </c>
      <c r="H34">
        <f>MAX(Hit!H34,Stand!H34)</f>
        <v>0.45736852128859351</v>
      </c>
      <c r="I34">
        <f>MAX(Hit!I34,Stand!I34)</f>
        <v>0.40074805174057648</v>
      </c>
      <c r="J34">
        <f>MAX(Hit!J34,Stand!J34)</f>
        <v>0.32142328174266549</v>
      </c>
      <c r="K34">
        <f>MAX(Hit!K34,Stand!K34)</f>
        <v>0.26400071601402691</v>
      </c>
      <c r="N34" s="31">
        <v>11</v>
      </c>
      <c r="O34" s="31" t="str">
        <f>IF(B34=Stand!B34,"S","H")</f>
        <v>H</v>
      </c>
      <c r="P34" s="31" t="str">
        <f>IF(C34=Stand!C34,"S","H")</f>
        <v>H</v>
      </c>
      <c r="Q34" s="31" t="str">
        <f>IF(D34=Stand!D34,"S","H")</f>
        <v>H</v>
      </c>
      <c r="R34" s="31" t="str">
        <f>IF(E34=Stand!E34,"S","H")</f>
        <v>H</v>
      </c>
      <c r="S34" s="31" t="str">
        <f>IF(F34=Stand!F34,"S","H")</f>
        <v>H</v>
      </c>
      <c r="T34" s="31" t="str">
        <f>IF(G34=Stand!G34,"S","H")</f>
        <v>H</v>
      </c>
      <c r="U34" s="31" t="str">
        <f>IF(H34=Stand!H34,"S","H")</f>
        <v>H</v>
      </c>
      <c r="V34" s="31" t="str">
        <f>IF(I34=Stand!I34,"S","H")</f>
        <v>H</v>
      </c>
      <c r="W34" s="31" t="str">
        <f>IF(J34=Stand!J34,"S","H")</f>
        <v>H</v>
      </c>
      <c r="X34" s="31" t="str">
        <f>IF(K34=Stand!K34,"S","H")</f>
        <v>H</v>
      </c>
    </row>
    <row r="35" spans="1:24" x14ac:dyDescent="0.2">
      <c r="A35">
        <v>12</v>
      </c>
      <c r="B35">
        <f>MAX(Hit!B35,Stand!B35)</f>
        <v>-2.0477877704912145E-2</v>
      </c>
      <c r="C35">
        <f>MAX(Hit!C35,Stand!C35)</f>
        <v>8.1836216051656044E-2</v>
      </c>
      <c r="D35">
        <f>MAX(Hit!D35,Stand!D35)</f>
        <v>0.10350704654207775</v>
      </c>
      <c r="E35">
        <f>MAX(Hit!E35,Stand!E35)</f>
        <v>0.12659562809256977</v>
      </c>
      <c r="F35">
        <f>MAX(Hit!F35,Stand!F35)</f>
        <v>0.15648238458465519</v>
      </c>
      <c r="G35">
        <f>MAX(Hit!G35,Stand!G35)</f>
        <v>0.18595361333225549</v>
      </c>
      <c r="H35">
        <f>MAX(Hit!H35,Stand!H35)</f>
        <v>0.16547293077063496</v>
      </c>
      <c r="I35">
        <f>MAX(Hit!I35,Stand!I35)</f>
        <v>9.5115020927032265E-2</v>
      </c>
      <c r="J35">
        <f>MAX(Hit!J35,Stand!J35)</f>
        <v>6.5790841226914386E-5</v>
      </c>
      <c r="K35">
        <f>MAX(Hit!K35,Stand!K35)</f>
        <v>-7.0002397357964694E-2</v>
      </c>
      <c r="N35" s="31">
        <v>12</v>
      </c>
      <c r="O35" s="31" t="str">
        <f>IF(B35=Stand!B35,"S","H")</f>
        <v>H</v>
      </c>
      <c r="P35" s="31" t="str">
        <f>IF(C35=Stand!C35,"S","H")</f>
        <v>H</v>
      </c>
      <c r="Q35" s="31" t="str">
        <f>IF(D35=Stand!D35,"S","H")</f>
        <v>H</v>
      </c>
      <c r="R35" s="31" t="str">
        <f>IF(E35=Stand!E35,"S","H")</f>
        <v>H</v>
      </c>
      <c r="S35" s="31" t="str">
        <f>IF(F35=Stand!F35,"S","H")</f>
        <v>H</v>
      </c>
      <c r="T35" s="31" t="str">
        <f>IF(G35=Stand!G35,"S","H")</f>
        <v>H</v>
      </c>
      <c r="U35" s="31" t="str">
        <f>IF(H35=Stand!H35,"S","H")</f>
        <v>H</v>
      </c>
      <c r="V35" s="31" t="str">
        <f>IF(I35=Stand!I35,"S","H")</f>
        <v>H</v>
      </c>
      <c r="W35" s="31" t="str">
        <f>IF(J35=Stand!J35,"S","H")</f>
        <v>H</v>
      </c>
      <c r="X35" s="31" t="str">
        <f>IF(K35=Stand!K35,"S","H")</f>
        <v>H</v>
      </c>
    </row>
    <row r="36" spans="1:24" x14ac:dyDescent="0.2">
      <c r="A36">
        <v>13</v>
      </c>
      <c r="B36">
        <f>MAX(Hit!B36,Stand!B36)</f>
        <v>-5.7308046666810254E-2</v>
      </c>
      <c r="C36">
        <f>MAX(Hit!C36,Stand!C36)</f>
        <v>4.6636132695309578E-2</v>
      </c>
      <c r="D36">
        <f>MAX(Hit!D36,Stand!D36)</f>
        <v>7.4118813392744051E-2</v>
      </c>
      <c r="E36">
        <f>MAX(Hit!E36,Stand!E36)</f>
        <v>0.10247714687203523</v>
      </c>
      <c r="F36">
        <f>MAX(Hit!F36,Stand!F36)</f>
        <v>0.13336273848321728</v>
      </c>
      <c r="G36">
        <f>MAX(Hit!G36,Stand!G36)</f>
        <v>0.16169271124923693</v>
      </c>
      <c r="H36">
        <f>MAX(Hit!H36,Stand!H36)</f>
        <v>0.12238569517899196</v>
      </c>
      <c r="I36">
        <f>MAX(Hit!I36,Stand!I36)</f>
        <v>5.4057070196311299E-2</v>
      </c>
      <c r="J36">
        <f>MAX(Hit!J36,Stand!J36)</f>
        <v>-3.7694688127479885E-2</v>
      </c>
      <c r="K36">
        <f>MAX(Hit!K36,Stand!K36)</f>
        <v>-0.10485135840627779</v>
      </c>
      <c r="N36" s="31">
        <v>13</v>
      </c>
      <c r="O36" s="31" t="str">
        <f>IF(B36=Stand!B36,"S","H")</f>
        <v>H</v>
      </c>
      <c r="P36" s="31" t="str">
        <f>IF(C36=Stand!C36,"S","H")</f>
        <v>H</v>
      </c>
      <c r="Q36" s="31" t="str">
        <f>IF(D36=Stand!D36,"S","H")</f>
        <v>H</v>
      </c>
      <c r="R36" s="31" t="str">
        <f>IF(E36=Stand!E36,"S","H")</f>
        <v>H</v>
      </c>
      <c r="S36" s="31" t="str">
        <f>IF(F36=Stand!F36,"S","H")</f>
        <v>H</v>
      </c>
      <c r="T36" s="31" t="str">
        <f>IF(G36=Stand!G36,"S","H")</f>
        <v>H</v>
      </c>
      <c r="U36" s="31" t="str">
        <f>IF(H36=Stand!H36,"S","H")</f>
        <v>H</v>
      </c>
      <c r="V36" s="31" t="str">
        <f>IF(I36=Stand!I36,"S","H")</f>
        <v>H</v>
      </c>
      <c r="W36" s="31" t="str">
        <f>IF(J36=Stand!J36,"S","H")</f>
        <v>H</v>
      </c>
      <c r="X36" s="31" t="str">
        <f>IF(K36=Stand!K36,"S","H")</f>
        <v>H</v>
      </c>
    </row>
    <row r="37" spans="1:24" x14ac:dyDescent="0.2">
      <c r="A37">
        <v>14</v>
      </c>
      <c r="B37">
        <f>MAX(Hit!B37,Stand!B37)</f>
        <v>-9.3874324768310105E-2</v>
      </c>
      <c r="C37">
        <f>MAX(Hit!C37,Stand!C37)</f>
        <v>2.2391856987839083E-2</v>
      </c>
      <c r="D37">
        <f>MAX(Hit!D37,Stand!D37)</f>
        <v>5.0806738919282814E-2</v>
      </c>
      <c r="E37">
        <f>MAX(Hit!E37,Stand!E37)</f>
        <v>8.0081414310110233E-2</v>
      </c>
      <c r="F37">
        <f>MAX(Hit!F37,Stand!F37)</f>
        <v>0.11189449567473925</v>
      </c>
      <c r="G37">
        <f>MAX(Hit!G37,Stand!G37)</f>
        <v>0.1391647307435768</v>
      </c>
      <c r="H37">
        <f>MAX(Hit!H37,Stand!H37)</f>
        <v>7.9507488494468148E-2</v>
      </c>
      <c r="I37">
        <f>MAX(Hit!I37,Stand!I37)</f>
        <v>1.3277219463208444E-2</v>
      </c>
      <c r="J37">
        <f>MAX(Hit!J37,Stand!J37)</f>
        <v>-7.516318944168382E-2</v>
      </c>
      <c r="K37">
        <f>MAX(Hit!K37,Stand!K37)</f>
        <v>-0.13946678217545452</v>
      </c>
      <c r="N37" s="31">
        <v>14</v>
      </c>
      <c r="O37" s="31" t="str">
        <f>IF(B37=Stand!B37,"S","H")</f>
        <v>H</v>
      </c>
      <c r="P37" s="31" t="str">
        <f>IF(C37=Stand!C37,"S","H")</f>
        <v>H</v>
      </c>
      <c r="Q37" s="31" t="str">
        <f>IF(D37=Stand!D37,"S","H")</f>
        <v>H</v>
      </c>
      <c r="R37" s="31" t="str">
        <f>IF(E37=Stand!E37,"S","H")</f>
        <v>H</v>
      </c>
      <c r="S37" s="31" t="str">
        <f>IF(F37=Stand!F37,"S","H")</f>
        <v>H</v>
      </c>
      <c r="T37" s="31" t="str">
        <f>IF(G37=Stand!G37,"S","H")</f>
        <v>H</v>
      </c>
      <c r="U37" s="31" t="str">
        <f>IF(H37=Stand!H37,"S","H")</f>
        <v>H</v>
      </c>
      <c r="V37" s="31" t="str">
        <f>IF(I37=Stand!I37,"S","H")</f>
        <v>H</v>
      </c>
      <c r="W37" s="31" t="str">
        <f>IF(J37=Stand!J37,"S","H")</f>
        <v>H</v>
      </c>
      <c r="X37" s="31" t="str">
        <f>IF(K37=Stand!K37,"S","H")</f>
        <v>H</v>
      </c>
    </row>
    <row r="38" spans="1:24" x14ac:dyDescent="0.2">
      <c r="A38">
        <v>15</v>
      </c>
      <c r="B38">
        <f>MAX(Hit!B38,Stand!B38)</f>
        <v>-0.13002650167843849</v>
      </c>
      <c r="C38">
        <f>MAX(Hit!C38,Stand!C38)</f>
        <v>-1.2068474052636583E-4</v>
      </c>
      <c r="D38">
        <f>MAX(Hit!D38,Stand!D38)</f>
        <v>2.9159812622497363E-2</v>
      </c>
      <c r="E38">
        <f>MAX(Hit!E38,Stand!E38)</f>
        <v>5.9285376931179926E-2</v>
      </c>
      <c r="F38">
        <f>MAX(Hit!F38,Stand!F38)</f>
        <v>9.1959698781152482E-2</v>
      </c>
      <c r="G38">
        <f>MAX(Hit!G38,Stand!G38)</f>
        <v>0.11824589170260671</v>
      </c>
      <c r="H38">
        <f>MAX(Hit!H38,Stand!H38)</f>
        <v>3.7028282279269235E-2</v>
      </c>
      <c r="I38">
        <f>MAX(Hit!I38,Stand!I38)</f>
        <v>-2.7054780502901672E-2</v>
      </c>
      <c r="J38">
        <f>MAX(Hit!J38,Stand!J38)</f>
        <v>-0.11218876868994289</v>
      </c>
      <c r="K38">
        <f>MAX(Hit!K38,Stand!K38)</f>
        <v>-0.17370423031226784</v>
      </c>
      <c r="N38" s="31">
        <v>15</v>
      </c>
      <c r="O38" s="31" t="str">
        <f>IF(B38=Stand!B38,"S","H")</f>
        <v>H</v>
      </c>
      <c r="P38" s="31" t="str">
        <f>IF(C38=Stand!C38,"S","H")</f>
        <v>H</v>
      </c>
      <c r="Q38" s="31" t="str">
        <f>IF(D38=Stand!D38,"S","H")</f>
        <v>H</v>
      </c>
      <c r="R38" s="31" t="str">
        <f>IF(E38=Stand!E38,"S","H")</f>
        <v>H</v>
      </c>
      <c r="S38" s="31" t="str">
        <f>IF(F38=Stand!F38,"S","H")</f>
        <v>H</v>
      </c>
      <c r="T38" s="31" t="str">
        <f>IF(G38=Stand!G38,"S","H")</f>
        <v>H</v>
      </c>
      <c r="U38" s="31" t="str">
        <f>IF(H38=Stand!H38,"S","H")</f>
        <v>H</v>
      </c>
      <c r="V38" s="31" t="str">
        <f>IF(I38=Stand!I38,"S","H")</f>
        <v>H</v>
      </c>
      <c r="W38" s="31" t="str">
        <f>IF(J38=Stand!J38,"S","H")</f>
        <v>H</v>
      </c>
      <c r="X38" s="31" t="str">
        <f>IF(K38=Stand!K38,"S","H")</f>
        <v>H</v>
      </c>
    </row>
    <row r="39" spans="1:24" x14ac:dyDescent="0.2">
      <c r="A39">
        <v>16</v>
      </c>
      <c r="B39">
        <f>MAX(Hit!B39,Stand!B39)</f>
        <v>-0.16563717206687348</v>
      </c>
      <c r="C39">
        <f>MAX(Hit!C39,Stand!C39)</f>
        <v>-2.1025187774008566E-2</v>
      </c>
      <c r="D39">
        <f>MAX(Hit!D39,Stand!D39)</f>
        <v>9.0590953469108244E-3</v>
      </c>
      <c r="E39">
        <f>MAX(Hit!E39,Stand!E39)</f>
        <v>3.9974770793601705E-2</v>
      </c>
      <c r="F39">
        <f>MAX(Hit!F39,Stand!F39)</f>
        <v>7.3448815951393354E-2</v>
      </c>
      <c r="G39">
        <f>MAX(Hit!G39,Stand!G39)</f>
        <v>9.8821255450277368E-2</v>
      </c>
      <c r="H39">
        <f>MAX(Hit!H39,Stand!H39)</f>
        <v>-4.8901571730158942E-3</v>
      </c>
      <c r="I39">
        <f>MAX(Hit!I39,Stand!I39)</f>
        <v>-6.6794847920094103E-2</v>
      </c>
      <c r="J39">
        <f>MAX(Hit!J39,Stand!J39)</f>
        <v>-0.14864353463007471</v>
      </c>
      <c r="K39">
        <f>MAX(Hit!K39,Stand!K39)</f>
        <v>-0.20744109003068206</v>
      </c>
      <c r="N39" s="31">
        <v>16</v>
      </c>
      <c r="O39" s="31" t="str">
        <f>IF(B39=Stand!B39,"S","H")</f>
        <v>H</v>
      </c>
      <c r="P39" s="31" t="str">
        <f>IF(C39=Stand!C39,"S","H")</f>
        <v>H</v>
      </c>
      <c r="Q39" s="31" t="str">
        <f>IF(D39=Stand!D39,"S","H")</f>
        <v>H</v>
      </c>
      <c r="R39" s="31" t="str">
        <f>IF(E39=Stand!E39,"S","H")</f>
        <v>H</v>
      </c>
      <c r="S39" s="31" t="str">
        <f>IF(F39=Stand!F39,"S","H")</f>
        <v>H</v>
      </c>
      <c r="T39" s="31" t="str">
        <f>IF(G39=Stand!G39,"S","H")</f>
        <v>H</v>
      </c>
      <c r="U39" s="31" t="str">
        <f>IF(H39=Stand!H39,"S","H")</f>
        <v>H</v>
      </c>
      <c r="V39" s="31" t="str">
        <f>IF(I39=Stand!I39,"S","H")</f>
        <v>H</v>
      </c>
      <c r="W39" s="31" t="str">
        <f>IF(J39=Stand!J39,"S","H")</f>
        <v>H</v>
      </c>
      <c r="X39" s="31" t="str">
        <f>IF(K39=Stand!K39,"S","H")</f>
        <v>H</v>
      </c>
    </row>
    <row r="40" spans="1:24" x14ac:dyDescent="0.2">
      <c r="A40">
        <v>17</v>
      </c>
      <c r="B40">
        <f>MAX(Hit!B40,Stand!B40)</f>
        <v>-0.17956936979241733</v>
      </c>
      <c r="C40">
        <f>MAX(Hit!C40,Stand!C40)</f>
        <v>-4.9104358288912882E-4</v>
      </c>
      <c r="D40">
        <f>MAX(Hit!D40,Stand!D40)</f>
        <v>2.8975282965620488E-2</v>
      </c>
      <c r="E40">
        <f>MAX(Hit!E40,Stand!E40)</f>
        <v>5.9326275337164343E-2</v>
      </c>
      <c r="F40">
        <f>MAX(Hit!F40,Stand!F40)</f>
        <v>9.1189077686774395E-2</v>
      </c>
      <c r="G40">
        <f>MAX(Hit!G40,Stand!G40)</f>
        <v>0.12805214364549905</v>
      </c>
      <c r="H40">
        <f>MAX(Hit!H40,Stand!H40)</f>
        <v>5.3823463716116654E-2</v>
      </c>
      <c r="I40">
        <f>MAX(Hit!I40,Stand!I40)</f>
        <v>-7.2915398729642075E-2</v>
      </c>
      <c r="J40">
        <f>MAX(Hit!J40,Stand!J40)</f>
        <v>-0.1497868921821332</v>
      </c>
      <c r="K40">
        <f>MAX(Hit!K40,Stand!K40)</f>
        <v>-0.19686697623363469</v>
      </c>
      <c r="N40" s="31">
        <v>17</v>
      </c>
      <c r="O40" s="31" t="str">
        <f>IF(B40=Stand!B40,"S","H")</f>
        <v>H</v>
      </c>
      <c r="P40" s="31" t="str">
        <f>IF(C40=Stand!C40,"S","H")</f>
        <v>H</v>
      </c>
      <c r="Q40" s="31" t="str">
        <f>IF(D40=Stand!D40,"S","H")</f>
        <v>H</v>
      </c>
      <c r="R40" s="31" t="str">
        <f>IF(E40=Stand!E40,"S","H")</f>
        <v>H</v>
      </c>
      <c r="S40" s="31" t="str">
        <f>IF(F40=Stand!F40,"S","H")</f>
        <v>H</v>
      </c>
      <c r="T40" s="31" t="str">
        <f>IF(G40=Stand!G40,"S","H")</f>
        <v>H</v>
      </c>
      <c r="U40" s="31" t="str">
        <f>IF(H40=Stand!H40,"S","H")</f>
        <v>H</v>
      </c>
      <c r="V40" s="31" t="str">
        <f>IF(I40=Stand!I40,"S","H")</f>
        <v>H</v>
      </c>
      <c r="W40" s="31" t="str">
        <f>IF(J40=Stand!J40,"S","H")</f>
        <v>H</v>
      </c>
      <c r="X40" s="31" t="str">
        <f>IF(K40=Stand!K40,"S","H")</f>
        <v>H</v>
      </c>
    </row>
    <row r="41" spans="1:24" x14ac:dyDescent="0.2">
      <c r="A41">
        <v>18</v>
      </c>
      <c r="B41">
        <f>MAX(Hit!B41,Stand!B41)</f>
        <v>-9.2935491769284034E-2</v>
      </c>
      <c r="C41">
        <f>MAX(Hit!C41,Stand!C41)</f>
        <v>0.12174190222088771</v>
      </c>
      <c r="D41">
        <f>MAX(Hit!D41,Stand!D41)</f>
        <v>0.14830007284131119</v>
      </c>
      <c r="E41">
        <f>MAX(Hit!E41,Stand!E41)</f>
        <v>0.17585443719748528</v>
      </c>
      <c r="F41">
        <f>MAX(Hit!F41,Stand!F41)</f>
        <v>0.19956119497617719</v>
      </c>
      <c r="G41">
        <f>MAX(Hit!G41,Stand!G41)</f>
        <v>0.28344391604689856</v>
      </c>
      <c r="H41">
        <f>MAX(Hit!H41,Stand!H41)</f>
        <v>0.3995541673365518</v>
      </c>
      <c r="I41">
        <f>MAX(Hit!I41,Stand!I41)</f>
        <v>0.10595134861912359</v>
      </c>
      <c r="J41">
        <f>MAX(Hit!J41,Stand!J41)</f>
        <v>-0.10074430758041522</v>
      </c>
      <c r="K41">
        <f>MAX(Hit!K41,Stand!K41)</f>
        <v>-0.14380812317405353</v>
      </c>
      <c r="N41" s="31">
        <v>18</v>
      </c>
      <c r="O41" s="31" t="str">
        <f>IF(B41=Stand!B41,"S","H")</f>
        <v>H</v>
      </c>
      <c r="P41" s="31" t="str">
        <f>IF(C41=Stand!C41,"S","H")</f>
        <v>S</v>
      </c>
      <c r="Q41" s="31" t="str">
        <f>IF(D41=Stand!D41,"S","H")</f>
        <v>S</v>
      </c>
      <c r="R41" s="31" t="str">
        <f>IF(E41=Stand!E41,"S","H")</f>
        <v>S</v>
      </c>
      <c r="S41" s="31" t="str">
        <f>IF(F41=Stand!F41,"S","H")</f>
        <v>S</v>
      </c>
      <c r="T41" s="31" t="str">
        <f>IF(G41=Stand!G41,"S","H")</f>
        <v>S</v>
      </c>
      <c r="U41" s="31" t="str">
        <f>IF(H41=Stand!H41,"S","H")</f>
        <v>S</v>
      </c>
      <c r="V41" s="31" t="str">
        <f>IF(I41=Stand!I41,"S","H")</f>
        <v>S</v>
      </c>
      <c r="W41" s="31" t="str">
        <f>IF(J41=Stand!J41,"S","H")</f>
        <v>H</v>
      </c>
      <c r="X41" s="31" t="str">
        <f>IF(K41=Stand!K41,"S","H")</f>
        <v>H</v>
      </c>
    </row>
    <row r="42" spans="1:24" x14ac:dyDescent="0.2">
      <c r="A42">
        <v>19</v>
      </c>
      <c r="B42">
        <f>MAX(Hit!B42,Stand!B42)</f>
        <v>0.27763572376835594</v>
      </c>
      <c r="C42">
        <f>MAX(Hit!C42,Stand!C42)</f>
        <v>0.38630468602058993</v>
      </c>
      <c r="D42">
        <f>MAX(Hit!D42,Stand!D42)</f>
        <v>0.4043629365977599</v>
      </c>
      <c r="E42">
        <f>MAX(Hit!E42,Stand!E42)</f>
        <v>0.42317892482749653</v>
      </c>
      <c r="F42">
        <f>MAX(Hit!F42,Stand!F42)</f>
        <v>0.43951210416088371</v>
      </c>
      <c r="G42">
        <f>MAX(Hit!G42,Stand!G42)</f>
        <v>0.49597707378731914</v>
      </c>
      <c r="H42">
        <f>MAX(Hit!H42,Stand!H42)</f>
        <v>0.6159764957534315</v>
      </c>
      <c r="I42">
        <f>MAX(Hit!I42,Stand!I42)</f>
        <v>0.59385366828669439</v>
      </c>
      <c r="J42">
        <f>MAX(Hit!J42,Stand!J42)</f>
        <v>0.28759675706758148</v>
      </c>
      <c r="K42">
        <f>MAX(Hit!K42,Stand!K42)</f>
        <v>6.3118166335840831E-2</v>
      </c>
      <c r="N42" s="31">
        <v>19</v>
      </c>
      <c r="O42" s="31" t="str">
        <f>IF(B42=Stand!B42,"S","H")</f>
        <v>S</v>
      </c>
      <c r="P42" s="31" t="str">
        <f>IF(C42=Stand!C42,"S","H")</f>
        <v>S</v>
      </c>
      <c r="Q42" s="31" t="str">
        <f>IF(D42=Stand!D42,"S","H")</f>
        <v>S</v>
      </c>
      <c r="R42" s="31" t="str">
        <f>IF(E42=Stand!E42,"S","H")</f>
        <v>S</v>
      </c>
      <c r="S42" s="31" t="str">
        <f>IF(F42=Stand!F42,"S","H")</f>
        <v>S</v>
      </c>
      <c r="T42" s="31" t="str">
        <f>IF(G42=Stand!G42,"S","H")</f>
        <v>S</v>
      </c>
      <c r="U42" s="31" t="str">
        <f>IF(H42=Stand!H42,"S","H")</f>
        <v>S</v>
      </c>
      <c r="V42" s="31" t="str">
        <f>IF(I42=Stand!I42,"S","H")</f>
        <v>S</v>
      </c>
      <c r="W42" s="31" t="str">
        <f>IF(J42=Stand!J42,"S","H")</f>
        <v>S</v>
      </c>
      <c r="X42" s="31" t="str">
        <f>IF(K42=Stand!K42,"S","H")</f>
        <v>S</v>
      </c>
    </row>
    <row r="43" spans="1:24" x14ac:dyDescent="0.2">
      <c r="A43">
        <v>20</v>
      </c>
      <c r="B43">
        <f>MAX(Hit!B43,Stand!B43)</f>
        <v>0.65547032314990239</v>
      </c>
      <c r="C43">
        <f>MAX(Hit!C43,Stand!C43)</f>
        <v>0.63998657521683877</v>
      </c>
      <c r="D43">
        <f>MAX(Hit!D43,Stand!D43)</f>
        <v>0.65027209425148136</v>
      </c>
      <c r="E43">
        <f>MAX(Hit!E43,Stand!E43)</f>
        <v>0.66104996194807186</v>
      </c>
      <c r="F43">
        <f>MAX(Hit!F43,Stand!F43)</f>
        <v>0.67035969063279999</v>
      </c>
      <c r="G43">
        <f>MAX(Hit!G43,Stand!G43)</f>
        <v>0.70395857017134467</v>
      </c>
      <c r="H43">
        <f>MAX(Hit!H43,Stand!H43)</f>
        <v>0.77322722653717491</v>
      </c>
      <c r="I43">
        <f>MAX(Hit!I43,Stand!I43)</f>
        <v>0.79181515955189841</v>
      </c>
      <c r="J43">
        <f>MAX(Hit!J43,Stand!J43)</f>
        <v>0.75835687080859626</v>
      </c>
      <c r="K43">
        <f>MAX(Hit!K43,Stand!K43)</f>
        <v>0.55453756646817121</v>
      </c>
      <c r="N43" s="31">
        <v>20</v>
      </c>
      <c r="O43" s="31" t="str">
        <f>IF(B43=Stand!B43,"S","H")</f>
        <v>S</v>
      </c>
      <c r="P43" s="31" t="str">
        <f>IF(C43=Stand!C43,"S","H")</f>
        <v>S</v>
      </c>
      <c r="Q43" s="31" t="str">
        <f>IF(D43=Stand!D43,"S","H")</f>
        <v>S</v>
      </c>
      <c r="R43" s="31" t="str">
        <f>IF(E43=Stand!E43,"S","H")</f>
        <v>S</v>
      </c>
      <c r="S43" s="31" t="str">
        <f>IF(F43=Stand!F43,"S","H")</f>
        <v>S</v>
      </c>
      <c r="T43" s="31" t="str">
        <f>IF(G43=Stand!G43,"S","H")</f>
        <v>S</v>
      </c>
      <c r="U43" s="31" t="str">
        <f>IF(H43=Stand!H43,"S","H")</f>
        <v>S</v>
      </c>
      <c r="V43" s="31" t="str">
        <f>IF(I43=Stand!I43,"S","H")</f>
        <v>S</v>
      </c>
      <c r="W43" s="31" t="str">
        <f>IF(J43=Stand!J43,"S","H")</f>
        <v>S</v>
      </c>
      <c r="X43" s="31" t="str">
        <f>IF(K43=Stand!K43,"S","H")</f>
        <v>S</v>
      </c>
    </row>
    <row r="44" spans="1:24" x14ac:dyDescent="0.2">
      <c r="A44">
        <v>21</v>
      </c>
      <c r="B44">
        <f>MAX(Hit!B44,Stand!B44)</f>
        <v>0.92219381142033785</v>
      </c>
      <c r="C44">
        <f>MAX(Hit!C44,Stand!C44)</f>
        <v>0.88200651549403997</v>
      </c>
      <c r="D44">
        <f>MAX(Hit!D44,Stand!D44)</f>
        <v>0.88530035730174927</v>
      </c>
      <c r="E44">
        <f>MAX(Hit!E44,Stand!E44)</f>
        <v>0.88876729296591961</v>
      </c>
      <c r="F44">
        <f>MAX(Hit!F44,Stand!F44)</f>
        <v>0.89175382659528035</v>
      </c>
      <c r="G44">
        <f>MAX(Hit!G44,Stand!G44)</f>
        <v>0.90283674384257995</v>
      </c>
      <c r="H44">
        <f>MAX(Hit!H44,Stand!H44)</f>
        <v>0.92592629596452325</v>
      </c>
      <c r="I44">
        <f>MAX(Hit!I44,Stand!I44)</f>
        <v>0.93060505318396614</v>
      </c>
      <c r="J44">
        <f>MAX(Hit!J44,Stand!J44)</f>
        <v>0.93917615614724415</v>
      </c>
      <c r="K44">
        <f>MAX(Hit!K44,Stand!K44)</f>
        <v>0.96262363326716827</v>
      </c>
      <c r="N44" s="31">
        <v>21</v>
      </c>
      <c r="O44" s="31" t="str">
        <f>IF(B44=Stand!B44,"S","H")</f>
        <v>S</v>
      </c>
      <c r="P44" s="31" t="str">
        <f>IF(C44=Stand!C44,"S","H")</f>
        <v>S</v>
      </c>
      <c r="Q44" s="31" t="str">
        <f>IF(D44=Stand!D44,"S","H")</f>
        <v>S</v>
      </c>
      <c r="R44" s="31" t="str">
        <f>IF(E44=Stand!E44,"S","H")</f>
        <v>S</v>
      </c>
      <c r="S44" s="31" t="str">
        <f>IF(F44=Stand!F44,"S","H")</f>
        <v>S</v>
      </c>
      <c r="T44" s="31" t="str">
        <f>IF(G44=Stand!G44,"S","H")</f>
        <v>S</v>
      </c>
      <c r="U44" s="31" t="str">
        <f>IF(H44=Stand!H44,"S","H")</f>
        <v>S</v>
      </c>
      <c r="V44" s="31" t="str">
        <f>IF(I44=Stand!I44,"S","H")</f>
        <v>S</v>
      </c>
      <c r="W44" s="31" t="str">
        <f>IF(J44=Stand!J44,"S","H")</f>
        <v>S</v>
      </c>
      <c r="X44" s="31" t="str">
        <f>IF(K44=Stand!K44,"S","H")</f>
        <v>S</v>
      </c>
    </row>
    <row r="45" spans="1:24" x14ac:dyDescent="0.2">
      <c r="A45">
        <v>22</v>
      </c>
      <c r="B45">
        <f>MAX(Hit!B45,Stand!B45)</f>
        <v>-0.35054034044008009</v>
      </c>
      <c r="C45">
        <f>MAX(Hit!C45,Stand!C45)</f>
        <v>-0.25338998596663809</v>
      </c>
      <c r="D45">
        <f>MAX(Hit!D45,Stand!D45)</f>
        <v>-0.2336908997980866</v>
      </c>
      <c r="E45">
        <f>MAX(Hit!E45,Stand!E45)</f>
        <v>-0.21106310899491437</v>
      </c>
      <c r="F45">
        <f>MAX(Hit!F45,Stand!F45)</f>
        <v>-0.16719266083547524</v>
      </c>
      <c r="G45">
        <f>MAX(Hit!G45,Stand!G45)</f>
        <v>-0.1536990158300045</v>
      </c>
      <c r="H45">
        <f>MAX(Hit!H45,Stand!H45)</f>
        <v>-0.21284771451731424</v>
      </c>
      <c r="I45">
        <f>MAX(Hit!I45,Stand!I45)</f>
        <v>-0.27157480502428616</v>
      </c>
      <c r="J45">
        <f>MAX(Hit!J45,Stand!J45)</f>
        <v>-0.3400132806089356</v>
      </c>
      <c r="K45">
        <f>MAX(Hit!K45,Stand!K45)</f>
        <v>-0.38104299284808768</v>
      </c>
      <c r="N45" s="31">
        <v>22</v>
      </c>
      <c r="O45" s="31" t="str">
        <f>IF(B45=Stand!B45,"S","H")</f>
        <v>H</v>
      </c>
      <c r="P45" s="31" t="str">
        <f>IF(C45=Stand!C45,"S","H")</f>
        <v>H</v>
      </c>
      <c r="Q45" s="31" t="str">
        <f>IF(D45=Stand!D45,"S","H")</f>
        <v>H</v>
      </c>
      <c r="R45" s="31" t="str">
        <f>IF(E45=Stand!E45,"S","H")</f>
        <v>S</v>
      </c>
      <c r="S45" s="31" t="str">
        <f>IF(F45=Stand!F45,"S","H")</f>
        <v>S</v>
      </c>
      <c r="T45" s="31" t="str">
        <f>IF(G45=Stand!G45,"S","H")</f>
        <v>S</v>
      </c>
      <c r="U45" s="31" t="str">
        <f>IF(H45=Stand!H45,"S","H")</f>
        <v>H</v>
      </c>
      <c r="V45" s="31" t="str">
        <f>IF(I45=Stand!I45,"S","H")</f>
        <v>H</v>
      </c>
      <c r="W45" s="31" t="str">
        <f>IF(J45=Stand!J45,"S","H")</f>
        <v>H</v>
      </c>
      <c r="X45" s="31" t="str">
        <f>IF(K45=Stand!K45,"S","H")</f>
        <v>H</v>
      </c>
    </row>
    <row r="46" spans="1:24" x14ac:dyDescent="0.2">
      <c r="A46">
        <v>23</v>
      </c>
      <c r="B46">
        <f>MAX(Hit!B46,Stand!B46)</f>
        <v>-0.3969303161229315</v>
      </c>
      <c r="C46">
        <f>MAX(Hit!C46,Stand!C46)</f>
        <v>-0.29278372720927726</v>
      </c>
      <c r="D46">
        <f>MAX(Hit!D46,Stand!D46)</f>
        <v>-0.2522502292357135</v>
      </c>
      <c r="E46">
        <f>MAX(Hit!E46,Stand!E46)</f>
        <v>-0.21106310899491437</v>
      </c>
      <c r="F46">
        <f>MAX(Hit!F46,Stand!F46)</f>
        <v>-0.16719266083547524</v>
      </c>
      <c r="G46">
        <f>MAX(Hit!G46,Stand!G46)</f>
        <v>-0.1536990158300045</v>
      </c>
      <c r="H46">
        <f>MAX(Hit!H46,Stand!H46)</f>
        <v>-0.26907287776607752</v>
      </c>
      <c r="I46">
        <f>MAX(Hit!I46,Stand!I46)</f>
        <v>-0.32360517609397998</v>
      </c>
      <c r="J46">
        <f>MAX(Hit!J46,Stand!J46)</f>
        <v>-0.38715518913686875</v>
      </c>
      <c r="K46">
        <f>MAX(Hit!K46,Stand!K46)</f>
        <v>-0.42525420764465277</v>
      </c>
      <c r="N46" s="31">
        <v>23</v>
      </c>
      <c r="O46" s="31" t="str">
        <f>IF(B46=Stand!B46,"S","H")</f>
        <v>H</v>
      </c>
      <c r="P46" s="31" t="str">
        <f>IF(C46=Stand!C46,"S","H")</f>
        <v>S</v>
      </c>
      <c r="Q46" s="31" t="str">
        <f>IF(D46=Stand!D46,"S","H")</f>
        <v>S</v>
      </c>
      <c r="R46" s="31" t="str">
        <f>IF(E46=Stand!E46,"S","H")</f>
        <v>S</v>
      </c>
      <c r="S46" s="31" t="str">
        <f>IF(F46=Stand!F46,"S","H")</f>
        <v>S</v>
      </c>
      <c r="T46" s="31" t="str">
        <f>IF(G46=Stand!G46,"S","H")</f>
        <v>S</v>
      </c>
      <c r="U46" s="31" t="str">
        <f>IF(H46=Stand!H46,"S","H")</f>
        <v>H</v>
      </c>
      <c r="V46" s="31" t="str">
        <f>IF(I46=Stand!I46,"S","H")</f>
        <v>H</v>
      </c>
      <c r="W46" s="31" t="str">
        <f>IF(J46=Stand!J46,"S","H")</f>
        <v>H</v>
      </c>
      <c r="X46" s="31" t="str">
        <f>IF(K46=Stand!K46,"S","H")</f>
        <v>H</v>
      </c>
    </row>
    <row r="47" spans="1:24" x14ac:dyDescent="0.2">
      <c r="A47">
        <v>24</v>
      </c>
      <c r="B47">
        <f>MAX(Hit!B47,Stand!B47)</f>
        <v>-0.44000672211415065</v>
      </c>
      <c r="C47">
        <f>MAX(Hit!C47,Stand!C47)</f>
        <v>-0.29278372720927726</v>
      </c>
      <c r="D47">
        <f>MAX(Hit!D47,Stand!D47)</f>
        <v>-0.2522502292357135</v>
      </c>
      <c r="E47">
        <f>MAX(Hit!E47,Stand!E47)</f>
        <v>-0.21106310899491437</v>
      </c>
      <c r="F47">
        <f>MAX(Hit!F47,Stand!F47)</f>
        <v>-0.16719266083547524</v>
      </c>
      <c r="G47">
        <f>MAX(Hit!G47,Stand!G47)</f>
        <v>-0.1536990158300045</v>
      </c>
      <c r="H47">
        <f>MAX(Hit!H47,Stand!H47)</f>
        <v>-0.3212819579256434</v>
      </c>
      <c r="I47">
        <f>MAX(Hit!I47,Stand!I47)</f>
        <v>-0.37191909208726714</v>
      </c>
      <c r="J47">
        <f>MAX(Hit!J47,Stand!J47)</f>
        <v>-0.43092981848423528</v>
      </c>
      <c r="K47">
        <f>MAX(Hit!K47,Stand!K47)</f>
        <v>-0.46630747852717758</v>
      </c>
      <c r="N47" s="31">
        <v>24</v>
      </c>
      <c r="O47" s="31" t="str">
        <f>IF(B47=Stand!B47,"S","H")</f>
        <v>H</v>
      </c>
      <c r="P47" s="31" t="str">
        <f>IF(C47=Stand!C47,"S","H")</f>
        <v>S</v>
      </c>
      <c r="Q47" s="31" t="str">
        <f>IF(D47=Stand!D47,"S","H")</f>
        <v>S</v>
      </c>
      <c r="R47" s="31" t="str">
        <f>IF(E47=Stand!E47,"S","H")</f>
        <v>S</v>
      </c>
      <c r="S47" s="31" t="str">
        <f>IF(F47=Stand!F47,"S","H")</f>
        <v>S</v>
      </c>
      <c r="T47" s="31" t="str">
        <f>IF(G47=Stand!G47,"S","H")</f>
        <v>S</v>
      </c>
      <c r="U47" s="31" t="str">
        <f>IF(H47=Stand!H47,"S","H")</f>
        <v>H</v>
      </c>
      <c r="V47" s="31" t="str">
        <f>IF(I47=Stand!I47,"S","H")</f>
        <v>H</v>
      </c>
      <c r="W47" s="31" t="str">
        <f>IF(J47=Stand!J47,"S","H")</f>
        <v>H</v>
      </c>
      <c r="X47" s="31" t="str">
        <f>IF(K47=Stand!K47,"S","H")</f>
        <v>H</v>
      </c>
    </row>
    <row r="48" spans="1:24" x14ac:dyDescent="0.2">
      <c r="A48">
        <v>25</v>
      </c>
      <c r="B48">
        <f>MAX(Hit!B48,Stand!B48)</f>
        <v>-0.4800062419631399</v>
      </c>
      <c r="C48">
        <f>MAX(Hit!C48,Stand!C48)</f>
        <v>-0.29278372720927726</v>
      </c>
      <c r="D48">
        <f>MAX(Hit!D48,Stand!D48)</f>
        <v>-0.2522502292357135</v>
      </c>
      <c r="E48">
        <f>MAX(Hit!E48,Stand!E48)</f>
        <v>-0.21106310899491437</v>
      </c>
      <c r="F48">
        <f>MAX(Hit!F48,Stand!F48)</f>
        <v>-0.16719266083547524</v>
      </c>
      <c r="G48">
        <f>MAX(Hit!G48,Stand!G48)</f>
        <v>-0.1536990158300045</v>
      </c>
      <c r="H48">
        <f>MAX(Hit!H48,Stand!H48)</f>
        <v>-0.36976181807381175</v>
      </c>
      <c r="I48">
        <f>MAX(Hit!I48,Stand!I48)</f>
        <v>-0.41678201408103371</v>
      </c>
      <c r="J48">
        <f>MAX(Hit!J48,Stand!J48)</f>
        <v>-0.47157768859250415</v>
      </c>
      <c r="K48">
        <f>MAX(Hit!K48,Stand!K48)</f>
        <v>-0.5044283729180935</v>
      </c>
      <c r="N48" s="31">
        <v>25</v>
      </c>
      <c r="O48" s="31" t="str">
        <f>IF(B48=Stand!B48,"S","H")</f>
        <v>H</v>
      </c>
      <c r="P48" s="31" t="str">
        <f>IF(C48=Stand!C48,"S","H")</f>
        <v>S</v>
      </c>
      <c r="Q48" s="31" t="str">
        <f>IF(D48=Stand!D48,"S","H")</f>
        <v>S</v>
      </c>
      <c r="R48" s="31" t="str">
        <f>IF(E48=Stand!E48,"S","H")</f>
        <v>S</v>
      </c>
      <c r="S48" s="31" t="str">
        <f>IF(F48=Stand!F48,"S","H")</f>
        <v>S</v>
      </c>
      <c r="T48" s="31" t="str">
        <f>IF(G48=Stand!G48,"S","H")</f>
        <v>S</v>
      </c>
      <c r="U48" s="31" t="str">
        <f>IF(H48=Stand!H48,"S","H")</f>
        <v>H</v>
      </c>
      <c r="V48" s="31" t="str">
        <f>IF(I48=Stand!I48,"S","H")</f>
        <v>H</v>
      </c>
      <c r="W48" s="31" t="str">
        <f>IF(J48=Stand!J48,"S","H")</f>
        <v>H</v>
      </c>
      <c r="X48" s="31" t="str">
        <f>IF(K48=Stand!K48,"S","H")</f>
        <v>H</v>
      </c>
    </row>
    <row r="49" spans="1:24" x14ac:dyDescent="0.2">
      <c r="A49">
        <v>26</v>
      </c>
      <c r="B49">
        <f>MAX(Hit!B49,Stand!B49)</f>
        <v>-0.51714865325148707</v>
      </c>
      <c r="C49">
        <f>MAX(Hit!C49,Stand!C49)</f>
        <v>-0.29278372720927726</v>
      </c>
      <c r="D49">
        <f>MAX(Hit!D49,Stand!D49)</f>
        <v>-0.2522502292357135</v>
      </c>
      <c r="E49">
        <f>MAX(Hit!E49,Stand!E49)</f>
        <v>-0.21106310899491437</v>
      </c>
      <c r="F49">
        <f>MAX(Hit!F49,Stand!F49)</f>
        <v>-0.16719266083547524</v>
      </c>
      <c r="G49">
        <f>MAX(Hit!G49,Stand!G49)</f>
        <v>-0.1536990158300045</v>
      </c>
      <c r="H49">
        <f>MAX(Hit!H49,Stand!H49)</f>
        <v>-0.41477883106853947</v>
      </c>
      <c r="I49">
        <f>MAX(Hit!I49,Stand!I49)</f>
        <v>-0.45844044164667419</v>
      </c>
      <c r="J49">
        <f>MAX(Hit!J49,Stand!J49)</f>
        <v>-0.50932213940732529</v>
      </c>
      <c r="K49">
        <f>MAX(Hit!K49,Stand!K49)</f>
        <v>-0.53982634628108683</v>
      </c>
      <c r="N49" s="31">
        <v>26</v>
      </c>
      <c r="O49" s="31" t="str">
        <f>IF(B49=Stand!B49,"S","H")</f>
        <v>H</v>
      </c>
      <c r="P49" s="31" t="str">
        <f>IF(C49=Stand!C49,"S","H")</f>
        <v>S</v>
      </c>
      <c r="Q49" s="31" t="str">
        <f>IF(D49=Stand!D49,"S","H")</f>
        <v>S</v>
      </c>
      <c r="R49" s="31" t="str">
        <f>IF(E49=Stand!E49,"S","H")</f>
        <v>S</v>
      </c>
      <c r="S49" s="31" t="str">
        <f>IF(F49=Stand!F49,"S","H")</f>
        <v>S</v>
      </c>
      <c r="T49" s="31" t="str">
        <f>IF(G49=Stand!G49,"S","H")</f>
        <v>S</v>
      </c>
      <c r="U49" s="31" t="str">
        <f>IF(H49=Stand!H49,"S","H")</f>
        <v>H</v>
      </c>
      <c r="V49" s="31" t="str">
        <f>IF(I49=Stand!I49,"S","H")</f>
        <v>H</v>
      </c>
      <c r="W49" s="31" t="str">
        <f>IF(J49=Stand!J49,"S","H")</f>
        <v>H</v>
      </c>
      <c r="X49" s="31" t="str">
        <f>IF(K49=Stand!K49,"S","H")</f>
        <v>H</v>
      </c>
    </row>
    <row r="50" spans="1:24" x14ac:dyDescent="0.2">
      <c r="A50">
        <v>27</v>
      </c>
      <c r="B50">
        <f>MAX(Hit!B50,Stand!B50)</f>
        <v>-0.47803347499473703</v>
      </c>
      <c r="C50">
        <f>MAX(Hit!C50,Stand!C50)</f>
        <v>-0.15297458768154204</v>
      </c>
      <c r="D50">
        <f>MAX(Hit!D50,Stand!D50)</f>
        <v>-0.11721624142457365</v>
      </c>
      <c r="E50">
        <f>MAX(Hit!E50,Stand!E50)</f>
        <v>-8.0573373145316152E-2</v>
      </c>
      <c r="F50">
        <f>MAX(Hit!F50,Stand!F50)</f>
        <v>-4.4941375564924446E-2</v>
      </c>
      <c r="G50">
        <f>MAX(Hit!G50,Stand!G50)</f>
        <v>1.1739160673341853E-2</v>
      </c>
      <c r="H50">
        <f>MAX(Hit!H50,Stand!H50)</f>
        <v>-0.10680898948269468</v>
      </c>
      <c r="I50">
        <f>MAX(Hit!I50,Stand!I50)</f>
        <v>-0.38195097104844711</v>
      </c>
      <c r="J50">
        <f>MAX(Hit!J50,Stand!J50)</f>
        <v>-0.42315423964521737</v>
      </c>
      <c r="K50">
        <f>MAX(Hit!K50,Stand!K50)</f>
        <v>-0.41972063392881986</v>
      </c>
      <c r="N50" s="31">
        <v>27</v>
      </c>
      <c r="O50" s="31" t="str">
        <f>IF(B50=Stand!B50,"S","H")</f>
        <v>S</v>
      </c>
      <c r="P50" s="31" t="str">
        <f>IF(C50=Stand!C50,"S","H")</f>
        <v>S</v>
      </c>
      <c r="Q50" s="31" t="str">
        <f>IF(D50=Stand!D50,"S","H")</f>
        <v>S</v>
      </c>
      <c r="R50" s="31" t="str">
        <f>IF(E50=Stand!E50,"S","H")</f>
        <v>S</v>
      </c>
      <c r="S50" s="31" t="str">
        <f>IF(F50=Stand!F50,"S","H")</f>
        <v>S</v>
      </c>
      <c r="T50" s="31" t="str">
        <f>IF(G50=Stand!G50,"S","H")</f>
        <v>S</v>
      </c>
      <c r="U50" s="31" t="str">
        <f>IF(H50=Stand!H50,"S","H")</f>
        <v>S</v>
      </c>
      <c r="V50" s="31" t="str">
        <f>IF(I50=Stand!I50,"S","H")</f>
        <v>S</v>
      </c>
      <c r="W50" s="31" t="str">
        <f>IF(J50=Stand!J50,"S","H")</f>
        <v>S</v>
      </c>
      <c r="X50" s="31" t="str">
        <f>IF(K50=Stand!K50,"S","H")</f>
        <v>S</v>
      </c>
    </row>
    <row r="51" spans="1:24" x14ac:dyDescent="0.2">
      <c r="A51">
        <v>28</v>
      </c>
      <c r="B51">
        <f>MAX(Hit!B51,Stand!B51)</f>
        <v>-0.10019887561319057</v>
      </c>
      <c r="C51">
        <f>MAX(Hit!C51,Stand!C51)</f>
        <v>0.12174190222088771</v>
      </c>
      <c r="D51">
        <f>MAX(Hit!D51,Stand!D51)</f>
        <v>0.14830007284131119</v>
      </c>
      <c r="E51">
        <f>MAX(Hit!E51,Stand!E51)</f>
        <v>0.17585443719748528</v>
      </c>
      <c r="F51">
        <f>MAX(Hit!F51,Stand!F51)</f>
        <v>0.19956119497617719</v>
      </c>
      <c r="G51">
        <f>MAX(Hit!G51,Stand!G51)</f>
        <v>0.28344391604689856</v>
      </c>
      <c r="H51">
        <f>MAX(Hit!H51,Stand!H51)</f>
        <v>0.3995541673365518</v>
      </c>
      <c r="I51">
        <f>MAX(Hit!I51,Stand!I51)</f>
        <v>0.10595134861912359</v>
      </c>
      <c r="J51">
        <f>MAX(Hit!J51,Stand!J51)</f>
        <v>-0.18316335667343331</v>
      </c>
      <c r="K51">
        <f>MAX(Hit!K51,Stand!K51)</f>
        <v>-0.17830123379648949</v>
      </c>
      <c r="N51" s="31">
        <v>28</v>
      </c>
      <c r="O51" s="31" t="str">
        <f>IF(B51=Stand!B51,"S","H")</f>
        <v>S</v>
      </c>
      <c r="P51" s="31" t="str">
        <f>IF(C51=Stand!C51,"S","H")</f>
        <v>S</v>
      </c>
      <c r="Q51" s="31" t="str">
        <f>IF(D51=Stand!D51,"S","H")</f>
        <v>S</v>
      </c>
      <c r="R51" s="31" t="str">
        <f>IF(E51=Stand!E51,"S","H")</f>
        <v>S</v>
      </c>
      <c r="S51" s="31" t="str">
        <f>IF(F51=Stand!F51,"S","H")</f>
        <v>S</v>
      </c>
      <c r="T51" s="31" t="str">
        <f>IF(G51=Stand!G51,"S","H")</f>
        <v>S</v>
      </c>
      <c r="U51" s="31" t="str">
        <f>IF(H51=Stand!H51,"S","H")</f>
        <v>S</v>
      </c>
      <c r="V51" s="31" t="str">
        <f>IF(I51=Stand!I51,"S","H")</f>
        <v>S</v>
      </c>
      <c r="W51" s="31" t="str">
        <f>IF(J51=Stand!J51,"S","H")</f>
        <v>S</v>
      </c>
      <c r="X51" s="31" t="str">
        <f>IF(K51=Stand!K51,"S","H")</f>
        <v>S</v>
      </c>
    </row>
    <row r="52" spans="1:24" x14ac:dyDescent="0.2">
      <c r="A52">
        <v>29</v>
      </c>
      <c r="B52">
        <f>MAX(Hit!B52,Stand!B52)</f>
        <v>0.27763572376835594</v>
      </c>
      <c r="C52">
        <f>MAX(Hit!C52,Stand!C52)</f>
        <v>0.38630468602058993</v>
      </c>
      <c r="D52">
        <f>MAX(Hit!D52,Stand!D52)</f>
        <v>0.4043629365977599</v>
      </c>
      <c r="E52">
        <f>MAX(Hit!E52,Stand!E52)</f>
        <v>0.42317892482749653</v>
      </c>
      <c r="F52">
        <f>MAX(Hit!F52,Stand!F52)</f>
        <v>0.43951210416088371</v>
      </c>
      <c r="G52">
        <f>MAX(Hit!G52,Stand!G52)</f>
        <v>0.49597707378731914</v>
      </c>
      <c r="H52">
        <f>MAX(Hit!H52,Stand!H52)</f>
        <v>0.6159764957534315</v>
      </c>
      <c r="I52">
        <f>MAX(Hit!I52,Stand!I52)</f>
        <v>0.59385366828669439</v>
      </c>
      <c r="J52">
        <f>MAX(Hit!J52,Stand!J52)</f>
        <v>0.28759675706758148</v>
      </c>
      <c r="K52">
        <f>MAX(Hit!K52,Stand!K52)</f>
        <v>6.3118166335840831E-2</v>
      </c>
      <c r="N52" s="31">
        <v>29</v>
      </c>
      <c r="O52" s="31" t="str">
        <f>IF(B52=Stand!B52,"S","H")</f>
        <v>S</v>
      </c>
      <c r="P52" s="31" t="str">
        <f>IF(C52=Stand!C52,"S","H")</f>
        <v>S</v>
      </c>
      <c r="Q52" s="31" t="str">
        <f>IF(D52=Stand!D52,"S","H")</f>
        <v>S</v>
      </c>
      <c r="R52" s="31" t="str">
        <f>IF(E52=Stand!E52,"S","H")</f>
        <v>S</v>
      </c>
      <c r="S52" s="31" t="str">
        <f>IF(F52=Stand!F52,"S","H")</f>
        <v>S</v>
      </c>
      <c r="T52" s="31" t="str">
        <f>IF(G52=Stand!G52,"S","H")</f>
        <v>S</v>
      </c>
      <c r="U52" s="31" t="str">
        <f>IF(H52=Stand!H52,"S","H")</f>
        <v>S</v>
      </c>
      <c r="V52" s="31" t="str">
        <f>IF(I52=Stand!I52,"S","H")</f>
        <v>S</v>
      </c>
      <c r="W52" s="31" t="str">
        <f>IF(J52=Stand!J52,"S","H")</f>
        <v>S</v>
      </c>
      <c r="X52" s="31" t="str">
        <f>IF(K52=Stand!K52,"S","H")</f>
        <v>S</v>
      </c>
    </row>
    <row r="53" spans="1:24" x14ac:dyDescent="0.2">
      <c r="A53">
        <v>30</v>
      </c>
      <c r="B53">
        <f>MAX(Hit!B53,Stand!B53)</f>
        <v>0.65547032314990239</v>
      </c>
      <c r="C53">
        <f>MAX(Hit!C53,Stand!C53)</f>
        <v>0.63998657521683877</v>
      </c>
      <c r="D53">
        <f>MAX(Hit!D53,Stand!D53)</f>
        <v>0.65027209425148136</v>
      </c>
      <c r="E53">
        <f>MAX(Hit!E53,Stand!E53)</f>
        <v>0.66104996194807186</v>
      </c>
      <c r="F53">
        <f>MAX(Hit!F53,Stand!F53)</f>
        <v>0.67035969063279999</v>
      </c>
      <c r="G53">
        <f>MAX(Hit!G53,Stand!G53)</f>
        <v>0.70395857017134467</v>
      </c>
      <c r="H53">
        <f>MAX(Hit!H53,Stand!H53)</f>
        <v>0.77322722653717491</v>
      </c>
      <c r="I53">
        <f>MAX(Hit!I53,Stand!I53)</f>
        <v>0.79181515955189841</v>
      </c>
      <c r="J53">
        <f>MAX(Hit!J53,Stand!J53)</f>
        <v>0.75835687080859626</v>
      </c>
      <c r="K53">
        <f>MAX(Hit!K53,Stand!K53)</f>
        <v>0.55453756646817121</v>
      </c>
      <c r="N53" s="31">
        <v>30</v>
      </c>
      <c r="O53" s="31" t="str">
        <f>IF(B53=Stand!B53,"S","H")</f>
        <v>S</v>
      </c>
      <c r="P53" s="31" t="str">
        <f>IF(C53=Stand!C53,"S","H")</f>
        <v>S</v>
      </c>
      <c r="Q53" s="31" t="str">
        <f>IF(D53=Stand!D53,"S","H")</f>
        <v>S</v>
      </c>
      <c r="R53" s="31" t="str">
        <f>IF(E53=Stand!E53,"S","H")</f>
        <v>S</v>
      </c>
      <c r="S53" s="31" t="str">
        <f>IF(F53=Stand!F53,"S","H")</f>
        <v>S</v>
      </c>
      <c r="T53" s="31" t="str">
        <f>IF(G53=Stand!G53,"S","H")</f>
        <v>S</v>
      </c>
      <c r="U53" s="31" t="str">
        <f>IF(H53=Stand!H53,"S","H")</f>
        <v>S</v>
      </c>
      <c r="V53" s="31" t="str">
        <f>IF(I53=Stand!I53,"S","H")</f>
        <v>S</v>
      </c>
      <c r="W53" s="31" t="str">
        <f>IF(J53=Stand!J53,"S","H")</f>
        <v>S</v>
      </c>
      <c r="X53" s="31" t="str">
        <f>IF(K53=Stand!K53,"S","H")</f>
        <v>S</v>
      </c>
    </row>
    <row r="54" spans="1:24" x14ac:dyDescent="0.2">
      <c r="A54">
        <v>31</v>
      </c>
      <c r="B54">
        <f>MAX(Hit!B54,Stand!B54)</f>
        <v>0.92219381142033785</v>
      </c>
      <c r="C54">
        <f>MAX(Hit!C54,Stand!C54)</f>
        <v>0.88200651549403997</v>
      </c>
      <c r="D54">
        <f>MAX(Hit!D54,Stand!D54)</f>
        <v>0.88530035730174927</v>
      </c>
      <c r="E54">
        <f>MAX(Hit!E54,Stand!E54)</f>
        <v>0.88876729296591961</v>
      </c>
      <c r="F54">
        <f>MAX(Hit!F54,Stand!F54)</f>
        <v>0.89175382659528035</v>
      </c>
      <c r="G54">
        <f>MAX(Hit!G54,Stand!G54)</f>
        <v>0.90283674384257995</v>
      </c>
      <c r="H54">
        <f>MAX(Hit!H54,Stand!H54)</f>
        <v>0.92592629596452325</v>
      </c>
      <c r="I54">
        <f>MAX(Hit!I54,Stand!I54)</f>
        <v>0.93060505318396614</v>
      </c>
      <c r="J54">
        <f>MAX(Hit!J54,Stand!J54)</f>
        <v>0.93917615614724415</v>
      </c>
      <c r="K54">
        <f>MAX(Hit!K54,Stand!K54)</f>
        <v>0.96262363326716827</v>
      </c>
      <c r="N54" s="31">
        <v>31</v>
      </c>
      <c r="O54" s="31" t="str">
        <f>IF(B54=Stand!B54,"S","H")</f>
        <v>S</v>
      </c>
      <c r="P54" s="31" t="str">
        <f>IF(C54=Stand!C54,"S","H")</f>
        <v>S</v>
      </c>
      <c r="Q54" s="31" t="str">
        <f>IF(D54=Stand!D54,"S","H")</f>
        <v>S</v>
      </c>
      <c r="R54" s="31" t="str">
        <f>IF(E54=Stand!E54,"S","H")</f>
        <v>S</v>
      </c>
      <c r="S54" s="31" t="str">
        <f>IF(F54=Stand!F54,"S","H")</f>
        <v>S</v>
      </c>
      <c r="T54" s="31" t="str">
        <f>IF(G54=Stand!G54,"S","H")</f>
        <v>S</v>
      </c>
      <c r="U54" s="31" t="str">
        <f>IF(H54=Stand!H54,"S","H")</f>
        <v>S</v>
      </c>
      <c r="V54" s="31" t="str">
        <f>IF(I54=Stand!I54,"S","H")</f>
        <v>S</v>
      </c>
      <c r="W54" s="31" t="str">
        <f>IF(J54=Stand!J54,"S","H")</f>
        <v>S</v>
      </c>
      <c r="X54" s="31" t="str">
        <f>IF(K54=Stand!K54,"S","H")</f>
        <v>S</v>
      </c>
    </row>
  </sheetData>
  <sheetProtection sheet="1" objects="1" scenarios="1"/>
  <phoneticPr fontId="14" type="noConversion"/>
  <conditionalFormatting sqref="O2:X31">
    <cfRule type="containsText" dxfId="143" priority="5" operator="containsText" text="S">
      <formula>NOT(ISERROR(SEARCH("S",O2)))</formula>
    </cfRule>
    <cfRule type="containsText" dxfId="142" priority="6" operator="containsText" text="H">
      <formula>NOT(ISERROR(SEARCH("H",O2)))</formula>
    </cfRule>
  </conditionalFormatting>
  <conditionalFormatting sqref="O35:X54">
    <cfRule type="containsText" dxfId="141" priority="3" operator="containsText" text="S">
      <formula>NOT(ISERROR(SEARCH("S",O35)))</formula>
    </cfRule>
    <cfRule type="containsText" dxfId="140" priority="4" operator="containsText" text="H">
      <formula>NOT(ISERROR(SEARCH("H",O35)))</formula>
    </cfRule>
  </conditionalFormatting>
  <conditionalFormatting sqref="O34:X34">
    <cfRule type="containsText" dxfId="139" priority="1" operator="containsText" text="S">
      <formula>NOT(ISERROR(SEARCH("S",O34)))</formula>
    </cfRule>
    <cfRule type="containsText" dxfId="138" priority="2" operator="containsText" text="H">
      <formula>NOT(ISERROR(SEARCH("H",O34)))</formula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IF(Rules!$B$6=Rules!$E$6,2*(SUM(Stand!B4:B11)+Rules!$B$5*Stand!B12+Stand!B36)/(9+Rules!$B$5),HS!B2)</f>
        <v>-1.3339015493710207</v>
      </c>
      <c r="C2">
        <f>IF(Rules!$B$6=Rules!$E$6,2*(SUM(Stand!C4:C11)+Rules!$B$5*Stand!C12+Stand!C36)/(9+Rules!$B$5),HS!C2)</f>
        <v>-0.58556745441855451</v>
      </c>
      <c r="D2">
        <f>IF(Rules!$B$6=Rules!$E$6,2*(SUM(Stand!D4:D11)+Rules!$B$5*Stand!D12+Stand!D36)/(9+Rules!$B$5),HS!D2)</f>
        <v>-0.5045004584714271</v>
      </c>
      <c r="E2">
        <f>IF(Rules!$B$6=Rules!$E$6,2*(SUM(Stand!E4:E11)+Rules!$B$5*Stand!E12+Stand!E36)/(9+Rules!$B$5),HS!E2)</f>
        <v>-0.42212621798982874</v>
      </c>
      <c r="F2">
        <f>IF(Rules!$B$6=Rules!$E$6,2*(SUM(Stand!F4:F11)+Rules!$B$5*Stand!F12+Stand!F36)/(9+Rules!$B$5),HS!F2)</f>
        <v>-0.33438532167095047</v>
      </c>
      <c r="G2">
        <f>IF(Rules!$B$6=Rules!$E$6,2*(SUM(Stand!G4:G11)+Rules!$B$5*Stand!G12+Stand!G36)/(9+Rules!$B$5),HS!G2)</f>
        <v>-0.30739803166000895</v>
      </c>
      <c r="H2">
        <f>IF(Rules!$B$6=Rules!$E$6,2*(SUM(Stand!H4:H11)+Rules!$B$5*Stand!H12+Stand!H36)/(9+Rules!$B$5),HS!H2)</f>
        <v>-0.95075036655386636</v>
      </c>
      <c r="I2">
        <f>IF(Rules!$B$6=Rules!$E$6,2*(SUM(Stand!I4:I11)+Rules!$B$5*Stand!I12+Stand!I36)/(9+Rules!$B$5),HS!I2)</f>
        <v>-1.0210350309952343</v>
      </c>
      <c r="J2">
        <f>IF(Rules!$B$6=Rules!$E$6,2*(SUM(Stand!J4:J11)+Rules!$B$5*Stand!J12+Stand!J36)/(9+Rules!$B$5),HS!J2)</f>
        <v>-1.0862993622622188</v>
      </c>
      <c r="K2">
        <f>IF(Rules!$B$6=Rules!$E$6,2*(SUM(Stand!K4:K11)+Rules!$B$5*Stand!K12+Stand!K36)/(9+Rules!$B$5),HS!K2)</f>
        <v>-1.0808606679899702</v>
      </c>
    </row>
    <row r="3" spans="1:11" x14ac:dyDescent="0.2">
      <c r="A3">
        <v>3</v>
      </c>
      <c r="B3">
        <f>IF(Rules!$B$6=Rules!$E$6,2*(SUM(Stand!B5:B12)+Rules!$B$5*Stand!B13+Stand!B37)/(9+Rules!$B$5),HS!B3)</f>
        <v>-1.3339015493710207</v>
      </c>
      <c r="C3">
        <f>IF(Rules!$B$6=Rules!$E$6,2*(SUM(Stand!C5:C12)+Rules!$B$5*Stand!C13+Stand!C37)/(9+Rules!$B$5),HS!C3)</f>
        <v>-0.58556745441855451</v>
      </c>
      <c r="D3">
        <f>IF(Rules!$B$6=Rules!$E$6,2*(SUM(Stand!D5:D12)+Rules!$B$5*Stand!D13+Stand!D37)/(9+Rules!$B$5),HS!D3)</f>
        <v>-0.5045004584714271</v>
      </c>
      <c r="E3">
        <f>IF(Rules!$B$6=Rules!$E$6,2*(SUM(Stand!E5:E12)+Rules!$B$5*Stand!E13+Stand!E37)/(9+Rules!$B$5),HS!E3)</f>
        <v>-0.42212621798982874</v>
      </c>
      <c r="F3">
        <f>IF(Rules!$B$6=Rules!$E$6,2*(SUM(Stand!F5:F12)+Rules!$B$5*Stand!F13+Stand!F37)/(9+Rules!$B$5),HS!F3)</f>
        <v>-0.33438532167095047</v>
      </c>
      <c r="G3">
        <f>IF(Rules!$B$6=Rules!$E$6,2*(SUM(Stand!G5:G12)+Rules!$B$5*Stand!G13+Stand!G37)/(9+Rules!$B$5),HS!G3)</f>
        <v>-0.30739803166000895</v>
      </c>
      <c r="H3">
        <f>IF(Rules!$B$6=Rules!$E$6,2*(SUM(Stand!H5:H12)+Rules!$B$5*Stand!H13+Stand!H37)/(9+Rules!$B$5),HS!H3)</f>
        <v>-0.95075036655386636</v>
      </c>
      <c r="I3">
        <f>IF(Rules!$B$6=Rules!$E$6,2*(SUM(Stand!I5:I12)+Rules!$B$5*Stand!I13+Stand!I37)/(9+Rules!$B$5),HS!I3)</f>
        <v>-1.0210350309952343</v>
      </c>
      <c r="J3">
        <f>IF(Rules!$B$6=Rules!$E$6,2*(SUM(Stand!J5:J12)+Rules!$B$5*Stand!J13+Stand!J37)/(9+Rules!$B$5),HS!J3)</f>
        <v>-1.0862993622622188</v>
      </c>
      <c r="K3">
        <f>IF(Rules!$B$6=Rules!$E$6,2*(SUM(Stand!K5:K12)+Rules!$B$5*Stand!K13+Stand!K37)/(9+Rules!$B$5),HS!K3)</f>
        <v>-1.0808606679899702</v>
      </c>
    </row>
    <row r="4" spans="1:11" x14ac:dyDescent="0.2">
      <c r="A4">
        <v>4</v>
      </c>
      <c r="B4">
        <f>IF(Rules!$B$6=Rules!$E$6,2*(SUM(Stand!B6:B13)+Rules!$B$5*Stand!B14+Stand!B38)/(9+Rules!$B$5),HS!B4)</f>
        <v>-1.3339015493710207</v>
      </c>
      <c r="C4">
        <f>IF(Rules!$B$6=Rules!$E$6,2*(SUM(Stand!C6:C13)+Rules!$B$5*Stand!C14+Stand!C38)/(9+Rules!$B$5),HS!C4)</f>
        <v>-0.58556745441855451</v>
      </c>
      <c r="D4">
        <f>IF(Rules!$B$6=Rules!$E$6,2*(SUM(Stand!D6:D13)+Rules!$B$5*Stand!D14+Stand!D38)/(9+Rules!$B$5),HS!D4)</f>
        <v>-0.5045004584714271</v>
      </c>
      <c r="E4">
        <f>IF(Rules!$B$6=Rules!$E$6,2*(SUM(Stand!E6:E13)+Rules!$B$5*Stand!E14+Stand!E38)/(9+Rules!$B$5),HS!E4)</f>
        <v>-0.42212621798982874</v>
      </c>
      <c r="F4">
        <f>IF(Rules!$B$6=Rules!$E$6,2*(SUM(Stand!F6:F13)+Rules!$B$5*Stand!F14+Stand!F38)/(9+Rules!$B$5),HS!F4)</f>
        <v>-0.33438532167095047</v>
      </c>
      <c r="G4">
        <f>IF(Rules!$B$6=Rules!$E$6,2*(SUM(Stand!G6:G13)+Rules!$B$5*Stand!G14+Stand!G38)/(9+Rules!$B$5),HS!G4)</f>
        <v>-0.30739803166000895</v>
      </c>
      <c r="H4">
        <f>IF(Rules!$B$6=Rules!$E$6,2*(SUM(Stand!H6:H13)+Rules!$B$5*Stand!H14+Stand!H38)/(9+Rules!$B$5),HS!H4)</f>
        <v>-0.95075036655386636</v>
      </c>
      <c r="I4">
        <f>IF(Rules!$B$6=Rules!$E$6,2*(SUM(Stand!I6:I13)+Rules!$B$5*Stand!I14+Stand!I38)/(9+Rules!$B$5),HS!I4)</f>
        <v>-1.0210350309952343</v>
      </c>
      <c r="J4">
        <f>IF(Rules!$B$6=Rules!$E$6,2*(SUM(Stand!J6:J13)+Rules!$B$5*Stand!J14+Stand!J38)/(9+Rules!$B$5),HS!J4)</f>
        <v>-1.0862993622622188</v>
      </c>
      <c r="K4">
        <f>IF(Rules!$B$6=Rules!$E$6,2*(SUM(Stand!K6:K13)+Rules!$B$5*Stand!K14+Stand!K38)/(9+Rules!$B$5),HS!K4)</f>
        <v>-1.0808606679899702</v>
      </c>
    </row>
    <row r="5" spans="1:11" x14ac:dyDescent="0.2">
      <c r="A5">
        <v>5</v>
      </c>
      <c r="B5">
        <f>IF(Rules!$B$6=Rules!$E$6,2*(SUM(Stand!B7:B14)+Rules!$B$5*Stand!B15+Stand!B39)/(9+Rules!$B$5),HS!B5)</f>
        <v>-1.3339015493710207</v>
      </c>
      <c r="C5">
        <f>IF(Rules!$B$6=Rules!$E$6,2*(SUM(Stand!C7:C14)+Rules!$B$5*Stand!C15+Stand!C39)/(9+Rules!$B$5),HS!C5)</f>
        <v>-0.58556745441855451</v>
      </c>
      <c r="D5">
        <f>IF(Rules!$B$6=Rules!$E$6,2*(SUM(Stand!D7:D14)+Rules!$B$5*Stand!D15+Stand!D39)/(9+Rules!$B$5),HS!D5)</f>
        <v>-0.5045004584714271</v>
      </c>
      <c r="E5">
        <f>IF(Rules!$B$6=Rules!$E$6,2*(SUM(Stand!E7:E14)+Rules!$B$5*Stand!E15+Stand!E39)/(9+Rules!$B$5),HS!E5)</f>
        <v>-0.42212621798982874</v>
      </c>
      <c r="F5">
        <f>IF(Rules!$B$6=Rules!$E$6,2*(SUM(Stand!F7:F14)+Rules!$B$5*Stand!F15+Stand!F39)/(9+Rules!$B$5),HS!F5)</f>
        <v>-0.33438532167095047</v>
      </c>
      <c r="G5">
        <f>IF(Rules!$B$6=Rules!$E$6,2*(SUM(Stand!G7:G14)+Rules!$B$5*Stand!G15+Stand!G39)/(9+Rules!$B$5),HS!G5)</f>
        <v>-0.30739803166000895</v>
      </c>
      <c r="H5">
        <f>IF(Rules!$B$6=Rules!$E$6,2*(SUM(Stand!H7:H14)+Rules!$B$5*Stand!H15+Stand!H39)/(9+Rules!$B$5),HS!H5)</f>
        <v>-0.95075036655386636</v>
      </c>
      <c r="I5">
        <f>IF(Rules!$B$6=Rules!$E$6,2*(SUM(Stand!I7:I14)+Rules!$B$5*Stand!I15+Stand!I39)/(9+Rules!$B$5),HS!I5)</f>
        <v>-1.0210350309952343</v>
      </c>
      <c r="J5">
        <f>IF(Rules!$B$6=Rules!$E$6,2*(SUM(Stand!J7:J14)+Rules!$B$5*Stand!J15+Stand!J39)/(9+Rules!$B$5),HS!J5)</f>
        <v>-1.0862993622622188</v>
      </c>
      <c r="K5">
        <f>IF(Rules!$B$6=Rules!$E$6,2*(SUM(Stand!K7:K14)+Rules!$B$5*Stand!K15+Stand!K39)/(9+Rules!$B$5),HS!K5)</f>
        <v>-1.0808606679899702</v>
      </c>
    </row>
    <row r="6" spans="1:11" x14ac:dyDescent="0.2">
      <c r="A6">
        <v>6</v>
      </c>
      <c r="B6">
        <f>IF(Rules!$B$6=Rules!$E$6,2*(SUM(Stand!B8:B15)+Rules!$B$5*Stand!B16+Stand!B40)/(9+Rules!$B$5),HS!B6)</f>
        <v>-1.3048373494185941</v>
      </c>
      <c r="C6">
        <f>IF(Rules!$B$6=Rules!$E$6,2*(SUM(Stand!C8:C15)+Rules!$B$5*Stand!C16+Stand!C40)/(9+Rules!$B$5),HS!C6)</f>
        <v>-0.56405835602967214</v>
      </c>
      <c r="D6">
        <f>IF(Rules!$B$6=Rules!$E$6,2*(SUM(Stand!D8:D15)+Rules!$B$5*Stand!D16+Stand!D40)/(9+Rules!$B$5),HS!D6)</f>
        <v>-0.4837259988081748</v>
      </c>
      <c r="E6">
        <f>IF(Rules!$B$6=Rules!$E$6,2*(SUM(Stand!E8:E15)+Rules!$B$5*Stand!E16+Stand!E40)/(9+Rules!$B$5),HS!E6)</f>
        <v>-0.40205087401296752</v>
      </c>
      <c r="F6">
        <f>IF(Rules!$B$6=Rules!$E$6,2*(SUM(Stand!F8:F15)+Rules!$B$5*Stand!F16+Stand!F40)/(9+Rules!$B$5),HS!F6)</f>
        <v>-0.31557743162932728</v>
      </c>
      <c r="G6">
        <f>IF(Rules!$B$6=Rules!$E$6,2*(SUM(Stand!G8:G15)+Rules!$B$5*Stand!G16+Stand!G40)/(9+Rules!$B$5),HS!G6)</f>
        <v>-0.281946004505648</v>
      </c>
      <c r="H6">
        <f>IF(Rules!$B$6=Rules!$E$6,2*(SUM(Stand!H8:H15)+Rules!$B$5*Stand!H16+Stand!H40)/(9+Rules!$B$5),HS!H6)</f>
        <v>-0.89404787520090667</v>
      </c>
      <c r="I6">
        <f>IF(Rules!$B$6=Rules!$E$6,2*(SUM(Stand!I8:I15)+Rules!$B$5*Stand!I16+Stand!I40)/(9+Rules!$B$5),HS!I6)</f>
        <v>-1.001255562618439</v>
      </c>
      <c r="J6">
        <f>IF(Rules!$B$6=Rules!$E$6,2*(SUM(Stand!J8:J15)+Rules!$B$5*Stand!J16+Stand!J40)/(9+Rules!$B$5),HS!J6)</f>
        <v>-1.0678385251105431</v>
      </c>
      <c r="K6">
        <f>IF(Rules!$B$6=Rules!$E$6,2*(SUM(Stand!K8:K15)+Rules!$B$5*Stand!K16+Stand!K40)/(9+Rules!$B$5),HS!K6)</f>
        <v>-1.0622899449028678</v>
      </c>
    </row>
    <row r="7" spans="1:11" x14ac:dyDescent="0.2">
      <c r="A7">
        <v>7</v>
      </c>
      <c r="B7">
        <f>IF(Rules!$B$6=Rules!$E$6,2*(SUM(Stand!B9:B16)+Rules!$B$5*Stand!B17+Stand!B41)/(9+Rules!$B$5),HS!B7)</f>
        <v>-1.1304521497040341</v>
      </c>
      <c r="C7">
        <f>IF(Rules!$B$6=Rules!$E$6,2*(SUM(Stand!C9:C16)+Rules!$B$5*Stand!C17+Stand!C41)/(9+Rules!$B$5),HS!C7)</f>
        <v>-0.43575788710453822</v>
      </c>
      <c r="D7">
        <f>IF(Rules!$B$6=Rules!$E$6,2*(SUM(Stand!D9:D16)+Rules!$B$5*Stand!D17+Stand!D41)/(9+Rules!$B$5),HS!D7)</f>
        <v>-0.35977949642195262</v>
      </c>
      <c r="E7">
        <f>IF(Rules!$B$6=Rules!$E$6,2*(SUM(Stand!E9:E16)+Rules!$B$5*Stand!E17+Stand!E41)/(9+Rules!$B$5),HS!E7)</f>
        <v>-0.28229906574509145</v>
      </c>
      <c r="F7">
        <f>IF(Rules!$B$6=Rules!$E$6,2*(SUM(Stand!F9:F16)+Rules!$B$5*Stand!F17+Stand!F41)/(9+Rules!$B$5),HS!F7)</f>
        <v>-0.20273009137958806</v>
      </c>
      <c r="G7">
        <f>IF(Rules!$B$6=Rules!$E$6,2*(SUM(Stand!G9:G16)+Rules!$B$5*Stand!G17+Stand!G41)/(9+Rules!$B$5),HS!G7)</f>
        <v>-0.13833716429227227</v>
      </c>
      <c r="H7">
        <f>IF(Rules!$B$6=Rules!$E$6,2*(SUM(Stand!H9:H16)+Rules!$B$5*Stand!H17+Stand!H41)/(9+Rules!$B$5),HS!H7)</f>
        <v>-0.58933588566302952</v>
      </c>
      <c r="I7">
        <f>IF(Rules!$B$6=Rules!$E$6,2*(SUM(Stand!I9:I16)+Rules!$B$5*Stand!I17+Stand!I41)/(9+Rules!$B$5),HS!I7)</f>
        <v>-0.84707579377778497</v>
      </c>
      <c r="J7">
        <f>IF(Rules!$B$6=Rules!$E$6,2*(SUM(Stand!J9:J16)+Rules!$B$5*Stand!J17+Stand!J41)/(9+Rules!$B$5),HS!J7)</f>
        <v>-0.95707350220048881</v>
      </c>
      <c r="K7">
        <f>IF(Rules!$B$6=Rules!$E$6,2*(SUM(Stand!K9:K16)+Rules!$B$5*Stand!K17+Stand!K41)/(9+Rules!$B$5),HS!K7)</f>
        <v>-0.95086560638025364</v>
      </c>
    </row>
    <row r="8" spans="1:11" x14ac:dyDescent="0.2">
      <c r="A8">
        <v>8</v>
      </c>
      <c r="B8">
        <f>IF(Rules!$B$6=Rules!$E$6,2*(SUM(Stand!B10:B17)+Rules!$B$5*Stand!B18+Stand!B42)/(9+Rules!$B$5),HS!B8)</f>
        <v>-0.81074595022734097</v>
      </c>
      <c r="C8">
        <f>IF(Rules!$B$6=Rules!$E$6,2*(SUM(Stand!C10:C17)+Rules!$B$5*Stand!C18+Stand!C42)/(9+Rules!$B$5),HS!C8)</f>
        <v>-0.20449052049882185</v>
      </c>
      <c r="D8">
        <f>IF(Rules!$B$6=Rules!$E$6,2*(SUM(Stand!D10:D17)+Rules!$B$5*Stand!D18+Stand!D42)/(9+Rules!$B$5),HS!D8)</f>
        <v>-0.13621609509408675</v>
      </c>
      <c r="E8">
        <f>IF(Rules!$B$6=Rules!$E$6,2*(SUM(Stand!E10:E17)+Rules!$B$5*Stand!E18+Stand!E42)/(9+Rules!$B$5),HS!E8)</f>
        <v>-6.6372071152658363E-2</v>
      </c>
      <c r="F8">
        <f>IF(Rules!$B$6=Rules!$E$6,2*(SUM(Stand!F10:F17)+Rules!$B$5*Stand!F18+Stand!F42)/(9+Rules!$B$5),HS!F8)</f>
        <v>3.456443484975604E-3</v>
      </c>
      <c r="G8">
        <f>IF(Rules!$B$6=Rules!$E$6,2*(SUM(Stand!G10:G17)+Rules!$B$5*Stand!G18+Stand!G42)/(9+Rules!$B$5),HS!G8)</f>
        <v>8.7015198128957527E-2</v>
      </c>
      <c r="H8">
        <f>IF(Rules!$B$6=Rules!$E$6,2*(SUM(Stand!H10:H17)+Rules!$B$5*Stand!H18+Stand!H42)/(9+Rules!$B$5),HS!H8)</f>
        <v>-0.18772955497255212</v>
      </c>
      <c r="I8">
        <f>IF(Rules!$B$6=Rules!$E$6,2*(SUM(Stand!I10:I17)+Rules!$B$5*Stand!I18+Stand!I42)/(9+Rules!$B$5),HS!I8)</f>
        <v>-0.45198684873362743</v>
      </c>
      <c r="J8">
        <f>IF(Rules!$B$6=Rules!$E$6,2*(SUM(Stand!J10:J17)+Rules!$B$5*Stand!J18+Stand!J42)/(9+Rules!$B$5),HS!J8)</f>
        <v>-0.7185013349521745</v>
      </c>
      <c r="K8">
        <f>IF(Rules!$B$6=Rules!$E$6,2*(SUM(Stand!K10:K17)+Rules!$B$5*Stand!K18+Stand!K42)/(9+Rules!$B$5),HS!K8)</f>
        <v>-0.7465876524221281</v>
      </c>
    </row>
    <row r="9" spans="1:11" x14ac:dyDescent="0.2">
      <c r="A9">
        <v>9</v>
      </c>
      <c r="B9">
        <f>2*(SUM(Stand!B11:B18)+Rules!$B$5*Stand!B19+Stand!B43)/(9+Rules!$B$5)</f>
        <v>-0.4329113508457943</v>
      </c>
      <c r="C9">
        <f>2*(SUM(Stand!C11:C18)+Rules!$B$5*Stand!C19+Stand!C43)/(9+Rules!$B$5)</f>
        <v>6.1118503166597012E-2</v>
      </c>
      <c r="D9">
        <f>2*(SUM(Stand!D11:D18)+Rules!$B$5*Stand!D19+Stand!D43)/(9+Rules!$B$5)</f>
        <v>0.12081635332999649</v>
      </c>
      <c r="E9">
        <f>2*(SUM(Stand!E11:E18)+Rules!$B$5*Stand!E19+Stand!E43)/(9+Rules!$B$5)</f>
        <v>0.18194893405242166</v>
      </c>
      <c r="F9">
        <f>2*(SUM(Stand!F11:F18)+Rules!$B$5*Stand!F19+Stand!F43)/(9+Rules!$B$5)</f>
        <v>0.24305722487303633</v>
      </c>
      <c r="G9">
        <f>2*(SUM(Stand!G11:G18)+Rules!$B$5*Stand!G19+Stand!G43)/(9+Rules!$B$5)</f>
        <v>0.31705474570166692</v>
      </c>
      <c r="H9">
        <f>2*(SUM(Stand!H11:H18)+Rules!$B$5*Stand!H19+Stand!H43)/(9+Rules!$B$5)</f>
        <v>0.10425035196048602</v>
      </c>
      <c r="I9">
        <f>2*(SUM(Stand!I11:I18)+Rules!$B$5*Stand!I19+Stand!I43)/(9+Rules!$B$5)</f>
        <v>-2.6442289648669331E-2</v>
      </c>
      <c r="J9">
        <f>2*(SUM(Stand!J11:J18)+Rules!$B$5*Stand!J19+Stand!J43)/(9+Rules!$B$5)</f>
        <v>-0.30099565908098225</v>
      </c>
      <c r="K9">
        <f>2*(SUM(Stand!K11:K18)+Rules!$B$5*Stand!K19+Stand!K43)/(9+Rules!$B$5)</f>
        <v>-0.46670671382825923</v>
      </c>
    </row>
    <row r="10" spans="1:11" x14ac:dyDescent="0.2">
      <c r="A10">
        <v>10</v>
      </c>
      <c r="B10">
        <f>2*(SUM(Stand!B12:B19)+Rules!$B$5*Stand!B20+Stand!B44)/(9+Rules!$B$5)</f>
        <v>-1.4042368653411651E-2</v>
      </c>
      <c r="C10">
        <f>2*(SUM(Stand!C12:C19)+Rules!$B$5*Stand!C20+Stand!C44)/(9+Rules!$B$5)</f>
        <v>0.3589394124422991</v>
      </c>
      <c r="D10">
        <f>2*(SUM(Stand!D12:D19)+Rules!$B$5*Stand!D20+Stand!D44)/(9+Rules!$B$5)</f>
        <v>0.40932067017593915</v>
      </c>
      <c r="E10">
        <f>2*(SUM(Stand!E12:E19)+Rules!$B$5*Stand!E20+Stand!E44)/(9+Rules!$B$5)</f>
        <v>0.460940243794354</v>
      </c>
      <c r="F10">
        <f>2*(SUM(Stand!F12:F19)+Rules!$B$5*Stand!F20+Stand!F44)/(9+Rules!$B$5)</f>
        <v>0.51251710900326775</v>
      </c>
      <c r="G10">
        <f>2*(SUM(Stand!G12:G19)+Rules!$B$5*Stand!G20+Stand!G44)/(9+Rules!$B$5)</f>
        <v>0.57559016859776857</v>
      </c>
      <c r="H10">
        <f>2*(SUM(Stand!H12:H19)+Rules!$B$5*Stand!H20+Stand!H44)/(9+Rules!$B$5)</f>
        <v>0.39241245528243773</v>
      </c>
      <c r="I10">
        <f>2*(SUM(Stand!I12:I19)+Rules!$B$5*Stand!I20+Stand!I44)/(9+Rules!$B$5)</f>
        <v>0.28663571688628381</v>
      </c>
      <c r="J10">
        <f>2*(SUM(Stand!J12:J19)+Rules!$B$5*Stand!J20+Stand!J44)/(9+Rules!$B$5)</f>
        <v>0.1443283683807712</v>
      </c>
      <c r="K10">
        <f>2*(SUM(Stand!K12:K19)+Rules!$B$5*Stand!K20+Stand!K44)/(9+Rules!$B$5)</f>
        <v>-8.6586880345447086E-3</v>
      </c>
    </row>
    <row r="11" spans="1:11" x14ac:dyDescent="0.2">
      <c r="A11">
        <v>11</v>
      </c>
      <c r="B11">
        <f>2*(SUM(Stand!B13:B20)+Rules!$B$5*Stand!B21+Stand!B45)/(9+Rules!$B$5)</f>
        <v>0.10906077977909699</v>
      </c>
      <c r="C11">
        <f>2*(SUM(Stand!C13:C20)+Rules!$B$5*Stand!C21+Stand!C45)/(9+Rules!$B$5)</f>
        <v>0.47064092333946889</v>
      </c>
      <c r="D11">
        <f>2*(SUM(Stand!D13:D20)+Rules!$B$5*Stand!D21+Stand!D45)/(9+Rules!$B$5)</f>
        <v>0.51779525312221675</v>
      </c>
      <c r="E11">
        <f>2*(SUM(Stand!E13:E20)+Rules!$B$5*Stand!E21+Stand!E45)/(9+Rules!$B$5)</f>
        <v>0.56604055041797607</v>
      </c>
      <c r="F11">
        <f>2*(SUM(Stand!F13:F20)+Rules!$B$5*Stand!F21+Stand!F45)/(9+Rules!$B$5)</f>
        <v>0.61469901790902803</v>
      </c>
      <c r="G11">
        <f>2*(SUM(Stand!G13:G20)+Rules!$B$5*Stand!G21+Stand!G45)/(9+Rules!$B$5)</f>
        <v>0.66738009490756944</v>
      </c>
      <c r="H11">
        <f>2*(SUM(Stand!H13:H20)+Rules!$B$5*Stand!H21+Stand!H45)/(9+Rules!$B$5)</f>
        <v>0.46288894886429077</v>
      </c>
      <c r="I11">
        <f>2*(SUM(Stand!I13:I20)+Rules!$B$5*Stand!I21+Stand!I45)/(9+Rules!$B$5)</f>
        <v>0.35069259087031501</v>
      </c>
      <c r="J11">
        <f>2*(SUM(Stand!J13:J20)+Rules!$B$5*Stand!J21+Stand!J45)/(9+Rules!$B$5)</f>
        <v>0.22778342315245487</v>
      </c>
      <c r="K11">
        <f>2*(SUM(Stand!K13:K20)+Rules!$B$5*Stand!K21+Stand!K45)/(9+Rules!$B$5)</f>
        <v>0.1796887274111463</v>
      </c>
    </row>
    <row r="12" spans="1:11" x14ac:dyDescent="0.2">
      <c r="A12">
        <v>12</v>
      </c>
      <c r="B12">
        <f>IF(Rules!$B$6=Rules!$E$6,2*(SUM(Stand!B14:B21)+Rules!$B$5*Stand!B22+Stand!B46)/(9+Rules!$B$5),HS!B12)</f>
        <v>-0.82934393707867271</v>
      </c>
      <c r="C12">
        <f>IF(Rules!$B$6=Rules!$E$6,2*(SUM(Stand!C14:C21)+Rules!$B$5*Stand!C22+Stand!C46)/(9+Rules!$B$5),HS!C12)</f>
        <v>-0.50677997193327606</v>
      </c>
      <c r="D12">
        <f>IF(Rules!$B$6=Rules!$E$6,2*(SUM(Stand!D14:D21)+Rules!$B$5*Stand!D22+Stand!D46)/(9+Rules!$B$5),HS!D12)</f>
        <v>-0.46738179959617321</v>
      </c>
      <c r="E12">
        <f>IF(Rules!$B$6=Rules!$E$6,2*(SUM(Stand!E14:E21)+Rules!$B$5*Stand!E22+Stand!E46)/(9+Rules!$B$5),HS!E12)</f>
        <v>-0.4270731064901539</v>
      </c>
      <c r="F12">
        <f>IF(Rules!$B$6=Rules!$E$6,2*(SUM(Stand!F14:F21)+Rules!$B$5*Stand!F22+Stand!F46)/(9+Rules!$B$5),HS!F12)</f>
        <v>-0.38654233885256678</v>
      </c>
      <c r="G12">
        <f>IF(Rules!$B$6=Rules!$E$6,2*(SUM(Stand!G14:G21)+Rules!$B$5*Stand!G22+Stand!G46)/(9+Rules!$B$5),HS!G12)</f>
        <v>-0.34105239981515906</v>
      </c>
      <c r="H12">
        <f>IF(Rules!$B$6=Rules!$E$6,2*(SUM(Stand!H14:H21)+Rules!$B$5*Stand!H22+Stand!H46)/(9+Rules!$B$5),HS!H12)</f>
        <v>-0.50671162107673018</v>
      </c>
      <c r="I12">
        <f>IF(Rules!$B$6=Rules!$E$6,2*(SUM(Stand!I14:I21)+Rules!$B$5*Stand!I22+Stand!I46)/(9+Rules!$B$5),HS!I12)</f>
        <v>-0.61566089283034364</v>
      </c>
      <c r="J12">
        <f>IF(Rules!$B$6=Rules!$E$6,2*(SUM(Stand!J14:J21)+Rules!$B$5*Stand!J22+Stand!J46)/(9+Rules!$B$5),HS!J12)</f>
        <v>-0.73750562104917949</v>
      </c>
      <c r="K12">
        <f>IF(Rules!$B$6=Rules!$E$6,2*(SUM(Stand!K14:K21)+Rules!$B$5*Stand!K22+Stand!K46)/(9+Rules!$B$5),HS!K12)</f>
        <v>-0.79684059040524136</v>
      </c>
    </row>
    <row r="13" spans="1:11" x14ac:dyDescent="0.2">
      <c r="A13">
        <v>13</v>
      </c>
      <c r="B13">
        <f>IF(Rules!$B$6=Rules!$E$6,2*(SUM(Stand!B15:B22)+Rules!$B$5*Stand!B23+Stand!B47)/(9+Rules!$B$5),HS!B13)</f>
        <v>-0.88058227943474798</v>
      </c>
      <c r="C13">
        <f>IF(Rules!$B$6=Rules!$E$6,2*(SUM(Stand!C15:C22)+Rules!$B$5*Stand!C23+Stand!C47)/(9+Rules!$B$5),HS!C13)</f>
        <v>-0.61558247543954125</v>
      </c>
      <c r="D13">
        <f>IF(Rules!$B$6=Rules!$E$6,2*(SUM(Stand!D15:D22)+Rules!$B$5*Stand!D23+Stand!D47)/(9+Rules!$B$5),HS!D13)</f>
        <v>-0.58242022586760189</v>
      </c>
      <c r="E13">
        <f>IF(Rules!$B$6=Rules!$E$6,2*(SUM(Stand!E15:E22)+Rules!$B$5*Stand!E23+Stand!E47)/(9+Rules!$B$5),HS!E13)</f>
        <v>-0.54844801279862854</v>
      </c>
      <c r="F13">
        <f>IF(Rules!$B$6=Rules!$E$6,2*(SUM(Stand!F15:F22)+Rules!$B$5*Stand!F23+Stand!F47)/(9+Rules!$B$5),HS!F13)</f>
        <v>-0.51466654487787822</v>
      </c>
      <c r="G13">
        <f>IF(Rules!$B$6=Rules!$E$6,2*(SUM(Stand!G15:G22)+Rules!$B$5*Stand!G23+Stand!G47)/(9+Rules!$B$5),HS!G13)</f>
        <v>-0.47125255122592757</v>
      </c>
      <c r="H13">
        <f>IF(Rules!$B$6=Rules!$E$6,2*(SUM(Stand!H15:H22)+Rules!$B$5*Stand!H23+Stand!H47)/(9+Rules!$B$5),HS!H13)</f>
        <v>-0.58742313134181745</v>
      </c>
      <c r="I13">
        <f>IF(Rules!$B$6=Rules!$E$6,2*(SUM(Stand!I15:I22)+Rules!$B$5*Stand!I23+Stand!I47)/(9+Rules!$B$5),HS!I13)</f>
        <v>-0.6909658904460948</v>
      </c>
      <c r="J13">
        <f>IF(Rules!$B$6=Rules!$E$6,2*(SUM(Stand!J15:J22)+Rules!$B$5*Stand!J23+Stand!J47)/(9+Rules!$B$5),HS!J13)</f>
        <v>-0.80779028549054732</v>
      </c>
      <c r="K13">
        <f>IF(Rules!$B$6=Rules!$E$6,2*(SUM(Stand!K15:K22)+Rules!$B$5*Stand!K23+Stand!K47)/(9+Rules!$B$5),HS!K13)</f>
        <v>-0.86754361594447438</v>
      </c>
    </row>
    <row r="14" spans="1:11" x14ac:dyDescent="0.2">
      <c r="A14">
        <v>14</v>
      </c>
      <c r="B14">
        <f>IF(Rules!$B$6=Rules!$E$6,2*(SUM(Stand!B16:B23)+Rules!$B$5*Stand!B24+Stand!B48)/(9+Rules!$B$5),HS!B14)</f>
        <v>-0.93182062179082337</v>
      </c>
      <c r="C14">
        <f>IF(Rules!$B$6=Rules!$E$6,2*(SUM(Stand!C16:C23)+Rules!$B$5*Stand!C24+Stand!C48)/(9+Rules!$B$5),HS!C14)</f>
        <v>-0.72438497894580622</v>
      </c>
      <c r="D14">
        <f>IF(Rules!$B$6=Rules!$E$6,2*(SUM(Stand!D16:D23)+Rules!$B$5*Stand!D24+Stand!D48)/(9+Rules!$B$5),HS!D14)</f>
        <v>-0.69745865213903058</v>
      </c>
      <c r="E14">
        <f>IF(Rules!$B$6=Rules!$E$6,2*(SUM(Stand!E16:E23)+Rules!$B$5*Stand!E24+Stand!E48)/(9+Rules!$B$5),HS!E14)</f>
        <v>-0.66982291910710334</v>
      </c>
      <c r="F14">
        <f>IF(Rules!$B$6=Rules!$E$6,2*(SUM(Stand!F16:F23)+Rules!$B$5*Stand!F24+Stand!F48)/(9+Rules!$B$5),HS!F14)</f>
        <v>-0.64279075090318982</v>
      </c>
      <c r="G14">
        <f>IF(Rules!$B$6=Rules!$E$6,2*(SUM(Stand!G16:G23)+Rules!$B$5*Stand!G24+Stand!G48)/(9+Rules!$B$5),HS!G14)</f>
        <v>-0.60145270263669615</v>
      </c>
      <c r="H14">
        <f>IF(Rules!$B$6=Rules!$E$6,2*(SUM(Stand!H16:H23)+Rules!$B$5*Stand!H24+Stand!H48)/(9+Rules!$B$5),HS!H14)</f>
        <v>-0.66813464160690461</v>
      </c>
      <c r="I14">
        <f>IF(Rules!$B$6=Rules!$E$6,2*(SUM(Stand!I16:I23)+Rules!$B$5*Stand!I24+Stand!I48)/(9+Rules!$B$5),HS!I14)</f>
        <v>-0.76627088806184607</v>
      </c>
      <c r="J14">
        <f>IF(Rules!$B$6=Rules!$E$6,2*(SUM(Stand!J16:J23)+Rules!$B$5*Stand!J24+Stand!J48)/(9+Rules!$B$5),HS!J14)</f>
        <v>-0.87807494993191493</v>
      </c>
      <c r="K14">
        <f>IF(Rules!$B$6=Rules!$E$6,2*(SUM(Stand!K16:K23)+Rules!$B$5*Stand!K24+Stand!K48)/(9+Rules!$B$5),HS!K14)</f>
        <v>-0.93824664148370751</v>
      </c>
    </row>
    <row r="15" spans="1:11" x14ac:dyDescent="0.2">
      <c r="A15">
        <v>15</v>
      </c>
      <c r="B15">
        <f>IF(Rules!$B$6=Rules!$E$6,2*(SUM(Stand!B17:B24)+Rules!$B$5*Stand!B25+Stand!B49)/(9+Rules!$B$5),HS!B15)</f>
        <v>-0.98305896414689875</v>
      </c>
      <c r="C15">
        <f>IF(Rules!$B$6=Rules!$E$6,2*(SUM(Stand!C17:C24)+Rules!$B$5*Stand!C25+Stand!C49)/(9+Rules!$B$5),HS!C15)</f>
        <v>-0.83318748245207119</v>
      </c>
      <c r="D15">
        <f>IF(Rules!$B$6=Rules!$E$6,2*(SUM(Stand!D17:D24)+Rules!$B$5*Stand!D25+Stand!D49)/(9+Rules!$B$5),HS!D15)</f>
        <v>-0.81249707841045926</v>
      </c>
      <c r="E15">
        <f>IF(Rules!$B$6=Rules!$E$6,2*(SUM(Stand!E17:E24)+Rules!$B$5*Stand!E25+Stand!E49)/(9+Rules!$B$5),HS!E15)</f>
        <v>-0.79119782541557804</v>
      </c>
      <c r="F15">
        <f>IF(Rules!$B$6=Rules!$E$6,2*(SUM(Stand!F17:F24)+Rules!$B$5*Stand!F25+Stand!F49)/(9+Rules!$B$5),HS!F15)</f>
        <v>-0.77091495692850132</v>
      </c>
      <c r="G15">
        <f>IF(Rules!$B$6=Rules!$E$6,2*(SUM(Stand!G17:G24)+Rules!$B$5*Stand!G25+Stand!G49)/(9+Rules!$B$5),HS!G15)</f>
        <v>-0.73165285404746472</v>
      </c>
      <c r="H15">
        <f>IF(Rules!$B$6=Rules!$E$6,2*(SUM(Stand!H17:H24)+Rules!$B$5*Stand!H25+Stand!H49)/(9+Rules!$B$5),HS!H15)</f>
        <v>-0.74884615187199166</v>
      </c>
      <c r="I15">
        <f>IF(Rules!$B$6=Rules!$E$6,2*(SUM(Stand!I17:I24)+Rules!$B$5*Stand!I25+Stand!I49)/(9+Rules!$B$5),HS!I15)</f>
        <v>-0.84157588567759711</v>
      </c>
      <c r="J15">
        <f>IF(Rules!$B$6=Rules!$E$6,2*(SUM(Stand!J17:J24)+Rules!$B$5*Stand!J25+Stand!J49)/(9+Rules!$B$5),HS!J15)</f>
        <v>-0.94835961437328287</v>
      </c>
      <c r="K15">
        <f>IF(Rules!$B$6=Rules!$E$6,2*(SUM(Stand!K17:K24)+Rules!$B$5*Stand!K25+Stand!K49)/(9+Rules!$B$5),HS!K15)</f>
        <v>-1.0089496670229408</v>
      </c>
    </row>
    <row r="16" spans="1:11" x14ac:dyDescent="0.2">
      <c r="A16">
        <v>16</v>
      </c>
      <c r="B16">
        <f>IF(Rules!$B$6=Rules!$E$6,2*(SUM(Stand!B18:B25)+Rules!$B$5*Stand!B26+Stand!B50)/(9+Rules!$B$5),HS!B16)</f>
        <v>-1.0342973065029741</v>
      </c>
      <c r="C16">
        <f>IF(Rules!$B$6=Rules!$E$6,2*(SUM(Stand!C18:C25)+Rules!$B$5*Stand!C26+Stand!C50)/(9+Rules!$B$5),HS!C16)</f>
        <v>-0.94198998595833627</v>
      </c>
      <c r="D16">
        <f>IF(Rules!$B$6=Rules!$E$6,2*(SUM(Stand!D18:D25)+Rules!$B$5*Stand!D26+Stand!D50)/(9+Rules!$B$5),HS!D16)</f>
        <v>-0.92753550468188806</v>
      </c>
      <c r="E16">
        <f>IF(Rules!$B$6=Rules!$E$6,2*(SUM(Stand!E18:E25)+Rules!$B$5*Stand!E26+Stand!E50)/(9+Rules!$B$5),HS!E16)</f>
        <v>-0.91257273172405273</v>
      </c>
      <c r="F16">
        <f>IF(Rules!$B$6=Rules!$E$6,2*(SUM(Stand!F18:F25)+Rules!$B$5*Stand!F26+Stand!F50)/(9+Rules!$B$5),HS!F16)</f>
        <v>-0.89903916295381292</v>
      </c>
      <c r="G16">
        <f>IF(Rules!$B$6=Rules!$E$6,2*(SUM(Stand!G18:G25)+Rules!$B$5*Stand!G26+Stand!G50)/(9+Rules!$B$5),HS!G16)</f>
        <v>-0.86185300545823318</v>
      </c>
      <c r="H16">
        <f>IF(Rules!$B$6=Rules!$E$6,2*(SUM(Stand!H18:H25)+Rules!$B$5*Stand!H26+Stand!H50)/(9+Rules!$B$5),HS!H16)</f>
        <v>-0.82955766213707893</v>
      </c>
      <c r="I16">
        <f>IF(Rules!$B$6=Rules!$E$6,2*(SUM(Stand!I18:I25)+Rules!$B$5*Stand!I26+Stand!I50)/(9+Rules!$B$5),HS!I16)</f>
        <v>-0.91688088329334838</v>
      </c>
      <c r="J16">
        <f>IF(Rules!$B$6=Rules!$E$6,2*(SUM(Stand!J18:J25)+Rules!$B$5*Stand!J26+Stand!J50)/(9+Rules!$B$5),HS!J16)</f>
        <v>-1.0186442788146506</v>
      </c>
      <c r="K16">
        <f>IF(Rules!$B$6=Rules!$E$6,2*(SUM(Stand!K18:K25)+Rules!$B$5*Stand!K26+Stand!K50)/(9+Rules!$B$5),HS!K16)</f>
        <v>-1.0796526925621737</v>
      </c>
    </row>
    <row r="17" spans="1:11" x14ac:dyDescent="0.2">
      <c r="A17">
        <v>17</v>
      </c>
      <c r="B17">
        <f>IF(Rules!$B$6=Rules!$E$6,2*(SUM(Stand!B19:B26)+Rules!$B$5*Stand!B27+Stand!B51)/(9+Rules!$B$5),HS!B17)</f>
        <v>-1.1145998488114761</v>
      </c>
      <c r="C17">
        <f>IF(Rules!$B$6=Rules!$E$6,2*(SUM(Stand!C19:C26)+Rules!$B$5*Stand!C27+Stand!C51)/(9+Rules!$B$5),HS!C17)</f>
        <v>-1.0723015878534836</v>
      </c>
      <c r="D17">
        <f>IF(Rules!$B$6=Rules!$E$6,2*(SUM(Stand!D19:D26)+Rules!$B$5*Stand!D27+Stand!D51)/(9+Rules!$B$5),HS!D17)</f>
        <v>-1.0633483906165688</v>
      </c>
      <c r="E17">
        <f>IF(Rules!$B$6=Rules!$E$6,2*(SUM(Stand!E19:E26)+Rules!$B$5*Stand!E27+Stand!E51)/(9+Rules!$B$5),HS!E17)</f>
        <v>-1.0540229820093887</v>
      </c>
      <c r="F17">
        <f>IF(Rules!$B$6=Rules!$E$6,2*(SUM(Stand!F19:F26)+Rules!$B$5*Stand!F27+Stand!F51)/(9+Rules!$B$5),HS!F17)</f>
        <v>-1.0459712590207475</v>
      </c>
      <c r="G17">
        <f>IF(Rules!$B$6=Rules!$E$6,2*(SUM(Stand!G19:G26)+Rules!$B$5*Stand!G27+Stand!G51)/(9+Rules!$B$5),HS!G17)</f>
        <v>-1.0175051840233627</v>
      </c>
      <c r="H17">
        <f>IF(Rules!$B$6=Rules!$E$6,2*(SUM(Stand!H19:H26)+Rules!$B$5*Stand!H27+Stand!H51)/(9+Rules!$B$5),HS!H17)</f>
        <v>-0.96697166375512589</v>
      </c>
      <c r="I17">
        <f>IF(Rules!$B$6=Rules!$E$6,2*(SUM(Stand!I19:I26)+Rules!$B$5*Stand!I27+Stand!I51)/(9+Rules!$B$5),HS!I17)</f>
        <v>-1.0119653492858949</v>
      </c>
      <c r="J17">
        <f>IF(Rules!$B$6=Rules!$E$6,2*(SUM(Stand!J19:J26)+Rules!$B$5*Stand!J27+Stand!J51)/(9+Rules!$B$5),HS!J17)</f>
        <v>-1.107389780407694</v>
      </c>
      <c r="K17">
        <f>IF(Rules!$B$6=Rules!$E$6,2*(SUM(Stand!K19:K26)+Rules!$B$5*Stand!K27+Stand!K51)/(9+Rules!$B$5),HS!K17)</f>
        <v>-1.168926441188509</v>
      </c>
    </row>
    <row r="18" spans="1:11" x14ac:dyDescent="0.2">
      <c r="A18">
        <v>18</v>
      </c>
      <c r="B18">
        <f>IF(Rules!$B$6=Rules!$E$6,2*(SUM(Stand!B20:B27)+Rules!$B$5*Stand!B28+Stand!B52)/(9+Rules!$B$5),HS!B18)</f>
        <v>-1.2530307910248315</v>
      </c>
      <c r="C18">
        <f>IF(Rules!$B$6=Rules!$E$6,2*(SUM(Stand!C20:C27)+Rules!$B$5*Stand!C28+Stand!C52)/(9+Rules!$B$5),HS!C18)</f>
        <v>-1.2448772651182354</v>
      </c>
      <c r="D18">
        <f>IF(Rules!$B$6=Rules!$E$6,2*(SUM(Stand!D20:D27)+Rules!$B$5*Stand!D28+Stand!D52)/(9+Rules!$B$5),HS!D18)</f>
        <v>-1.2400099402844629</v>
      </c>
      <c r="E18">
        <f>IF(Rules!$B$6=Rules!$E$6,2*(SUM(Stand!E20:E27)+Rules!$B$5*Stand!E28+Stand!E52)/(9+Rules!$B$5),HS!E18)</f>
        <v>-1.2349236646551558</v>
      </c>
      <c r="F18">
        <f>IF(Rules!$B$6=Rules!$E$6,2*(SUM(Stand!F20:F27)+Rules!$B$5*Stand!F28+Stand!F52)/(9+Rules!$B$5),HS!F18)</f>
        <v>-1.2305191351709284</v>
      </c>
      <c r="G18">
        <f>IF(Rules!$B$6=Rules!$E$6,2*(SUM(Stand!G20:G27)+Rules!$B$5*Stand!G28+Stand!G52)/(9+Rules!$B$5),HS!G18)</f>
        <v>-1.214958094184424</v>
      </c>
      <c r="H18">
        <f>IF(Rules!$B$6=Rules!$E$6,2*(SUM(Stand!H20:H27)+Rules!$B$5*Stand!H28+Stand!H52)/(9+Rules!$B$5),HS!H18)</f>
        <v>-1.1822876894992109</v>
      </c>
      <c r="I18">
        <f>IF(Rules!$B$6=Rules!$E$6,2*(SUM(Stand!I20:I27)+Rules!$B$5*Stand!I28+Stand!I52)/(9+Rules!$B$5),HS!I18)</f>
        <v>-1.1821117106119141</v>
      </c>
      <c r="J18">
        <f>IF(Rules!$B$6=Rules!$E$6,2*(SUM(Stand!J20:J27)+Rules!$B$5*Stand!J28+Stand!J52)/(9+Rules!$B$5),HS!J18)</f>
        <v>-1.2330569563040892</v>
      </c>
      <c r="K18">
        <f>IF(Rules!$B$6=Rules!$E$6,2*(SUM(Stand!K20:K27)+Rules!$B$5*Stand!K28+Stand!K52)/(9+Rules!$B$5),HS!K18)</f>
        <v>-1.2953416359890493</v>
      </c>
    </row>
    <row r="19" spans="1:11" x14ac:dyDescent="0.2">
      <c r="A19">
        <v>19</v>
      </c>
      <c r="B19">
        <f>IF(Rules!$B$6=Rules!$E$6,2*(SUM(Stand!B21:B28)+Rules!$B$5*Stand!B29+Stand!B53)/(9+Rules!$B$5),HS!B19)</f>
        <v>-1.4495901331430399</v>
      </c>
      <c r="C19">
        <f>IF(Rules!$B$6=Rules!$E$6,2*(SUM(Stand!C21:C28)+Rules!$B$5*Stand!C29+Stand!C53)/(9+Rules!$B$5),HS!C19)</f>
        <v>-1.4581549091214032</v>
      </c>
      <c r="D19">
        <f>IF(Rules!$B$6=Rules!$E$6,2*(SUM(Stand!D21:D28)+Rules!$B$5*Stand!D29+Stand!D53)/(9+Rules!$B$5),HS!D19)</f>
        <v>-1.4560657766841187</v>
      </c>
      <c r="E19">
        <f>IF(Rules!$B$6=Rules!$E$6,2*(SUM(Stand!E21:E28)+Rules!$B$5*Stand!E29+Stand!E53)/(9+Rules!$B$5),HS!E19)</f>
        <v>-1.4538742684747705</v>
      </c>
      <c r="F19">
        <f>IF(Rules!$B$6=Rules!$E$6,2*(SUM(Stand!F21:F28)+Rules!$B$5*Stand!F29+Stand!F53)/(9+Rules!$B$5),HS!F19)</f>
        <v>-1.4519825358110645</v>
      </c>
      <c r="G19">
        <f>IF(Rules!$B$6=Rules!$E$6,2*(SUM(Stand!G21:G28)+Rules!$B$5*Stand!G29+Stand!G53)/(9+Rules!$B$5),HS!G19)</f>
        <v>-1.4451084132286267</v>
      </c>
      <c r="H19">
        <f>IF(Rules!$B$6=Rules!$E$6,2*(SUM(Stand!H21:H28)+Rules!$B$5*Stand!H29+Stand!H53)/(9+Rules!$B$5),HS!H19)</f>
        <v>-1.4308994580766619</v>
      </c>
      <c r="I19">
        <f>IF(Rules!$B$6=Rules!$E$6,2*(SUM(Stand!I21:I28)+Rules!$B$5*Stand!I29+Stand!I53)/(9+Rules!$B$5),HS!I19)</f>
        <v>-1.4273199672714054</v>
      </c>
      <c r="J19">
        <f>IF(Rules!$B$6=Rules!$E$6,2*(SUM(Stand!J21:J28)+Rules!$B$5*Stand!J29+Stand!J53)/(9+Rules!$B$5),HS!J19)</f>
        <v>-1.4311487650837169</v>
      </c>
      <c r="K19">
        <f>IF(Rules!$B$6=Rules!$E$6,2*(SUM(Stand!K21:K28)+Rules!$B$5*Stand!K29+Stand!K53)/(9+Rules!$B$5),HS!K19)</f>
        <v>-1.4588982769637939</v>
      </c>
    </row>
    <row r="20" spans="1:11" x14ac:dyDescent="0.2">
      <c r="A20">
        <v>20</v>
      </c>
      <c r="B20">
        <f>IF(Rules!$B$6=Rules!$E$6,2*(SUM(Stand!B22:B29)+Rules!$B$5*Stand!B30+Stand!B54)/(9+Rules!$B$5),HS!B20)</f>
        <v>-1.7042778751661021</v>
      </c>
      <c r="C20">
        <f>IF(Rules!$B$6=Rules!$E$6,2*(SUM(Stand!C22:C29)+Rules!$B$5*Stand!C30+Stand!C54)/(9+Rules!$B$5),HS!C20)</f>
        <v>-1.7104605360778398</v>
      </c>
      <c r="D20">
        <f>IF(Rules!$B$6=Rules!$E$6,2*(SUM(Stand!D22:D29)+Rules!$B$5*Stand!D30+Stand!D54)/(9+Rules!$B$5),HS!D20)</f>
        <v>-1.7099537911843461</v>
      </c>
      <c r="E20">
        <f>IF(Rules!$B$6=Rules!$E$6,2*(SUM(Stand!E22:E29)+Rules!$B$5*Stand!E30+Stand!E54)/(9+Rules!$B$5),HS!E20)</f>
        <v>-1.7094204164667817</v>
      </c>
      <c r="F20">
        <f>IF(Rules!$B$6=Rules!$E$6,2*(SUM(Stand!F22:F29)+Rules!$B$5*Stand!F30+Stand!F54)/(9+Rules!$B$5),HS!F20)</f>
        <v>-1.7089609497545721</v>
      </c>
      <c r="G20">
        <f>IF(Rules!$B$6=Rules!$E$6,2*(SUM(Stand!G22:G29)+Rules!$B$5*Stand!G30+Stand!G54)/(9+Rules!$B$5),HS!G20)</f>
        <v>-1.70725588556268</v>
      </c>
      <c r="H20">
        <f>IF(Rules!$B$6=Rules!$E$6,2*(SUM(Stand!H22:H29)+Rules!$B$5*Stand!H30+Stand!H54)/(9+Rules!$B$5),HS!H20)</f>
        <v>-1.7037036467746889</v>
      </c>
      <c r="I20">
        <f>IF(Rules!$B$6=Rules!$E$6,2*(SUM(Stand!I22:I29)+Rules!$B$5*Stand!I30+Stand!I54)/(9+Rules!$B$5),HS!I20)</f>
        <v>-1.7029838379716975</v>
      </c>
      <c r="J20">
        <f>IF(Rules!$B$6=Rules!$E$6,2*(SUM(Stand!J22:J29)+Rules!$B$5*Stand!J30+Stand!J54)/(9+Rules!$B$5),HS!J20)</f>
        <v>-1.7016652067465778</v>
      </c>
      <c r="K20">
        <f>IF(Rules!$B$6=Rules!$E$6,2*(SUM(Stand!K22:K29)+Rules!$B$5*Stand!K30+Stand!K54)/(9+Rules!$B$5),HS!K20)</f>
        <v>-1.6980579025742819</v>
      </c>
    </row>
    <row r="21" spans="1:11" x14ac:dyDescent="0.2">
      <c r="A21">
        <v>21</v>
      </c>
      <c r="B21">
        <f>IF(Rules!$B$6=Rules!$E$6,2*(SUM(Stand!B23:B30)+Rules!$B$5*Stand!B31+Stand!B55)/(9+Rules!$B$5),HS!B21)</f>
        <v>-1.8461538461538463</v>
      </c>
      <c r="C21">
        <f>IF(Rules!$B$6=Rules!$E$6,2*(SUM(Stand!C23:C30)+Rules!$B$5*Stand!C31+Stand!C55)/(9+Rules!$B$5),HS!C21)</f>
        <v>-1.8461538461538463</v>
      </c>
      <c r="D21">
        <f>IF(Rules!$B$6=Rules!$E$6,2*(SUM(Stand!D23:D30)+Rules!$B$5*Stand!D31+Stand!D55)/(9+Rules!$B$5),HS!D21)</f>
        <v>-1.8461538461538463</v>
      </c>
      <c r="E21">
        <f>IF(Rules!$B$6=Rules!$E$6,2*(SUM(Stand!E23:E30)+Rules!$B$5*Stand!E31+Stand!E55)/(9+Rules!$B$5),HS!E21)</f>
        <v>-1.8461538461538463</v>
      </c>
      <c r="F21">
        <f>IF(Rules!$B$6=Rules!$E$6,2*(SUM(Stand!F23:F30)+Rules!$B$5*Stand!F31+Stand!F55)/(9+Rules!$B$5),HS!F21)</f>
        <v>-1.8461538461538463</v>
      </c>
      <c r="G21">
        <f>IF(Rules!$B$6=Rules!$E$6,2*(SUM(Stand!G23:G30)+Rules!$B$5*Stand!G31+Stand!G55)/(9+Rules!$B$5),HS!G21)</f>
        <v>-1.8461538461538463</v>
      </c>
      <c r="H21">
        <f>IF(Rules!$B$6=Rules!$E$6,2*(SUM(Stand!H23:H30)+Rules!$B$5*Stand!H31+Stand!H55)/(9+Rules!$B$5),HS!H21)</f>
        <v>-1.8461538461538463</v>
      </c>
      <c r="I21">
        <f>IF(Rules!$B$6=Rules!$E$6,2*(SUM(Stand!I23:I30)+Rules!$B$5*Stand!I31+Stand!I55)/(9+Rules!$B$5),HS!I21)</f>
        <v>-1.8461538461538463</v>
      </c>
      <c r="J21">
        <f>IF(Rules!$B$6=Rules!$E$6,2*(SUM(Stand!J23:J30)+Rules!$B$5*Stand!J31+Stand!J55)/(9+Rules!$B$5),HS!J21)</f>
        <v>-1.8461538461538463</v>
      </c>
      <c r="K21">
        <f>IF(Rules!$B$6=Rules!$E$6,2*(SUM(Stand!K23:K30)+Rules!$B$5*Stand!K31+Stand!K55)/(9+Rules!$B$5),HS!K21)</f>
        <v>-1.8461538461538463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IF(Rules!$B$6=Rules!$E$6,2*(SUM(Stand!B35:B43)+Rules!$B$5*Stand!B44)/(9+Rules!$B$5),HS!B34)</f>
        <v>0.10906077977909699</v>
      </c>
      <c r="C34">
        <f>IF(Rules!$B$6=Rules!$E$6,2*(SUM(Stand!C35:C43)+Rules!$B$5*Stand!C44)/(9+Rules!$B$5),HS!C34)</f>
        <v>0.47064092333946894</v>
      </c>
      <c r="D34">
        <f>IF(Rules!$B$6=Rules!$E$6,2*(SUM(Stand!D35:D43)+Rules!$B$5*Stand!D44)/(9+Rules!$B$5),HS!D34)</f>
        <v>0.51779525312221664</v>
      </c>
      <c r="E34">
        <f>IF(Rules!$B$6=Rules!$E$6,2*(SUM(Stand!E35:E43)+Rules!$B$5*Stand!E44)/(9+Rules!$B$5),HS!E34)</f>
        <v>0.56604055041797596</v>
      </c>
      <c r="F34">
        <f>IF(Rules!$B$6=Rules!$E$6,2*(SUM(Stand!F35:F43)+Rules!$B$5*Stand!F44)/(9+Rules!$B$5),HS!F34)</f>
        <v>0.61469901790902803</v>
      </c>
      <c r="G34">
        <f>IF(Rules!$B$6=Rules!$E$6,2*(SUM(Stand!G35:G43)+Rules!$B$5*Stand!G44)/(9+Rules!$B$5),HS!G34)</f>
        <v>0.66738009490756944</v>
      </c>
      <c r="H34">
        <f>IF(Rules!$B$6=Rules!$E$6,2*(SUM(Stand!H35:H43)+Rules!$B$5*Stand!H44)/(9+Rules!$B$5),HS!H34)</f>
        <v>0.46288894886429088</v>
      </c>
      <c r="I34">
        <f>IF(Rules!$B$6=Rules!$E$6,2*(SUM(Stand!I35:I43)+Rules!$B$5*Stand!I44)/(9+Rules!$B$5),HS!I34)</f>
        <v>0.35069259087031512</v>
      </c>
      <c r="J34">
        <f>IF(Rules!$B$6=Rules!$E$6,2*(SUM(Stand!J35:J43)+Rules!$B$5*Stand!J44)/(9+Rules!$B$5),HS!J34)</f>
        <v>0.22778342315245487</v>
      </c>
      <c r="K34">
        <f>IF(Rules!$B$6=Rules!$E$6,2*(SUM(Stand!K35:K43)+Rules!$B$5*Stand!K44)/(9+Rules!$B$5),HS!K34)</f>
        <v>0.17968872741114625</v>
      </c>
    </row>
    <row r="35" spans="1:11" x14ac:dyDescent="0.2">
      <c r="A35">
        <v>12</v>
      </c>
      <c r="B35">
        <f>IF(Rules!$B$6=Rules!$E$6,2*(SUM(Stand!B36:B44)+Rules!$B$5*Stand!B45)/(9+Rules!$B$5),HS!B35)</f>
        <v>-0.6243905676543714</v>
      </c>
      <c r="C35">
        <f>IF(Rules!$B$6=Rules!$E$6,2*(SUM(Stand!C36:C44)+Rules!$B$5*Stand!C45)/(9+Rules!$B$5),HS!C35)</f>
        <v>-7.1569957908215978E-2</v>
      </c>
      <c r="D35">
        <f>IF(Rules!$B$6=Rules!$E$6,2*(SUM(Stand!D36:D44)+Rules!$B$5*Stand!D45)/(9+Rules!$B$5),HS!D35)</f>
        <v>-7.2280945104584455E-3</v>
      </c>
      <c r="E35">
        <f>IF(Rules!$B$6=Rules!$E$6,2*(SUM(Stand!E36:E44)+Rules!$B$5*Stand!E45)/(9+Rules!$B$5),HS!E35)</f>
        <v>5.8426518743744951E-2</v>
      </c>
      <c r="F35">
        <f>IF(Rules!$B$6=Rules!$E$6,2*(SUM(Stand!F36:F44)+Rules!$B$5*Stand!F45)/(9+Rules!$B$5),HS!F35)</f>
        <v>0.12595448524867925</v>
      </c>
      <c r="G35">
        <f>IF(Rules!$B$6=Rules!$E$6,2*(SUM(Stand!G36:G44)+Rules!$B$5*Stand!G45)/(9+Rules!$B$5),HS!G35)</f>
        <v>0.17974820582791512</v>
      </c>
      <c r="H35">
        <f>IF(Rules!$B$6=Rules!$E$6,2*(SUM(Stand!H36:H44)+Rules!$B$5*Stand!H45)/(9+Rules!$B$5),HS!H35)</f>
        <v>-0.1838655800163814</v>
      </c>
      <c r="I35">
        <f>IF(Rules!$B$6=Rules!$E$6,2*(SUM(Stand!I36:I44)+Rules!$B$5*Stand!I45)/(9+Rules!$B$5),HS!I35)</f>
        <v>-0.31444090236733879</v>
      </c>
      <c r="J35">
        <f>IF(Rules!$B$6=Rules!$E$6,2*(SUM(Stand!J36:J44)+Rules!$B$5*Stand!J45)/(9+Rules!$B$5),HS!J35)</f>
        <v>-0.45636696328370829</v>
      </c>
      <c r="K35">
        <f>IF(Rules!$B$6=Rules!$E$6,2*(SUM(Stand!K36:K44)+Rules!$B$5*Stand!K45)/(9+Rules!$B$5),HS!K35)</f>
        <v>-0.51402848824830905</v>
      </c>
    </row>
    <row r="36" spans="1:11" x14ac:dyDescent="0.2">
      <c r="A36">
        <v>13</v>
      </c>
      <c r="B36">
        <f>IF(Rules!$B$6=Rules!$E$6,2*(SUM(Stand!B37:B45)+Rules!$B$5*Stand!B46)/(9+Rules!$B$5),HS!B36)</f>
        <v>-0.6243905676543714</v>
      </c>
      <c r="C36">
        <f>IF(Rules!$B$6=Rules!$E$6,2*(SUM(Stand!C37:C45)+Rules!$B$5*Stand!C46)/(9+Rules!$B$5),HS!C36)</f>
        <v>-7.1569957908215978E-2</v>
      </c>
      <c r="D36">
        <f>IF(Rules!$B$6=Rules!$E$6,2*(SUM(Stand!D37:D45)+Rules!$B$5*Stand!D46)/(9+Rules!$B$5),HS!D36)</f>
        <v>-7.228094510458429E-3</v>
      </c>
      <c r="E36">
        <f>IF(Rules!$B$6=Rules!$E$6,2*(SUM(Stand!E37:E45)+Rules!$B$5*Stand!E46)/(9+Rules!$B$5),HS!E36)</f>
        <v>5.8426518743744923E-2</v>
      </c>
      <c r="F36">
        <f>IF(Rules!$B$6=Rules!$E$6,2*(SUM(Stand!F37:F45)+Rules!$B$5*Stand!F46)/(9+Rules!$B$5),HS!F36)</f>
        <v>0.12595448524867925</v>
      </c>
      <c r="G36">
        <f>IF(Rules!$B$6=Rules!$E$6,2*(SUM(Stand!G37:G45)+Rules!$B$5*Stand!G46)/(9+Rules!$B$5),HS!G36)</f>
        <v>0.17974820582791512</v>
      </c>
      <c r="H36">
        <f>IF(Rules!$B$6=Rules!$E$6,2*(SUM(Stand!H37:H45)+Rules!$B$5*Stand!H46)/(9+Rules!$B$5),HS!H36)</f>
        <v>-0.18386558001638137</v>
      </c>
      <c r="I36">
        <f>IF(Rules!$B$6=Rules!$E$6,2*(SUM(Stand!I37:I45)+Rules!$B$5*Stand!I46)/(9+Rules!$B$5),HS!I36)</f>
        <v>-0.31444090236733879</v>
      </c>
      <c r="J36">
        <f>IF(Rules!$B$6=Rules!$E$6,2*(SUM(Stand!J37:J45)+Rules!$B$5*Stand!J46)/(9+Rules!$B$5),HS!J36)</f>
        <v>-0.45636696328370829</v>
      </c>
      <c r="K36">
        <f>IF(Rules!$B$6=Rules!$E$6,2*(SUM(Stand!K37:K45)+Rules!$B$5*Stand!K46)/(9+Rules!$B$5),HS!K36)</f>
        <v>-0.51402848824830905</v>
      </c>
    </row>
    <row r="37" spans="1:11" x14ac:dyDescent="0.2">
      <c r="A37">
        <v>14</v>
      </c>
      <c r="B37">
        <f>IF(Rules!$B$6=Rules!$E$6,2*(SUM(Stand!B38:B46)+Rules!$B$5*Stand!B47)/(9+Rules!$B$5),HS!B37)</f>
        <v>-0.6243905676543714</v>
      </c>
      <c r="C37">
        <f>IF(Rules!$B$6=Rules!$E$6,2*(SUM(Stand!C38:C46)+Rules!$B$5*Stand!C47)/(9+Rules!$B$5),HS!C37)</f>
        <v>-7.1569957908215978E-2</v>
      </c>
      <c r="D37">
        <f>IF(Rules!$B$6=Rules!$E$6,2*(SUM(Stand!D38:D46)+Rules!$B$5*Stand!D47)/(9+Rules!$B$5),HS!D37)</f>
        <v>-7.228094510458429E-3</v>
      </c>
      <c r="E37">
        <f>IF(Rules!$B$6=Rules!$E$6,2*(SUM(Stand!E38:E46)+Rules!$B$5*Stand!E47)/(9+Rules!$B$5),HS!E37)</f>
        <v>5.8426518743744951E-2</v>
      </c>
      <c r="F37">
        <f>IF(Rules!$B$6=Rules!$E$6,2*(SUM(Stand!F38:F46)+Rules!$B$5*Stand!F47)/(9+Rules!$B$5),HS!F37)</f>
        <v>0.12595448524867925</v>
      </c>
      <c r="G37">
        <f>IF(Rules!$B$6=Rules!$E$6,2*(SUM(Stand!G38:G46)+Rules!$B$5*Stand!G47)/(9+Rules!$B$5),HS!G37)</f>
        <v>0.17974820582791512</v>
      </c>
      <c r="H37">
        <f>IF(Rules!$B$6=Rules!$E$6,2*(SUM(Stand!H38:H46)+Rules!$B$5*Stand!H47)/(9+Rules!$B$5),HS!H37)</f>
        <v>-0.1838655800163814</v>
      </c>
      <c r="I37">
        <f>IF(Rules!$B$6=Rules!$E$6,2*(SUM(Stand!I38:I46)+Rules!$B$5*Stand!I47)/(9+Rules!$B$5),HS!I37)</f>
        <v>-0.31444090236733879</v>
      </c>
      <c r="J37">
        <f>IF(Rules!$B$6=Rules!$E$6,2*(SUM(Stand!J38:J46)+Rules!$B$5*Stand!J47)/(9+Rules!$B$5),HS!J37)</f>
        <v>-0.45636696328370829</v>
      </c>
      <c r="K37">
        <f>IF(Rules!$B$6=Rules!$E$6,2*(SUM(Stand!K38:K46)+Rules!$B$5*Stand!K47)/(9+Rules!$B$5),HS!K37)</f>
        <v>-0.51402848824830905</v>
      </c>
    </row>
    <row r="38" spans="1:11" x14ac:dyDescent="0.2">
      <c r="A38">
        <v>15</v>
      </c>
      <c r="B38">
        <f>IF(Rules!$B$6=Rules!$E$6,2*(SUM(Stand!B39:B47)+Rules!$B$5*Stand!B48)/(9+Rules!$B$5),HS!B38)</f>
        <v>-0.6243905676543714</v>
      </c>
      <c r="C38">
        <f>IF(Rules!$B$6=Rules!$E$6,2*(SUM(Stand!C39:C47)+Rules!$B$5*Stand!C48)/(9+Rules!$B$5),HS!C38)</f>
        <v>-7.1569957908215937E-2</v>
      </c>
      <c r="D38">
        <f>IF(Rules!$B$6=Rules!$E$6,2*(SUM(Stand!D39:D47)+Rules!$B$5*Stand!D48)/(9+Rules!$B$5),HS!D38)</f>
        <v>-7.2280945104584975E-3</v>
      </c>
      <c r="E38">
        <f>IF(Rules!$B$6=Rules!$E$6,2*(SUM(Stand!E39:E47)+Rules!$B$5*Stand!E48)/(9+Rules!$B$5),HS!E38)</f>
        <v>5.8426518743744923E-2</v>
      </c>
      <c r="F38">
        <f>IF(Rules!$B$6=Rules!$E$6,2*(SUM(Stand!F39:F47)+Rules!$B$5*Stand!F48)/(9+Rules!$B$5),HS!F38)</f>
        <v>0.12595448524867925</v>
      </c>
      <c r="G38">
        <f>IF(Rules!$B$6=Rules!$E$6,2*(SUM(Stand!G39:G47)+Rules!$B$5*Stand!G48)/(9+Rules!$B$5),HS!G38)</f>
        <v>0.17974820582791512</v>
      </c>
      <c r="H38">
        <f>IF(Rules!$B$6=Rules!$E$6,2*(SUM(Stand!H39:H47)+Rules!$B$5*Stand!H48)/(9+Rules!$B$5),HS!H38)</f>
        <v>-0.18386558001638142</v>
      </c>
      <c r="I38">
        <f>IF(Rules!$B$6=Rules!$E$6,2*(SUM(Stand!I39:I47)+Rules!$B$5*Stand!I48)/(9+Rules!$B$5),HS!I38)</f>
        <v>-0.31444090236733874</v>
      </c>
      <c r="J38">
        <f>IF(Rules!$B$6=Rules!$E$6,2*(SUM(Stand!J39:J47)+Rules!$B$5*Stand!J48)/(9+Rules!$B$5),HS!J38)</f>
        <v>-0.45636696328370829</v>
      </c>
      <c r="K38">
        <f>IF(Rules!$B$6=Rules!$E$6,2*(SUM(Stand!K39:K47)+Rules!$B$5*Stand!K48)/(9+Rules!$B$5),HS!K38)</f>
        <v>-0.51402848824830905</v>
      </c>
    </row>
    <row r="39" spans="1:11" x14ac:dyDescent="0.2">
      <c r="A39">
        <v>16</v>
      </c>
      <c r="B39">
        <f>IF(Rules!$B$6=Rules!$E$6,2*(SUM(Stand!B40:B48)+Rules!$B$5*Stand!B49)/(9+Rules!$B$5),HS!B39)</f>
        <v>-0.6243905676543714</v>
      </c>
      <c r="C39">
        <f>IF(Rules!$B$6=Rules!$E$6,2*(SUM(Stand!C40:C48)+Rules!$B$5*Stand!C49)/(9+Rules!$B$5),HS!C39)</f>
        <v>-7.1569957908215937E-2</v>
      </c>
      <c r="D39">
        <f>IF(Rules!$B$6=Rules!$E$6,2*(SUM(Stand!D40:D48)+Rules!$B$5*Stand!D49)/(9+Rules!$B$5),HS!D39)</f>
        <v>-7.2280945104584975E-3</v>
      </c>
      <c r="E39">
        <f>IF(Rules!$B$6=Rules!$E$6,2*(SUM(Stand!E40:E48)+Rules!$B$5*Stand!E49)/(9+Rules!$B$5),HS!E39)</f>
        <v>5.8426518743744951E-2</v>
      </c>
      <c r="F39">
        <f>IF(Rules!$B$6=Rules!$E$6,2*(SUM(Stand!F40:F48)+Rules!$B$5*Stand!F49)/(9+Rules!$B$5),HS!F39)</f>
        <v>0.12595448524867925</v>
      </c>
      <c r="G39">
        <f>IF(Rules!$B$6=Rules!$E$6,2*(SUM(Stand!G40:G48)+Rules!$B$5*Stand!G49)/(9+Rules!$B$5),HS!G39)</f>
        <v>0.17974820582791512</v>
      </c>
      <c r="H39">
        <f>IF(Rules!$B$6=Rules!$E$6,2*(SUM(Stand!H40:H48)+Rules!$B$5*Stand!H49)/(9+Rules!$B$5),HS!H39)</f>
        <v>-0.18386558001638142</v>
      </c>
      <c r="I39">
        <f>IF(Rules!$B$6=Rules!$E$6,2*(SUM(Stand!I40:I48)+Rules!$B$5*Stand!I49)/(9+Rules!$B$5),HS!I39)</f>
        <v>-0.31444090236733874</v>
      </c>
      <c r="J39">
        <f>IF(Rules!$B$6=Rules!$E$6,2*(SUM(Stand!J40:J48)+Rules!$B$5*Stand!J49)/(9+Rules!$B$5),HS!J39)</f>
        <v>-0.45636696328370829</v>
      </c>
      <c r="K39">
        <f>IF(Rules!$B$6=Rules!$E$6,2*(SUM(Stand!K40:K48)+Rules!$B$5*Stand!K49)/(9+Rules!$B$5),HS!K39)</f>
        <v>-0.51402848824830905</v>
      </c>
    </row>
    <row r="40" spans="1:11" x14ac:dyDescent="0.2">
      <c r="A40">
        <v>17</v>
      </c>
      <c r="B40">
        <f>IF(Rules!$B$6=Rules!$E$6,2*(SUM(Stand!B41:B49)+Rules!$B$5*Stand!B50)/(9+Rules!$B$5),HS!B40)</f>
        <v>-0.53719796779709139</v>
      </c>
      <c r="C40">
        <f>IF(Rules!$B$6=Rules!$E$6,2*(SUM(Stand!C41:C49)+Rules!$B$5*Stand!C50)/(9+Rules!$B$5),HS!C40)</f>
        <v>-7.0426627415689164E-3</v>
      </c>
      <c r="D40">
        <f>IF(Rules!$B$6=Rules!$E$6,2*(SUM(Stand!D41:D49)+Rules!$B$5*Stand!D50)/(9+Rules!$B$5),HS!D40)</f>
        <v>5.5095284479298338E-2</v>
      </c>
      <c r="E40">
        <f>IF(Rules!$B$6=Rules!$E$6,2*(SUM(Stand!E41:E49)+Rules!$B$5*Stand!E50)/(9+Rules!$B$5),HS!E40)</f>
        <v>0.11865255067432869</v>
      </c>
      <c r="F40">
        <f>IF(Rules!$B$6=Rules!$E$6,2*(SUM(Stand!F41:F49)+Rules!$B$5*Stand!F50)/(9+Rules!$B$5),HS!F40)</f>
        <v>0.18237815537354879</v>
      </c>
      <c r="G40">
        <f>IF(Rules!$B$6=Rules!$E$6,2*(SUM(Stand!G41:G49)+Rules!$B$5*Stand!G50)/(9+Rules!$B$5),HS!G40)</f>
        <v>0.2561042872909981</v>
      </c>
      <c r="H40">
        <f>IF(Rules!$B$6=Rules!$E$6,2*(SUM(Stand!H41:H49)+Rules!$B$5*Stand!H50)/(9+Rules!$B$5),HS!H40)</f>
        <v>-1.3758105957502069E-2</v>
      </c>
      <c r="I40">
        <f>IF(Rules!$B$6=Rules!$E$6,2*(SUM(Stand!I41:I49)+Rules!$B$5*Stand!I50)/(9+Rules!$B$5),HS!I40)</f>
        <v>-0.25510249723695255</v>
      </c>
      <c r="J40">
        <f>IF(Rules!$B$6=Rules!$E$6,2*(SUM(Stand!J41:J49)+Rules!$B$5*Stand!J50)/(9+Rules!$B$5),HS!J40)</f>
        <v>-0.40098445182868125</v>
      </c>
      <c r="K40">
        <f>IF(Rules!$B$6=Rules!$E$6,2*(SUM(Stand!K41:K49)+Rules!$B$5*Stand!K50)/(9+Rules!$B$5),HS!K40)</f>
        <v>-0.45831631898700209</v>
      </c>
    </row>
    <row r="41" spans="1:11" x14ac:dyDescent="0.2">
      <c r="A41">
        <v>18</v>
      </c>
      <c r="B41">
        <f>IF(Rules!$B$6=Rules!$E$6,2*(SUM(Stand!B42:B50)+Rules!$B$5*Stand!B51)/(9+Rules!$B$5),HS!B41)</f>
        <v>-0.36281276808253149</v>
      </c>
      <c r="C41">
        <f>IF(Rules!$B$6=Rules!$E$6,2*(SUM(Stand!C42:C50)+Rules!$B$5*Stand!C51)/(9+Rules!$B$5),HS!C41)</f>
        <v>0.11974956336724479</v>
      </c>
      <c r="D41">
        <f>IF(Rules!$B$6=Rules!$E$6,2*(SUM(Stand!D42:D50)+Rules!$B$5*Stand!D51)/(9+Rules!$B$5),HS!D41)</f>
        <v>0.17764127567893753</v>
      </c>
      <c r="E41">
        <f>IF(Rules!$B$6=Rules!$E$6,2*(SUM(Stand!E42:E50)+Rules!$B$5*Stand!E51)/(9+Rules!$B$5),HS!E41)</f>
        <v>0.23700384775562167</v>
      </c>
      <c r="F41">
        <f>IF(Rules!$B$6=Rules!$E$6,2*(SUM(Stand!F42:F50)+Rules!$B$5*Stand!F51)/(9+Rules!$B$5),HS!F41)</f>
        <v>0.29522549562328804</v>
      </c>
      <c r="G41">
        <f>IF(Rules!$B$6=Rules!$E$6,2*(SUM(Stand!G42:G50)+Rules!$B$5*Stand!G51)/(9+Rules!$B$5),HS!G41)</f>
        <v>0.38150648207879345</v>
      </c>
      <c r="H41">
        <f>IF(Rules!$B$6=Rules!$E$6,2*(SUM(Stand!H42:H50)+Rules!$B$5*Stand!H51)/(9+Rules!$B$5),HS!H41)</f>
        <v>0.21994796642061171</v>
      </c>
      <c r="I41">
        <f>IF(Rules!$B$6=Rules!$E$6,2*(SUM(Stand!I42:I50)+Rules!$B$5*Stand!I51)/(9+Rules!$B$5),HS!I41)</f>
        <v>-2.9916811236535352E-2</v>
      </c>
      <c r="J41">
        <f>IF(Rules!$B$6=Rules!$E$6,2*(SUM(Stand!J42:J50)+Rules!$B$5*Stand!J51)/(9+Rules!$B$5),HS!J41)</f>
        <v>-0.29021942891862701</v>
      </c>
      <c r="K41">
        <f>IF(Rules!$B$6=Rules!$E$6,2*(SUM(Stand!K42:K50)+Rules!$B$5*Stand!K51)/(9+Rules!$B$5),HS!K41)</f>
        <v>-0.34689198046438807</v>
      </c>
    </row>
    <row r="42" spans="1:11" x14ac:dyDescent="0.2">
      <c r="A42">
        <v>19</v>
      </c>
      <c r="B42">
        <f>2*(SUM(Stand!B43:B51)+Rules!$B$5*Stand!B52)/(9+Rules!$B$5)</f>
        <v>-0.18842756836797164</v>
      </c>
      <c r="C42">
        <f>2*(SUM(Stand!C43:C51)+Rules!$B$5*Stand!C52)/(9+Rules!$B$5)</f>
        <v>0.24185546358249196</v>
      </c>
      <c r="D42">
        <f>2*(SUM(Stand!D43:D51)+Rules!$B$5*Stand!D52)/(9+Rules!$B$5)</f>
        <v>0.29582413587422152</v>
      </c>
      <c r="E42">
        <f>2*(SUM(Stand!E43:E51)+Rules!$B$5*Stand!E52)/(9+Rules!$B$5)</f>
        <v>0.35115361127716532</v>
      </c>
      <c r="F42">
        <f>2*(SUM(Stand!F43:F51)+Rules!$B$5*Stand!F52)/(9+Rules!$B$5)</f>
        <v>0.40597206909315264</v>
      </c>
      <c r="G42">
        <f>2*(SUM(Stand!G43:G51)+Rules!$B$5*Stand!G52)/(9+Rules!$B$5)</f>
        <v>0.47959870872821841</v>
      </c>
      <c r="H42">
        <f>2*(SUM(Stand!H43:H51)+Rules!$B$5*Stand!H52)/(9+Rules!$B$5)</f>
        <v>0.31983519492071005</v>
      </c>
      <c r="I42">
        <f>2*(SUM(Stand!I43:I51)+Rules!$B$5*Stand!I52)/(9+Rules!$B$5)</f>
        <v>0.19526887476388194</v>
      </c>
      <c r="J42">
        <f>2*(SUM(Stand!J43:J51)+Rules!$B$5*Stand!J52)/(9+Rules!$B$5)</f>
        <v>-7.294553026892793E-2</v>
      </c>
      <c r="K42">
        <f>2*(SUM(Stand!K43:K51)+Rules!$B$5*Stand!K52)/(9+Rules!$B$5)</f>
        <v>-0.23546764194177403</v>
      </c>
    </row>
    <row r="43" spans="1:11" x14ac:dyDescent="0.2">
      <c r="A43">
        <v>20</v>
      </c>
      <c r="B43">
        <f>2*(SUM(Stand!B44:B52)+Rules!$B$5*Stand!B53)/(9+Rules!$B$5)</f>
        <v>-1.4042368653411618E-2</v>
      </c>
      <c r="C43">
        <f>2*(SUM(Stand!C44:C52)+Rules!$B$5*Stand!C53)/(9+Rules!$B$5)</f>
        <v>0.3589394124422991</v>
      </c>
      <c r="D43">
        <f>2*(SUM(Stand!D44:D52)+Rules!$B$5*Stand!D53)/(9+Rules!$B$5)</f>
        <v>0.40932067017593915</v>
      </c>
      <c r="E43">
        <f>2*(SUM(Stand!E44:E52)+Rules!$B$5*Stand!E53)/(9+Rules!$B$5)</f>
        <v>0.460940243794354</v>
      </c>
      <c r="F43">
        <f>2*(SUM(Stand!F44:F52)+Rules!$B$5*Stand!F53)/(9+Rules!$B$5)</f>
        <v>0.51251710900326775</v>
      </c>
      <c r="G43">
        <f>2*(SUM(Stand!G44:G52)+Rules!$B$5*Stand!G53)/(9+Rules!$B$5)</f>
        <v>0.57559016859776857</v>
      </c>
      <c r="H43">
        <f>2*(SUM(Stand!H44:H52)+Rules!$B$5*Stand!H53)/(9+Rules!$B$5)</f>
        <v>0.39241245528243773</v>
      </c>
      <c r="I43">
        <f>2*(SUM(Stand!I44:I52)+Rules!$B$5*Stand!I53)/(9+Rules!$B$5)</f>
        <v>0.28663571688628375</v>
      </c>
      <c r="J43">
        <f>2*(SUM(Stand!J44:J52)+Rules!$B$5*Stand!J53)/(9+Rules!$B$5)</f>
        <v>0.1443283683807712</v>
      </c>
      <c r="K43">
        <f>2*(SUM(Stand!K44:K52)+Rules!$B$5*Stand!K53)/(9+Rules!$B$5)</f>
        <v>-8.6586880345446409E-3</v>
      </c>
    </row>
    <row r="44" spans="1:11" x14ac:dyDescent="0.2">
      <c r="A44">
        <v>21</v>
      </c>
      <c r="B44">
        <f>2*(SUM(Stand!B45:B53)+Rules!$B$5*Stand!B54)/(9+Rules!$B$5)</f>
        <v>0.10906077977909699</v>
      </c>
      <c r="C44">
        <f>2*(SUM(Stand!C45:C53)+Rules!$B$5*Stand!C54)/(9+Rules!$B$5)</f>
        <v>0.47064092333946894</v>
      </c>
      <c r="D44">
        <f>2*(SUM(Stand!D45:D53)+Rules!$B$5*Stand!D54)/(9+Rules!$B$5)</f>
        <v>0.51779525312221664</v>
      </c>
      <c r="E44">
        <f>2*(SUM(Stand!E45:E53)+Rules!$B$5*Stand!E54)/(9+Rules!$B$5)</f>
        <v>0.56604055041797596</v>
      </c>
      <c r="F44">
        <f>2*(SUM(Stand!F45:F53)+Rules!$B$5*Stand!F54)/(9+Rules!$B$5)</f>
        <v>0.61469901790902803</v>
      </c>
      <c r="G44">
        <f>2*(SUM(Stand!G45:G53)+Rules!$B$5*Stand!G54)/(9+Rules!$B$5)</f>
        <v>0.66738009490756944</v>
      </c>
      <c r="H44">
        <f>2*(SUM(Stand!H45:H53)+Rules!$B$5*Stand!H54)/(9+Rules!$B$5)</f>
        <v>0.46288894886429088</v>
      </c>
      <c r="I44">
        <f>2*(SUM(Stand!I45:I53)+Rules!$B$5*Stand!I54)/(9+Rules!$B$5)</f>
        <v>0.35069259087031512</v>
      </c>
      <c r="J44">
        <f>2*(SUM(Stand!J45:J53)+Rules!$B$5*Stand!J54)/(9+Rules!$B$5)</f>
        <v>0.22778342315245487</v>
      </c>
      <c r="K44">
        <f>2*(SUM(Stand!K45:K53)+Rules!$B$5*Stand!K54)/(9+Rules!$B$5)</f>
        <v>0.17968872741114625</v>
      </c>
    </row>
    <row r="45" spans="1:11" x14ac:dyDescent="0.2">
      <c r="A45">
        <v>22</v>
      </c>
      <c r="B45">
        <f>B12</f>
        <v>-0.82934393707867271</v>
      </c>
      <c r="C45">
        <f t="shared" ref="C45:K45" si="0">C12</f>
        <v>-0.50677997193327606</v>
      </c>
      <c r="D45">
        <f t="shared" si="0"/>
        <v>-0.46738179959617321</v>
      </c>
      <c r="E45">
        <f t="shared" si="0"/>
        <v>-0.4270731064901539</v>
      </c>
      <c r="F45">
        <f t="shared" si="0"/>
        <v>-0.38654233885256678</v>
      </c>
      <c r="G45">
        <f t="shared" si="0"/>
        <v>-0.34105239981515906</v>
      </c>
      <c r="H45">
        <f t="shared" si="0"/>
        <v>-0.50671162107673018</v>
      </c>
      <c r="I45">
        <f t="shared" si="0"/>
        <v>-0.61566089283034364</v>
      </c>
      <c r="J45">
        <f t="shared" si="0"/>
        <v>-0.73750562104917949</v>
      </c>
      <c r="K45">
        <f t="shared" si="0"/>
        <v>-0.79684059040524136</v>
      </c>
    </row>
    <row r="46" spans="1:11" x14ac:dyDescent="0.2">
      <c r="A46">
        <v>23</v>
      </c>
      <c r="B46">
        <f t="shared" ref="B46:K54" si="1">B13</f>
        <v>-0.88058227943474798</v>
      </c>
      <c r="C46">
        <f t="shared" si="1"/>
        <v>-0.61558247543954125</v>
      </c>
      <c r="D46">
        <f t="shared" si="1"/>
        <v>-0.58242022586760189</v>
      </c>
      <c r="E46">
        <f t="shared" si="1"/>
        <v>-0.54844801279862854</v>
      </c>
      <c r="F46">
        <f t="shared" si="1"/>
        <v>-0.51466654487787822</v>
      </c>
      <c r="G46">
        <f t="shared" si="1"/>
        <v>-0.47125255122592757</v>
      </c>
      <c r="H46">
        <f t="shared" si="1"/>
        <v>-0.58742313134181745</v>
      </c>
      <c r="I46">
        <f t="shared" si="1"/>
        <v>-0.6909658904460948</v>
      </c>
      <c r="J46">
        <f t="shared" si="1"/>
        <v>-0.80779028549054732</v>
      </c>
      <c r="K46">
        <f t="shared" si="1"/>
        <v>-0.86754361594447438</v>
      </c>
    </row>
    <row r="47" spans="1:11" x14ac:dyDescent="0.2">
      <c r="A47">
        <v>24</v>
      </c>
      <c r="B47">
        <f t="shared" si="1"/>
        <v>-0.93182062179082337</v>
      </c>
      <c r="C47">
        <f t="shared" si="1"/>
        <v>-0.72438497894580622</v>
      </c>
      <c r="D47">
        <f t="shared" si="1"/>
        <v>-0.69745865213903058</v>
      </c>
      <c r="E47">
        <f t="shared" si="1"/>
        <v>-0.66982291910710334</v>
      </c>
      <c r="F47">
        <f t="shared" si="1"/>
        <v>-0.64279075090318982</v>
      </c>
      <c r="G47">
        <f t="shared" si="1"/>
        <v>-0.60145270263669615</v>
      </c>
      <c r="H47">
        <f t="shared" si="1"/>
        <v>-0.66813464160690461</v>
      </c>
      <c r="I47">
        <f t="shared" si="1"/>
        <v>-0.76627088806184607</v>
      </c>
      <c r="J47">
        <f t="shared" si="1"/>
        <v>-0.87807494993191493</v>
      </c>
      <c r="K47">
        <f t="shared" si="1"/>
        <v>-0.93824664148370751</v>
      </c>
    </row>
    <row r="48" spans="1:11" x14ac:dyDescent="0.2">
      <c r="A48">
        <v>25</v>
      </c>
      <c r="B48">
        <f t="shared" si="1"/>
        <v>-0.98305896414689875</v>
      </c>
      <c r="C48">
        <f t="shared" si="1"/>
        <v>-0.83318748245207119</v>
      </c>
      <c r="D48">
        <f t="shared" si="1"/>
        <v>-0.81249707841045926</v>
      </c>
      <c r="E48">
        <f t="shared" si="1"/>
        <v>-0.79119782541557804</v>
      </c>
      <c r="F48">
        <f t="shared" si="1"/>
        <v>-0.77091495692850132</v>
      </c>
      <c r="G48">
        <f t="shared" si="1"/>
        <v>-0.73165285404746472</v>
      </c>
      <c r="H48">
        <f t="shared" si="1"/>
        <v>-0.74884615187199166</v>
      </c>
      <c r="I48">
        <f t="shared" si="1"/>
        <v>-0.84157588567759711</v>
      </c>
      <c r="J48">
        <f t="shared" si="1"/>
        <v>-0.94835961437328287</v>
      </c>
      <c r="K48">
        <f t="shared" si="1"/>
        <v>-1.0089496670229408</v>
      </c>
    </row>
    <row r="49" spans="1:11" x14ac:dyDescent="0.2">
      <c r="A49">
        <v>26</v>
      </c>
      <c r="B49">
        <f t="shared" si="1"/>
        <v>-1.0342973065029741</v>
      </c>
      <c r="C49">
        <f t="shared" si="1"/>
        <v>-0.94198998595833627</v>
      </c>
      <c r="D49">
        <f t="shared" si="1"/>
        <v>-0.92753550468188806</v>
      </c>
      <c r="E49">
        <f t="shared" si="1"/>
        <v>-0.91257273172405273</v>
      </c>
      <c r="F49">
        <f t="shared" si="1"/>
        <v>-0.89903916295381292</v>
      </c>
      <c r="G49">
        <f t="shared" si="1"/>
        <v>-0.86185300545823318</v>
      </c>
      <c r="H49">
        <f t="shared" si="1"/>
        <v>-0.82955766213707893</v>
      </c>
      <c r="I49">
        <f t="shared" si="1"/>
        <v>-0.91688088329334838</v>
      </c>
      <c r="J49">
        <f t="shared" si="1"/>
        <v>-1.0186442788146506</v>
      </c>
      <c r="K49">
        <f t="shared" si="1"/>
        <v>-1.0796526925621737</v>
      </c>
    </row>
    <row r="50" spans="1:11" x14ac:dyDescent="0.2">
      <c r="A50">
        <v>27</v>
      </c>
      <c r="B50">
        <f t="shared" si="1"/>
        <v>-1.1145998488114761</v>
      </c>
      <c r="C50">
        <f t="shared" si="1"/>
        <v>-1.0723015878534836</v>
      </c>
      <c r="D50">
        <f t="shared" si="1"/>
        <v>-1.0633483906165688</v>
      </c>
      <c r="E50">
        <f t="shared" si="1"/>
        <v>-1.0540229820093887</v>
      </c>
      <c r="F50">
        <f t="shared" si="1"/>
        <v>-1.0459712590207475</v>
      </c>
      <c r="G50">
        <f t="shared" si="1"/>
        <v>-1.0175051840233627</v>
      </c>
      <c r="H50">
        <f t="shared" si="1"/>
        <v>-0.96697166375512589</v>
      </c>
      <c r="I50">
        <f t="shared" si="1"/>
        <v>-1.0119653492858949</v>
      </c>
      <c r="J50">
        <f t="shared" si="1"/>
        <v>-1.107389780407694</v>
      </c>
      <c r="K50">
        <f t="shared" si="1"/>
        <v>-1.168926441188509</v>
      </c>
    </row>
    <row r="51" spans="1:11" x14ac:dyDescent="0.2">
      <c r="A51">
        <v>28</v>
      </c>
      <c r="B51">
        <f t="shared" si="1"/>
        <v>-1.2530307910248315</v>
      </c>
      <c r="C51">
        <f t="shared" si="1"/>
        <v>-1.2448772651182354</v>
      </c>
      <c r="D51">
        <f t="shared" si="1"/>
        <v>-1.2400099402844629</v>
      </c>
      <c r="E51">
        <f t="shared" si="1"/>
        <v>-1.2349236646551558</v>
      </c>
      <c r="F51">
        <f t="shared" si="1"/>
        <v>-1.2305191351709284</v>
      </c>
      <c r="G51">
        <f t="shared" si="1"/>
        <v>-1.214958094184424</v>
      </c>
      <c r="H51">
        <f t="shared" si="1"/>
        <v>-1.1822876894992109</v>
      </c>
      <c r="I51">
        <f t="shared" si="1"/>
        <v>-1.1821117106119141</v>
      </c>
      <c r="J51">
        <f t="shared" si="1"/>
        <v>-1.2330569563040892</v>
      </c>
      <c r="K51">
        <f t="shared" si="1"/>
        <v>-1.2953416359890493</v>
      </c>
    </row>
    <row r="52" spans="1:11" x14ac:dyDescent="0.2">
      <c r="A52">
        <v>29</v>
      </c>
      <c r="B52">
        <f t="shared" si="1"/>
        <v>-1.4495901331430399</v>
      </c>
      <c r="C52">
        <f t="shared" si="1"/>
        <v>-1.4581549091214032</v>
      </c>
      <c r="D52">
        <f t="shared" si="1"/>
        <v>-1.4560657766841187</v>
      </c>
      <c r="E52">
        <f t="shared" si="1"/>
        <v>-1.4538742684747705</v>
      </c>
      <c r="F52">
        <f t="shared" si="1"/>
        <v>-1.4519825358110645</v>
      </c>
      <c r="G52">
        <f t="shared" si="1"/>
        <v>-1.4451084132286267</v>
      </c>
      <c r="H52">
        <f t="shared" si="1"/>
        <v>-1.4308994580766619</v>
      </c>
      <c r="I52">
        <f t="shared" si="1"/>
        <v>-1.4273199672714054</v>
      </c>
      <c r="J52">
        <f t="shared" si="1"/>
        <v>-1.4311487650837169</v>
      </c>
      <c r="K52">
        <f t="shared" si="1"/>
        <v>-1.4588982769637939</v>
      </c>
    </row>
    <row r="53" spans="1:11" x14ac:dyDescent="0.2">
      <c r="A53">
        <v>30</v>
      </c>
      <c r="B53">
        <f t="shared" si="1"/>
        <v>-1.7042778751661021</v>
      </c>
      <c r="C53">
        <f t="shared" si="1"/>
        <v>-1.7104605360778398</v>
      </c>
      <c r="D53">
        <f t="shared" si="1"/>
        <v>-1.7099537911843461</v>
      </c>
      <c r="E53">
        <f t="shared" si="1"/>
        <v>-1.7094204164667817</v>
      </c>
      <c r="F53">
        <f t="shared" si="1"/>
        <v>-1.7089609497545721</v>
      </c>
      <c r="G53">
        <f t="shared" si="1"/>
        <v>-1.70725588556268</v>
      </c>
      <c r="H53">
        <f t="shared" si="1"/>
        <v>-1.7037036467746889</v>
      </c>
      <c r="I53">
        <f t="shared" si="1"/>
        <v>-1.7029838379716975</v>
      </c>
      <c r="J53">
        <f t="shared" si="1"/>
        <v>-1.7016652067465778</v>
      </c>
      <c r="K53">
        <f t="shared" si="1"/>
        <v>-1.6980579025742819</v>
      </c>
    </row>
    <row r="54" spans="1:11" x14ac:dyDescent="0.2">
      <c r="A54">
        <v>31</v>
      </c>
      <c r="B54">
        <f t="shared" si="1"/>
        <v>-1.8461538461538463</v>
      </c>
      <c r="C54">
        <f t="shared" si="1"/>
        <v>-1.8461538461538463</v>
      </c>
      <c r="D54">
        <f t="shared" si="1"/>
        <v>-1.8461538461538463</v>
      </c>
      <c r="E54">
        <f t="shared" si="1"/>
        <v>-1.8461538461538463</v>
      </c>
      <c r="F54">
        <f t="shared" si="1"/>
        <v>-1.8461538461538463</v>
      </c>
      <c r="G54">
        <f t="shared" si="1"/>
        <v>-1.8461538461538463</v>
      </c>
      <c r="H54">
        <f t="shared" si="1"/>
        <v>-1.8461538461538463</v>
      </c>
      <c r="I54">
        <f t="shared" si="1"/>
        <v>-1.8461538461538463</v>
      </c>
      <c r="J54">
        <f t="shared" si="1"/>
        <v>-1.8461538461538463</v>
      </c>
      <c r="K54">
        <f t="shared" si="1"/>
        <v>-1.8461538461538463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54"/>
  <sheetViews>
    <sheetView topLeftCell="A31" workbookViewId="0">
      <selection activeCell="K9" sqref="K9"/>
    </sheetView>
  </sheetViews>
  <sheetFormatPr baseColWidth="10" defaultColWidth="8.83203125" defaultRowHeight="16" x14ac:dyDescent="0.2"/>
  <cols>
    <col min="12" max="12" width="4.83203125" customWidth="1"/>
    <col min="13" max="13" width="4.6640625" customWidth="1"/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MAX(Hit!B2,Stand!B2,Double!B2)</f>
        <v>-0.20335368314889377</v>
      </c>
      <c r="C2">
        <f>MAX(Hit!C2,Stand!C2,Double!C2)</f>
        <v>-7.5884358318949102E-2</v>
      </c>
      <c r="D2">
        <f>MAX(Hit!D2,Stand!D2,Double!D2)</f>
        <v>-4.9750706146412048E-2</v>
      </c>
      <c r="E2">
        <f>MAX(Hit!E2,Stand!E2,Double!E2)</f>
        <v>-2.2100412135834389E-2</v>
      </c>
      <c r="F2">
        <f>MAX(Hit!F2,Stand!F2,Double!F2)</f>
        <v>1.3730032284783571E-2</v>
      </c>
      <c r="G2">
        <f>MAX(Hit!G2,Stand!G2,Double!G2)</f>
        <v>3.8883411946301231E-2</v>
      </c>
      <c r="H2">
        <f>MAX(Hit!H2,Stand!H2,Double!H2)</f>
        <v>-2.7257021375862247E-2</v>
      </c>
      <c r="I2">
        <f>MAX(Hit!I2,Stand!I2,Double!I2)</f>
        <v>-0.10316172777512726</v>
      </c>
      <c r="J2">
        <f>MAX(Hit!J2,Stand!J2,Double!J2)</f>
        <v>-0.19004714305350842</v>
      </c>
      <c r="K2">
        <f>MAX(Hit!K2,Stand!K2,Double!K2)</f>
        <v>-0.24199803315764098</v>
      </c>
      <c r="N2" s="31">
        <v>2</v>
      </c>
      <c r="O2" s="31" t="str">
        <f>IF(B2=HS!B2,HS!O2,"D")</f>
        <v>H</v>
      </c>
      <c r="P2" s="31" t="str">
        <f>IF(C2=HS!C2,HS!P2,"D")</f>
        <v>H</v>
      </c>
      <c r="Q2" s="31" t="str">
        <f>IF(D2=HS!D2,HS!Q2,"D")</f>
        <v>H</v>
      </c>
      <c r="R2" s="31" t="str">
        <f>IF(E2=HS!E2,HS!R2,"D")</f>
        <v>H</v>
      </c>
      <c r="S2" s="31" t="str">
        <f>IF(F2=HS!F2,HS!S2,"D")</f>
        <v>H</v>
      </c>
      <c r="T2" s="31" t="str">
        <f>IF(G2=HS!G2,HS!T2,"D")</f>
        <v>H</v>
      </c>
      <c r="U2" s="31" t="str">
        <f>IF(H2=HS!H2,HS!U2,"D")</f>
        <v>H</v>
      </c>
      <c r="V2" s="31" t="str">
        <f>IF(I2=HS!I2,HS!V2,"D")</f>
        <v>H</v>
      </c>
      <c r="W2" s="31" t="str">
        <f>IF(J2=HS!J2,HS!W2,"D")</f>
        <v>H</v>
      </c>
      <c r="X2" s="31" t="str">
        <f>IF(K2=HS!K2,HS!X2,"D")</f>
        <v>H</v>
      </c>
    </row>
    <row r="3" spans="1:24" x14ac:dyDescent="0.2">
      <c r="A3">
        <v>3</v>
      </c>
      <c r="B3">
        <f>MAX(Hit!B3,Stand!B3,Double!B3)</f>
        <v>-0.22793749290805351</v>
      </c>
      <c r="C3">
        <f>MAX(Hit!C3,Stand!C3,Double!C3)</f>
        <v>-0.10052250439785246</v>
      </c>
      <c r="D3">
        <f>MAX(Hit!D3,Stand!D3,Double!D3)</f>
        <v>-6.8875858278897514E-2</v>
      </c>
      <c r="E3">
        <f>MAX(Hit!E3,Stand!E3,Double!E3)</f>
        <v>-3.6261290708905339E-2</v>
      </c>
      <c r="F3">
        <f>MAX(Hit!F3,Stand!F3,Double!F3)</f>
        <v>1.6995712139687808E-4</v>
      </c>
      <c r="G3">
        <f>MAX(Hit!G3,Stand!G3,Double!G3)</f>
        <v>2.447130320655936E-2</v>
      </c>
      <c r="H3">
        <f>MAX(Hit!H3,Stand!H3,Double!H3)</f>
        <v>-5.7437588540356667E-2</v>
      </c>
      <c r="I3">
        <f>MAX(Hit!I3,Stand!I3,Double!I3)</f>
        <v>-0.13094188065020101</v>
      </c>
      <c r="J3">
        <f>MAX(Hit!J3,Stand!J3,Double!J3)</f>
        <v>-0.21507662281362433</v>
      </c>
      <c r="K3">
        <f>MAX(Hit!K3,Stand!K3,Double!K3)</f>
        <v>-0.26532921479747562</v>
      </c>
      <c r="N3" s="31">
        <v>3</v>
      </c>
      <c r="O3" s="31" t="str">
        <f>IF(B3=HS!B3,HS!O3,"D")</f>
        <v>H</v>
      </c>
      <c r="P3" s="31" t="str">
        <f>IF(C3=HS!C3,HS!P3,"D")</f>
        <v>H</v>
      </c>
      <c r="Q3" s="31" t="str">
        <f>IF(D3=HS!D3,HS!Q3,"D")</f>
        <v>H</v>
      </c>
      <c r="R3" s="31" t="str">
        <f>IF(E3=HS!E3,HS!R3,"D")</f>
        <v>H</v>
      </c>
      <c r="S3" s="31" t="str">
        <f>IF(F3=HS!F3,HS!S3,"D")</f>
        <v>H</v>
      </c>
      <c r="T3" s="31" t="str">
        <f>IF(G3=HS!G3,HS!T3,"D")</f>
        <v>H</v>
      </c>
      <c r="U3" s="31" t="str">
        <f>IF(H3=HS!H3,HS!U3,"D")</f>
        <v>H</v>
      </c>
      <c r="V3" s="31" t="str">
        <f>IF(I3=HS!I3,HS!V3,"D")</f>
        <v>H</v>
      </c>
      <c r="W3" s="31" t="str">
        <f>IF(J3=HS!J3,HS!W3,"D")</f>
        <v>H</v>
      </c>
      <c r="X3" s="31" t="str">
        <f>IF(K3=HS!K3,HS!X3,"D")</f>
        <v>H</v>
      </c>
    </row>
    <row r="4" spans="1:24" x14ac:dyDescent="0.2">
      <c r="A4">
        <v>4</v>
      </c>
      <c r="B4">
        <f>MAX(Hit!B4,Stand!B4,Double!B4)</f>
        <v>-0.25307699440390863</v>
      </c>
      <c r="C4">
        <f>MAX(Hit!C4,Stand!C4,Double!C4)</f>
        <v>-0.11491332761892134</v>
      </c>
      <c r="D4">
        <f>MAX(Hit!D4,Stand!D4,Double!D4)</f>
        <v>-8.2613314299744361E-2</v>
      </c>
      <c r="E4">
        <f>MAX(Hit!E4,Stand!E4,Double!E4)</f>
        <v>-4.9367420106916922E-2</v>
      </c>
      <c r="F4">
        <f>MAX(Hit!F4,Stand!F4,Double!F4)</f>
        <v>-1.2379926519926384E-2</v>
      </c>
      <c r="G4">
        <f>MAX(Hit!G4,Stand!G4,Double!G4)</f>
        <v>1.1130417280979797E-2</v>
      </c>
      <c r="H4">
        <f>MAX(Hit!H4,Stand!H4,Double!H4)</f>
        <v>-8.8279201058463722E-2</v>
      </c>
      <c r="I4">
        <f>MAX(Hit!I4,Stand!I4,Double!I4)</f>
        <v>-0.15933415266020512</v>
      </c>
      <c r="J4">
        <f>MAX(Hit!J4,Stand!J4,Double!J4)</f>
        <v>-0.24066617915336547</v>
      </c>
      <c r="K4">
        <f>MAX(Hit!K4,Stand!K4,Double!K4)</f>
        <v>-0.28919791448567511</v>
      </c>
      <c r="N4" s="31">
        <v>4</v>
      </c>
      <c r="O4" s="31" t="str">
        <f>IF(B4=HS!B4,HS!O4,"D")</f>
        <v>H</v>
      </c>
      <c r="P4" s="31" t="str">
        <f>IF(C4=HS!C4,HS!P4,"D")</f>
        <v>H</v>
      </c>
      <c r="Q4" s="31" t="str">
        <f>IF(D4=HS!D4,HS!Q4,"D")</f>
        <v>H</v>
      </c>
      <c r="R4" s="31" t="str">
        <f>IF(E4=HS!E4,HS!R4,"D")</f>
        <v>H</v>
      </c>
      <c r="S4" s="31" t="str">
        <f>IF(F4=HS!F4,HS!S4,"D")</f>
        <v>H</v>
      </c>
      <c r="T4" s="31" t="str">
        <f>IF(G4=HS!G4,HS!T4,"D")</f>
        <v>H</v>
      </c>
      <c r="U4" s="31" t="str">
        <f>IF(H4=HS!H4,HS!U4,"D")</f>
        <v>H</v>
      </c>
      <c r="V4" s="31" t="str">
        <f>IF(I4=HS!I4,HS!V4,"D")</f>
        <v>H</v>
      </c>
      <c r="W4" s="31" t="str">
        <f>IF(J4=HS!J4,HS!W4,"D")</f>
        <v>H</v>
      </c>
      <c r="X4" s="31" t="str">
        <f>IF(K4=HS!K4,HS!X4,"D")</f>
        <v>H</v>
      </c>
    </row>
    <row r="5" spans="1:24" x14ac:dyDescent="0.2">
      <c r="A5">
        <v>5</v>
      </c>
      <c r="B5">
        <f>MAX(Hit!B5,Stand!B5,Double!B5)</f>
        <v>-0.27857459755181968</v>
      </c>
      <c r="C5">
        <f>MAX(Hit!C5,Stand!C5,Double!C5)</f>
        <v>-0.12821556706374745</v>
      </c>
      <c r="D5">
        <f>MAX(Hit!D5,Stand!D5,Double!D5)</f>
        <v>-9.5310227261489883E-2</v>
      </c>
      <c r="E5">
        <f>MAX(Hit!E5,Stand!E5,Double!E5)</f>
        <v>-6.1479464199694238E-2</v>
      </c>
      <c r="F5">
        <f>MAX(Hit!F5,Stand!F5,Double!F5)</f>
        <v>-2.397897039185962E-2</v>
      </c>
      <c r="G5">
        <f>MAX(Hit!G5,Stand!G5,Double!G5)</f>
        <v>-1.1863378384401623E-3</v>
      </c>
      <c r="H5">
        <f>MAX(Hit!H5,Stand!H5,Double!H5)</f>
        <v>-0.11944744188414852</v>
      </c>
      <c r="I5">
        <f>MAX(Hit!I5,Stand!I5,Double!I5)</f>
        <v>-0.18809330390318524</v>
      </c>
      <c r="J5">
        <f>MAX(Hit!J5,Stand!J5,Double!J5)</f>
        <v>-0.26661505335795899</v>
      </c>
      <c r="K5">
        <f>MAX(Hit!K5,Stand!K5,Double!K5)</f>
        <v>-0.31341164336497107</v>
      </c>
      <c r="N5" s="31">
        <v>5</v>
      </c>
      <c r="O5" s="31" t="str">
        <f>IF(B5=HS!B5,HS!O5,"D")</f>
        <v>H</v>
      </c>
      <c r="P5" s="31" t="str">
        <f>IF(C5=HS!C5,HS!P5,"D")</f>
        <v>H</v>
      </c>
      <c r="Q5" s="31" t="str">
        <f>IF(D5=HS!D5,HS!Q5,"D")</f>
        <v>H</v>
      </c>
      <c r="R5" s="31" t="str">
        <f>IF(E5=HS!E5,HS!R5,"D")</f>
        <v>H</v>
      </c>
      <c r="S5" s="31" t="str">
        <f>IF(F5=HS!F5,HS!S5,"D")</f>
        <v>H</v>
      </c>
      <c r="T5" s="31" t="str">
        <f>IF(G5=HS!G5,HS!T5,"D")</f>
        <v>H</v>
      </c>
      <c r="U5" s="31" t="str">
        <f>IF(H5=HS!H5,HS!U5,"D")</f>
        <v>H</v>
      </c>
      <c r="V5" s="31" t="str">
        <f>IF(I5=HS!I5,HS!V5,"D")</f>
        <v>H</v>
      </c>
      <c r="W5" s="31" t="str">
        <f>IF(J5=HS!J5,HS!W5,"D")</f>
        <v>H</v>
      </c>
      <c r="X5" s="31" t="str">
        <f>IF(K5=HS!K5,HS!X5,"D")</f>
        <v>H</v>
      </c>
    </row>
    <row r="6" spans="1:24" x14ac:dyDescent="0.2">
      <c r="A6">
        <v>6</v>
      </c>
      <c r="B6">
        <f>MAX(Hit!B6,Stand!B6,Double!B6)</f>
        <v>-0.30414663097569933</v>
      </c>
      <c r="C6">
        <f>MAX(Hit!C6,Stand!C6,Double!C6)</f>
        <v>-0.14075911746001987</v>
      </c>
      <c r="D6">
        <f>MAX(Hit!D6,Stand!D6,Double!D6)</f>
        <v>-0.10729107800860836</v>
      </c>
      <c r="E6">
        <f>MAX(Hit!E6,Stand!E6,Double!E6)</f>
        <v>-7.2917141926387305E-2</v>
      </c>
      <c r="F6">
        <f>MAX(Hit!F6,Stand!F6,Double!F6)</f>
        <v>-3.4915973330102178E-2</v>
      </c>
      <c r="G6">
        <f>MAX(Hit!G6,Stand!G6,Double!G6)</f>
        <v>-1.3005835529874294E-2</v>
      </c>
      <c r="H6">
        <f>MAX(Hit!H6,Stand!H6,Double!H6)</f>
        <v>-0.15193270723669944</v>
      </c>
      <c r="I6">
        <f>MAX(Hit!I6,Stand!I6,Double!I6)</f>
        <v>-0.21724188132078476</v>
      </c>
      <c r="J6">
        <f>MAX(Hit!J6,Stand!J6,Double!J6)</f>
        <v>-0.29264070019772598</v>
      </c>
      <c r="K6">
        <f>MAX(Hit!K6,Stand!K6,Double!K6)</f>
        <v>-0.33774944037840804</v>
      </c>
      <c r="N6" s="31">
        <v>6</v>
      </c>
      <c r="O6" s="31" t="str">
        <f>IF(B6=HS!B6,HS!O6,"D")</f>
        <v>H</v>
      </c>
      <c r="P6" s="31" t="str">
        <f>IF(C6=HS!C6,HS!P6,"D")</f>
        <v>H</v>
      </c>
      <c r="Q6" s="31" t="str">
        <f>IF(D6=HS!D6,HS!Q6,"D")</f>
        <v>H</v>
      </c>
      <c r="R6" s="31" t="str">
        <f>IF(E6=HS!E6,HS!R6,"D")</f>
        <v>H</v>
      </c>
      <c r="S6" s="31" t="str">
        <f>IF(F6=HS!F6,HS!S6,"D")</f>
        <v>H</v>
      </c>
      <c r="T6" s="31" t="str">
        <f>IF(G6=HS!G6,HS!T6,"D")</f>
        <v>H</v>
      </c>
      <c r="U6" s="31" t="str">
        <f>IF(H6=HS!H6,HS!U6,"D")</f>
        <v>H</v>
      </c>
      <c r="V6" s="31" t="str">
        <f>IF(I6=HS!I6,HS!V6,"D")</f>
        <v>H</v>
      </c>
      <c r="W6" s="31" t="str">
        <f>IF(J6=HS!J6,HS!W6,"D")</f>
        <v>H</v>
      </c>
      <c r="X6" s="31" t="str">
        <f>IF(K6=HS!K6,HS!X6,"D")</f>
        <v>H</v>
      </c>
    </row>
    <row r="7" spans="1:24" x14ac:dyDescent="0.2">
      <c r="A7">
        <v>7</v>
      </c>
      <c r="B7">
        <f>MAX(Hit!B7,Stand!B7,Double!B7)</f>
        <v>-0.31007165033163697</v>
      </c>
      <c r="C7">
        <f>MAX(Hit!C7,Stand!C7,Double!C7)</f>
        <v>-0.10918342786661633</v>
      </c>
      <c r="D7">
        <f>MAX(Hit!D7,Stand!D7,Double!D7)</f>
        <v>-7.658298190446361E-2</v>
      </c>
      <c r="E7">
        <f>MAX(Hit!E7,Stand!E7,Double!E7)</f>
        <v>-4.3021794004341876E-2</v>
      </c>
      <c r="F7">
        <f>MAX(Hit!F7,Stand!F7,Double!F7)</f>
        <v>-7.2713609029408845E-3</v>
      </c>
      <c r="G7">
        <f>MAX(Hit!G7,Stand!G7,Double!G7)</f>
        <v>2.9185342353860864E-2</v>
      </c>
      <c r="H7">
        <f>MAX(Hit!H7,Stand!H7,Double!H7)</f>
        <v>-6.8807799580427764E-2</v>
      </c>
      <c r="I7">
        <f>MAX(Hit!I7,Stand!I7,Double!I7)</f>
        <v>-0.21060476872434969</v>
      </c>
      <c r="J7">
        <f>MAX(Hit!J7,Stand!J7,Double!J7)</f>
        <v>-0.28536544048687656</v>
      </c>
      <c r="K7">
        <f>MAX(Hit!K7,Stand!K7,Double!K7)</f>
        <v>-0.31905479139833842</v>
      </c>
      <c r="N7" s="31">
        <v>7</v>
      </c>
      <c r="O7" s="31" t="str">
        <f>IF(B7=HS!B7,HS!O7,"D")</f>
        <v>H</v>
      </c>
      <c r="P7" s="31" t="str">
        <f>IF(C7=HS!C7,HS!P7,"D")</f>
        <v>H</v>
      </c>
      <c r="Q7" s="31" t="str">
        <f>IF(D7=HS!D7,HS!Q7,"D")</f>
        <v>H</v>
      </c>
      <c r="R7" s="31" t="str">
        <f>IF(E7=HS!E7,HS!R7,"D")</f>
        <v>H</v>
      </c>
      <c r="S7" s="31" t="str">
        <f>IF(F7=HS!F7,HS!S7,"D")</f>
        <v>H</v>
      </c>
      <c r="T7" s="31" t="str">
        <f>IF(G7=HS!G7,HS!T7,"D")</f>
        <v>H</v>
      </c>
      <c r="U7" s="31" t="str">
        <f>IF(H7=HS!H7,HS!U7,"D")</f>
        <v>H</v>
      </c>
      <c r="V7" s="31" t="str">
        <f>IF(I7=HS!I7,HS!V7,"D")</f>
        <v>H</v>
      </c>
      <c r="W7" s="31" t="str">
        <f>IF(J7=HS!J7,HS!W7,"D")</f>
        <v>H</v>
      </c>
      <c r="X7" s="31" t="str">
        <f>IF(K7=HS!K7,HS!X7,"D")</f>
        <v>H</v>
      </c>
    </row>
    <row r="8" spans="1:24" x14ac:dyDescent="0.2">
      <c r="A8">
        <v>8</v>
      </c>
      <c r="B8">
        <f>MAX(Hit!B8,Stand!B8,Double!B8)</f>
        <v>-0.1970288105741636</v>
      </c>
      <c r="C8">
        <f>MAX(Hit!C8,Stand!C8,Double!C8)</f>
        <v>-2.1798188008805668E-2</v>
      </c>
      <c r="D8">
        <f>MAX(Hit!D8,Stand!D8,Double!D8)</f>
        <v>8.0052625306546825E-3</v>
      </c>
      <c r="E8">
        <f>MAX(Hit!E8,Stand!E8,Double!E8)</f>
        <v>3.8784473277208811E-2</v>
      </c>
      <c r="F8">
        <f>MAX(Hit!F8,Stand!F8,Double!F8)</f>
        <v>7.0804635983033826E-2</v>
      </c>
      <c r="G8">
        <f>MAX(Hit!G8,Stand!G8,Double!G8)</f>
        <v>0.11496015009622321</v>
      </c>
      <c r="H8">
        <f>MAX(Hit!H8,Stand!H8,Double!H8)</f>
        <v>8.2207439363742862E-2</v>
      </c>
      <c r="I8">
        <f>MAX(Hit!I8,Stand!I8,Double!I8)</f>
        <v>-5.9898275658656304E-2</v>
      </c>
      <c r="J8">
        <f>MAX(Hit!J8,Stand!J8,Double!J8)</f>
        <v>-0.21018633199821757</v>
      </c>
      <c r="K8">
        <f>MAX(Hit!K8,Stand!K8,Double!K8)</f>
        <v>-0.24937508055334259</v>
      </c>
      <c r="N8" s="31">
        <v>8</v>
      </c>
      <c r="O8" s="31" t="str">
        <f>IF(B8=HS!B8,HS!O8,"D")</f>
        <v>H</v>
      </c>
      <c r="P8" s="31" t="str">
        <f>IF(C8=HS!C8,HS!P8,"D")</f>
        <v>H</v>
      </c>
      <c r="Q8" s="31" t="str">
        <f>IF(D8=HS!D8,HS!Q8,"D")</f>
        <v>H</v>
      </c>
      <c r="R8" s="31" t="str">
        <f>IF(E8=HS!E8,HS!R8,"D")</f>
        <v>H</v>
      </c>
      <c r="S8" s="31" t="str">
        <f>IF(F8=HS!F8,HS!S8,"D")</f>
        <v>H</v>
      </c>
      <c r="T8" s="31" t="str">
        <f>IF(G8=HS!G8,HS!T8,"D")</f>
        <v>H</v>
      </c>
      <c r="U8" s="31" t="str">
        <f>IF(H8=HS!H8,HS!U8,"D")</f>
        <v>H</v>
      </c>
      <c r="V8" s="31" t="str">
        <f>IF(I8=HS!I8,HS!V8,"D")</f>
        <v>H</v>
      </c>
      <c r="W8" s="31" t="str">
        <f>IF(J8=HS!J8,HS!W8,"D")</f>
        <v>H</v>
      </c>
      <c r="X8" s="31" t="str">
        <f>IF(K8=HS!K8,HS!X8,"D")</f>
        <v>H</v>
      </c>
    </row>
    <row r="9" spans="1:24" x14ac:dyDescent="0.2">
      <c r="A9">
        <v>9</v>
      </c>
      <c r="B9">
        <f>MAX(Hit!B9,Stand!B9,Double!B9)</f>
        <v>-6.5680778778066204E-2</v>
      </c>
      <c r="C9">
        <f>MAX(Hit!C9,Stand!C9,Double!C9)</f>
        <v>7.4446037576340524E-2</v>
      </c>
      <c r="D9">
        <f>MAX(Hit!D9,Stand!D9,Double!D9)</f>
        <v>0.12081635332999649</v>
      </c>
      <c r="E9">
        <f>MAX(Hit!E9,Stand!E9,Double!E9)</f>
        <v>0.18194893405242166</v>
      </c>
      <c r="F9">
        <f>MAX(Hit!F9,Stand!F9,Double!F9)</f>
        <v>0.24305722487303633</v>
      </c>
      <c r="G9">
        <f>MAX(Hit!G9,Stand!G9,Double!G9)</f>
        <v>0.31705474570166692</v>
      </c>
      <c r="H9">
        <f>MAX(Hit!H9,Stand!H9,Double!H9)</f>
        <v>0.17186785993695267</v>
      </c>
      <c r="I9">
        <f>MAX(Hit!I9,Stand!I9,Double!I9)</f>
        <v>9.8376217435392516E-2</v>
      </c>
      <c r="J9">
        <f>MAX(Hit!J9,Stand!J9,Double!J9)</f>
        <v>-5.2178053462651669E-2</v>
      </c>
      <c r="K9">
        <f>MAX(Hit!K9,Stand!K9,Double!K9)</f>
        <v>-0.15295298487455075</v>
      </c>
      <c r="N9" s="31">
        <v>9</v>
      </c>
      <c r="O9" s="31" t="str">
        <f>IF(B9=HS!B9,HS!O9,"D")</f>
        <v>H</v>
      </c>
      <c r="P9" s="31" t="str">
        <f>IF(C9=HS!C9,HS!P9,"D")</f>
        <v>H</v>
      </c>
      <c r="Q9" s="31" t="str">
        <f>IF(D9=HS!D9,HS!Q9,"D")</f>
        <v>D</v>
      </c>
      <c r="R9" s="31" t="str">
        <f>IF(E9=HS!E9,HS!R9,"D")</f>
        <v>D</v>
      </c>
      <c r="S9" s="31" t="str">
        <f>IF(F9=HS!F9,HS!S9,"D")</f>
        <v>D</v>
      </c>
      <c r="T9" s="31" t="str">
        <f>IF(G9=HS!G9,HS!T9,"D")</f>
        <v>D</v>
      </c>
      <c r="U9" s="31" t="str">
        <f>IF(H9=HS!H9,HS!U9,"D")</f>
        <v>H</v>
      </c>
      <c r="V9" s="31" t="str">
        <f>IF(I9=HS!I9,HS!V9,"D")</f>
        <v>H</v>
      </c>
      <c r="W9" s="31" t="str">
        <f>IF(J9=HS!J9,HS!W9,"D")</f>
        <v>H</v>
      </c>
      <c r="X9" s="31" t="str">
        <f>IF(K9=HS!K9,HS!X9,"D")</f>
        <v>H</v>
      </c>
    </row>
    <row r="10" spans="1:24" x14ac:dyDescent="0.2">
      <c r="A10">
        <v>10</v>
      </c>
      <c r="B10">
        <f>MAX(Hit!B10,Stand!B10,Double!B10)</f>
        <v>8.1449707945275923E-2</v>
      </c>
      <c r="C10">
        <f>MAX(Hit!C10,Stand!C10,Double!C10)</f>
        <v>0.3589394124422991</v>
      </c>
      <c r="D10">
        <f>MAX(Hit!D10,Stand!D10,Double!D10)</f>
        <v>0.40932067017593915</v>
      </c>
      <c r="E10">
        <f>MAX(Hit!E10,Stand!E10,Double!E10)</f>
        <v>0.460940243794354</v>
      </c>
      <c r="F10">
        <f>MAX(Hit!F10,Stand!F10,Double!F10)</f>
        <v>0.51251710900326775</v>
      </c>
      <c r="G10">
        <f>MAX(Hit!G10,Stand!G10,Double!G10)</f>
        <v>0.57559016859776857</v>
      </c>
      <c r="H10">
        <f>MAX(Hit!H10,Stand!H10,Double!H10)</f>
        <v>0.39241245528243773</v>
      </c>
      <c r="I10">
        <f>MAX(Hit!I10,Stand!I10,Double!I10)</f>
        <v>0.28663571688628381</v>
      </c>
      <c r="J10">
        <f>MAX(Hit!J10,Stand!J10,Double!J10)</f>
        <v>0.1443283683807712</v>
      </c>
      <c r="K10">
        <f>MAX(Hit!K10,Stand!K10,Double!K10)</f>
        <v>2.5308523040868145E-2</v>
      </c>
      <c r="N10" s="31">
        <v>10</v>
      </c>
      <c r="O10" s="31" t="str">
        <f>IF(B10=HS!B10,HS!O10,"D")</f>
        <v>H</v>
      </c>
      <c r="P10" s="31" t="str">
        <f>IF(C10=HS!C10,HS!P10,"D")</f>
        <v>D</v>
      </c>
      <c r="Q10" s="31" t="str">
        <f>IF(D10=HS!D10,HS!Q10,"D")</f>
        <v>D</v>
      </c>
      <c r="R10" s="31" t="str">
        <f>IF(E10=HS!E10,HS!R10,"D")</f>
        <v>D</v>
      </c>
      <c r="S10" s="31" t="str">
        <f>IF(F10=HS!F10,HS!S10,"D")</f>
        <v>D</v>
      </c>
      <c r="T10" s="31" t="str">
        <f>IF(G10=HS!G10,HS!T10,"D")</f>
        <v>D</v>
      </c>
      <c r="U10" s="31" t="str">
        <f>IF(H10=HS!H10,HS!U10,"D")</f>
        <v>D</v>
      </c>
      <c r="V10" s="31" t="str">
        <f>IF(I10=HS!I10,HS!V10,"D")</f>
        <v>D</v>
      </c>
      <c r="W10" s="31" t="str">
        <f>IF(J10=HS!J10,HS!W10,"D")</f>
        <v>D</v>
      </c>
      <c r="X10" s="31" t="str">
        <f>IF(K10=HS!K10,HS!X10,"D")</f>
        <v>H</v>
      </c>
    </row>
    <row r="11" spans="1:24" x14ac:dyDescent="0.2">
      <c r="A11">
        <v>11</v>
      </c>
      <c r="B11">
        <f>MAX(Hit!B11,Stand!B11,Double!B11)</f>
        <v>0.14300128216153027</v>
      </c>
      <c r="C11">
        <f>MAX(Hit!C11,Stand!C11,Double!C11)</f>
        <v>0.47064092333946889</v>
      </c>
      <c r="D11">
        <f>MAX(Hit!D11,Stand!D11,Double!D11)</f>
        <v>0.51779525312221675</v>
      </c>
      <c r="E11">
        <f>MAX(Hit!E11,Stand!E11,Double!E11)</f>
        <v>0.56604055041797607</v>
      </c>
      <c r="F11">
        <f>MAX(Hit!F11,Stand!F11,Double!F11)</f>
        <v>0.61469901790902803</v>
      </c>
      <c r="G11">
        <f>MAX(Hit!G11,Stand!G11,Double!G11)</f>
        <v>0.66738009490756944</v>
      </c>
      <c r="H11">
        <f>MAX(Hit!H11,Stand!H11,Double!H11)</f>
        <v>0.46288894886429077</v>
      </c>
      <c r="I11">
        <f>MAX(Hit!I11,Stand!I11,Double!I11)</f>
        <v>0.35069259087031501</v>
      </c>
      <c r="J11">
        <f>MAX(Hit!J11,Stand!J11,Double!J11)</f>
        <v>0.22778342315245487</v>
      </c>
      <c r="K11">
        <f>MAX(Hit!K11,Stand!K11,Double!K11)</f>
        <v>0.1796887274111463</v>
      </c>
      <c r="N11" s="31">
        <v>11</v>
      </c>
      <c r="O11" s="31" t="str">
        <f>IF(B11=HS!B11,HS!O11,"D")</f>
        <v>H</v>
      </c>
      <c r="P11" s="31" t="str">
        <f>IF(C11=HS!C11,HS!P11,"D")</f>
        <v>D</v>
      </c>
      <c r="Q11" s="31" t="str">
        <f>IF(D11=HS!D11,HS!Q11,"D")</f>
        <v>D</v>
      </c>
      <c r="R11" s="31" t="str">
        <f>IF(E11=HS!E11,HS!R11,"D")</f>
        <v>D</v>
      </c>
      <c r="S11" s="31" t="str">
        <f>IF(F11=HS!F11,HS!S11,"D")</f>
        <v>D</v>
      </c>
      <c r="T11" s="31" t="str">
        <f>IF(G11=HS!G11,HS!T11,"D")</f>
        <v>D</v>
      </c>
      <c r="U11" s="31" t="str">
        <f>IF(H11=HS!H11,HS!U11,"D")</f>
        <v>D</v>
      </c>
      <c r="V11" s="31" t="str">
        <f>IF(I11=HS!I11,HS!V11,"D")</f>
        <v>D</v>
      </c>
      <c r="W11" s="31" t="str">
        <f>IF(J11=HS!J11,HS!W11,"D")</f>
        <v>D</v>
      </c>
      <c r="X11" s="31" t="str">
        <f>IF(K11=HS!K11,HS!X11,"D")</f>
        <v>D</v>
      </c>
    </row>
    <row r="12" spans="1:24" x14ac:dyDescent="0.2">
      <c r="A12">
        <v>12</v>
      </c>
      <c r="B12">
        <f>MAX(Hit!B12,Stand!B12,Double!B12)</f>
        <v>-0.35054034044008009</v>
      </c>
      <c r="C12">
        <f>MAX(Hit!C12,Stand!C12,Double!C12)</f>
        <v>-0.25338998596663809</v>
      </c>
      <c r="D12">
        <f>MAX(Hit!D12,Stand!D12,Double!D12)</f>
        <v>-0.2336908997980866</v>
      </c>
      <c r="E12">
        <f>MAX(Hit!E12,Stand!E12,Double!E12)</f>
        <v>-0.21106310899491437</v>
      </c>
      <c r="F12">
        <f>MAX(Hit!F12,Stand!F12,Double!F12)</f>
        <v>-0.16719266083547524</v>
      </c>
      <c r="G12">
        <f>MAX(Hit!G12,Stand!G12,Double!G12)</f>
        <v>-0.1536990158300045</v>
      </c>
      <c r="H12">
        <f>MAX(Hit!H12,Stand!H12,Double!H12)</f>
        <v>-0.21284771451731424</v>
      </c>
      <c r="I12">
        <f>MAX(Hit!I12,Stand!I12,Double!I12)</f>
        <v>-0.27157480502428616</v>
      </c>
      <c r="J12">
        <f>MAX(Hit!J12,Stand!J12,Double!J12)</f>
        <v>-0.3400132806089356</v>
      </c>
      <c r="K12">
        <f>MAX(Hit!K12,Stand!K12,Double!K12)</f>
        <v>-0.38104299284808768</v>
      </c>
      <c r="N12" s="31">
        <v>12</v>
      </c>
      <c r="O12" s="31" t="str">
        <f>IF(B12=HS!B12,HS!O12,"D")</f>
        <v>H</v>
      </c>
      <c r="P12" s="31" t="str">
        <f>IF(C12=HS!C12,HS!P12,"D")</f>
        <v>H</v>
      </c>
      <c r="Q12" s="31" t="str">
        <f>IF(D12=HS!D12,HS!Q12,"D")</f>
        <v>H</v>
      </c>
      <c r="R12" s="31" t="str">
        <f>IF(E12=HS!E12,HS!R12,"D")</f>
        <v>S</v>
      </c>
      <c r="S12" s="31" t="str">
        <f>IF(F12=HS!F12,HS!S12,"D")</f>
        <v>S</v>
      </c>
      <c r="T12" s="31" t="str">
        <f>IF(G12=HS!G12,HS!T12,"D")</f>
        <v>S</v>
      </c>
      <c r="U12" s="31" t="str">
        <f>IF(H12=HS!H12,HS!U12,"D")</f>
        <v>H</v>
      </c>
      <c r="V12" s="31" t="str">
        <f>IF(I12=HS!I12,HS!V12,"D")</f>
        <v>H</v>
      </c>
      <c r="W12" s="31" t="str">
        <f>IF(J12=HS!J12,HS!W12,"D")</f>
        <v>H</v>
      </c>
      <c r="X12" s="31" t="str">
        <f>IF(K12=HS!K12,HS!X12,"D")</f>
        <v>H</v>
      </c>
    </row>
    <row r="13" spans="1:24" x14ac:dyDescent="0.2">
      <c r="A13">
        <v>13</v>
      </c>
      <c r="B13">
        <f>MAX(Hit!B13,Stand!B13,Double!B13)</f>
        <v>-0.3969303161229315</v>
      </c>
      <c r="C13">
        <f>MAX(Hit!C13,Stand!C13,Double!C13)</f>
        <v>-0.29278372720927726</v>
      </c>
      <c r="D13">
        <f>MAX(Hit!D13,Stand!D13,Double!D13)</f>
        <v>-0.2522502292357135</v>
      </c>
      <c r="E13">
        <f>MAX(Hit!E13,Stand!E13,Double!E13)</f>
        <v>-0.21106310899491437</v>
      </c>
      <c r="F13">
        <f>MAX(Hit!F13,Stand!F13,Double!F13)</f>
        <v>-0.16719266083547524</v>
      </c>
      <c r="G13">
        <f>MAX(Hit!G13,Stand!G13,Double!G13)</f>
        <v>-0.1536990158300045</v>
      </c>
      <c r="H13">
        <f>MAX(Hit!H13,Stand!H13,Double!H13)</f>
        <v>-0.26907287776607752</v>
      </c>
      <c r="I13">
        <f>MAX(Hit!I13,Stand!I13,Double!I13)</f>
        <v>-0.32360517609397998</v>
      </c>
      <c r="J13">
        <f>MAX(Hit!J13,Stand!J13,Double!J13)</f>
        <v>-0.38715518913686875</v>
      </c>
      <c r="K13">
        <f>MAX(Hit!K13,Stand!K13,Double!K13)</f>
        <v>-0.42525420764465277</v>
      </c>
      <c r="N13" s="31">
        <v>13</v>
      </c>
      <c r="O13" s="31" t="str">
        <f>IF(B13=HS!B13,HS!O13,"D")</f>
        <v>H</v>
      </c>
      <c r="P13" s="31" t="str">
        <f>IF(C13=HS!C13,HS!P13,"D")</f>
        <v>S</v>
      </c>
      <c r="Q13" s="31" t="str">
        <f>IF(D13=HS!D13,HS!Q13,"D")</f>
        <v>S</v>
      </c>
      <c r="R13" s="31" t="str">
        <f>IF(E13=HS!E13,HS!R13,"D")</f>
        <v>S</v>
      </c>
      <c r="S13" s="31" t="str">
        <f>IF(F13=HS!F13,HS!S13,"D")</f>
        <v>S</v>
      </c>
      <c r="T13" s="31" t="str">
        <f>IF(G13=HS!G13,HS!T13,"D")</f>
        <v>S</v>
      </c>
      <c r="U13" s="31" t="str">
        <f>IF(H13=HS!H13,HS!U13,"D")</f>
        <v>H</v>
      </c>
      <c r="V13" s="31" t="str">
        <f>IF(I13=HS!I13,HS!V13,"D")</f>
        <v>H</v>
      </c>
      <c r="W13" s="31" t="str">
        <f>IF(J13=HS!J13,HS!W13,"D")</f>
        <v>H</v>
      </c>
      <c r="X13" s="31" t="str">
        <f>IF(K13=HS!K13,HS!X13,"D")</f>
        <v>H</v>
      </c>
    </row>
    <row r="14" spans="1:24" x14ac:dyDescent="0.2">
      <c r="A14">
        <v>14</v>
      </c>
      <c r="B14">
        <f>MAX(Hit!B14,Stand!B14,Double!B14)</f>
        <v>-0.44000672211415065</v>
      </c>
      <c r="C14">
        <f>MAX(Hit!C14,Stand!C14,Double!C14)</f>
        <v>-0.29278372720927726</v>
      </c>
      <c r="D14">
        <f>MAX(Hit!D14,Stand!D14,Double!D14)</f>
        <v>-0.2522502292357135</v>
      </c>
      <c r="E14">
        <f>MAX(Hit!E14,Stand!E14,Double!E14)</f>
        <v>-0.21106310899491437</v>
      </c>
      <c r="F14">
        <f>MAX(Hit!F14,Stand!F14,Double!F14)</f>
        <v>-0.16719266083547524</v>
      </c>
      <c r="G14">
        <f>MAX(Hit!G14,Stand!G14,Double!G14)</f>
        <v>-0.1536990158300045</v>
      </c>
      <c r="H14">
        <f>MAX(Hit!H14,Stand!H14,Double!H14)</f>
        <v>-0.3212819579256434</v>
      </c>
      <c r="I14">
        <f>MAX(Hit!I14,Stand!I14,Double!I14)</f>
        <v>-0.37191909208726714</v>
      </c>
      <c r="J14">
        <f>MAX(Hit!J14,Stand!J14,Double!J14)</f>
        <v>-0.43092981848423528</v>
      </c>
      <c r="K14">
        <f>MAX(Hit!K14,Stand!K14,Double!K14)</f>
        <v>-0.46630747852717758</v>
      </c>
      <c r="N14" s="31">
        <v>14</v>
      </c>
      <c r="O14" s="31" t="str">
        <f>IF(B14=HS!B14,HS!O14,"D")</f>
        <v>H</v>
      </c>
      <c r="P14" s="31" t="str">
        <f>IF(C14=HS!C14,HS!P14,"D")</f>
        <v>S</v>
      </c>
      <c r="Q14" s="31" t="str">
        <f>IF(D14=HS!D14,HS!Q14,"D")</f>
        <v>S</v>
      </c>
      <c r="R14" s="31" t="str">
        <f>IF(E14=HS!E14,HS!R14,"D")</f>
        <v>S</v>
      </c>
      <c r="S14" s="31" t="str">
        <f>IF(F14=HS!F14,HS!S14,"D")</f>
        <v>S</v>
      </c>
      <c r="T14" s="31" t="str">
        <f>IF(G14=HS!G14,HS!T14,"D")</f>
        <v>S</v>
      </c>
      <c r="U14" s="31" t="str">
        <f>IF(H14=HS!H14,HS!U14,"D")</f>
        <v>H</v>
      </c>
      <c r="V14" s="31" t="str">
        <f>IF(I14=HS!I14,HS!V14,"D")</f>
        <v>H</v>
      </c>
      <c r="W14" s="31" t="str">
        <f>IF(J14=HS!J14,HS!W14,"D")</f>
        <v>H</v>
      </c>
      <c r="X14" s="31" t="str">
        <f>IF(K14=HS!K14,HS!X14,"D")</f>
        <v>H</v>
      </c>
    </row>
    <row r="15" spans="1:24" x14ac:dyDescent="0.2">
      <c r="A15">
        <v>15</v>
      </c>
      <c r="B15">
        <f>MAX(Hit!B15,Stand!B15,Double!B15)</f>
        <v>-0.4800062419631399</v>
      </c>
      <c r="C15">
        <f>MAX(Hit!C15,Stand!C15,Double!C15)</f>
        <v>-0.29278372720927726</v>
      </c>
      <c r="D15">
        <f>MAX(Hit!D15,Stand!D15,Double!D15)</f>
        <v>-0.2522502292357135</v>
      </c>
      <c r="E15">
        <f>MAX(Hit!E15,Stand!E15,Double!E15)</f>
        <v>-0.21106310899491437</v>
      </c>
      <c r="F15">
        <f>MAX(Hit!F15,Stand!F15,Double!F15)</f>
        <v>-0.16719266083547524</v>
      </c>
      <c r="G15">
        <f>MAX(Hit!G15,Stand!G15,Double!G15)</f>
        <v>-0.1536990158300045</v>
      </c>
      <c r="H15">
        <f>MAX(Hit!H15,Stand!H15,Double!H15)</f>
        <v>-0.36976181807381175</v>
      </c>
      <c r="I15">
        <f>MAX(Hit!I15,Stand!I15,Double!I15)</f>
        <v>-0.41678201408103371</v>
      </c>
      <c r="J15">
        <f>MAX(Hit!J15,Stand!J15,Double!J15)</f>
        <v>-0.47157768859250415</v>
      </c>
      <c r="K15">
        <f>MAX(Hit!K15,Stand!K15,Double!K15)</f>
        <v>-0.5044283729180935</v>
      </c>
      <c r="N15" s="31">
        <v>15</v>
      </c>
      <c r="O15" s="31" t="str">
        <f>IF(B15=HS!B15,HS!O15,"D")</f>
        <v>H</v>
      </c>
      <c r="P15" s="31" t="str">
        <f>IF(C15=HS!C15,HS!P15,"D")</f>
        <v>S</v>
      </c>
      <c r="Q15" s="31" t="str">
        <f>IF(D15=HS!D15,HS!Q15,"D")</f>
        <v>S</v>
      </c>
      <c r="R15" s="31" t="str">
        <f>IF(E15=HS!E15,HS!R15,"D")</f>
        <v>S</v>
      </c>
      <c r="S15" s="31" t="str">
        <f>IF(F15=HS!F15,HS!S15,"D")</f>
        <v>S</v>
      </c>
      <c r="T15" s="31" t="str">
        <f>IF(G15=HS!G15,HS!T15,"D")</f>
        <v>S</v>
      </c>
      <c r="U15" s="31" t="str">
        <f>IF(H15=HS!H15,HS!U15,"D")</f>
        <v>H</v>
      </c>
      <c r="V15" s="31" t="str">
        <f>IF(I15=HS!I15,HS!V15,"D")</f>
        <v>H</v>
      </c>
      <c r="W15" s="31" t="str">
        <f>IF(J15=HS!J15,HS!W15,"D")</f>
        <v>H</v>
      </c>
      <c r="X15" s="31" t="str">
        <f>IF(K15=HS!K15,HS!X15,"D")</f>
        <v>H</v>
      </c>
    </row>
    <row r="16" spans="1:24" x14ac:dyDescent="0.2">
      <c r="A16">
        <v>16</v>
      </c>
      <c r="B16">
        <f>MAX(Hit!B16,Stand!B16,Double!B16)</f>
        <v>-0.51714865325148707</v>
      </c>
      <c r="C16">
        <f>MAX(Hit!C16,Stand!C16,Double!C16)</f>
        <v>-0.29278372720927726</v>
      </c>
      <c r="D16">
        <f>MAX(Hit!D16,Stand!D16,Double!D16)</f>
        <v>-0.2522502292357135</v>
      </c>
      <c r="E16">
        <f>MAX(Hit!E16,Stand!E16,Double!E16)</f>
        <v>-0.21106310899491437</v>
      </c>
      <c r="F16">
        <f>MAX(Hit!F16,Stand!F16,Double!F16)</f>
        <v>-0.16719266083547524</v>
      </c>
      <c r="G16">
        <f>MAX(Hit!G16,Stand!G16,Double!G16)</f>
        <v>-0.1536990158300045</v>
      </c>
      <c r="H16">
        <f>MAX(Hit!H16,Stand!H16,Double!H16)</f>
        <v>-0.41477883106853947</v>
      </c>
      <c r="I16">
        <f>MAX(Hit!I16,Stand!I16,Double!I16)</f>
        <v>-0.45844044164667419</v>
      </c>
      <c r="J16">
        <f>MAX(Hit!J16,Stand!J16,Double!J16)</f>
        <v>-0.50932213940732529</v>
      </c>
      <c r="K16">
        <f>MAX(Hit!K16,Stand!K16,Double!K16)</f>
        <v>-0.53982634628108683</v>
      </c>
      <c r="N16" s="31">
        <v>16</v>
      </c>
      <c r="O16" s="31" t="str">
        <f>IF(B16=HS!B16,HS!O16,"D")</f>
        <v>H</v>
      </c>
      <c r="P16" s="31" t="str">
        <f>IF(C16=HS!C16,HS!P16,"D")</f>
        <v>S</v>
      </c>
      <c r="Q16" s="31" t="str">
        <f>IF(D16=HS!D16,HS!Q16,"D")</f>
        <v>S</v>
      </c>
      <c r="R16" s="31" t="str">
        <f>IF(E16=HS!E16,HS!R16,"D")</f>
        <v>S</v>
      </c>
      <c r="S16" s="31" t="str">
        <f>IF(F16=HS!F16,HS!S16,"D")</f>
        <v>S</v>
      </c>
      <c r="T16" s="31" t="str">
        <f>IF(G16=HS!G16,HS!T16,"D")</f>
        <v>S</v>
      </c>
      <c r="U16" s="31" t="str">
        <f>IF(H16=HS!H16,HS!U16,"D")</f>
        <v>H</v>
      </c>
      <c r="V16" s="31" t="str">
        <f>IF(I16=HS!I16,HS!V16,"D")</f>
        <v>H</v>
      </c>
      <c r="W16" s="31" t="str">
        <f>IF(J16=HS!J16,HS!W16,"D")</f>
        <v>H</v>
      </c>
      <c r="X16" s="31" t="str">
        <f>IF(K16=HS!K16,HS!X16,"D")</f>
        <v>H</v>
      </c>
    </row>
    <row r="17" spans="1:24" x14ac:dyDescent="0.2">
      <c r="A17">
        <v>17</v>
      </c>
      <c r="B17">
        <f>MAX(Hit!B17,Stand!B17,Double!B17)</f>
        <v>-0.47803347499473703</v>
      </c>
      <c r="C17">
        <f>MAX(Hit!C17,Stand!C17,Double!C17)</f>
        <v>-0.15297458768154204</v>
      </c>
      <c r="D17">
        <f>MAX(Hit!D17,Stand!D17,Double!D17)</f>
        <v>-0.11721624142457365</v>
      </c>
      <c r="E17">
        <f>MAX(Hit!E17,Stand!E17,Double!E17)</f>
        <v>-8.0573373145316152E-2</v>
      </c>
      <c r="F17">
        <f>MAX(Hit!F17,Stand!F17,Double!F17)</f>
        <v>-4.4941375564924446E-2</v>
      </c>
      <c r="G17">
        <f>MAX(Hit!G17,Stand!G17,Double!G17)</f>
        <v>1.1739160673341853E-2</v>
      </c>
      <c r="H17">
        <f>MAX(Hit!H17,Stand!H17,Double!H17)</f>
        <v>-0.10680898948269468</v>
      </c>
      <c r="I17">
        <f>MAX(Hit!I17,Stand!I17,Double!I17)</f>
        <v>-0.38195097104844711</v>
      </c>
      <c r="J17">
        <f>MAX(Hit!J17,Stand!J17,Double!J17)</f>
        <v>-0.42315423964521737</v>
      </c>
      <c r="K17">
        <f>MAX(Hit!K17,Stand!K17,Double!K17)</f>
        <v>-0.41972063392881986</v>
      </c>
      <c r="N17" s="31">
        <v>17</v>
      </c>
      <c r="O17" s="31" t="str">
        <f>IF(B17=HS!B17,HS!O17,"D")</f>
        <v>S</v>
      </c>
      <c r="P17" s="31" t="str">
        <f>IF(C17=HS!C17,HS!P17,"D")</f>
        <v>S</v>
      </c>
      <c r="Q17" s="31" t="str">
        <f>IF(D17=HS!D17,HS!Q17,"D")</f>
        <v>S</v>
      </c>
      <c r="R17" s="31" t="str">
        <f>IF(E17=HS!E17,HS!R17,"D")</f>
        <v>S</v>
      </c>
      <c r="S17" s="31" t="str">
        <f>IF(F17=HS!F17,HS!S17,"D")</f>
        <v>S</v>
      </c>
      <c r="T17" s="31" t="str">
        <f>IF(G17=HS!G17,HS!T17,"D")</f>
        <v>S</v>
      </c>
      <c r="U17" s="31" t="str">
        <f>IF(H17=HS!H17,HS!U17,"D")</f>
        <v>S</v>
      </c>
      <c r="V17" s="31" t="str">
        <f>IF(I17=HS!I17,HS!V17,"D")</f>
        <v>S</v>
      </c>
      <c r="W17" s="31" t="str">
        <f>IF(J17=HS!J17,HS!W17,"D")</f>
        <v>S</v>
      </c>
      <c r="X17" s="31" t="str">
        <f>IF(K17=HS!K17,HS!X17,"D")</f>
        <v>S</v>
      </c>
    </row>
    <row r="18" spans="1:24" x14ac:dyDescent="0.2">
      <c r="A18">
        <v>18</v>
      </c>
      <c r="B18">
        <f>MAX(Hit!B18,Stand!B18,Double!B18)</f>
        <v>-0.10019887561319057</v>
      </c>
      <c r="C18">
        <f>MAX(Hit!C18,Stand!C18,Double!C18)</f>
        <v>0.12174190222088771</v>
      </c>
      <c r="D18">
        <f>MAX(Hit!D18,Stand!D18,Double!D18)</f>
        <v>0.14830007284131119</v>
      </c>
      <c r="E18">
        <f>MAX(Hit!E18,Stand!E18,Double!E18)</f>
        <v>0.17585443719748528</v>
      </c>
      <c r="F18">
        <f>MAX(Hit!F18,Stand!F18,Double!F18)</f>
        <v>0.19956119497617719</v>
      </c>
      <c r="G18">
        <f>MAX(Hit!G18,Stand!G18,Double!G18)</f>
        <v>0.28344391604689856</v>
      </c>
      <c r="H18">
        <f>MAX(Hit!H18,Stand!H18,Double!H18)</f>
        <v>0.3995541673365518</v>
      </c>
      <c r="I18">
        <f>MAX(Hit!I18,Stand!I18,Double!I18)</f>
        <v>0.10595134861912359</v>
      </c>
      <c r="J18">
        <f>MAX(Hit!J18,Stand!J18,Double!J18)</f>
        <v>-0.18316335667343331</v>
      </c>
      <c r="K18">
        <f>MAX(Hit!K18,Stand!K18,Double!K18)</f>
        <v>-0.17830123379648949</v>
      </c>
      <c r="N18" s="31">
        <v>18</v>
      </c>
      <c r="O18" s="31" t="str">
        <f>IF(B18=HS!B18,HS!O18,"D")</f>
        <v>S</v>
      </c>
      <c r="P18" s="31" t="str">
        <f>IF(C18=HS!C18,HS!P18,"D")</f>
        <v>S</v>
      </c>
      <c r="Q18" s="31" t="str">
        <f>IF(D18=HS!D18,HS!Q18,"D")</f>
        <v>S</v>
      </c>
      <c r="R18" s="31" t="str">
        <f>IF(E18=HS!E18,HS!R18,"D")</f>
        <v>S</v>
      </c>
      <c r="S18" s="31" t="str">
        <f>IF(F18=HS!F18,HS!S18,"D")</f>
        <v>S</v>
      </c>
      <c r="T18" s="31" t="str">
        <f>IF(G18=HS!G18,HS!T18,"D")</f>
        <v>S</v>
      </c>
      <c r="U18" s="31" t="str">
        <f>IF(H18=HS!H18,HS!U18,"D")</f>
        <v>S</v>
      </c>
      <c r="V18" s="31" t="str">
        <f>IF(I18=HS!I18,HS!V18,"D")</f>
        <v>S</v>
      </c>
      <c r="W18" s="31" t="str">
        <f>IF(J18=HS!J18,HS!W18,"D")</f>
        <v>S</v>
      </c>
      <c r="X18" s="31" t="str">
        <f>IF(K18=HS!K18,HS!X18,"D")</f>
        <v>S</v>
      </c>
    </row>
    <row r="19" spans="1:24" x14ac:dyDescent="0.2">
      <c r="A19">
        <v>19</v>
      </c>
      <c r="B19">
        <f>MAX(Hit!B19,Stand!B19,Double!B19)</f>
        <v>0.27763572376835594</v>
      </c>
      <c r="C19">
        <f>MAX(Hit!C19,Stand!C19,Double!C19)</f>
        <v>0.38630468602058993</v>
      </c>
      <c r="D19">
        <f>MAX(Hit!D19,Stand!D19,Double!D19)</f>
        <v>0.4043629365977599</v>
      </c>
      <c r="E19">
        <f>MAX(Hit!E19,Stand!E19,Double!E19)</f>
        <v>0.42317892482749653</v>
      </c>
      <c r="F19">
        <f>MAX(Hit!F19,Stand!F19,Double!F19)</f>
        <v>0.43951210416088371</v>
      </c>
      <c r="G19">
        <f>MAX(Hit!G19,Stand!G19,Double!G19)</f>
        <v>0.49597707378731914</v>
      </c>
      <c r="H19">
        <f>MAX(Hit!H19,Stand!H19,Double!H19)</f>
        <v>0.6159764957534315</v>
      </c>
      <c r="I19">
        <f>MAX(Hit!I19,Stand!I19,Double!I19)</f>
        <v>0.59385366828669439</v>
      </c>
      <c r="J19">
        <f>MAX(Hit!J19,Stand!J19,Double!J19)</f>
        <v>0.28759675706758148</v>
      </c>
      <c r="K19">
        <f>MAX(Hit!K19,Stand!K19,Double!K19)</f>
        <v>6.3118166335840831E-2</v>
      </c>
      <c r="N19" s="31">
        <v>19</v>
      </c>
      <c r="O19" s="31" t="str">
        <f>IF(B19=HS!B19,HS!O19,"D")</f>
        <v>S</v>
      </c>
      <c r="P19" s="31" t="str">
        <f>IF(C19=HS!C19,HS!P19,"D")</f>
        <v>S</v>
      </c>
      <c r="Q19" s="31" t="str">
        <f>IF(D19=HS!D19,HS!Q19,"D")</f>
        <v>S</v>
      </c>
      <c r="R19" s="31" t="str">
        <f>IF(E19=HS!E19,HS!R19,"D")</f>
        <v>S</v>
      </c>
      <c r="S19" s="31" t="str">
        <f>IF(F19=HS!F19,HS!S19,"D")</f>
        <v>S</v>
      </c>
      <c r="T19" s="31" t="str">
        <f>IF(G19=HS!G19,HS!T19,"D")</f>
        <v>S</v>
      </c>
      <c r="U19" s="31" t="str">
        <f>IF(H19=HS!H19,HS!U19,"D")</f>
        <v>S</v>
      </c>
      <c r="V19" s="31" t="str">
        <f>IF(I19=HS!I19,HS!V19,"D")</f>
        <v>S</v>
      </c>
      <c r="W19" s="31" t="str">
        <f>IF(J19=HS!J19,HS!W19,"D")</f>
        <v>S</v>
      </c>
      <c r="X19" s="31" t="str">
        <f>IF(K19=HS!K19,HS!X19,"D")</f>
        <v>S</v>
      </c>
    </row>
    <row r="20" spans="1:24" x14ac:dyDescent="0.2">
      <c r="A20">
        <v>20</v>
      </c>
      <c r="B20">
        <f>MAX(Hit!B20,Stand!B20,Double!B20)</f>
        <v>0.65547032314990239</v>
      </c>
      <c r="C20">
        <f>MAX(Hit!C20,Stand!C20,Double!C20)</f>
        <v>0.63998657521683877</v>
      </c>
      <c r="D20">
        <f>MAX(Hit!D20,Stand!D20,Double!D20)</f>
        <v>0.65027209425148136</v>
      </c>
      <c r="E20">
        <f>MAX(Hit!E20,Stand!E20,Double!E20)</f>
        <v>0.66104996194807186</v>
      </c>
      <c r="F20">
        <f>MAX(Hit!F20,Stand!F20,Double!F20)</f>
        <v>0.67035969063279999</v>
      </c>
      <c r="G20">
        <f>MAX(Hit!G20,Stand!G20,Double!G20)</f>
        <v>0.70395857017134467</v>
      </c>
      <c r="H20">
        <f>MAX(Hit!H20,Stand!H20,Double!H20)</f>
        <v>0.77322722653717491</v>
      </c>
      <c r="I20">
        <f>MAX(Hit!I20,Stand!I20,Double!I20)</f>
        <v>0.79181515955189841</v>
      </c>
      <c r="J20">
        <f>MAX(Hit!J20,Stand!J20,Double!J20)</f>
        <v>0.75835687080859626</v>
      </c>
      <c r="K20">
        <f>MAX(Hit!K20,Stand!K20,Double!K20)</f>
        <v>0.55453756646817121</v>
      </c>
      <c r="N20" s="31">
        <v>20</v>
      </c>
      <c r="O20" s="31" t="str">
        <f>IF(B20=HS!B20,HS!O20,"D")</f>
        <v>S</v>
      </c>
      <c r="P20" s="31" t="str">
        <f>IF(C20=HS!C20,HS!P20,"D")</f>
        <v>S</v>
      </c>
      <c r="Q20" s="31" t="str">
        <f>IF(D20=HS!D20,HS!Q20,"D")</f>
        <v>S</v>
      </c>
      <c r="R20" s="31" t="str">
        <f>IF(E20=HS!E20,HS!R20,"D")</f>
        <v>S</v>
      </c>
      <c r="S20" s="31" t="str">
        <f>IF(F20=HS!F20,HS!S20,"D")</f>
        <v>S</v>
      </c>
      <c r="T20" s="31" t="str">
        <f>IF(G20=HS!G20,HS!T20,"D")</f>
        <v>S</v>
      </c>
      <c r="U20" s="31" t="str">
        <f>IF(H20=HS!H20,HS!U20,"D")</f>
        <v>S</v>
      </c>
      <c r="V20" s="31" t="str">
        <f>IF(I20=HS!I20,HS!V20,"D")</f>
        <v>S</v>
      </c>
      <c r="W20" s="31" t="str">
        <f>IF(J20=HS!J20,HS!W20,"D")</f>
        <v>S</v>
      </c>
      <c r="X20" s="31" t="str">
        <f>IF(K20=HS!K20,HS!X20,"D")</f>
        <v>S</v>
      </c>
    </row>
    <row r="21" spans="1:24" x14ac:dyDescent="0.2">
      <c r="A21">
        <v>21</v>
      </c>
      <c r="B21">
        <f>MAX(Hit!B21,Stand!B21,Double!B21)</f>
        <v>0.92219381142033785</v>
      </c>
      <c r="C21">
        <f>MAX(Hit!C21,Stand!C21,Double!C21)</f>
        <v>0.88200651549403997</v>
      </c>
      <c r="D21">
        <f>MAX(Hit!D21,Stand!D21,Double!D21)</f>
        <v>0.88530035730174927</v>
      </c>
      <c r="E21">
        <f>MAX(Hit!E21,Stand!E21,Double!E21)</f>
        <v>0.88876729296591961</v>
      </c>
      <c r="F21">
        <f>MAX(Hit!F21,Stand!F21,Double!F21)</f>
        <v>0.89175382659528035</v>
      </c>
      <c r="G21">
        <f>MAX(Hit!G21,Stand!G21,Double!G21)</f>
        <v>0.90283674384257995</v>
      </c>
      <c r="H21">
        <f>MAX(Hit!H21,Stand!H21,Double!H21)</f>
        <v>0.92592629596452325</v>
      </c>
      <c r="I21">
        <f>MAX(Hit!I21,Stand!I21,Double!I21)</f>
        <v>0.93060505318396614</v>
      </c>
      <c r="J21">
        <f>MAX(Hit!J21,Stand!J21,Double!J21)</f>
        <v>0.93917615614724415</v>
      </c>
      <c r="K21">
        <f>MAX(Hit!K21,Stand!K21,Double!K21)</f>
        <v>0.96262363326716827</v>
      </c>
      <c r="N21" s="31">
        <v>21</v>
      </c>
      <c r="O21" s="31" t="str">
        <f>IF(B21=HS!B21,HS!O21,"D")</f>
        <v>S</v>
      </c>
      <c r="P21" s="31" t="str">
        <f>IF(C21=HS!C21,HS!P21,"D")</f>
        <v>S</v>
      </c>
      <c r="Q21" s="31" t="str">
        <f>IF(D21=HS!D21,HS!Q21,"D")</f>
        <v>S</v>
      </c>
      <c r="R21" s="31" t="str">
        <f>IF(E21=HS!E21,HS!R21,"D")</f>
        <v>S</v>
      </c>
      <c r="S21" s="31" t="str">
        <f>IF(F21=HS!F21,HS!S21,"D")</f>
        <v>S</v>
      </c>
      <c r="T21" s="31" t="str">
        <f>IF(G21=HS!G21,HS!T21,"D")</f>
        <v>S</v>
      </c>
      <c r="U21" s="31" t="str">
        <f>IF(H21=HS!H21,HS!U21,"D")</f>
        <v>S</v>
      </c>
      <c r="V21" s="31" t="str">
        <f>IF(I21=HS!I21,HS!V21,"D")</f>
        <v>S</v>
      </c>
      <c r="W21" s="31" t="str">
        <f>IF(J21=HS!J21,HS!W21,"D")</f>
        <v>S</v>
      </c>
      <c r="X21" s="31" t="str">
        <f>IF(K21=HS!K21,HS!X21,"D")</f>
        <v>S</v>
      </c>
    </row>
    <row r="22" spans="1:24" x14ac:dyDescent="0.2">
      <c r="A22">
        <v>22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31">
        <v>22</v>
      </c>
      <c r="O22" s="31" t="str">
        <f>IF(B22=HS!B22,HS!O22,"D")</f>
        <v>S</v>
      </c>
      <c r="P22" s="31" t="str">
        <f>IF(C22=HS!C22,HS!P22,"D")</f>
        <v>S</v>
      </c>
      <c r="Q22" s="31" t="str">
        <f>IF(D22=HS!D22,HS!Q22,"D")</f>
        <v>S</v>
      </c>
      <c r="R22" s="31" t="str">
        <f>IF(E22=HS!E22,HS!R22,"D")</f>
        <v>S</v>
      </c>
      <c r="S22" s="31" t="str">
        <f>IF(F22=HS!F22,HS!S22,"D")</f>
        <v>S</v>
      </c>
      <c r="T22" s="31" t="str">
        <f>IF(G22=HS!G22,HS!T22,"D")</f>
        <v>S</v>
      </c>
      <c r="U22" s="31" t="str">
        <f>IF(H22=HS!H22,HS!U22,"D")</f>
        <v>S</v>
      </c>
      <c r="V22" s="31" t="str">
        <f>IF(I22=HS!I22,HS!V22,"D")</f>
        <v>S</v>
      </c>
      <c r="W22" s="31" t="str">
        <f>IF(J22=HS!J22,HS!W22,"D")</f>
        <v>S</v>
      </c>
      <c r="X22" s="31" t="str">
        <f>IF(K22=HS!K22,HS!X22,"D")</f>
        <v>S</v>
      </c>
    </row>
    <row r="23" spans="1:24" x14ac:dyDescent="0.2">
      <c r="A23">
        <v>23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31">
        <v>23</v>
      </c>
      <c r="O23" s="31" t="str">
        <f>IF(B23=HS!B23,HS!O23,"D")</f>
        <v>S</v>
      </c>
      <c r="P23" s="31" t="str">
        <f>IF(C23=HS!C23,HS!P23,"D")</f>
        <v>S</v>
      </c>
      <c r="Q23" s="31" t="str">
        <f>IF(D23=HS!D23,HS!Q23,"D")</f>
        <v>S</v>
      </c>
      <c r="R23" s="31" t="str">
        <f>IF(E23=HS!E23,HS!R23,"D")</f>
        <v>S</v>
      </c>
      <c r="S23" s="31" t="str">
        <f>IF(F23=HS!F23,HS!S23,"D")</f>
        <v>S</v>
      </c>
      <c r="T23" s="31" t="str">
        <f>IF(G23=HS!G23,HS!T23,"D")</f>
        <v>S</v>
      </c>
      <c r="U23" s="31" t="str">
        <f>IF(H23=HS!H23,HS!U23,"D")</f>
        <v>S</v>
      </c>
      <c r="V23" s="31" t="str">
        <f>IF(I23=HS!I23,HS!V23,"D")</f>
        <v>S</v>
      </c>
      <c r="W23" s="31" t="str">
        <f>IF(J23=HS!J23,HS!W23,"D")</f>
        <v>S</v>
      </c>
      <c r="X23" s="31" t="str">
        <f>IF(K23=HS!K23,HS!X23,"D")</f>
        <v>S</v>
      </c>
    </row>
    <row r="24" spans="1:24" x14ac:dyDescent="0.2">
      <c r="A24">
        <v>24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31">
        <v>24</v>
      </c>
      <c r="O24" s="31" t="str">
        <f>IF(B24=HS!B24,HS!O24,"D")</f>
        <v>S</v>
      </c>
      <c r="P24" s="31" t="str">
        <f>IF(C24=HS!C24,HS!P24,"D")</f>
        <v>S</v>
      </c>
      <c r="Q24" s="31" t="str">
        <f>IF(D24=HS!D24,HS!Q24,"D")</f>
        <v>S</v>
      </c>
      <c r="R24" s="31" t="str">
        <f>IF(E24=HS!E24,HS!R24,"D")</f>
        <v>S</v>
      </c>
      <c r="S24" s="31" t="str">
        <f>IF(F24=HS!F24,HS!S24,"D")</f>
        <v>S</v>
      </c>
      <c r="T24" s="31" t="str">
        <f>IF(G24=HS!G24,HS!T24,"D")</f>
        <v>S</v>
      </c>
      <c r="U24" s="31" t="str">
        <f>IF(H24=HS!H24,HS!U24,"D")</f>
        <v>S</v>
      </c>
      <c r="V24" s="31" t="str">
        <f>IF(I24=HS!I24,HS!V24,"D")</f>
        <v>S</v>
      </c>
      <c r="W24" s="31" t="str">
        <f>IF(J24=HS!J24,HS!W24,"D")</f>
        <v>S</v>
      </c>
      <c r="X24" s="31" t="str">
        <f>IF(K24=HS!K24,HS!X24,"D")</f>
        <v>S</v>
      </c>
    </row>
    <row r="25" spans="1:24" x14ac:dyDescent="0.2">
      <c r="A25">
        <v>25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31">
        <v>25</v>
      </c>
      <c r="O25" s="31" t="str">
        <f>IF(B25=HS!B25,HS!O25,"D")</f>
        <v>S</v>
      </c>
      <c r="P25" s="31" t="str">
        <f>IF(C25=HS!C25,HS!P25,"D")</f>
        <v>S</v>
      </c>
      <c r="Q25" s="31" t="str">
        <f>IF(D25=HS!D25,HS!Q25,"D")</f>
        <v>S</v>
      </c>
      <c r="R25" s="31" t="str">
        <f>IF(E25=HS!E25,HS!R25,"D")</f>
        <v>S</v>
      </c>
      <c r="S25" s="31" t="str">
        <f>IF(F25=HS!F25,HS!S25,"D")</f>
        <v>S</v>
      </c>
      <c r="T25" s="31" t="str">
        <f>IF(G25=HS!G25,HS!T25,"D")</f>
        <v>S</v>
      </c>
      <c r="U25" s="31" t="str">
        <f>IF(H25=HS!H25,HS!U25,"D")</f>
        <v>S</v>
      </c>
      <c r="V25" s="31" t="str">
        <f>IF(I25=HS!I25,HS!V25,"D")</f>
        <v>S</v>
      </c>
      <c r="W25" s="31" t="str">
        <f>IF(J25=HS!J25,HS!W25,"D")</f>
        <v>S</v>
      </c>
      <c r="X25" s="31" t="str">
        <f>IF(K25=HS!K25,HS!X25,"D")</f>
        <v>S</v>
      </c>
    </row>
    <row r="26" spans="1:24" x14ac:dyDescent="0.2">
      <c r="A26">
        <v>26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31">
        <v>26</v>
      </c>
      <c r="O26" s="31" t="str">
        <f>IF(B26=HS!B26,HS!O26,"D")</f>
        <v>S</v>
      </c>
      <c r="P26" s="31" t="str">
        <f>IF(C26=HS!C26,HS!P26,"D")</f>
        <v>S</v>
      </c>
      <c r="Q26" s="31" t="str">
        <f>IF(D26=HS!D26,HS!Q26,"D")</f>
        <v>S</v>
      </c>
      <c r="R26" s="31" t="str">
        <f>IF(E26=HS!E26,HS!R26,"D")</f>
        <v>S</v>
      </c>
      <c r="S26" s="31" t="str">
        <f>IF(F26=HS!F26,HS!S26,"D")</f>
        <v>S</v>
      </c>
      <c r="T26" s="31" t="str">
        <f>IF(G26=HS!G26,HS!T26,"D")</f>
        <v>S</v>
      </c>
      <c r="U26" s="31" t="str">
        <f>IF(H26=HS!H26,HS!U26,"D")</f>
        <v>S</v>
      </c>
      <c r="V26" s="31" t="str">
        <f>IF(I26=HS!I26,HS!V26,"D")</f>
        <v>S</v>
      </c>
      <c r="W26" s="31" t="str">
        <f>IF(J26=HS!J26,HS!W26,"D")</f>
        <v>S</v>
      </c>
      <c r="X26" s="31" t="str">
        <f>IF(K26=HS!K26,HS!X26,"D")</f>
        <v>S</v>
      </c>
    </row>
    <row r="27" spans="1:24" x14ac:dyDescent="0.2">
      <c r="A27">
        <v>27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31">
        <v>27</v>
      </c>
      <c r="O27" s="31" t="str">
        <f>IF(B27=HS!B27,HS!O27,"D")</f>
        <v>S</v>
      </c>
      <c r="P27" s="31" t="str">
        <f>IF(C27=HS!C27,HS!P27,"D")</f>
        <v>S</v>
      </c>
      <c r="Q27" s="31" t="str">
        <f>IF(D27=HS!D27,HS!Q27,"D")</f>
        <v>S</v>
      </c>
      <c r="R27" s="31" t="str">
        <f>IF(E27=HS!E27,HS!R27,"D")</f>
        <v>S</v>
      </c>
      <c r="S27" s="31" t="str">
        <f>IF(F27=HS!F27,HS!S27,"D")</f>
        <v>S</v>
      </c>
      <c r="T27" s="31" t="str">
        <f>IF(G27=HS!G27,HS!T27,"D")</f>
        <v>S</v>
      </c>
      <c r="U27" s="31" t="str">
        <f>IF(H27=HS!H27,HS!U27,"D")</f>
        <v>S</v>
      </c>
      <c r="V27" s="31" t="str">
        <f>IF(I27=HS!I27,HS!V27,"D")</f>
        <v>S</v>
      </c>
      <c r="W27" s="31" t="str">
        <f>IF(J27=HS!J27,HS!W27,"D")</f>
        <v>S</v>
      </c>
      <c r="X27" s="31" t="str">
        <f>IF(K27=HS!K27,HS!X27,"D")</f>
        <v>S</v>
      </c>
    </row>
    <row r="28" spans="1:24" x14ac:dyDescent="0.2">
      <c r="A28">
        <v>28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31">
        <v>28</v>
      </c>
      <c r="O28" s="31" t="str">
        <f>IF(B28=HS!B28,HS!O28,"D")</f>
        <v>S</v>
      </c>
      <c r="P28" s="31" t="str">
        <f>IF(C28=HS!C28,HS!P28,"D")</f>
        <v>S</v>
      </c>
      <c r="Q28" s="31" t="str">
        <f>IF(D28=HS!D28,HS!Q28,"D")</f>
        <v>S</v>
      </c>
      <c r="R28" s="31" t="str">
        <f>IF(E28=HS!E28,HS!R28,"D")</f>
        <v>S</v>
      </c>
      <c r="S28" s="31" t="str">
        <f>IF(F28=HS!F28,HS!S28,"D")</f>
        <v>S</v>
      </c>
      <c r="T28" s="31" t="str">
        <f>IF(G28=HS!G28,HS!T28,"D")</f>
        <v>S</v>
      </c>
      <c r="U28" s="31" t="str">
        <f>IF(H28=HS!H28,HS!U28,"D")</f>
        <v>S</v>
      </c>
      <c r="V28" s="31" t="str">
        <f>IF(I28=HS!I28,HS!V28,"D")</f>
        <v>S</v>
      </c>
      <c r="W28" s="31" t="str">
        <f>IF(J28=HS!J28,HS!W28,"D")</f>
        <v>S</v>
      </c>
      <c r="X28" s="31" t="str">
        <f>IF(K28=HS!K28,HS!X28,"D")</f>
        <v>S</v>
      </c>
    </row>
    <row r="29" spans="1:24" x14ac:dyDescent="0.2">
      <c r="A29">
        <v>29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31">
        <v>29</v>
      </c>
      <c r="O29" s="31" t="str">
        <f>IF(B29=HS!B29,HS!O29,"D")</f>
        <v>S</v>
      </c>
      <c r="P29" s="31" t="str">
        <f>IF(C29=HS!C29,HS!P29,"D")</f>
        <v>S</v>
      </c>
      <c r="Q29" s="31" t="str">
        <f>IF(D29=HS!D29,HS!Q29,"D")</f>
        <v>S</v>
      </c>
      <c r="R29" s="31" t="str">
        <f>IF(E29=HS!E29,HS!R29,"D")</f>
        <v>S</v>
      </c>
      <c r="S29" s="31" t="str">
        <f>IF(F29=HS!F29,HS!S29,"D")</f>
        <v>S</v>
      </c>
      <c r="T29" s="31" t="str">
        <f>IF(G29=HS!G29,HS!T29,"D")</f>
        <v>S</v>
      </c>
      <c r="U29" s="31" t="str">
        <f>IF(H29=HS!H29,HS!U29,"D")</f>
        <v>S</v>
      </c>
      <c r="V29" s="31" t="str">
        <f>IF(I29=HS!I29,HS!V29,"D")</f>
        <v>S</v>
      </c>
      <c r="W29" s="31" t="str">
        <f>IF(J29=HS!J29,HS!W29,"D")</f>
        <v>S</v>
      </c>
      <c r="X29" s="31" t="str">
        <f>IF(K29=HS!K29,HS!X29,"D")</f>
        <v>S</v>
      </c>
    </row>
    <row r="30" spans="1:24" x14ac:dyDescent="0.2">
      <c r="A30">
        <v>30</v>
      </c>
      <c r="B30">
        <f>MAX(Hit!B30,Stand!B30,Double!B30)</f>
        <v>-1</v>
      </c>
      <c r="C30">
        <f>MAX(Hit!C30,Stand!C30,Double!C30)</f>
        <v>-1</v>
      </c>
      <c r="D30">
        <f>MAX(Hit!D30,Stand!D30,Double!D30)</f>
        <v>-1</v>
      </c>
      <c r="E30">
        <f>MAX(Hit!E30,Stand!E30,Double!E30)</f>
        <v>-1</v>
      </c>
      <c r="F30">
        <f>MAX(Hit!F30,Stand!F30,Double!F30)</f>
        <v>-1</v>
      </c>
      <c r="G30">
        <f>MAX(Hit!G30,Stand!G30,Double!G30)</f>
        <v>-1</v>
      </c>
      <c r="H30">
        <f>MAX(Hit!H30,Stand!H30,Double!H30)</f>
        <v>-1</v>
      </c>
      <c r="I30">
        <f>MAX(Hit!I30,Stand!I30,Double!I30)</f>
        <v>-1</v>
      </c>
      <c r="J30">
        <f>MAX(Hit!J30,Stand!J30,Double!J30)</f>
        <v>-1</v>
      </c>
      <c r="K30">
        <f>MAX(Hit!K30,Stand!K30,Double!K30)</f>
        <v>-1</v>
      </c>
      <c r="N30" s="31">
        <v>30</v>
      </c>
      <c r="O30" s="31" t="str">
        <f>IF(B30=HS!B30,HS!O30,"D")</f>
        <v>S</v>
      </c>
      <c r="P30" s="31" t="str">
        <f>IF(C30=HS!C30,HS!P30,"D")</f>
        <v>S</v>
      </c>
      <c r="Q30" s="31" t="str">
        <f>IF(D30=HS!D30,HS!Q30,"D")</f>
        <v>S</v>
      </c>
      <c r="R30" s="31" t="str">
        <f>IF(E30=HS!E30,HS!R30,"D")</f>
        <v>S</v>
      </c>
      <c r="S30" s="31" t="str">
        <f>IF(F30=HS!F30,HS!S30,"D")</f>
        <v>S</v>
      </c>
      <c r="T30" s="31" t="str">
        <f>IF(G30=HS!G30,HS!T30,"D")</f>
        <v>S</v>
      </c>
      <c r="U30" s="31" t="str">
        <f>IF(H30=HS!H30,HS!U30,"D")</f>
        <v>S</v>
      </c>
      <c r="V30" s="31" t="str">
        <f>IF(I30=HS!I30,HS!V30,"D")</f>
        <v>S</v>
      </c>
      <c r="W30" s="31" t="str">
        <f>IF(J30=HS!J30,HS!W30,"D")</f>
        <v>S</v>
      </c>
      <c r="X30" s="31" t="str">
        <f>IF(K30=HS!K30,HS!X30,"D")</f>
        <v>S</v>
      </c>
    </row>
    <row r="31" spans="1:24" x14ac:dyDescent="0.2">
      <c r="A31">
        <v>31</v>
      </c>
      <c r="B31">
        <f>MAX(Hit!B31,Stand!B31,Double!B31)</f>
        <v>-1</v>
      </c>
      <c r="C31">
        <f>MAX(Hit!C31,Stand!C31,Double!C31)</f>
        <v>-1</v>
      </c>
      <c r="D31">
        <f>MAX(Hit!D31,Stand!D31,Double!D31)</f>
        <v>-1</v>
      </c>
      <c r="E31">
        <f>MAX(Hit!E31,Stand!E31,Double!E31)</f>
        <v>-1</v>
      </c>
      <c r="F31">
        <f>MAX(Hit!F31,Stand!F31,Double!F31)</f>
        <v>-1</v>
      </c>
      <c r="G31">
        <f>MAX(Hit!G31,Stand!G31,Double!G31)</f>
        <v>-1</v>
      </c>
      <c r="H31">
        <f>MAX(Hit!H31,Stand!H31,Double!H31)</f>
        <v>-1</v>
      </c>
      <c r="I31">
        <f>MAX(Hit!I31,Stand!I31,Double!I31)</f>
        <v>-1</v>
      </c>
      <c r="J31">
        <f>MAX(Hit!J31,Stand!J31,Double!J31)</f>
        <v>-1</v>
      </c>
      <c r="K31">
        <f>MAX(Hit!K31,Stand!K31,Double!K31)</f>
        <v>-1</v>
      </c>
      <c r="N31" s="31">
        <v>31</v>
      </c>
      <c r="O31" s="31" t="str">
        <f>IF(B31=HS!B31,HS!O31,"D")</f>
        <v>S</v>
      </c>
      <c r="P31" s="31" t="str">
        <f>IF(C31=HS!C31,HS!P31,"D")</f>
        <v>S</v>
      </c>
      <c r="Q31" s="31" t="str">
        <f>IF(D31=HS!D31,HS!Q31,"D")</f>
        <v>S</v>
      </c>
      <c r="R31" s="31" t="str">
        <f>IF(E31=HS!E31,HS!R31,"D")</f>
        <v>S</v>
      </c>
      <c r="S31" s="31" t="str">
        <f>IF(F31=HS!F31,HS!S31,"D")</f>
        <v>S</v>
      </c>
      <c r="T31" s="31" t="str">
        <f>IF(G31=HS!G31,HS!T31,"D")</f>
        <v>S</v>
      </c>
      <c r="U31" s="31" t="str">
        <f>IF(H31=HS!H31,HS!U31,"D")</f>
        <v>S</v>
      </c>
      <c r="V31" s="31" t="str">
        <f>IF(I31=HS!I31,HS!V31,"D")</f>
        <v>S</v>
      </c>
      <c r="W31" s="31" t="str">
        <f>IF(J31=HS!J31,HS!W31,"D")</f>
        <v>S</v>
      </c>
      <c r="X31" s="31" t="str">
        <f>IF(K31=HS!K31,HS!X31,"D")</f>
        <v>S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MAX(Hit!B34,Stand!B34,Double!B34)</f>
        <v>0.29861942370404337</v>
      </c>
      <c r="C34">
        <f>MAX(Hit!C34,Stand!C34,Double!C34)</f>
        <v>0.47064092333946894</v>
      </c>
      <c r="D34">
        <f>MAX(Hit!D34,Stand!D34,Double!D34)</f>
        <v>0.51779525312221664</v>
      </c>
      <c r="E34">
        <f>MAX(Hit!E34,Stand!E34,Double!E34)</f>
        <v>0.56604055041797596</v>
      </c>
      <c r="F34">
        <f>MAX(Hit!F34,Stand!F34,Double!F34)</f>
        <v>0.61469901790902803</v>
      </c>
      <c r="G34">
        <f>MAX(Hit!G34,Stand!G34,Double!G34)</f>
        <v>0.66738009490756944</v>
      </c>
      <c r="H34">
        <f>MAX(Hit!H34,Stand!H34,Double!H34)</f>
        <v>0.46288894886429088</v>
      </c>
      <c r="I34">
        <f>MAX(Hit!I34,Stand!I34,Double!I34)</f>
        <v>0.40074805174057648</v>
      </c>
      <c r="J34">
        <f>MAX(Hit!J34,Stand!J34,Double!J34)</f>
        <v>0.32142328174266549</v>
      </c>
      <c r="K34">
        <f>MAX(Hit!K34,Stand!K34,Double!K34)</f>
        <v>0.26400071601402691</v>
      </c>
      <c r="N34" s="31">
        <v>11</v>
      </c>
      <c r="O34" s="31" t="str">
        <f>IF(B34=HS!B34,HS!O34,"D")</f>
        <v>H</v>
      </c>
      <c r="P34" s="31" t="str">
        <f>IF(C34=HS!C34,HS!P34,"D")</f>
        <v>D</v>
      </c>
      <c r="Q34" s="31" t="str">
        <f>IF(D34=HS!D34,HS!Q34,"D")</f>
        <v>D</v>
      </c>
      <c r="R34" s="31" t="str">
        <f>IF(E34=HS!E34,HS!R34,"D")</f>
        <v>D</v>
      </c>
      <c r="S34" s="31" t="str">
        <f>IF(F34=HS!F34,HS!S34,"D")</f>
        <v>D</v>
      </c>
      <c r="T34" s="31" t="str">
        <f>IF(G34=HS!G34,HS!T34,"D")</f>
        <v>D</v>
      </c>
      <c r="U34" s="31" t="str">
        <f>IF(H34=HS!H34,HS!U34,"D")</f>
        <v>D</v>
      </c>
      <c r="V34" s="31" t="str">
        <f>IF(I34=HS!I34,HS!V34,"D")</f>
        <v>H</v>
      </c>
      <c r="W34" s="31" t="str">
        <f>IF(J34=HS!J34,HS!W34,"D")</f>
        <v>H</v>
      </c>
      <c r="X34" s="31" t="str">
        <f>IF(K34=HS!K34,HS!X34,"D")</f>
        <v>H</v>
      </c>
    </row>
    <row r="35" spans="1:24" x14ac:dyDescent="0.2">
      <c r="A35">
        <v>12</v>
      </c>
      <c r="B35">
        <f>MAX(Hit!B35,Stand!B35,Double!B35)</f>
        <v>-2.0477877704912145E-2</v>
      </c>
      <c r="C35">
        <f>MAX(Hit!C35,Stand!C35,Double!C35)</f>
        <v>8.1836216051656044E-2</v>
      </c>
      <c r="D35">
        <f>MAX(Hit!D35,Stand!D35,Double!D35)</f>
        <v>0.10350704654207775</v>
      </c>
      <c r="E35">
        <f>MAX(Hit!E35,Stand!E35,Double!E35)</f>
        <v>0.12659562809256977</v>
      </c>
      <c r="F35">
        <f>MAX(Hit!F35,Stand!F35,Double!F35)</f>
        <v>0.15648238458465519</v>
      </c>
      <c r="G35">
        <f>MAX(Hit!G35,Stand!G35,Double!G35)</f>
        <v>0.18595361333225549</v>
      </c>
      <c r="H35">
        <f>MAX(Hit!H35,Stand!H35,Double!H35)</f>
        <v>0.16547293077063496</v>
      </c>
      <c r="I35">
        <f>MAX(Hit!I35,Stand!I35,Double!I35)</f>
        <v>9.5115020927032265E-2</v>
      </c>
      <c r="J35">
        <f>MAX(Hit!J35,Stand!J35,Double!J35)</f>
        <v>6.5790841226914386E-5</v>
      </c>
      <c r="K35">
        <f>MAX(Hit!K35,Stand!K35,Double!K35)</f>
        <v>-7.0002397357964694E-2</v>
      </c>
      <c r="N35" s="31">
        <v>12</v>
      </c>
      <c r="O35" s="31" t="str">
        <f>IF(B35=HS!B35,HS!O35,"D")</f>
        <v>H</v>
      </c>
      <c r="P35" s="31" t="str">
        <f>IF(C35=HS!C35,HS!P35,"D")</f>
        <v>H</v>
      </c>
      <c r="Q35" s="31" t="str">
        <f>IF(D35=HS!D35,HS!Q35,"D")</f>
        <v>H</v>
      </c>
      <c r="R35" s="31" t="str">
        <f>IF(E35=HS!E35,HS!R35,"D")</f>
        <v>H</v>
      </c>
      <c r="S35" s="31" t="str">
        <f>IF(F35=HS!F35,HS!S35,"D")</f>
        <v>H</v>
      </c>
      <c r="T35" s="31" t="str">
        <f>IF(G35=HS!G35,HS!T35,"D")</f>
        <v>H</v>
      </c>
      <c r="U35" s="31" t="str">
        <f>IF(H35=HS!H35,HS!U35,"D")</f>
        <v>H</v>
      </c>
      <c r="V35" s="31" t="str">
        <f>IF(I35=HS!I35,HS!V35,"D")</f>
        <v>H</v>
      </c>
      <c r="W35" s="31" t="str">
        <f>IF(J35=HS!J35,HS!W35,"D")</f>
        <v>H</v>
      </c>
      <c r="X35" s="31" t="str">
        <f>IF(K35=HS!K35,HS!X35,"D")</f>
        <v>H</v>
      </c>
    </row>
    <row r="36" spans="1:24" x14ac:dyDescent="0.2">
      <c r="A36">
        <v>13</v>
      </c>
      <c r="B36">
        <f>MAX(Hit!B36,Stand!B36,Double!B36)</f>
        <v>-5.7308046666810254E-2</v>
      </c>
      <c r="C36">
        <f>MAX(Hit!C36,Stand!C36,Double!C36)</f>
        <v>4.6636132695309578E-2</v>
      </c>
      <c r="D36">
        <f>MAX(Hit!D36,Stand!D36,Double!D36)</f>
        <v>7.4118813392744051E-2</v>
      </c>
      <c r="E36">
        <f>MAX(Hit!E36,Stand!E36,Double!E36)</f>
        <v>0.10247714687203523</v>
      </c>
      <c r="F36">
        <f>MAX(Hit!F36,Stand!F36,Double!F36)</f>
        <v>0.13336273848321728</v>
      </c>
      <c r="G36">
        <f>MAX(Hit!G36,Stand!G36,Double!G36)</f>
        <v>0.17974820582791512</v>
      </c>
      <c r="H36">
        <f>MAX(Hit!H36,Stand!H36,Double!H36)</f>
        <v>0.12238569517899196</v>
      </c>
      <c r="I36">
        <f>MAX(Hit!I36,Stand!I36,Double!I36)</f>
        <v>5.4057070196311299E-2</v>
      </c>
      <c r="J36">
        <f>MAX(Hit!J36,Stand!J36,Double!J36)</f>
        <v>-3.7694688127479885E-2</v>
      </c>
      <c r="K36">
        <f>MAX(Hit!K36,Stand!K36,Double!K36)</f>
        <v>-0.10485135840627779</v>
      </c>
      <c r="N36" s="31">
        <v>13</v>
      </c>
      <c r="O36" s="31" t="str">
        <f>IF(B36=HS!B36,HS!O36,"D")</f>
        <v>H</v>
      </c>
      <c r="P36" s="31" t="str">
        <f>IF(C36=HS!C36,HS!P36,"D")</f>
        <v>H</v>
      </c>
      <c r="Q36" s="31" t="str">
        <f>IF(D36=HS!D36,HS!Q36,"D")</f>
        <v>H</v>
      </c>
      <c r="R36" s="31" t="str">
        <f>IF(E36=HS!E36,HS!R36,"D")</f>
        <v>H</v>
      </c>
      <c r="S36" s="31" t="str">
        <f>IF(F36=HS!F36,HS!S36,"D")</f>
        <v>H</v>
      </c>
      <c r="T36" s="31" t="str">
        <f>IF(G36=HS!G36,HS!T36,"D")</f>
        <v>D</v>
      </c>
      <c r="U36" s="31" t="str">
        <f>IF(H36=HS!H36,HS!U36,"D")</f>
        <v>H</v>
      </c>
      <c r="V36" s="31" t="str">
        <f>IF(I36=HS!I36,HS!V36,"D")</f>
        <v>H</v>
      </c>
      <c r="W36" s="31" t="str">
        <f>IF(J36=HS!J36,HS!W36,"D")</f>
        <v>H</v>
      </c>
      <c r="X36" s="31" t="str">
        <f>IF(K36=HS!K36,HS!X36,"D")</f>
        <v>H</v>
      </c>
    </row>
    <row r="37" spans="1:24" x14ac:dyDescent="0.2">
      <c r="A37">
        <v>14</v>
      </c>
      <c r="B37">
        <f>MAX(Hit!B37,Stand!B37,Double!B37)</f>
        <v>-9.3874324768310105E-2</v>
      </c>
      <c r="C37">
        <f>MAX(Hit!C37,Stand!C37,Double!C37)</f>
        <v>2.2391856987839083E-2</v>
      </c>
      <c r="D37">
        <f>MAX(Hit!D37,Stand!D37,Double!D37)</f>
        <v>5.0806738919282814E-2</v>
      </c>
      <c r="E37">
        <f>MAX(Hit!E37,Stand!E37,Double!E37)</f>
        <v>8.0081414310110233E-2</v>
      </c>
      <c r="F37">
        <f>MAX(Hit!F37,Stand!F37,Double!F37)</f>
        <v>0.12595448524867925</v>
      </c>
      <c r="G37">
        <f>MAX(Hit!G37,Stand!G37,Double!G37)</f>
        <v>0.17974820582791512</v>
      </c>
      <c r="H37">
        <f>MAX(Hit!H37,Stand!H37,Double!H37)</f>
        <v>7.9507488494468148E-2</v>
      </c>
      <c r="I37">
        <f>MAX(Hit!I37,Stand!I37,Double!I37)</f>
        <v>1.3277219463208444E-2</v>
      </c>
      <c r="J37">
        <f>MAX(Hit!J37,Stand!J37,Double!J37)</f>
        <v>-7.516318944168382E-2</v>
      </c>
      <c r="K37">
        <f>MAX(Hit!K37,Stand!K37,Double!K37)</f>
        <v>-0.13946678217545452</v>
      </c>
      <c r="N37" s="31">
        <v>14</v>
      </c>
      <c r="O37" s="31" t="str">
        <f>IF(B37=HS!B37,HS!O37,"D")</f>
        <v>H</v>
      </c>
      <c r="P37" s="31" t="str">
        <f>IF(C37=HS!C37,HS!P37,"D")</f>
        <v>H</v>
      </c>
      <c r="Q37" s="31" t="str">
        <f>IF(D37=HS!D37,HS!Q37,"D")</f>
        <v>H</v>
      </c>
      <c r="R37" s="31" t="str">
        <f>IF(E37=HS!E37,HS!R37,"D")</f>
        <v>H</v>
      </c>
      <c r="S37" s="31" t="str">
        <f>IF(F37=HS!F37,HS!S37,"D")</f>
        <v>D</v>
      </c>
      <c r="T37" s="31" t="str">
        <f>IF(G37=HS!G37,HS!T37,"D")</f>
        <v>D</v>
      </c>
      <c r="U37" s="31" t="str">
        <f>IF(H37=HS!H37,HS!U37,"D")</f>
        <v>H</v>
      </c>
      <c r="V37" s="31" t="str">
        <f>IF(I37=HS!I37,HS!V37,"D")</f>
        <v>H</v>
      </c>
      <c r="W37" s="31" t="str">
        <f>IF(J37=HS!J37,HS!W37,"D")</f>
        <v>H</v>
      </c>
      <c r="X37" s="31" t="str">
        <f>IF(K37=HS!K37,HS!X37,"D")</f>
        <v>H</v>
      </c>
    </row>
    <row r="38" spans="1:24" x14ac:dyDescent="0.2">
      <c r="A38">
        <v>15</v>
      </c>
      <c r="B38">
        <f>MAX(Hit!B38,Stand!B38,Double!B38)</f>
        <v>-0.13002650167843849</v>
      </c>
      <c r="C38">
        <f>MAX(Hit!C38,Stand!C38,Double!C38)</f>
        <v>-1.2068474052636583E-4</v>
      </c>
      <c r="D38">
        <f>MAX(Hit!D38,Stand!D38,Double!D38)</f>
        <v>2.9159812622497363E-2</v>
      </c>
      <c r="E38">
        <f>MAX(Hit!E38,Stand!E38,Double!E38)</f>
        <v>5.9285376931179926E-2</v>
      </c>
      <c r="F38">
        <f>MAX(Hit!F38,Stand!F38,Double!F38)</f>
        <v>0.12595448524867925</v>
      </c>
      <c r="G38">
        <f>MAX(Hit!G38,Stand!G38,Double!G38)</f>
        <v>0.17974820582791512</v>
      </c>
      <c r="H38">
        <f>MAX(Hit!H38,Stand!H38,Double!H38)</f>
        <v>3.7028282279269235E-2</v>
      </c>
      <c r="I38">
        <f>MAX(Hit!I38,Stand!I38,Double!I38)</f>
        <v>-2.7054780502901672E-2</v>
      </c>
      <c r="J38">
        <f>MAX(Hit!J38,Stand!J38,Double!J38)</f>
        <v>-0.11218876868994289</v>
      </c>
      <c r="K38">
        <f>MAX(Hit!K38,Stand!K38,Double!K38)</f>
        <v>-0.17370423031226784</v>
      </c>
      <c r="N38" s="31">
        <v>15</v>
      </c>
      <c r="O38" s="31" t="str">
        <f>IF(B38=HS!B38,HS!O38,"D")</f>
        <v>H</v>
      </c>
      <c r="P38" s="31" t="str">
        <f>IF(C38=HS!C38,HS!P38,"D")</f>
        <v>H</v>
      </c>
      <c r="Q38" s="31" t="str">
        <f>IF(D38=HS!D38,HS!Q38,"D")</f>
        <v>H</v>
      </c>
      <c r="R38" s="31" t="str">
        <f>IF(E38=HS!E38,HS!R38,"D")</f>
        <v>H</v>
      </c>
      <c r="S38" s="31" t="str">
        <f>IF(F38=HS!F38,HS!S38,"D")</f>
        <v>D</v>
      </c>
      <c r="T38" s="31" t="str">
        <f>IF(G38=HS!G38,HS!T38,"D")</f>
        <v>D</v>
      </c>
      <c r="U38" s="31" t="str">
        <f>IF(H38=HS!H38,HS!U38,"D")</f>
        <v>H</v>
      </c>
      <c r="V38" s="31" t="str">
        <f>IF(I38=HS!I38,HS!V38,"D")</f>
        <v>H</v>
      </c>
      <c r="W38" s="31" t="str">
        <f>IF(J38=HS!J38,HS!W38,"D")</f>
        <v>H</v>
      </c>
      <c r="X38" s="31" t="str">
        <f>IF(K38=HS!K38,HS!X38,"D")</f>
        <v>H</v>
      </c>
    </row>
    <row r="39" spans="1:24" x14ac:dyDescent="0.2">
      <c r="A39">
        <v>16</v>
      </c>
      <c r="B39">
        <f>MAX(Hit!B39,Stand!B39,Double!B39)</f>
        <v>-0.16563717206687348</v>
      </c>
      <c r="C39">
        <f>MAX(Hit!C39,Stand!C39,Double!C39)</f>
        <v>-2.1025187774008566E-2</v>
      </c>
      <c r="D39">
        <f>MAX(Hit!D39,Stand!D39,Double!D39)</f>
        <v>9.0590953469108244E-3</v>
      </c>
      <c r="E39">
        <f>MAX(Hit!E39,Stand!E39,Double!E39)</f>
        <v>5.8426518743744951E-2</v>
      </c>
      <c r="F39">
        <f>MAX(Hit!F39,Stand!F39,Double!F39)</f>
        <v>0.12595448524867925</v>
      </c>
      <c r="G39">
        <f>MAX(Hit!G39,Stand!G39,Double!G39)</f>
        <v>0.17974820582791512</v>
      </c>
      <c r="H39">
        <f>MAX(Hit!H39,Stand!H39,Double!H39)</f>
        <v>-4.8901571730158942E-3</v>
      </c>
      <c r="I39">
        <f>MAX(Hit!I39,Stand!I39,Double!I39)</f>
        <v>-6.6794847920094103E-2</v>
      </c>
      <c r="J39">
        <f>MAX(Hit!J39,Stand!J39,Double!J39)</f>
        <v>-0.14864353463007471</v>
      </c>
      <c r="K39">
        <f>MAX(Hit!K39,Stand!K39,Double!K39)</f>
        <v>-0.20744109003068206</v>
      </c>
      <c r="N39" s="31">
        <v>16</v>
      </c>
      <c r="O39" s="31" t="str">
        <f>IF(B39=HS!B39,HS!O39,"D")</f>
        <v>H</v>
      </c>
      <c r="P39" s="31" t="str">
        <f>IF(C39=HS!C39,HS!P39,"D")</f>
        <v>H</v>
      </c>
      <c r="Q39" s="31" t="str">
        <f>IF(D39=HS!D39,HS!Q39,"D")</f>
        <v>H</v>
      </c>
      <c r="R39" s="31" t="str">
        <f>IF(E39=HS!E39,HS!R39,"D")</f>
        <v>D</v>
      </c>
      <c r="S39" s="31" t="str">
        <f>IF(F39=HS!F39,HS!S39,"D")</f>
        <v>D</v>
      </c>
      <c r="T39" s="31" t="str">
        <f>IF(G39=HS!G39,HS!T39,"D")</f>
        <v>D</v>
      </c>
      <c r="U39" s="31" t="str">
        <f>IF(H39=HS!H39,HS!U39,"D")</f>
        <v>H</v>
      </c>
      <c r="V39" s="31" t="str">
        <f>IF(I39=HS!I39,HS!V39,"D")</f>
        <v>H</v>
      </c>
      <c r="W39" s="31" t="str">
        <f>IF(J39=HS!J39,HS!W39,"D")</f>
        <v>H</v>
      </c>
      <c r="X39" s="31" t="str">
        <f>IF(K39=HS!K39,HS!X39,"D")</f>
        <v>H</v>
      </c>
    </row>
    <row r="40" spans="1:24" x14ac:dyDescent="0.2">
      <c r="A40">
        <v>17</v>
      </c>
      <c r="B40">
        <f>MAX(Hit!B40,Stand!B40,Double!B40)</f>
        <v>-0.17956936979241733</v>
      </c>
      <c r="C40">
        <f>MAX(Hit!C40,Stand!C40,Double!C40)</f>
        <v>-4.9104358288912882E-4</v>
      </c>
      <c r="D40">
        <f>MAX(Hit!D40,Stand!D40,Double!D40)</f>
        <v>5.5095284479298338E-2</v>
      </c>
      <c r="E40">
        <f>MAX(Hit!E40,Stand!E40,Double!E40)</f>
        <v>0.11865255067432869</v>
      </c>
      <c r="F40">
        <f>MAX(Hit!F40,Stand!F40,Double!F40)</f>
        <v>0.18237815537354879</v>
      </c>
      <c r="G40">
        <f>MAX(Hit!G40,Stand!G40,Double!G40)</f>
        <v>0.2561042872909981</v>
      </c>
      <c r="H40">
        <f>MAX(Hit!H40,Stand!H40,Double!H40)</f>
        <v>5.3823463716116654E-2</v>
      </c>
      <c r="I40">
        <f>MAX(Hit!I40,Stand!I40,Double!I40)</f>
        <v>-7.2915398729642075E-2</v>
      </c>
      <c r="J40">
        <f>MAX(Hit!J40,Stand!J40,Double!J40)</f>
        <v>-0.1497868921821332</v>
      </c>
      <c r="K40">
        <f>MAX(Hit!K40,Stand!K40,Double!K40)</f>
        <v>-0.19686697623363469</v>
      </c>
      <c r="N40" s="31">
        <v>17</v>
      </c>
      <c r="O40" s="31" t="str">
        <f>IF(B40=HS!B40,HS!O40,"D")</f>
        <v>H</v>
      </c>
      <c r="P40" s="31" t="str">
        <f>IF(C40=HS!C40,HS!P40,"D")</f>
        <v>H</v>
      </c>
      <c r="Q40" s="31" t="str">
        <f>IF(D40=HS!D40,HS!Q40,"D")</f>
        <v>D</v>
      </c>
      <c r="R40" s="31" t="str">
        <f>IF(E40=HS!E40,HS!R40,"D")</f>
        <v>D</v>
      </c>
      <c r="S40" s="31" t="str">
        <f>IF(F40=HS!F40,HS!S40,"D")</f>
        <v>D</v>
      </c>
      <c r="T40" s="31" t="str">
        <f>IF(G40=HS!G40,HS!T40,"D")</f>
        <v>D</v>
      </c>
      <c r="U40" s="31" t="str">
        <f>IF(H40=HS!H40,HS!U40,"D")</f>
        <v>H</v>
      </c>
      <c r="V40" s="31" t="str">
        <f>IF(I40=HS!I40,HS!V40,"D")</f>
        <v>H</v>
      </c>
      <c r="W40" s="31" t="str">
        <f>IF(J40=HS!J40,HS!W40,"D")</f>
        <v>H</v>
      </c>
      <c r="X40" s="31" t="str">
        <f>IF(K40=HS!K40,HS!X40,"D")</f>
        <v>H</v>
      </c>
    </row>
    <row r="41" spans="1:24" x14ac:dyDescent="0.2">
      <c r="A41">
        <v>18</v>
      </c>
      <c r="B41">
        <f>MAX(Hit!B41,Stand!B41,Double!B41)</f>
        <v>-9.2935491769284034E-2</v>
      </c>
      <c r="C41">
        <f>MAX(Hit!C41,Stand!C41,Double!C41)</f>
        <v>0.12174190222088771</v>
      </c>
      <c r="D41">
        <f>MAX(Hit!D41,Stand!D41,Double!D41)</f>
        <v>0.17764127567893753</v>
      </c>
      <c r="E41">
        <f>MAX(Hit!E41,Stand!E41,Double!E41)</f>
        <v>0.23700384775562167</v>
      </c>
      <c r="F41">
        <f>MAX(Hit!F41,Stand!F41,Double!F41)</f>
        <v>0.29522549562328804</v>
      </c>
      <c r="G41">
        <f>MAX(Hit!G41,Stand!G41,Double!G41)</f>
        <v>0.38150648207879345</v>
      </c>
      <c r="H41">
        <f>MAX(Hit!H41,Stand!H41,Double!H41)</f>
        <v>0.3995541673365518</v>
      </c>
      <c r="I41">
        <f>MAX(Hit!I41,Stand!I41,Double!I41)</f>
        <v>0.10595134861912359</v>
      </c>
      <c r="J41">
        <f>MAX(Hit!J41,Stand!J41,Double!J41)</f>
        <v>-0.10074430758041522</v>
      </c>
      <c r="K41">
        <f>MAX(Hit!K41,Stand!K41,Double!K41)</f>
        <v>-0.14380812317405353</v>
      </c>
      <c r="N41" s="31">
        <v>18</v>
      </c>
      <c r="O41" s="31" t="str">
        <f>IF(B41=HS!B41,HS!O41,"D")</f>
        <v>H</v>
      </c>
      <c r="P41" s="31" t="str">
        <f>IF(C41=HS!C41,HS!P41,"D")</f>
        <v>S</v>
      </c>
      <c r="Q41" s="31" t="str">
        <f>IF(D41=HS!D41,HS!Q41,"D")</f>
        <v>D</v>
      </c>
      <c r="R41" s="31" t="str">
        <f>IF(E41=HS!E41,HS!R41,"D")</f>
        <v>D</v>
      </c>
      <c r="S41" s="31" t="str">
        <f>IF(F41=HS!F41,HS!S41,"D")</f>
        <v>D</v>
      </c>
      <c r="T41" s="31" t="str">
        <f>IF(G41=HS!G41,HS!T41,"D")</f>
        <v>D</v>
      </c>
      <c r="U41" s="31" t="str">
        <f>IF(H41=HS!H41,HS!U41,"D")</f>
        <v>S</v>
      </c>
      <c r="V41" s="31" t="str">
        <f>IF(I41=HS!I41,HS!V41,"D")</f>
        <v>S</v>
      </c>
      <c r="W41" s="31" t="str">
        <f>IF(J41=HS!J41,HS!W41,"D")</f>
        <v>H</v>
      </c>
      <c r="X41" s="31" t="str">
        <f>IF(K41=HS!K41,HS!X41,"D")</f>
        <v>H</v>
      </c>
    </row>
    <row r="42" spans="1:24" x14ac:dyDescent="0.2">
      <c r="A42">
        <v>19</v>
      </c>
      <c r="B42">
        <f>MAX(Hit!B42,Stand!B42,Double!B42)</f>
        <v>0.27763572376835594</v>
      </c>
      <c r="C42">
        <f>MAX(Hit!C42,Stand!C42,Double!C42)</f>
        <v>0.38630468602058993</v>
      </c>
      <c r="D42">
        <f>MAX(Hit!D42,Stand!D42,Double!D42)</f>
        <v>0.4043629365977599</v>
      </c>
      <c r="E42">
        <f>MAX(Hit!E42,Stand!E42,Double!E42)</f>
        <v>0.42317892482749653</v>
      </c>
      <c r="F42">
        <f>MAX(Hit!F42,Stand!F42,Double!F42)</f>
        <v>0.43951210416088371</v>
      </c>
      <c r="G42">
        <f>MAX(Hit!G42,Stand!G42,Double!G42)</f>
        <v>0.49597707378731914</v>
      </c>
      <c r="H42">
        <f>MAX(Hit!H42,Stand!H42,Double!H42)</f>
        <v>0.6159764957534315</v>
      </c>
      <c r="I42">
        <f>MAX(Hit!I42,Stand!I42,Double!I42)</f>
        <v>0.59385366828669439</v>
      </c>
      <c r="J42">
        <f>MAX(Hit!J42,Stand!J42,Double!J42)</f>
        <v>0.28759675706758148</v>
      </c>
      <c r="K42">
        <f>MAX(Hit!K42,Stand!K42,Double!K42)</f>
        <v>6.3118166335840831E-2</v>
      </c>
      <c r="N42" s="31">
        <v>19</v>
      </c>
      <c r="O42" s="31" t="str">
        <f>IF(B42=HS!B42,HS!O42,"D")</f>
        <v>S</v>
      </c>
      <c r="P42" s="31" t="str">
        <f>IF(C42=HS!C42,HS!P42,"D")</f>
        <v>S</v>
      </c>
      <c r="Q42" s="31" t="str">
        <f>IF(D42=HS!D42,HS!Q42,"D")</f>
        <v>S</v>
      </c>
      <c r="R42" s="31" t="str">
        <f>IF(E42=HS!E42,HS!R42,"D")</f>
        <v>S</v>
      </c>
      <c r="S42" s="31" t="str">
        <f>IF(F42=HS!F42,HS!S42,"D")</f>
        <v>S</v>
      </c>
      <c r="T42" s="31" t="str">
        <f>IF(G42=HS!G42,HS!T42,"D")</f>
        <v>S</v>
      </c>
      <c r="U42" s="31" t="str">
        <f>IF(H42=HS!H42,HS!U42,"D")</f>
        <v>S</v>
      </c>
      <c r="V42" s="31" t="str">
        <f>IF(I42=HS!I42,HS!V42,"D")</f>
        <v>S</v>
      </c>
      <c r="W42" s="31" t="str">
        <f>IF(J42=HS!J42,HS!W42,"D")</f>
        <v>S</v>
      </c>
      <c r="X42" s="31" t="str">
        <f>IF(K42=HS!K42,HS!X42,"D")</f>
        <v>S</v>
      </c>
    </row>
    <row r="43" spans="1:24" x14ac:dyDescent="0.2">
      <c r="A43">
        <v>20</v>
      </c>
      <c r="B43">
        <f>MAX(Hit!B43,Stand!B43,Double!B43)</f>
        <v>0.65547032314990239</v>
      </c>
      <c r="C43">
        <f>MAX(Hit!C43,Stand!C43,Double!C43)</f>
        <v>0.63998657521683877</v>
      </c>
      <c r="D43">
        <f>MAX(Hit!D43,Stand!D43,Double!D43)</f>
        <v>0.65027209425148136</v>
      </c>
      <c r="E43">
        <f>MAX(Hit!E43,Stand!E43,Double!E43)</f>
        <v>0.66104996194807186</v>
      </c>
      <c r="F43">
        <f>MAX(Hit!F43,Stand!F43,Double!F43)</f>
        <v>0.67035969063279999</v>
      </c>
      <c r="G43">
        <f>MAX(Hit!G43,Stand!G43,Double!G43)</f>
        <v>0.70395857017134467</v>
      </c>
      <c r="H43">
        <f>MAX(Hit!H43,Stand!H43,Double!H43)</f>
        <v>0.77322722653717491</v>
      </c>
      <c r="I43">
        <f>MAX(Hit!I43,Stand!I43,Double!I43)</f>
        <v>0.79181515955189841</v>
      </c>
      <c r="J43">
        <f>MAX(Hit!J43,Stand!J43,Double!J43)</f>
        <v>0.75835687080859626</v>
      </c>
      <c r="K43">
        <f>MAX(Hit!K43,Stand!K43,Double!K43)</f>
        <v>0.55453756646817121</v>
      </c>
      <c r="N43" s="31">
        <v>20</v>
      </c>
      <c r="O43" s="31" t="str">
        <f>IF(B43=HS!B43,HS!O43,"D")</f>
        <v>S</v>
      </c>
      <c r="P43" s="31" t="str">
        <f>IF(C43=HS!C43,HS!P43,"D")</f>
        <v>S</v>
      </c>
      <c r="Q43" s="31" t="str">
        <f>IF(D43=HS!D43,HS!Q43,"D")</f>
        <v>S</v>
      </c>
      <c r="R43" s="31" t="str">
        <f>IF(E43=HS!E43,HS!R43,"D")</f>
        <v>S</v>
      </c>
      <c r="S43" s="31" t="str">
        <f>IF(F43=HS!F43,HS!S43,"D")</f>
        <v>S</v>
      </c>
      <c r="T43" s="31" t="str">
        <f>IF(G43=HS!G43,HS!T43,"D")</f>
        <v>S</v>
      </c>
      <c r="U43" s="31" t="str">
        <f>IF(H43=HS!H43,HS!U43,"D")</f>
        <v>S</v>
      </c>
      <c r="V43" s="31" t="str">
        <f>IF(I43=HS!I43,HS!V43,"D")</f>
        <v>S</v>
      </c>
      <c r="W43" s="31" t="str">
        <f>IF(J43=HS!J43,HS!W43,"D")</f>
        <v>S</v>
      </c>
      <c r="X43" s="31" t="str">
        <f>IF(K43=HS!K43,HS!X43,"D")</f>
        <v>S</v>
      </c>
    </row>
    <row r="44" spans="1:24" x14ac:dyDescent="0.2">
      <c r="A44">
        <v>21</v>
      </c>
      <c r="B44">
        <f>MAX(Hit!B44,Stand!B44,Double!B44)</f>
        <v>0.92219381142033785</v>
      </c>
      <c r="C44">
        <f>MAX(Hit!C44,Stand!C44,Double!C44)</f>
        <v>0.88200651549403997</v>
      </c>
      <c r="D44">
        <f>MAX(Hit!D44,Stand!D44,Double!D44)</f>
        <v>0.88530035730174927</v>
      </c>
      <c r="E44">
        <f>MAX(Hit!E44,Stand!E44,Double!E44)</f>
        <v>0.88876729296591961</v>
      </c>
      <c r="F44">
        <f>MAX(Hit!F44,Stand!F44,Double!F44)</f>
        <v>0.89175382659528035</v>
      </c>
      <c r="G44">
        <f>MAX(Hit!G44,Stand!G44,Double!G44)</f>
        <v>0.90283674384257995</v>
      </c>
      <c r="H44">
        <f>MAX(Hit!H44,Stand!H44,Double!H44)</f>
        <v>0.92592629596452325</v>
      </c>
      <c r="I44">
        <f>MAX(Hit!I44,Stand!I44,Double!I44)</f>
        <v>0.93060505318396614</v>
      </c>
      <c r="J44">
        <f>MAX(Hit!J44,Stand!J44,Double!J44)</f>
        <v>0.93917615614724415</v>
      </c>
      <c r="K44">
        <f>MAX(Hit!K44,Stand!K44,Double!K44)</f>
        <v>0.96262363326716827</v>
      </c>
      <c r="N44" s="31">
        <v>21</v>
      </c>
      <c r="O44" s="31" t="str">
        <f>IF(B44=HS!B44,HS!O44,"D")</f>
        <v>S</v>
      </c>
      <c r="P44" s="31" t="str">
        <f>IF(C44=HS!C44,HS!P44,"D")</f>
        <v>S</v>
      </c>
      <c r="Q44" s="31" t="str">
        <f>IF(D44=HS!D44,HS!Q44,"D")</f>
        <v>S</v>
      </c>
      <c r="R44" s="31" t="str">
        <f>IF(E44=HS!E44,HS!R44,"D")</f>
        <v>S</v>
      </c>
      <c r="S44" s="31" t="str">
        <f>IF(F44=HS!F44,HS!S44,"D")</f>
        <v>S</v>
      </c>
      <c r="T44" s="31" t="str">
        <f>IF(G44=HS!G44,HS!T44,"D")</f>
        <v>S</v>
      </c>
      <c r="U44" s="31" t="str">
        <f>IF(H44=HS!H44,HS!U44,"D")</f>
        <v>S</v>
      </c>
      <c r="V44" s="31" t="str">
        <f>IF(I44=HS!I44,HS!V44,"D")</f>
        <v>S</v>
      </c>
      <c r="W44" s="31" t="str">
        <f>IF(J44=HS!J44,HS!W44,"D")</f>
        <v>S</v>
      </c>
      <c r="X44" s="31" t="str">
        <f>IF(K44=HS!K44,HS!X44,"D")</f>
        <v>S</v>
      </c>
    </row>
    <row r="45" spans="1:24" x14ac:dyDescent="0.2">
      <c r="A45">
        <v>22</v>
      </c>
      <c r="B45">
        <f>MAX(Hit!B45,Stand!B45,Double!B45)</f>
        <v>-0.35054034044008009</v>
      </c>
      <c r="C45">
        <f>MAX(Hit!C45,Stand!C45,Double!C45)</f>
        <v>-0.25338998596663809</v>
      </c>
      <c r="D45">
        <f>MAX(Hit!D45,Stand!D45,Double!D45)</f>
        <v>-0.2336908997980866</v>
      </c>
      <c r="E45">
        <f>MAX(Hit!E45,Stand!E45,Double!E45)</f>
        <v>-0.21106310899491437</v>
      </c>
      <c r="F45">
        <f>MAX(Hit!F45,Stand!F45,Double!F45)</f>
        <v>-0.16719266083547524</v>
      </c>
      <c r="G45">
        <f>MAX(Hit!G45,Stand!G45,Double!G45)</f>
        <v>-0.1536990158300045</v>
      </c>
      <c r="H45">
        <f>MAX(Hit!H45,Stand!H45,Double!H45)</f>
        <v>-0.21284771451731424</v>
      </c>
      <c r="I45">
        <f>MAX(Hit!I45,Stand!I45,Double!I45)</f>
        <v>-0.27157480502428616</v>
      </c>
      <c r="J45">
        <f>MAX(Hit!J45,Stand!J45,Double!J45)</f>
        <v>-0.3400132806089356</v>
      </c>
      <c r="K45">
        <f>MAX(Hit!K45,Stand!K45,Double!K45)</f>
        <v>-0.38104299284808768</v>
      </c>
      <c r="N45" s="31">
        <v>22</v>
      </c>
      <c r="O45" s="31" t="str">
        <f>IF(B45=HS!B45,HS!O45,"D")</f>
        <v>H</v>
      </c>
      <c r="P45" s="31" t="str">
        <f>IF(C45=HS!C45,HS!P45,"D")</f>
        <v>H</v>
      </c>
      <c r="Q45" s="31" t="str">
        <f>IF(D45=HS!D45,HS!Q45,"D")</f>
        <v>H</v>
      </c>
      <c r="R45" s="31" t="str">
        <f>IF(E45=HS!E45,HS!R45,"D")</f>
        <v>S</v>
      </c>
      <c r="S45" s="31" t="str">
        <f>IF(F45=HS!F45,HS!S45,"D")</f>
        <v>S</v>
      </c>
      <c r="T45" s="31" t="str">
        <f>IF(G45=HS!G45,HS!T45,"D")</f>
        <v>S</v>
      </c>
      <c r="U45" s="31" t="str">
        <f>IF(H45=HS!H45,HS!U45,"D")</f>
        <v>H</v>
      </c>
      <c r="V45" s="31" t="str">
        <f>IF(I45=HS!I45,HS!V45,"D")</f>
        <v>H</v>
      </c>
      <c r="W45" s="31" t="str">
        <f>IF(J45=HS!J45,HS!W45,"D")</f>
        <v>H</v>
      </c>
      <c r="X45" s="31" t="str">
        <f>IF(K45=HS!K45,HS!X45,"D")</f>
        <v>H</v>
      </c>
    </row>
    <row r="46" spans="1:24" x14ac:dyDescent="0.2">
      <c r="A46">
        <v>23</v>
      </c>
      <c r="B46">
        <f>MAX(Hit!B46,Stand!B46,Double!B46)</f>
        <v>-0.3969303161229315</v>
      </c>
      <c r="C46">
        <f>MAX(Hit!C46,Stand!C46,Double!C46)</f>
        <v>-0.29278372720927726</v>
      </c>
      <c r="D46">
        <f>MAX(Hit!D46,Stand!D46,Double!D46)</f>
        <v>-0.2522502292357135</v>
      </c>
      <c r="E46">
        <f>MAX(Hit!E46,Stand!E46,Double!E46)</f>
        <v>-0.21106310899491437</v>
      </c>
      <c r="F46">
        <f>MAX(Hit!F46,Stand!F46,Double!F46)</f>
        <v>-0.16719266083547524</v>
      </c>
      <c r="G46">
        <f>MAX(Hit!G46,Stand!G46,Double!G46)</f>
        <v>-0.1536990158300045</v>
      </c>
      <c r="H46">
        <f>MAX(Hit!H46,Stand!H46,Double!H46)</f>
        <v>-0.26907287776607752</v>
      </c>
      <c r="I46">
        <f>MAX(Hit!I46,Stand!I46,Double!I46)</f>
        <v>-0.32360517609397998</v>
      </c>
      <c r="J46">
        <f>MAX(Hit!J46,Stand!J46,Double!J46)</f>
        <v>-0.38715518913686875</v>
      </c>
      <c r="K46">
        <f>MAX(Hit!K46,Stand!K46,Double!K46)</f>
        <v>-0.42525420764465277</v>
      </c>
      <c r="N46" s="31">
        <v>23</v>
      </c>
      <c r="O46" s="31" t="str">
        <f>IF(B46=HS!B46,HS!O46,"D")</f>
        <v>H</v>
      </c>
      <c r="P46" s="31" t="str">
        <f>IF(C46=HS!C46,HS!P46,"D")</f>
        <v>S</v>
      </c>
      <c r="Q46" s="31" t="str">
        <f>IF(D46=HS!D46,HS!Q46,"D")</f>
        <v>S</v>
      </c>
      <c r="R46" s="31" t="str">
        <f>IF(E46=HS!E46,HS!R46,"D")</f>
        <v>S</v>
      </c>
      <c r="S46" s="31" t="str">
        <f>IF(F46=HS!F46,HS!S46,"D")</f>
        <v>S</v>
      </c>
      <c r="T46" s="31" t="str">
        <f>IF(G46=HS!G46,HS!T46,"D")</f>
        <v>S</v>
      </c>
      <c r="U46" s="31" t="str">
        <f>IF(H46=HS!H46,HS!U46,"D")</f>
        <v>H</v>
      </c>
      <c r="V46" s="31" t="str">
        <f>IF(I46=HS!I46,HS!V46,"D")</f>
        <v>H</v>
      </c>
      <c r="W46" s="31" t="str">
        <f>IF(J46=HS!J46,HS!W46,"D")</f>
        <v>H</v>
      </c>
      <c r="X46" s="31" t="str">
        <f>IF(K46=HS!K46,HS!X46,"D")</f>
        <v>H</v>
      </c>
    </row>
    <row r="47" spans="1:24" x14ac:dyDescent="0.2">
      <c r="A47">
        <v>24</v>
      </c>
      <c r="B47">
        <f>MAX(Hit!B47,Stand!B47,Double!B47)</f>
        <v>-0.44000672211415065</v>
      </c>
      <c r="C47">
        <f>MAX(Hit!C47,Stand!C47,Double!C47)</f>
        <v>-0.29278372720927726</v>
      </c>
      <c r="D47">
        <f>MAX(Hit!D47,Stand!D47,Double!D47)</f>
        <v>-0.2522502292357135</v>
      </c>
      <c r="E47">
        <f>MAX(Hit!E47,Stand!E47,Double!E47)</f>
        <v>-0.21106310899491437</v>
      </c>
      <c r="F47">
        <f>MAX(Hit!F47,Stand!F47,Double!F47)</f>
        <v>-0.16719266083547524</v>
      </c>
      <c r="G47">
        <f>MAX(Hit!G47,Stand!G47,Double!G47)</f>
        <v>-0.1536990158300045</v>
      </c>
      <c r="H47">
        <f>MAX(Hit!H47,Stand!H47,Double!H47)</f>
        <v>-0.3212819579256434</v>
      </c>
      <c r="I47">
        <f>MAX(Hit!I47,Stand!I47,Double!I47)</f>
        <v>-0.37191909208726714</v>
      </c>
      <c r="J47">
        <f>MAX(Hit!J47,Stand!J47,Double!J47)</f>
        <v>-0.43092981848423528</v>
      </c>
      <c r="K47">
        <f>MAX(Hit!K47,Stand!K47,Double!K47)</f>
        <v>-0.46630747852717758</v>
      </c>
      <c r="N47" s="31">
        <v>24</v>
      </c>
      <c r="O47" s="31" t="str">
        <f>IF(B47=HS!B47,HS!O47,"D")</f>
        <v>H</v>
      </c>
      <c r="P47" s="31" t="str">
        <f>IF(C47=HS!C47,HS!P47,"D")</f>
        <v>S</v>
      </c>
      <c r="Q47" s="31" t="str">
        <f>IF(D47=HS!D47,HS!Q47,"D")</f>
        <v>S</v>
      </c>
      <c r="R47" s="31" t="str">
        <f>IF(E47=HS!E47,HS!R47,"D")</f>
        <v>S</v>
      </c>
      <c r="S47" s="31" t="str">
        <f>IF(F47=HS!F47,HS!S47,"D")</f>
        <v>S</v>
      </c>
      <c r="T47" s="31" t="str">
        <f>IF(G47=HS!G47,HS!T47,"D")</f>
        <v>S</v>
      </c>
      <c r="U47" s="31" t="str">
        <f>IF(H47=HS!H47,HS!U47,"D")</f>
        <v>H</v>
      </c>
      <c r="V47" s="31" t="str">
        <f>IF(I47=HS!I47,HS!V47,"D")</f>
        <v>H</v>
      </c>
      <c r="W47" s="31" t="str">
        <f>IF(J47=HS!J47,HS!W47,"D")</f>
        <v>H</v>
      </c>
      <c r="X47" s="31" t="str">
        <f>IF(K47=HS!K47,HS!X47,"D")</f>
        <v>H</v>
      </c>
    </row>
    <row r="48" spans="1:24" x14ac:dyDescent="0.2">
      <c r="A48">
        <v>25</v>
      </c>
      <c r="B48">
        <f>MAX(Hit!B48,Stand!B48,Double!B48)</f>
        <v>-0.4800062419631399</v>
      </c>
      <c r="C48">
        <f>MAX(Hit!C48,Stand!C48,Double!C48)</f>
        <v>-0.29278372720927726</v>
      </c>
      <c r="D48">
        <f>MAX(Hit!D48,Stand!D48,Double!D48)</f>
        <v>-0.2522502292357135</v>
      </c>
      <c r="E48">
        <f>MAX(Hit!E48,Stand!E48,Double!E48)</f>
        <v>-0.21106310899491437</v>
      </c>
      <c r="F48">
        <f>MAX(Hit!F48,Stand!F48,Double!F48)</f>
        <v>-0.16719266083547524</v>
      </c>
      <c r="G48">
        <f>MAX(Hit!G48,Stand!G48,Double!G48)</f>
        <v>-0.1536990158300045</v>
      </c>
      <c r="H48">
        <f>MAX(Hit!H48,Stand!H48,Double!H48)</f>
        <v>-0.36976181807381175</v>
      </c>
      <c r="I48">
        <f>MAX(Hit!I48,Stand!I48,Double!I48)</f>
        <v>-0.41678201408103371</v>
      </c>
      <c r="J48">
        <f>MAX(Hit!J48,Stand!J48,Double!J48)</f>
        <v>-0.47157768859250415</v>
      </c>
      <c r="K48">
        <f>MAX(Hit!K48,Stand!K48,Double!K48)</f>
        <v>-0.5044283729180935</v>
      </c>
      <c r="N48" s="31">
        <v>25</v>
      </c>
      <c r="O48" s="31" t="str">
        <f>IF(B48=HS!B48,HS!O48,"D")</f>
        <v>H</v>
      </c>
      <c r="P48" s="31" t="str">
        <f>IF(C48=HS!C48,HS!P48,"D")</f>
        <v>S</v>
      </c>
      <c r="Q48" s="31" t="str">
        <f>IF(D48=HS!D48,HS!Q48,"D")</f>
        <v>S</v>
      </c>
      <c r="R48" s="31" t="str">
        <f>IF(E48=HS!E48,HS!R48,"D")</f>
        <v>S</v>
      </c>
      <c r="S48" s="31" t="str">
        <f>IF(F48=HS!F48,HS!S48,"D")</f>
        <v>S</v>
      </c>
      <c r="T48" s="31" t="str">
        <f>IF(G48=HS!G48,HS!T48,"D")</f>
        <v>S</v>
      </c>
      <c r="U48" s="31" t="str">
        <f>IF(H48=HS!H48,HS!U48,"D")</f>
        <v>H</v>
      </c>
      <c r="V48" s="31" t="str">
        <f>IF(I48=HS!I48,HS!V48,"D")</f>
        <v>H</v>
      </c>
      <c r="W48" s="31" t="str">
        <f>IF(J48=HS!J48,HS!W48,"D")</f>
        <v>H</v>
      </c>
      <c r="X48" s="31" t="str">
        <f>IF(K48=HS!K48,HS!X48,"D")</f>
        <v>H</v>
      </c>
    </row>
    <row r="49" spans="1:24" x14ac:dyDescent="0.2">
      <c r="A49">
        <v>26</v>
      </c>
      <c r="B49">
        <f>MAX(Hit!B49,Stand!B49,Double!B49)</f>
        <v>-0.51714865325148707</v>
      </c>
      <c r="C49">
        <f>MAX(Hit!C49,Stand!C49,Double!C49)</f>
        <v>-0.29278372720927726</v>
      </c>
      <c r="D49">
        <f>MAX(Hit!D49,Stand!D49,Double!D49)</f>
        <v>-0.2522502292357135</v>
      </c>
      <c r="E49">
        <f>MAX(Hit!E49,Stand!E49,Double!E49)</f>
        <v>-0.21106310899491437</v>
      </c>
      <c r="F49">
        <f>MAX(Hit!F49,Stand!F49,Double!F49)</f>
        <v>-0.16719266083547524</v>
      </c>
      <c r="G49">
        <f>MAX(Hit!G49,Stand!G49,Double!G49)</f>
        <v>-0.1536990158300045</v>
      </c>
      <c r="H49">
        <f>MAX(Hit!H49,Stand!H49,Double!H49)</f>
        <v>-0.41477883106853947</v>
      </c>
      <c r="I49">
        <f>MAX(Hit!I49,Stand!I49,Double!I49)</f>
        <v>-0.45844044164667419</v>
      </c>
      <c r="J49">
        <f>MAX(Hit!J49,Stand!J49,Double!J49)</f>
        <v>-0.50932213940732529</v>
      </c>
      <c r="K49">
        <f>MAX(Hit!K49,Stand!K49,Double!K49)</f>
        <v>-0.53982634628108683</v>
      </c>
      <c r="N49" s="31">
        <v>26</v>
      </c>
      <c r="O49" s="31" t="str">
        <f>IF(B49=HS!B49,HS!O49,"D")</f>
        <v>H</v>
      </c>
      <c r="P49" s="31" t="str">
        <f>IF(C49=HS!C49,HS!P49,"D")</f>
        <v>S</v>
      </c>
      <c r="Q49" s="31" t="str">
        <f>IF(D49=HS!D49,HS!Q49,"D")</f>
        <v>S</v>
      </c>
      <c r="R49" s="31" t="str">
        <f>IF(E49=HS!E49,HS!R49,"D")</f>
        <v>S</v>
      </c>
      <c r="S49" s="31" t="str">
        <f>IF(F49=HS!F49,HS!S49,"D")</f>
        <v>S</v>
      </c>
      <c r="T49" s="31" t="str">
        <f>IF(G49=HS!G49,HS!T49,"D")</f>
        <v>S</v>
      </c>
      <c r="U49" s="31" t="str">
        <f>IF(H49=HS!H49,HS!U49,"D")</f>
        <v>H</v>
      </c>
      <c r="V49" s="31" t="str">
        <f>IF(I49=HS!I49,HS!V49,"D")</f>
        <v>H</v>
      </c>
      <c r="W49" s="31" t="str">
        <f>IF(J49=HS!J49,HS!W49,"D")</f>
        <v>H</v>
      </c>
      <c r="X49" s="31" t="str">
        <f>IF(K49=HS!K49,HS!X49,"D")</f>
        <v>H</v>
      </c>
    </row>
    <row r="50" spans="1:24" x14ac:dyDescent="0.2">
      <c r="A50">
        <v>27</v>
      </c>
      <c r="B50">
        <f>MAX(Hit!B50,Stand!B50,Double!B50)</f>
        <v>-0.47803347499473703</v>
      </c>
      <c r="C50">
        <f>MAX(Hit!C50,Stand!C50,Double!C50)</f>
        <v>-0.15297458768154204</v>
      </c>
      <c r="D50">
        <f>MAX(Hit!D50,Stand!D50,Double!D50)</f>
        <v>-0.11721624142457365</v>
      </c>
      <c r="E50">
        <f>MAX(Hit!E50,Stand!E50,Double!E50)</f>
        <v>-8.0573373145316152E-2</v>
      </c>
      <c r="F50">
        <f>MAX(Hit!F50,Stand!F50,Double!F50)</f>
        <v>-4.4941375564924446E-2</v>
      </c>
      <c r="G50">
        <f>MAX(Hit!G50,Stand!G50,Double!G50)</f>
        <v>1.1739160673341853E-2</v>
      </c>
      <c r="H50">
        <f>MAX(Hit!H50,Stand!H50,Double!H50)</f>
        <v>-0.10680898948269468</v>
      </c>
      <c r="I50">
        <f>MAX(Hit!I50,Stand!I50,Double!I50)</f>
        <v>-0.38195097104844711</v>
      </c>
      <c r="J50">
        <f>MAX(Hit!J50,Stand!J50,Double!J50)</f>
        <v>-0.42315423964521737</v>
      </c>
      <c r="K50">
        <f>MAX(Hit!K50,Stand!K50,Double!K50)</f>
        <v>-0.41972063392881986</v>
      </c>
      <c r="N50" s="31">
        <v>27</v>
      </c>
      <c r="O50" s="31" t="str">
        <f>IF(B50=HS!B50,HS!O50,"D")</f>
        <v>S</v>
      </c>
      <c r="P50" s="31" t="str">
        <f>IF(C50=HS!C50,HS!P50,"D")</f>
        <v>S</v>
      </c>
      <c r="Q50" s="31" t="str">
        <f>IF(D50=HS!D50,HS!Q50,"D")</f>
        <v>S</v>
      </c>
      <c r="R50" s="31" t="str">
        <f>IF(E50=HS!E50,HS!R50,"D")</f>
        <v>S</v>
      </c>
      <c r="S50" s="31" t="str">
        <f>IF(F50=HS!F50,HS!S50,"D")</f>
        <v>S</v>
      </c>
      <c r="T50" s="31" t="str">
        <f>IF(G50=HS!G50,HS!T50,"D")</f>
        <v>S</v>
      </c>
      <c r="U50" s="31" t="str">
        <f>IF(H50=HS!H50,HS!U50,"D")</f>
        <v>S</v>
      </c>
      <c r="V50" s="31" t="str">
        <f>IF(I50=HS!I50,HS!V50,"D")</f>
        <v>S</v>
      </c>
      <c r="W50" s="31" t="str">
        <f>IF(J50=HS!J50,HS!W50,"D")</f>
        <v>S</v>
      </c>
      <c r="X50" s="31" t="str">
        <f>IF(K50=HS!K50,HS!X50,"D")</f>
        <v>S</v>
      </c>
    </row>
    <row r="51" spans="1:24" x14ac:dyDescent="0.2">
      <c r="A51">
        <v>28</v>
      </c>
      <c r="B51">
        <f>MAX(Hit!B51,Stand!B51,Double!B51)</f>
        <v>-0.10019887561319057</v>
      </c>
      <c r="C51">
        <f>MAX(Hit!C51,Stand!C51,Double!C51)</f>
        <v>0.12174190222088771</v>
      </c>
      <c r="D51">
        <f>MAX(Hit!D51,Stand!D51,Double!D51)</f>
        <v>0.14830007284131119</v>
      </c>
      <c r="E51">
        <f>MAX(Hit!E51,Stand!E51,Double!E51)</f>
        <v>0.17585443719748528</v>
      </c>
      <c r="F51">
        <f>MAX(Hit!F51,Stand!F51,Double!F51)</f>
        <v>0.19956119497617719</v>
      </c>
      <c r="G51">
        <f>MAX(Hit!G51,Stand!G51,Double!G51)</f>
        <v>0.28344391604689856</v>
      </c>
      <c r="H51">
        <f>MAX(Hit!H51,Stand!H51,Double!H51)</f>
        <v>0.3995541673365518</v>
      </c>
      <c r="I51">
        <f>MAX(Hit!I51,Stand!I51,Double!I51)</f>
        <v>0.10595134861912359</v>
      </c>
      <c r="J51">
        <f>MAX(Hit!J51,Stand!J51,Double!J51)</f>
        <v>-0.18316335667343331</v>
      </c>
      <c r="K51">
        <f>MAX(Hit!K51,Stand!K51,Double!K51)</f>
        <v>-0.17830123379648949</v>
      </c>
      <c r="N51" s="31">
        <v>28</v>
      </c>
      <c r="O51" s="31" t="str">
        <f>IF(B51=HS!B51,HS!O51,"D")</f>
        <v>S</v>
      </c>
      <c r="P51" s="31" t="str">
        <f>IF(C51=HS!C51,HS!P51,"D")</f>
        <v>S</v>
      </c>
      <c r="Q51" s="31" t="str">
        <f>IF(D51=HS!D51,HS!Q51,"D")</f>
        <v>S</v>
      </c>
      <c r="R51" s="31" t="str">
        <f>IF(E51=HS!E51,HS!R51,"D")</f>
        <v>S</v>
      </c>
      <c r="S51" s="31" t="str">
        <f>IF(F51=HS!F51,HS!S51,"D")</f>
        <v>S</v>
      </c>
      <c r="T51" s="31" t="str">
        <f>IF(G51=HS!G51,HS!T51,"D")</f>
        <v>S</v>
      </c>
      <c r="U51" s="31" t="str">
        <f>IF(H51=HS!H51,HS!U51,"D")</f>
        <v>S</v>
      </c>
      <c r="V51" s="31" t="str">
        <f>IF(I51=HS!I51,HS!V51,"D")</f>
        <v>S</v>
      </c>
      <c r="W51" s="31" t="str">
        <f>IF(J51=HS!J51,HS!W51,"D")</f>
        <v>S</v>
      </c>
      <c r="X51" s="31" t="str">
        <f>IF(K51=HS!K51,HS!X51,"D")</f>
        <v>S</v>
      </c>
    </row>
    <row r="52" spans="1:24" x14ac:dyDescent="0.2">
      <c r="A52">
        <v>29</v>
      </c>
      <c r="B52">
        <f>MAX(Hit!B52,Stand!B52,Double!B52)</f>
        <v>0.27763572376835594</v>
      </c>
      <c r="C52">
        <f>MAX(Hit!C52,Stand!C52,Double!C52)</f>
        <v>0.38630468602058993</v>
      </c>
      <c r="D52">
        <f>MAX(Hit!D52,Stand!D52,Double!D52)</f>
        <v>0.4043629365977599</v>
      </c>
      <c r="E52">
        <f>MAX(Hit!E52,Stand!E52,Double!E52)</f>
        <v>0.42317892482749653</v>
      </c>
      <c r="F52">
        <f>MAX(Hit!F52,Stand!F52,Double!F52)</f>
        <v>0.43951210416088371</v>
      </c>
      <c r="G52">
        <f>MAX(Hit!G52,Stand!G52,Double!G52)</f>
        <v>0.49597707378731914</v>
      </c>
      <c r="H52">
        <f>MAX(Hit!H52,Stand!H52,Double!H52)</f>
        <v>0.6159764957534315</v>
      </c>
      <c r="I52">
        <f>MAX(Hit!I52,Stand!I52,Double!I52)</f>
        <v>0.59385366828669439</v>
      </c>
      <c r="J52">
        <f>MAX(Hit!J52,Stand!J52,Double!J52)</f>
        <v>0.28759675706758148</v>
      </c>
      <c r="K52">
        <f>MAX(Hit!K52,Stand!K52,Double!K52)</f>
        <v>6.3118166335840831E-2</v>
      </c>
      <c r="N52" s="31">
        <v>29</v>
      </c>
      <c r="O52" s="31" t="str">
        <f>IF(B52=HS!B52,HS!O52,"D")</f>
        <v>S</v>
      </c>
      <c r="P52" s="31" t="str">
        <f>IF(C52=HS!C52,HS!P52,"D")</f>
        <v>S</v>
      </c>
      <c r="Q52" s="31" t="str">
        <f>IF(D52=HS!D52,HS!Q52,"D")</f>
        <v>S</v>
      </c>
      <c r="R52" s="31" t="str">
        <f>IF(E52=HS!E52,HS!R52,"D")</f>
        <v>S</v>
      </c>
      <c r="S52" s="31" t="str">
        <f>IF(F52=HS!F52,HS!S52,"D")</f>
        <v>S</v>
      </c>
      <c r="T52" s="31" t="str">
        <f>IF(G52=HS!G52,HS!T52,"D")</f>
        <v>S</v>
      </c>
      <c r="U52" s="31" t="str">
        <f>IF(H52=HS!H52,HS!U52,"D")</f>
        <v>S</v>
      </c>
      <c r="V52" s="31" t="str">
        <f>IF(I52=HS!I52,HS!V52,"D")</f>
        <v>S</v>
      </c>
      <c r="W52" s="31" t="str">
        <f>IF(J52=HS!J52,HS!W52,"D")</f>
        <v>S</v>
      </c>
      <c r="X52" s="31" t="str">
        <f>IF(K52=HS!K52,HS!X52,"D")</f>
        <v>S</v>
      </c>
    </row>
    <row r="53" spans="1:24" x14ac:dyDescent="0.2">
      <c r="A53">
        <v>30</v>
      </c>
      <c r="B53">
        <f>MAX(Hit!B53,Stand!B53,Double!B53)</f>
        <v>0.65547032314990239</v>
      </c>
      <c r="C53">
        <f>MAX(Hit!C53,Stand!C53,Double!C53)</f>
        <v>0.63998657521683877</v>
      </c>
      <c r="D53">
        <f>MAX(Hit!D53,Stand!D53,Double!D53)</f>
        <v>0.65027209425148136</v>
      </c>
      <c r="E53">
        <f>MAX(Hit!E53,Stand!E53,Double!E53)</f>
        <v>0.66104996194807186</v>
      </c>
      <c r="F53">
        <f>MAX(Hit!F53,Stand!F53,Double!F53)</f>
        <v>0.67035969063279999</v>
      </c>
      <c r="G53">
        <f>MAX(Hit!G53,Stand!G53,Double!G53)</f>
        <v>0.70395857017134467</v>
      </c>
      <c r="H53">
        <f>MAX(Hit!H53,Stand!H53,Double!H53)</f>
        <v>0.77322722653717491</v>
      </c>
      <c r="I53">
        <f>MAX(Hit!I53,Stand!I53,Double!I53)</f>
        <v>0.79181515955189841</v>
      </c>
      <c r="J53">
        <f>MAX(Hit!J53,Stand!J53,Double!J53)</f>
        <v>0.75835687080859626</v>
      </c>
      <c r="K53">
        <f>MAX(Hit!K53,Stand!K53,Double!K53)</f>
        <v>0.55453756646817121</v>
      </c>
      <c r="N53" s="31">
        <v>30</v>
      </c>
      <c r="O53" s="31" t="str">
        <f>IF(B53=HS!B53,HS!O53,"D")</f>
        <v>S</v>
      </c>
      <c r="P53" s="31" t="str">
        <f>IF(C53=HS!C53,HS!P53,"D")</f>
        <v>S</v>
      </c>
      <c r="Q53" s="31" t="str">
        <f>IF(D53=HS!D53,HS!Q53,"D")</f>
        <v>S</v>
      </c>
      <c r="R53" s="31" t="str">
        <f>IF(E53=HS!E53,HS!R53,"D")</f>
        <v>S</v>
      </c>
      <c r="S53" s="31" t="str">
        <f>IF(F53=HS!F53,HS!S53,"D")</f>
        <v>S</v>
      </c>
      <c r="T53" s="31" t="str">
        <f>IF(G53=HS!G53,HS!T53,"D")</f>
        <v>S</v>
      </c>
      <c r="U53" s="31" t="str">
        <f>IF(H53=HS!H53,HS!U53,"D")</f>
        <v>S</v>
      </c>
      <c r="V53" s="31" t="str">
        <f>IF(I53=HS!I53,HS!V53,"D")</f>
        <v>S</v>
      </c>
      <c r="W53" s="31" t="str">
        <f>IF(J53=HS!J53,HS!W53,"D")</f>
        <v>S</v>
      </c>
      <c r="X53" s="31" t="str">
        <f>IF(K53=HS!K53,HS!X53,"D")</f>
        <v>S</v>
      </c>
    </row>
    <row r="54" spans="1:24" x14ac:dyDescent="0.2">
      <c r="A54">
        <v>31</v>
      </c>
      <c r="B54">
        <f>MAX(Hit!B54,Stand!B54,Double!B54)</f>
        <v>0.92219381142033785</v>
      </c>
      <c r="C54">
        <f>MAX(Hit!C54,Stand!C54,Double!C54)</f>
        <v>0.88200651549403997</v>
      </c>
      <c r="D54">
        <f>MAX(Hit!D54,Stand!D54,Double!D54)</f>
        <v>0.88530035730174927</v>
      </c>
      <c r="E54">
        <f>MAX(Hit!E54,Stand!E54,Double!E54)</f>
        <v>0.88876729296591961</v>
      </c>
      <c r="F54">
        <f>MAX(Hit!F54,Stand!F54,Double!F54)</f>
        <v>0.89175382659528035</v>
      </c>
      <c r="G54">
        <f>MAX(Hit!G54,Stand!G54,Double!G54)</f>
        <v>0.90283674384257995</v>
      </c>
      <c r="H54">
        <f>MAX(Hit!H54,Stand!H54,Double!H54)</f>
        <v>0.92592629596452325</v>
      </c>
      <c r="I54">
        <f>MAX(Hit!I54,Stand!I54,Double!I54)</f>
        <v>0.93060505318396614</v>
      </c>
      <c r="J54">
        <f>MAX(Hit!J54,Stand!J54,Double!J54)</f>
        <v>0.93917615614724415</v>
      </c>
      <c r="K54">
        <f>MAX(Hit!K54,Stand!K54,Double!K54)</f>
        <v>0.96262363326716827</v>
      </c>
      <c r="N54" s="31">
        <v>31</v>
      </c>
      <c r="O54" s="31" t="str">
        <f>IF(B54=HS!B54,HS!O54,"D")</f>
        <v>S</v>
      </c>
      <c r="P54" s="31" t="str">
        <f>IF(C54=HS!C54,HS!P54,"D")</f>
        <v>S</v>
      </c>
      <c r="Q54" s="31" t="str">
        <f>IF(D54=HS!D54,HS!Q54,"D")</f>
        <v>S</v>
      </c>
      <c r="R54" s="31" t="str">
        <f>IF(E54=HS!E54,HS!R54,"D")</f>
        <v>S</v>
      </c>
      <c r="S54" s="31" t="str">
        <f>IF(F54=HS!F54,HS!S54,"D")</f>
        <v>S</v>
      </c>
      <c r="T54" s="31" t="str">
        <f>IF(G54=HS!G54,HS!T54,"D")</f>
        <v>S</v>
      </c>
      <c r="U54" s="31" t="str">
        <f>IF(H54=HS!H54,HS!U54,"D")</f>
        <v>S</v>
      </c>
      <c r="V54" s="31" t="str">
        <f>IF(I54=HS!I54,HS!V54,"D")</f>
        <v>S</v>
      </c>
      <c r="W54" s="31" t="str">
        <f>IF(J54=HS!J54,HS!W54,"D")</f>
        <v>S</v>
      </c>
      <c r="X54" s="31" t="str">
        <f>IF(K54=HS!K54,HS!X54,"D")</f>
        <v>S</v>
      </c>
    </row>
  </sheetData>
  <sheetProtection sheet="1" objects="1" scenarios="1"/>
  <phoneticPr fontId="14" type="noConversion"/>
  <conditionalFormatting sqref="O2:X31">
    <cfRule type="containsText" dxfId="137" priority="16" operator="containsText" text="S">
      <formula>NOT(ISERROR(SEARCH("S",O2)))</formula>
    </cfRule>
    <cfRule type="containsText" dxfId="136" priority="17" operator="containsText" text="H">
      <formula>NOT(ISERROR(SEARCH("H",O2)))</formula>
    </cfRule>
  </conditionalFormatting>
  <conditionalFormatting sqref="O2:X31">
    <cfRule type="containsText" dxfId="135" priority="13" operator="containsText" text="D">
      <formula>NOT(ISERROR(SEARCH("D",O2)))</formula>
    </cfRule>
  </conditionalFormatting>
  <conditionalFormatting sqref="O34:X54">
    <cfRule type="containsText" dxfId="134" priority="2" operator="containsText" text="S">
      <formula>NOT(ISERROR(SEARCH("S",O34)))</formula>
    </cfRule>
    <cfRule type="containsText" dxfId="133" priority="3" operator="containsText" text="H">
      <formula>NOT(ISERROR(SEARCH("H",O34)))</formula>
    </cfRule>
  </conditionalFormatting>
  <conditionalFormatting sqref="O34:X54">
    <cfRule type="containsText" dxfId="132" priority="1" operator="containsText" text="D">
      <formula>NOT(ISERROR(SEARCH("D",O34)))</formula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v>-0.5</v>
      </c>
      <c r="C2">
        <v>-0.5</v>
      </c>
      <c r="D2">
        <v>-0.5</v>
      </c>
      <c r="E2">
        <v>-0.5</v>
      </c>
      <c r="F2">
        <v>-0.5</v>
      </c>
      <c r="G2">
        <v>-0.5</v>
      </c>
      <c r="H2">
        <v>-0.5</v>
      </c>
      <c r="I2">
        <v>-0.5</v>
      </c>
      <c r="J2">
        <v>-0.5</v>
      </c>
      <c r="K2">
        <v>-0.5</v>
      </c>
    </row>
    <row r="3" spans="1:11" x14ac:dyDescent="0.2">
      <c r="A3">
        <v>3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</row>
    <row r="4" spans="1:11" x14ac:dyDescent="0.2">
      <c r="A4">
        <v>4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</row>
    <row r="5" spans="1:11" x14ac:dyDescent="0.2">
      <c r="A5">
        <v>5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</row>
    <row r="6" spans="1:11" x14ac:dyDescent="0.2">
      <c r="A6">
        <v>6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</row>
    <row r="7" spans="1:11" x14ac:dyDescent="0.2">
      <c r="A7">
        <v>7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</row>
    <row r="8" spans="1:11" x14ac:dyDescent="0.2">
      <c r="A8">
        <v>8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</row>
    <row r="9" spans="1:11" x14ac:dyDescent="0.2">
      <c r="A9">
        <v>9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</row>
    <row r="10" spans="1:11" x14ac:dyDescent="0.2">
      <c r="A10">
        <v>10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</row>
    <row r="11" spans="1:11" x14ac:dyDescent="0.2">
      <c r="A11">
        <v>11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</row>
    <row r="12" spans="1:11" x14ac:dyDescent="0.2">
      <c r="A12">
        <v>12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</row>
    <row r="13" spans="1:11" x14ac:dyDescent="0.2">
      <c r="A13">
        <v>13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</row>
    <row r="14" spans="1:11" x14ac:dyDescent="0.2">
      <c r="A14">
        <v>14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</row>
    <row r="15" spans="1:11" x14ac:dyDescent="0.2">
      <c r="A15">
        <v>15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</row>
    <row r="16" spans="1:11" x14ac:dyDescent="0.2">
      <c r="A16">
        <v>16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</row>
    <row r="17" spans="1:11" x14ac:dyDescent="0.2">
      <c r="A17">
        <v>17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</row>
    <row r="18" spans="1:11" x14ac:dyDescent="0.2">
      <c r="A18">
        <v>18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</row>
    <row r="19" spans="1:11" x14ac:dyDescent="0.2">
      <c r="A19">
        <v>19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</row>
    <row r="20" spans="1:11" x14ac:dyDescent="0.2">
      <c r="A20">
        <v>20</v>
      </c>
      <c r="B20">
        <v>-0.5</v>
      </c>
      <c r="C20">
        <v>-0.5</v>
      </c>
      <c r="D20">
        <v>-0.5</v>
      </c>
      <c r="E20">
        <v>-0.5</v>
      </c>
      <c r="F20">
        <v>-0.5</v>
      </c>
      <c r="G20">
        <v>-0.5</v>
      </c>
      <c r="H20">
        <v>-0.5</v>
      </c>
      <c r="I20">
        <v>-0.5</v>
      </c>
      <c r="J20">
        <v>-0.5</v>
      </c>
      <c r="K20">
        <v>-0.5</v>
      </c>
    </row>
    <row r="21" spans="1:11" x14ac:dyDescent="0.2">
      <c r="A21">
        <v>21</v>
      </c>
      <c r="B21">
        <v>-0.5</v>
      </c>
      <c r="C21">
        <v>-0.5</v>
      </c>
      <c r="D21">
        <v>-0.5</v>
      </c>
      <c r="E21">
        <v>-0.5</v>
      </c>
      <c r="F21">
        <v>-0.5</v>
      </c>
      <c r="G21">
        <v>-0.5</v>
      </c>
      <c r="H21">
        <v>-0.5</v>
      </c>
      <c r="I21">
        <v>-0.5</v>
      </c>
      <c r="J21">
        <v>-0.5</v>
      </c>
      <c r="K21">
        <v>-0.5</v>
      </c>
    </row>
    <row r="22" spans="1:11" x14ac:dyDescent="0.2">
      <c r="A22">
        <v>22</v>
      </c>
      <c r="B22">
        <v>-0.5</v>
      </c>
      <c r="C22">
        <v>-0.5</v>
      </c>
      <c r="D22">
        <v>-0.5</v>
      </c>
      <c r="E22">
        <v>-0.5</v>
      </c>
      <c r="F22">
        <v>-0.5</v>
      </c>
      <c r="G22">
        <v>-0.5</v>
      </c>
      <c r="H22">
        <v>-0.5</v>
      </c>
      <c r="I22">
        <v>-0.5</v>
      </c>
      <c r="J22">
        <v>-0.5</v>
      </c>
      <c r="K22">
        <v>-0.5</v>
      </c>
    </row>
    <row r="23" spans="1:11" x14ac:dyDescent="0.2">
      <c r="A23">
        <v>23</v>
      </c>
      <c r="B23">
        <v>-0.5</v>
      </c>
      <c r="C23">
        <v>-0.5</v>
      </c>
      <c r="D23">
        <v>-0.5</v>
      </c>
      <c r="E23">
        <v>-0.5</v>
      </c>
      <c r="F23">
        <v>-0.5</v>
      </c>
      <c r="G23">
        <v>-0.5</v>
      </c>
      <c r="H23">
        <v>-0.5</v>
      </c>
      <c r="I23">
        <v>-0.5</v>
      </c>
      <c r="J23">
        <v>-0.5</v>
      </c>
      <c r="K23">
        <v>-0.5</v>
      </c>
    </row>
    <row r="24" spans="1:11" x14ac:dyDescent="0.2">
      <c r="A24">
        <v>24</v>
      </c>
      <c r="B24">
        <v>-0.5</v>
      </c>
      <c r="C24">
        <v>-0.5</v>
      </c>
      <c r="D24">
        <v>-0.5</v>
      </c>
      <c r="E24">
        <v>-0.5</v>
      </c>
      <c r="F24">
        <v>-0.5</v>
      </c>
      <c r="G24">
        <v>-0.5</v>
      </c>
      <c r="H24">
        <v>-0.5</v>
      </c>
      <c r="I24">
        <v>-0.5</v>
      </c>
      <c r="J24">
        <v>-0.5</v>
      </c>
      <c r="K24">
        <v>-0.5</v>
      </c>
    </row>
    <row r="25" spans="1:11" x14ac:dyDescent="0.2">
      <c r="A25">
        <v>25</v>
      </c>
      <c r="B25">
        <v>-0.5</v>
      </c>
      <c r="C25">
        <v>-0.5</v>
      </c>
      <c r="D25">
        <v>-0.5</v>
      </c>
      <c r="E25">
        <v>-0.5</v>
      </c>
      <c r="F25">
        <v>-0.5</v>
      </c>
      <c r="G25">
        <v>-0.5</v>
      </c>
      <c r="H25">
        <v>-0.5</v>
      </c>
      <c r="I25">
        <v>-0.5</v>
      </c>
      <c r="J25">
        <v>-0.5</v>
      </c>
      <c r="K25">
        <v>-0.5</v>
      </c>
    </row>
    <row r="26" spans="1:11" x14ac:dyDescent="0.2">
      <c r="A26">
        <v>26</v>
      </c>
      <c r="B26">
        <v>-0.5</v>
      </c>
      <c r="C26">
        <v>-0.5</v>
      </c>
      <c r="D26">
        <v>-0.5</v>
      </c>
      <c r="E26">
        <v>-0.5</v>
      </c>
      <c r="F26">
        <v>-0.5</v>
      </c>
      <c r="G26">
        <v>-0.5</v>
      </c>
      <c r="H26">
        <v>-0.5</v>
      </c>
      <c r="I26">
        <v>-0.5</v>
      </c>
      <c r="J26">
        <v>-0.5</v>
      </c>
      <c r="K26">
        <v>-0.5</v>
      </c>
    </row>
    <row r="27" spans="1:11" x14ac:dyDescent="0.2">
      <c r="A27">
        <v>27</v>
      </c>
      <c r="B27">
        <v>-0.5</v>
      </c>
      <c r="C27">
        <v>-0.5</v>
      </c>
      <c r="D27">
        <v>-0.5</v>
      </c>
      <c r="E27">
        <v>-0.5</v>
      </c>
      <c r="F27">
        <v>-0.5</v>
      </c>
      <c r="G27">
        <v>-0.5</v>
      </c>
      <c r="H27">
        <v>-0.5</v>
      </c>
      <c r="I27">
        <v>-0.5</v>
      </c>
      <c r="J27">
        <v>-0.5</v>
      </c>
      <c r="K27">
        <v>-0.5</v>
      </c>
    </row>
    <row r="28" spans="1:11" x14ac:dyDescent="0.2">
      <c r="A28">
        <v>28</v>
      </c>
      <c r="B28">
        <v>-0.5</v>
      </c>
      <c r="C28">
        <v>-0.5</v>
      </c>
      <c r="D28">
        <v>-0.5</v>
      </c>
      <c r="E28">
        <v>-0.5</v>
      </c>
      <c r="F28">
        <v>-0.5</v>
      </c>
      <c r="G28">
        <v>-0.5</v>
      </c>
      <c r="H28">
        <v>-0.5</v>
      </c>
      <c r="I28">
        <v>-0.5</v>
      </c>
      <c r="J28">
        <v>-0.5</v>
      </c>
      <c r="K28">
        <v>-0.5</v>
      </c>
    </row>
    <row r="29" spans="1:11" x14ac:dyDescent="0.2">
      <c r="A29">
        <v>29</v>
      </c>
      <c r="B29">
        <v>-0.5</v>
      </c>
      <c r="C29">
        <v>-0.5</v>
      </c>
      <c r="D29">
        <v>-0.5</v>
      </c>
      <c r="E29">
        <v>-0.5</v>
      </c>
      <c r="F29">
        <v>-0.5</v>
      </c>
      <c r="G29">
        <v>-0.5</v>
      </c>
      <c r="H29">
        <v>-0.5</v>
      </c>
      <c r="I29">
        <v>-0.5</v>
      </c>
      <c r="J29">
        <v>-0.5</v>
      </c>
      <c r="K29">
        <v>-0.5</v>
      </c>
    </row>
    <row r="30" spans="1:11" x14ac:dyDescent="0.2">
      <c r="A30">
        <v>30</v>
      </c>
      <c r="B30">
        <v>-0.5</v>
      </c>
      <c r="C30">
        <v>-0.5</v>
      </c>
      <c r="D30">
        <v>-0.5</v>
      </c>
      <c r="E30">
        <v>-0.5</v>
      </c>
      <c r="F30">
        <v>-0.5</v>
      </c>
      <c r="G30">
        <v>-0.5</v>
      </c>
      <c r="H30">
        <v>-0.5</v>
      </c>
      <c r="I30">
        <v>-0.5</v>
      </c>
      <c r="J30">
        <v>-0.5</v>
      </c>
      <c r="K30">
        <v>-0.5</v>
      </c>
    </row>
    <row r="31" spans="1:11" x14ac:dyDescent="0.2">
      <c r="A31">
        <v>31</v>
      </c>
      <c r="B31">
        <v>-0.5</v>
      </c>
      <c r="C31">
        <v>-0.5</v>
      </c>
      <c r="D31">
        <v>-0.5</v>
      </c>
      <c r="E31">
        <v>-0.5</v>
      </c>
      <c r="F31">
        <v>-0.5</v>
      </c>
      <c r="G31">
        <v>-0.5</v>
      </c>
      <c r="H31">
        <v>-0.5</v>
      </c>
      <c r="I31">
        <v>-0.5</v>
      </c>
      <c r="J31">
        <v>-0.5</v>
      </c>
      <c r="K31">
        <v>-0.5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v>-0.5</v>
      </c>
      <c r="C34">
        <v>-0.5</v>
      </c>
      <c r="D34">
        <v>-0.5</v>
      </c>
      <c r="E34">
        <v>-0.5</v>
      </c>
      <c r="F34">
        <v>-0.5</v>
      </c>
      <c r="G34">
        <v>-0.5</v>
      </c>
      <c r="H34">
        <v>-0.5</v>
      </c>
      <c r="I34">
        <v>-0.5</v>
      </c>
      <c r="J34">
        <v>-0.5</v>
      </c>
      <c r="K34">
        <v>-0.5</v>
      </c>
    </row>
    <row r="35" spans="1:11" x14ac:dyDescent="0.2">
      <c r="A35">
        <v>12</v>
      </c>
      <c r="B35">
        <v>-0.5</v>
      </c>
      <c r="C35">
        <v>-0.5</v>
      </c>
      <c r="D35">
        <v>-0.5</v>
      </c>
      <c r="E35">
        <v>-0.5</v>
      </c>
      <c r="F35">
        <v>-0.5</v>
      </c>
      <c r="G35">
        <v>-0.5</v>
      </c>
      <c r="H35">
        <v>-0.5</v>
      </c>
      <c r="I35">
        <v>-0.5</v>
      </c>
      <c r="J35">
        <v>-0.5</v>
      </c>
      <c r="K35">
        <v>-0.5</v>
      </c>
    </row>
    <row r="36" spans="1:11" x14ac:dyDescent="0.2">
      <c r="A36">
        <v>13</v>
      </c>
      <c r="B36">
        <v>-0.5</v>
      </c>
      <c r="C36">
        <v>-0.5</v>
      </c>
      <c r="D36">
        <v>-0.5</v>
      </c>
      <c r="E36">
        <v>-0.5</v>
      </c>
      <c r="F36">
        <v>-0.5</v>
      </c>
      <c r="G36">
        <v>-0.5</v>
      </c>
      <c r="H36">
        <v>-0.5</v>
      </c>
      <c r="I36">
        <v>-0.5</v>
      </c>
      <c r="J36">
        <v>-0.5</v>
      </c>
      <c r="K36">
        <v>-0.5</v>
      </c>
    </row>
    <row r="37" spans="1:11" x14ac:dyDescent="0.2">
      <c r="A37">
        <v>14</v>
      </c>
      <c r="B37">
        <v>-0.5</v>
      </c>
      <c r="C37">
        <v>-0.5</v>
      </c>
      <c r="D37">
        <v>-0.5</v>
      </c>
      <c r="E37">
        <v>-0.5</v>
      </c>
      <c r="F37">
        <v>-0.5</v>
      </c>
      <c r="G37">
        <v>-0.5</v>
      </c>
      <c r="H37">
        <v>-0.5</v>
      </c>
      <c r="I37">
        <v>-0.5</v>
      </c>
      <c r="J37">
        <v>-0.5</v>
      </c>
      <c r="K37">
        <v>-0.5</v>
      </c>
    </row>
    <row r="38" spans="1:11" x14ac:dyDescent="0.2">
      <c r="A38">
        <v>15</v>
      </c>
      <c r="B38">
        <v>-0.5</v>
      </c>
      <c r="C38">
        <v>-0.5</v>
      </c>
      <c r="D38">
        <v>-0.5</v>
      </c>
      <c r="E38">
        <v>-0.5</v>
      </c>
      <c r="F38">
        <v>-0.5</v>
      </c>
      <c r="G38">
        <v>-0.5</v>
      </c>
      <c r="H38">
        <v>-0.5</v>
      </c>
      <c r="I38">
        <v>-0.5</v>
      </c>
      <c r="J38">
        <v>-0.5</v>
      </c>
      <c r="K38">
        <v>-0.5</v>
      </c>
    </row>
    <row r="39" spans="1:11" x14ac:dyDescent="0.2">
      <c r="A39">
        <v>16</v>
      </c>
      <c r="B39">
        <v>-0.5</v>
      </c>
      <c r="C39">
        <v>-0.5</v>
      </c>
      <c r="D39">
        <v>-0.5</v>
      </c>
      <c r="E39">
        <v>-0.5</v>
      </c>
      <c r="F39">
        <v>-0.5</v>
      </c>
      <c r="G39">
        <v>-0.5</v>
      </c>
      <c r="H39">
        <v>-0.5</v>
      </c>
      <c r="I39">
        <v>-0.5</v>
      </c>
      <c r="J39">
        <v>-0.5</v>
      </c>
      <c r="K39">
        <v>-0.5</v>
      </c>
    </row>
    <row r="40" spans="1:11" x14ac:dyDescent="0.2">
      <c r="A40">
        <v>17</v>
      </c>
      <c r="B40">
        <v>-0.5</v>
      </c>
      <c r="C40">
        <v>-0.5</v>
      </c>
      <c r="D40">
        <v>-0.5</v>
      </c>
      <c r="E40">
        <v>-0.5</v>
      </c>
      <c r="F40">
        <v>-0.5</v>
      </c>
      <c r="G40">
        <v>-0.5</v>
      </c>
      <c r="H40">
        <v>-0.5</v>
      </c>
      <c r="I40">
        <v>-0.5</v>
      </c>
      <c r="J40">
        <v>-0.5</v>
      </c>
      <c r="K40">
        <v>-0.5</v>
      </c>
    </row>
    <row r="41" spans="1:11" x14ac:dyDescent="0.2">
      <c r="A41">
        <v>18</v>
      </c>
      <c r="B41">
        <v>-0.5</v>
      </c>
      <c r="C41">
        <v>-0.5</v>
      </c>
      <c r="D41">
        <v>-0.5</v>
      </c>
      <c r="E41">
        <v>-0.5</v>
      </c>
      <c r="F41">
        <v>-0.5</v>
      </c>
      <c r="G41">
        <v>-0.5</v>
      </c>
      <c r="H41">
        <v>-0.5</v>
      </c>
      <c r="I41">
        <v>-0.5</v>
      </c>
      <c r="J41">
        <v>-0.5</v>
      </c>
      <c r="K41">
        <v>-0.5</v>
      </c>
    </row>
    <row r="42" spans="1:11" x14ac:dyDescent="0.2">
      <c r="A42">
        <v>19</v>
      </c>
      <c r="B42">
        <v>-0.5</v>
      </c>
      <c r="C42">
        <v>-0.5</v>
      </c>
      <c r="D42">
        <v>-0.5</v>
      </c>
      <c r="E42">
        <v>-0.5</v>
      </c>
      <c r="F42">
        <v>-0.5</v>
      </c>
      <c r="G42">
        <v>-0.5</v>
      </c>
      <c r="H42">
        <v>-0.5</v>
      </c>
      <c r="I42">
        <v>-0.5</v>
      </c>
      <c r="J42">
        <v>-0.5</v>
      </c>
      <c r="K42">
        <v>-0.5</v>
      </c>
    </row>
    <row r="43" spans="1:11" x14ac:dyDescent="0.2">
      <c r="A43">
        <v>20</v>
      </c>
      <c r="B43">
        <v>-0.5</v>
      </c>
      <c r="C43">
        <v>-0.5</v>
      </c>
      <c r="D43">
        <v>-0.5</v>
      </c>
      <c r="E43">
        <v>-0.5</v>
      </c>
      <c r="F43">
        <v>-0.5</v>
      </c>
      <c r="G43">
        <v>-0.5</v>
      </c>
      <c r="H43">
        <v>-0.5</v>
      </c>
      <c r="I43">
        <v>-0.5</v>
      </c>
      <c r="J43">
        <v>-0.5</v>
      </c>
      <c r="K43">
        <v>-0.5</v>
      </c>
    </row>
    <row r="44" spans="1:11" x14ac:dyDescent="0.2">
      <c r="A44">
        <v>21</v>
      </c>
      <c r="B44">
        <v>-0.5</v>
      </c>
      <c r="C44">
        <v>-0.5</v>
      </c>
      <c r="D44">
        <v>-0.5</v>
      </c>
      <c r="E44">
        <v>-0.5</v>
      </c>
      <c r="F44">
        <v>-0.5</v>
      </c>
      <c r="G44">
        <v>-0.5</v>
      </c>
      <c r="H44">
        <v>-0.5</v>
      </c>
      <c r="I44">
        <v>-0.5</v>
      </c>
      <c r="J44">
        <v>-0.5</v>
      </c>
      <c r="K44">
        <v>-0.5</v>
      </c>
    </row>
    <row r="45" spans="1:11" x14ac:dyDescent="0.2">
      <c r="A45">
        <v>22</v>
      </c>
      <c r="B45">
        <v>-0.5</v>
      </c>
      <c r="C45">
        <v>-0.5</v>
      </c>
      <c r="D45">
        <v>-0.5</v>
      </c>
      <c r="E45">
        <v>-0.5</v>
      </c>
      <c r="F45">
        <v>-0.5</v>
      </c>
      <c r="G45">
        <v>-0.5</v>
      </c>
      <c r="H45">
        <v>-0.5</v>
      </c>
      <c r="I45">
        <v>-0.5</v>
      </c>
      <c r="J45">
        <v>-0.5</v>
      </c>
      <c r="K45">
        <v>-0.5</v>
      </c>
    </row>
    <row r="46" spans="1:11" x14ac:dyDescent="0.2">
      <c r="A46">
        <v>23</v>
      </c>
      <c r="B46">
        <v>-0.5</v>
      </c>
      <c r="C46">
        <v>-0.5</v>
      </c>
      <c r="D46">
        <v>-0.5</v>
      </c>
      <c r="E46">
        <v>-0.5</v>
      </c>
      <c r="F46">
        <v>-0.5</v>
      </c>
      <c r="G46">
        <v>-0.5</v>
      </c>
      <c r="H46">
        <v>-0.5</v>
      </c>
      <c r="I46">
        <v>-0.5</v>
      </c>
      <c r="J46">
        <v>-0.5</v>
      </c>
      <c r="K46">
        <v>-0.5</v>
      </c>
    </row>
    <row r="47" spans="1:11" x14ac:dyDescent="0.2">
      <c r="A47">
        <v>24</v>
      </c>
      <c r="B47">
        <v>-0.5</v>
      </c>
      <c r="C47">
        <v>-0.5</v>
      </c>
      <c r="D47">
        <v>-0.5</v>
      </c>
      <c r="E47">
        <v>-0.5</v>
      </c>
      <c r="F47">
        <v>-0.5</v>
      </c>
      <c r="G47">
        <v>-0.5</v>
      </c>
      <c r="H47">
        <v>-0.5</v>
      </c>
      <c r="I47">
        <v>-0.5</v>
      </c>
      <c r="J47">
        <v>-0.5</v>
      </c>
      <c r="K47">
        <v>-0.5</v>
      </c>
    </row>
    <row r="48" spans="1:11" x14ac:dyDescent="0.2">
      <c r="A48">
        <v>25</v>
      </c>
      <c r="B48">
        <v>-0.5</v>
      </c>
      <c r="C48">
        <v>-0.5</v>
      </c>
      <c r="D48">
        <v>-0.5</v>
      </c>
      <c r="E48">
        <v>-0.5</v>
      </c>
      <c r="F48">
        <v>-0.5</v>
      </c>
      <c r="G48">
        <v>-0.5</v>
      </c>
      <c r="H48">
        <v>-0.5</v>
      </c>
      <c r="I48">
        <v>-0.5</v>
      </c>
      <c r="J48">
        <v>-0.5</v>
      </c>
      <c r="K48">
        <v>-0.5</v>
      </c>
    </row>
    <row r="49" spans="1:11" x14ac:dyDescent="0.2">
      <c r="A49">
        <v>26</v>
      </c>
      <c r="B49">
        <v>-0.5</v>
      </c>
      <c r="C49">
        <v>-0.5</v>
      </c>
      <c r="D49">
        <v>-0.5</v>
      </c>
      <c r="E49">
        <v>-0.5</v>
      </c>
      <c r="F49">
        <v>-0.5</v>
      </c>
      <c r="G49">
        <v>-0.5</v>
      </c>
      <c r="H49">
        <v>-0.5</v>
      </c>
      <c r="I49">
        <v>-0.5</v>
      </c>
      <c r="J49">
        <v>-0.5</v>
      </c>
      <c r="K49">
        <v>-0.5</v>
      </c>
    </row>
    <row r="50" spans="1:11" x14ac:dyDescent="0.2">
      <c r="A50">
        <v>27</v>
      </c>
      <c r="B50">
        <v>-0.5</v>
      </c>
      <c r="C50">
        <v>-0.5</v>
      </c>
      <c r="D50">
        <v>-0.5</v>
      </c>
      <c r="E50">
        <v>-0.5</v>
      </c>
      <c r="F50">
        <v>-0.5</v>
      </c>
      <c r="G50">
        <v>-0.5</v>
      </c>
      <c r="H50">
        <v>-0.5</v>
      </c>
      <c r="I50">
        <v>-0.5</v>
      </c>
      <c r="J50">
        <v>-0.5</v>
      </c>
      <c r="K50">
        <v>-0.5</v>
      </c>
    </row>
    <row r="51" spans="1:11" x14ac:dyDescent="0.2">
      <c r="A51">
        <v>28</v>
      </c>
      <c r="B51">
        <v>-0.5</v>
      </c>
      <c r="C51">
        <v>-0.5</v>
      </c>
      <c r="D51">
        <v>-0.5</v>
      </c>
      <c r="E51">
        <v>-0.5</v>
      </c>
      <c r="F51">
        <v>-0.5</v>
      </c>
      <c r="G51">
        <v>-0.5</v>
      </c>
      <c r="H51">
        <v>-0.5</v>
      </c>
      <c r="I51">
        <v>-0.5</v>
      </c>
      <c r="J51">
        <v>-0.5</v>
      </c>
      <c r="K51">
        <v>-0.5</v>
      </c>
    </row>
    <row r="52" spans="1:11" x14ac:dyDescent="0.2">
      <c r="A52">
        <v>29</v>
      </c>
      <c r="B52">
        <v>-0.5</v>
      </c>
      <c r="C52">
        <v>-0.5</v>
      </c>
      <c r="D52">
        <v>-0.5</v>
      </c>
      <c r="E52">
        <v>-0.5</v>
      </c>
      <c r="F52">
        <v>-0.5</v>
      </c>
      <c r="G52">
        <v>-0.5</v>
      </c>
      <c r="H52">
        <v>-0.5</v>
      </c>
      <c r="I52">
        <v>-0.5</v>
      </c>
      <c r="J52">
        <v>-0.5</v>
      </c>
      <c r="K52">
        <v>-0.5</v>
      </c>
    </row>
    <row r="53" spans="1:11" x14ac:dyDescent="0.2">
      <c r="A53">
        <v>30</v>
      </c>
      <c r="B53">
        <v>-0.5</v>
      </c>
      <c r="C53">
        <v>-0.5</v>
      </c>
      <c r="D53">
        <v>-0.5</v>
      </c>
      <c r="E53">
        <v>-0.5</v>
      </c>
      <c r="F53">
        <v>-0.5</v>
      </c>
      <c r="G53">
        <v>-0.5</v>
      </c>
      <c r="H53">
        <v>-0.5</v>
      </c>
      <c r="I53">
        <v>-0.5</v>
      </c>
      <c r="J53">
        <v>-0.5</v>
      </c>
      <c r="K53">
        <v>-0.5</v>
      </c>
    </row>
    <row r="54" spans="1:11" x14ac:dyDescent="0.2">
      <c r="A54">
        <v>31</v>
      </c>
      <c r="B54">
        <v>-0.5</v>
      </c>
      <c r="C54">
        <v>-0.5</v>
      </c>
      <c r="D54">
        <v>-0.5</v>
      </c>
      <c r="E54">
        <v>-0.5</v>
      </c>
      <c r="F54">
        <v>-0.5</v>
      </c>
      <c r="G54">
        <v>-0.5</v>
      </c>
      <c r="H54">
        <v>-0.5</v>
      </c>
      <c r="I54">
        <v>-0.5</v>
      </c>
      <c r="J54">
        <v>-0.5</v>
      </c>
      <c r="K54">
        <v>-0.5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</vt:i4>
      </vt:variant>
    </vt:vector>
  </HeadingPairs>
  <TitlesOfParts>
    <vt:vector size="27" baseType="lpstr">
      <vt:lpstr>Rules</vt:lpstr>
      <vt:lpstr>Simulation</vt:lpstr>
      <vt:lpstr>Dealer</vt:lpstr>
      <vt:lpstr>Stand</vt:lpstr>
      <vt:lpstr>Hit</vt:lpstr>
      <vt:lpstr>HS</vt:lpstr>
      <vt:lpstr>Double</vt:lpstr>
      <vt:lpstr>HSD</vt:lpstr>
      <vt:lpstr>Surrender</vt:lpstr>
      <vt:lpstr>HSDR</vt:lpstr>
      <vt:lpstr>Pair</vt:lpstr>
      <vt:lpstr>Blackjack</vt:lpstr>
      <vt:lpstr>Prob</vt:lpstr>
      <vt:lpstr>5 Cards</vt:lpstr>
      <vt:lpstr>Three 7 Cards</vt:lpstr>
      <vt:lpstr>ER</vt:lpstr>
      <vt:lpstr>EV</vt:lpstr>
      <vt:lpstr>Summary</vt:lpstr>
      <vt:lpstr>WL Prob</vt:lpstr>
      <vt:lpstr>Summary (2)</vt:lpstr>
      <vt:lpstr>Analysis</vt:lpstr>
      <vt:lpstr>2x10 Strategy Analysis</vt:lpstr>
      <vt:lpstr>2x3 M1.5  Plan</vt:lpstr>
      <vt:lpstr>Plan Summary</vt:lpstr>
      <vt:lpstr>2x3 M 2 Plan</vt:lpstr>
      <vt:lpstr>Rules!Print_Area</vt:lpstr>
      <vt:lpstr>'Summary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Atipat Lorwong-ngam</dc:creator>
  <cp:lastModifiedBy>宗保 罗</cp:lastModifiedBy>
  <cp:lastPrinted>2018-06-01T17:46:44Z</cp:lastPrinted>
  <dcterms:created xsi:type="dcterms:W3CDTF">2015-03-11T15:17:04Z</dcterms:created>
  <dcterms:modified xsi:type="dcterms:W3CDTF">2018-08-24T13:46:46Z</dcterms:modified>
</cp:coreProperties>
</file>