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bookViews>
    <workbookView xWindow="0" yWindow="480" windowWidth="25600" windowHeight="14860" tabRatio="867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r:id="rId13"/>
    <sheet name="Three 7 Cards" sheetId="34" state="hidden" r:id="rId14"/>
    <sheet name="ER" sheetId="25" r:id="rId15"/>
    <sheet name="EV" sheetId="26" r:id="rId16"/>
    <sheet name="Summary" sheetId="27" state="hidden" r:id="rId17"/>
    <sheet name="WL Prob" sheetId="29" state="hidden" r:id="rId18"/>
    <sheet name="Summary (2)" sheetId="31" state="hidden" r:id="rId19"/>
    <sheet name="Analysis" sheetId="35" r:id="rId20"/>
    <sheet name="2x10 Strategy Analysis" sheetId="44" r:id="rId21"/>
    <sheet name="2x3 M1.5  Plan" sheetId="45" r:id="rId22"/>
    <sheet name="Plan Summary" sheetId="43" r:id="rId23"/>
  </sheets>
  <definedNames>
    <definedName name="_xlnm.Print_Area" localSheetId="21">'2x3 M1.5  Plan'!#REF!</definedName>
    <definedName name="_xlnm.Print_Area" localSheetId="0">Rules!$A$1:$S$42</definedName>
    <definedName name="_xlnm.Print_Area" localSheetId="18">'Summary (2)'!$A$1:$Y$39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26" l="1"/>
  <c r="H44" i="26"/>
  <c r="C19" i="32"/>
  <c r="B5" i="20"/>
  <c r="B3" i="25"/>
  <c r="D58" i="24"/>
  <c r="C59" i="24"/>
  <c r="C71" i="24"/>
  <c r="B3" i="24"/>
  <c r="B3" i="26"/>
  <c r="C5" i="20"/>
  <c r="C3" i="25"/>
  <c r="C3" i="24"/>
  <c r="C3" i="26"/>
  <c r="D5" i="20"/>
  <c r="D3" i="25"/>
  <c r="D3" i="24"/>
  <c r="D3" i="26"/>
  <c r="E5" i="20"/>
  <c r="E3" i="25"/>
  <c r="E3" i="24"/>
  <c r="E3" i="26"/>
  <c r="F5" i="20"/>
  <c r="F3" i="25"/>
  <c r="F3" i="24"/>
  <c r="F3" i="26"/>
  <c r="G5" i="20"/>
  <c r="G3" i="25"/>
  <c r="G3" i="24"/>
  <c r="G3" i="26"/>
  <c r="H5" i="20"/>
  <c r="H3" i="25"/>
  <c r="H3" i="24"/>
  <c r="H3" i="26"/>
  <c r="I5" i="20"/>
  <c r="I3" i="25"/>
  <c r="I3" i="24"/>
  <c r="I3" i="26"/>
  <c r="J5" i="20"/>
  <c r="J3" i="25"/>
  <c r="J3" i="24"/>
  <c r="J3" i="26"/>
  <c r="K5" i="20"/>
  <c r="K3" i="25"/>
  <c r="K3" i="24"/>
  <c r="K3" i="26"/>
  <c r="L3" i="26"/>
  <c r="B6" i="20"/>
  <c r="B4" i="25"/>
  <c r="E58" i="24"/>
  <c r="C60" i="24"/>
  <c r="C72" i="24"/>
  <c r="B4" i="24"/>
  <c r="B4" i="26"/>
  <c r="C6" i="20"/>
  <c r="C4" i="25"/>
  <c r="C4" i="24"/>
  <c r="C4" i="26"/>
  <c r="D6" i="20"/>
  <c r="D4" i="25"/>
  <c r="D4" i="24"/>
  <c r="D4" i="26"/>
  <c r="E6" i="20"/>
  <c r="E4" i="25"/>
  <c r="E4" i="24"/>
  <c r="E4" i="26"/>
  <c r="F6" i="20"/>
  <c r="F4" i="25"/>
  <c r="F4" i="24"/>
  <c r="F4" i="26"/>
  <c r="G6" i="20"/>
  <c r="G4" i="25"/>
  <c r="G4" i="24"/>
  <c r="G4" i="26"/>
  <c r="H6" i="20"/>
  <c r="H4" i="25"/>
  <c r="H4" i="24"/>
  <c r="H4" i="26"/>
  <c r="I6" i="20"/>
  <c r="I4" i="25"/>
  <c r="I4" i="24"/>
  <c r="I4" i="26"/>
  <c r="J6" i="20"/>
  <c r="J4" i="25"/>
  <c r="J4" i="24"/>
  <c r="J4" i="26"/>
  <c r="K6" i="20"/>
  <c r="K4" i="25"/>
  <c r="K4" i="24"/>
  <c r="K4" i="26"/>
  <c r="L4" i="26"/>
  <c r="B7" i="20"/>
  <c r="B5" i="25"/>
  <c r="F58" i="24"/>
  <c r="E59" i="24"/>
  <c r="D60" i="24"/>
  <c r="C61" i="24"/>
  <c r="C73" i="24"/>
  <c r="B5" i="24"/>
  <c r="B5" i="26"/>
  <c r="C7" i="20"/>
  <c r="C5" i="25"/>
  <c r="C5" i="24"/>
  <c r="C5" i="26"/>
  <c r="D7" i="20"/>
  <c r="D5" i="25"/>
  <c r="D5" i="24"/>
  <c r="D5" i="26"/>
  <c r="E7" i="20"/>
  <c r="E5" i="25"/>
  <c r="E5" i="24"/>
  <c r="E5" i="26"/>
  <c r="F7" i="20"/>
  <c r="F5" i="25"/>
  <c r="F5" i="24"/>
  <c r="F5" i="26"/>
  <c r="G7" i="20"/>
  <c r="G5" i="25"/>
  <c r="G5" i="24"/>
  <c r="G5" i="26"/>
  <c r="H7" i="20"/>
  <c r="H5" i="25"/>
  <c r="H5" i="24"/>
  <c r="H5" i="26"/>
  <c r="I7" i="20"/>
  <c r="I5" i="25"/>
  <c r="I5" i="24"/>
  <c r="I5" i="26"/>
  <c r="J7" i="20"/>
  <c r="J5" i="25"/>
  <c r="J5" i="24"/>
  <c r="J5" i="26"/>
  <c r="K7" i="20"/>
  <c r="K5" i="25"/>
  <c r="K5" i="24"/>
  <c r="K5" i="26"/>
  <c r="L5" i="26"/>
  <c r="B8" i="20"/>
  <c r="B6" i="25"/>
  <c r="G58" i="24"/>
  <c r="F59" i="24"/>
  <c r="D61" i="24"/>
  <c r="C62" i="24"/>
  <c r="C74" i="24"/>
  <c r="B6" i="24"/>
  <c r="B6" i="26"/>
  <c r="C8" i="20"/>
  <c r="C6" i="25"/>
  <c r="C6" i="24"/>
  <c r="C6" i="26"/>
  <c r="D8" i="20"/>
  <c r="D6" i="25"/>
  <c r="D6" i="24"/>
  <c r="D6" i="26"/>
  <c r="E8" i="20"/>
  <c r="E6" i="25"/>
  <c r="E6" i="24"/>
  <c r="E6" i="26"/>
  <c r="F8" i="20"/>
  <c r="F6" i="25"/>
  <c r="F6" i="24"/>
  <c r="F6" i="26"/>
  <c r="G8" i="20"/>
  <c r="G6" i="25"/>
  <c r="G6" i="24"/>
  <c r="G6" i="26"/>
  <c r="H8" i="20"/>
  <c r="H6" i="25"/>
  <c r="H6" i="24"/>
  <c r="H6" i="26"/>
  <c r="I8" i="20"/>
  <c r="I6" i="25"/>
  <c r="I6" i="24"/>
  <c r="I6" i="26"/>
  <c r="J8" i="20"/>
  <c r="J6" i="25"/>
  <c r="J6" i="24"/>
  <c r="J6" i="26"/>
  <c r="K8" i="20"/>
  <c r="K6" i="25"/>
  <c r="K6" i="24"/>
  <c r="K6" i="26"/>
  <c r="L6" i="26"/>
  <c r="B9" i="20"/>
  <c r="B7" i="25"/>
  <c r="H58" i="24"/>
  <c r="G59" i="24"/>
  <c r="F60" i="24"/>
  <c r="E61" i="24"/>
  <c r="I58" i="24"/>
  <c r="J58" i="24"/>
  <c r="K58" i="24"/>
  <c r="H59" i="24"/>
  <c r="I59" i="24"/>
  <c r="J59" i="24"/>
  <c r="K59" i="24"/>
  <c r="G60" i="24"/>
  <c r="H60" i="24"/>
  <c r="I60" i="24"/>
  <c r="J60" i="24"/>
  <c r="K60" i="24"/>
  <c r="G61" i="24"/>
  <c r="H61" i="24"/>
  <c r="I61" i="24"/>
  <c r="J61" i="24"/>
  <c r="K61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C75" i="24"/>
  <c r="B7" i="24"/>
  <c r="B7" i="26"/>
  <c r="C9" i="20"/>
  <c r="C7" i="25"/>
  <c r="C7" i="24"/>
  <c r="C7" i="26"/>
  <c r="D9" i="20"/>
  <c r="D7" i="25"/>
  <c r="D7" i="24"/>
  <c r="D7" i="26"/>
  <c r="E9" i="20"/>
  <c r="E7" i="25"/>
  <c r="E7" i="24"/>
  <c r="E7" i="26"/>
  <c r="F9" i="20"/>
  <c r="F7" i="25"/>
  <c r="F7" i="24"/>
  <c r="F7" i="26"/>
  <c r="G9" i="20"/>
  <c r="G7" i="25"/>
  <c r="G7" i="24"/>
  <c r="G7" i="26"/>
  <c r="H9" i="20"/>
  <c r="H7" i="25"/>
  <c r="H7" i="24"/>
  <c r="H7" i="26"/>
  <c r="I9" i="20"/>
  <c r="I7" i="25"/>
  <c r="I7" i="24"/>
  <c r="I7" i="26"/>
  <c r="J9" i="20"/>
  <c r="J7" i="25"/>
  <c r="J7" i="24"/>
  <c r="J7" i="26"/>
  <c r="K9" i="20"/>
  <c r="K7" i="25"/>
  <c r="K7" i="24"/>
  <c r="K7" i="26"/>
  <c r="L7" i="26"/>
  <c r="B10" i="20"/>
  <c r="B8" i="25"/>
  <c r="C76" i="24"/>
  <c r="B8" i="24"/>
  <c r="B8" i="26"/>
  <c r="C10" i="20"/>
  <c r="C8" i="25"/>
  <c r="C8" i="24"/>
  <c r="C8" i="26"/>
  <c r="D10" i="20"/>
  <c r="D8" i="25"/>
  <c r="D8" i="24"/>
  <c r="D8" i="26"/>
  <c r="E10" i="20"/>
  <c r="E8" i="25"/>
  <c r="E8" i="24"/>
  <c r="E8" i="26"/>
  <c r="F10" i="20"/>
  <c r="F8" i="25"/>
  <c r="F8" i="24"/>
  <c r="F8" i="26"/>
  <c r="G10" i="20"/>
  <c r="G8" i="25"/>
  <c r="G8" i="24"/>
  <c r="G8" i="26"/>
  <c r="H10" i="20"/>
  <c r="H8" i="25"/>
  <c r="H8" i="24"/>
  <c r="H8" i="26"/>
  <c r="I10" i="20"/>
  <c r="I8" i="25"/>
  <c r="I8" i="24"/>
  <c r="I8" i="26"/>
  <c r="J10" i="20"/>
  <c r="J8" i="25"/>
  <c r="J8" i="24"/>
  <c r="J8" i="26"/>
  <c r="K10" i="20"/>
  <c r="K8" i="25"/>
  <c r="K8" i="24"/>
  <c r="K8" i="26"/>
  <c r="L8" i="26"/>
  <c r="B11" i="20"/>
  <c r="B9" i="25"/>
  <c r="C77" i="24"/>
  <c r="B9" i="24"/>
  <c r="B9" i="26"/>
  <c r="C11" i="20"/>
  <c r="C9" i="25"/>
  <c r="C9" i="24"/>
  <c r="C9" i="26"/>
  <c r="D11" i="20"/>
  <c r="D9" i="25"/>
  <c r="D9" i="24"/>
  <c r="D9" i="26"/>
  <c r="E11" i="20"/>
  <c r="E9" i="25"/>
  <c r="E9" i="24"/>
  <c r="E9" i="26"/>
  <c r="F11" i="20"/>
  <c r="F9" i="25"/>
  <c r="F9" i="24"/>
  <c r="F9" i="26"/>
  <c r="G11" i="20"/>
  <c r="G9" i="25"/>
  <c r="G9" i="24"/>
  <c r="G9" i="26"/>
  <c r="H11" i="20"/>
  <c r="H9" i="25"/>
  <c r="H9" i="24"/>
  <c r="H9" i="26"/>
  <c r="I11" i="20"/>
  <c r="I9" i="25"/>
  <c r="I9" i="24"/>
  <c r="I9" i="26"/>
  <c r="J11" i="20"/>
  <c r="J9" i="25"/>
  <c r="J9" i="24"/>
  <c r="J9" i="26"/>
  <c r="K11" i="20"/>
  <c r="K9" i="25"/>
  <c r="K9" i="24"/>
  <c r="K9" i="26"/>
  <c r="L9" i="26"/>
  <c r="B12" i="20"/>
  <c r="B10" i="25"/>
  <c r="C78" i="24"/>
  <c r="B10" i="24"/>
  <c r="B10" i="26"/>
  <c r="C12" i="20"/>
  <c r="C10" i="25"/>
  <c r="C10" i="24"/>
  <c r="C10" i="26"/>
  <c r="D12" i="20"/>
  <c r="D10" i="25"/>
  <c r="D10" i="24"/>
  <c r="D10" i="26"/>
  <c r="E12" i="20"/>
  <c r="E10" i="25"/>
  <c r="E10" i="24"/>
  <c r="E10" i="26"/>
  <c r="F12" i="20"/>
  <c r="F10" i="25"/>
  <c r="F10" i="24"/>
  <c r="F10" i="26"/>
  <c r="G12" i="20"/>
  <c r="G10" i="25"/>
  <c r="G10" i="24"/>
  <c r="G10" i="26"/>
  <c r="H12" i="20"/>
  <c r="H10" i="25"/>
  <c r="H10" i="24"/>
  <c r="H10" i="26"/>
  <c r="I12" i="20"/>
  <c r="I10" i="25"/>
  <c r="I10" i="24"/>
  <c r="I10" i="26"/>
  <c r="J12" i="20"/>
  <c r="J10" i="25"/>
  <c r="J10" i="24"/>
  <c r="J10" i="26"/>
  <c r="K12" i="20"/>
  <c r="K10" i="25"/>
  <c r="K10" i="24"/>
  <c r="K10" i="26"/>
  <c r="L10" i="26"/>
  <c r="B13" i="20"/>
  <c r="B11" i="25"/>
  <c r="C79" i="24"/>
  <c r="B11" i="24"/>
  <c r="B11" i="26"/>
  <c r="C13" i="20"/>
  <c r="C11" i="25"/>
  <c r="C11" i="24"/>
  <c r="C11" i="26"/>
  <c r="D13" i="20"/>
  <c r="D11" i="25"/>
  <c r="D11" i="24"/>
  <c r="D11" i="26"/>
  <c r="E13" i="20"/>
  <c r="E11" i="25"/>
  <c r="E11" i="24"/>
  <c r="E11" i="26"/>
  <c r="F13" i="20"/>
  <c r="F11" i="25"/>
  <c r="F11" i="24"/>
  <c r="F11" i="26"/>
  <c r="G13" i="20"/>
  <c r="G11" i="25"/>
  <c r="G11" i="24"/>
  <c r="G11" i="26"/>
  <c r="H13" i="20"/>
  <c r="H11" i="25"/>
  <c r="H11" i="24"/>
  <c r="H11" i="26"/>
  <c r="I13" i="20"/>
  <c r="I11" i="25"/>
  <c r="I11" i="24"/>
  <c r="I11" i="26"/>
  <c r="J13" i="20"/>
  <c r="J11" i="25"/>
  <c r="J11" i="24"/>
  <c r="J11" i="26"/>
  <c r="K13" i="20"/>
  <c r="K11" i="25"/>
  <c r="K11" i="24"/>
  <c r="K11" i="26"/>
  <c r="L11" i="26"/>
  <c r="B14" i="20"/>
  <c r="B12" i="25"/>
  <c r="C80" i="24"/>
  <c r="B12" i="24"/>
  <c r="B12" i="26"/>
  <c r="C14" i="20"/>
  <c r="C12" i="25"/>
  <c r="C12" i="24"/>
  <c r="C12" i="26"/>
  <c r="D14" i="20"/>
  <c r="D12" i="25"/>
  <c r="D12" i="24"/>
  <c r="D12" i="26"/>
  <c r="E14" i="20"/>
  <c r="E12" i="25"/>
  <c r="E12" i="24"/>
  <c r="E12" i="26"/>
  <c r="F14" i="20"/>
  <c r="F12" i="25"/>
  <c r="F12" i="24"/>
  <c r="F12" i="26"/>
  <c r="G14" i="20"/>
  <c r="G12" i="25"/>
  <c r="G12" i="24"/>
  <c r="G12" i="26"/>
  <c r="H14" i="20"/>
  <c r="H12" i="25"/>
  <c r="H12" i="24"/>
  <c r="H12" i="26"/>
  <c r="I14" i="20"/>
  <c r="I12" i="25"/>
  <c r="I12" i="24"/>
  <c r="I12" i="26"/>
  <c r="J14" i="20"/>
  <c r="J12" i="25"/>
  <c r="J12" i="24"/>
  <c r="J12" i="26"/>
  <c r="K14" i="20"/>
  <c r="K12" i="25"/>
  <c r="K12" i="24"/>
  <c r="K12" i="26"/>
  <c r="L12" i="26"/>
  <c r="B15" i="20"/>
  <c r="B13" i="25"/>
  <c r="C81" i="24"/>
  <c r="B13" i="24"/>
  <c r="B13" i="26"/>
  <c r="C15" i="20"/>
  <c r="C13" i="25"/>
  <c r="C13" i="24"/>
  <c r="C13" i="26"/>
  <c r="D15" i="20"/>
  <c r="D13" i="25"/>
  <c r="D13" i="24"/>
  <c r="D13" i="26"/>
  <c r="E15" i="20"/>
  <c r="E13" i="25"/>
  <c r="E13" i="24"/>
  <c r="E13" i="26"/>
  <c r="F15" i="20"/>
  <c r="F13" i="25"/>
  <c r="F13" i="24"/>
  <c r="F13" i="26"/>
  <c r="G15" i="20"/>
  <c r="G13" i="25"/>
  <c r="G13" i="24"/>
  <c r="G13" i="26"/>
  <c r="H15" i="20"/>
  <c r="H13" i="25"/>
  <c r="H13" i="24"/>
  <c r="H13" i="26"/>
  <c r="I15" i="20"/>
  <c r="I13" i="25"/>
  <c r="I13" i="24"/>
  <c r="I13" i="26"/>
  <c r="J15" i="20"/>
  <c r="J13" i="25"/>
  <c r="J13" i="24"/>
  <c r="J13" i="26"/>
  <c r="K15" i="20"/>
  <c r="K13" i="25"/>
  <c r="K13" i="24"/>
  <c r="K13" i="26"/>
  <c r="L13" i="26"/>
  <c r="B16" i="20"/>
  <c r="B14" i="25"/>
  <c r="C82" i="24"/>
  <c r="B14" i="24"/>
  <c r="B14" i="26"/>
  <c r="C16" i="20"/>
  <c r="C14" i="25"/>
  <c r="C14" i="24"/>
  <c r="C14" i="26"/>
  <c r="D16" i="20"/>
  <c r="D14" i="25"/>
  <c r="D14" i="24"/>
  <c r="D14" i="26"/>
  <c r="E16" i="20"/>
  <c r="E14" i="25"/>
  <c r="E14" i="24"/>
  <c r="E14" i="26"/>
  <c r="F16" i="20"/>
  <c r="F14" i="25"/>
  <c r="F14" i="24"/>
  <c r="F14" i="26"/>
  <c r="G16" i="20"/>
  <c r="G14" i="25"/>
  <c r="G14" i="24"/>
  <c r="G14" i="26"/>
  <c r="H16" i="20"/>
  <c r="H14" i="25"/>
  <c r="H14" i="24"/>
  <c r="H14" i="26"/>
  <c r="I16" i="20"/>
  <c r="I14" i="25"/>
  <c r="I14" i="24"/>
  <c r="I14" i="26"/>
  <c r="J16" i="20"/>
  <c r="J14" i="25"/>
  <c r="J14" i="24"/>
  <c r="J14" i="26"/>
  <c r="K16" i="20"/>
  <c r="K14" i="25"/>
  <c r="K14" i="24"/>
  <c r="K14" i="26"/>
  <c r="L14" i="26"/>
  <c r="B17" i="20"/>
  <c r="B15" i="25"/>
  <c r="C83" i="24"/>
  <c r="B15" i="24"/>
  <c r="B15" i="26"/>
  <c r="C17" i="20"/>
  <c r="C15" i="25"/>
  <c r="C15" i="24"/>
  <c r="C15" i="26"/>
  <c r="D17" i="20"/>
  <c r="D15" i="25"/>
  <c r="D15" i="24"/>
  <c r="D15" i="26"/>
  <c r="E17" i="20"/>
  <c r="E15" i="25"/>
  <c r="E15" i="24"/>
  <c r="E15" i="26"/>
  <c r="F17" i="20"/>
  <c r="F15" i="25"/>
  <c r="F15" i="24"/>
  <c r="F15" i="26"/>
  <c r="G17" i="20"/>
  <c r="G15" i="25"/>
  <c r="G15" i="24"/>
  <c r="G15" i="26"/>
  <c r="H17" i="20"/>
  <c r="H15" i="25"/>
  <c r="H15" i="24"/>
  <c r="H15" i="26"/>
  <c r="I17" i="20"/>
  <c r="I15" i="25"/>
  <c r="I15" i="24"/>
  <c r="I15" i="26"/>
  <c r="J17" i="20"/>
  <c r="J15" i="25"/>
  <c r="J15" i="24"/>
  <c r="J15" i="26"/>
  <c r="K17" i="20"/>
  <c r="K15" i="25"/>
  <c r="K15" i="24"/>
  <c r="K15" i="26"/>
  <c r="L15" i="26"/>
  <c r="B18" i="20"/>
  <c r="B16" i="25"/>
  <c r="C84" i="24"/>
  <c r="B16" i="24"/>
  <c r="B16" i="26"/>
  <c r="C18" i="20"/>
  <c r="C16" i="25"/>
  <c r="C16" i="24"/>
  <c r="C16" i="26"/>
  <c r="D18" i="20"/>
  <c r="D16" i="25"/>
  <c r="D16" i="24"/>
  <c r="D16" i="26"/>
  <c r="E18" i="20"/>
  <c r="E16" i="25"/>
  <c r="E16" i="24"/>
  <c r="E16" i="26"/>
  <c r="F18" i="20"/>
  <c r="F16" i="25"/>
  <c r="F16" i="24"/>
  <c r="F16" i="26"/>
  <c r="G18" i="20"/>
  <c r="G16" i="25"/>
  <c r="G16" i="24"/>
  <c r="G16" i="26"/>
  <c r="H18" i="20"/>
  <c r="H16" i="25"/>
  <c r="H16" i="24"/>
  <c r="H16" i="26"/>
  <c r="I18" i="20"/>
  <c r="I16" i="25"/>
  <c r="I16" i="24"/>
  <c r="I16" i="26"/>
  <c r="J18" i="20"/>
  <c r="J16" i="25"/>
  <c r="J16" i="24"/>
  <c r="J16" i="26"/>
  <c r="K18" i="20"/>
  <c r="K16" i="25"/>
  <c r="K16" i="24"/>
  <c r="K16" i="26"/>
  <c r="L16" i="26"/>
  <c r="B19" i="20"/>
  <c r="B17" i="25"/>
  <c r="C85" i="24"/>
  <c r="B17" i="24"/>
  <c r="B17" i="26"/>
  <c r="C19" i="20"/>
  <c r="C17" i="25"/>
  <c r="C17" i="24"/>
  <c r="C17" i="26"/>
  <c r="D19" i="20"/>
  <c r="D17" i="25"/>
  <c r="D17" i="24"/>
  <c r="D17" i="26"/>
  <c r="E19" i="20"/>
  <c r="E17" i="25"/>
  <c r="E17" i="24"/>
  <c r="E17" i="26"/>
  <c r="F19" i="20"/>
  <c r="F17" i="25"/>
  <c r="F17" i="24"/>
  <c r="F17" i="26"/>
  <c r="G19" i="20"/>
  <c r="G17" i="25"/>
  <c r="G17" i="24"/>
  <c r="G17" i="26"/>
  <c r="H19" i="20"/>
  <c r="H17" i="25"/>
  <c r="H17" i="24"/>
  <c r="H17" i="26"/>
  <c r="I19" i="20"/>
  <c r="I17" i="25"/>
  <c r="I17" i="24"/>
  <c r="I17" i="26"/>
  <c r="J19" i="20"/>
  <c r="J17" i="25"/>
  <c r="J17" i="24"/>
  <c r="J17" i="26"/>
  <c r="K19" i="20"/>
  <c r="K17" i="25"/>
  <c r="K17" i="24"/>
  <c r="K17" i="26"/>
  <c r="L17" i="26"/>
  <c r="B36" i="20"/>
  <c r="B19" i="25"/>
  <c r="B19" i="24"/>
  <c r="B19" i="26"/>
  <c r="C36" i="20"/>
  <c r="C19" i="25"/>
  <c r="C19" i="24"/>
  <c r="C19" i="26"/>
  <c r="D36" i="20"/>
  <c r="D19" i="25"/>
  <c r="D19" i="24"/>
  <c r="D19" i="26"/>
  <c r="E36" i="20"/>
  <c r="E19" i="25"/>
  <c r="E19" i="24"/>
  <c r="E19" i="26"/>
  <c r="F36" i="20"/>
  <c r="F19" i="25"/>
  <c r="F19" i="24"/>
  <c r="F19" i="26"/>
  <c r="G36" i="20"/>
  <c r="G19" i="25"/>
  <c r="G19" i="24"/>
  <c r="G19" i="26"/>
  <c r="H36" i="20"/>
  <c r="H19" i="25"/>
  <c r="H19" i="24"/>
  <c r="H19" i="26"/>
  <c r="I36" i="20"/>
  <c r="I19" i="25"/>
  <c r="I19" i="24"/>
  <c r="I19" i="26"/>
  <c r="J36" i="20"/>
  <c r="J19" i="25"/>
  <c r="J19" i="24"/>
  <c r="J19" i="26"/>
  <c r="K36" i="20"/>
  <c r="K19" i="25"/>
  <c r="K19" i="24"/>
  <c r="K19" i="26"/>
  <c r="L19" i="26"/>
  <c r="B37" i="20"/>
  <c r="B20" i="25"/>
  <c r="B20" i="24"/>
  <c r="B20" i="26"/>
  <c r="C37" i="20"/>
  <c r="C20" i="25"/>
  <c r="C20" i="24"/>
  <c r="C20" i="26"/>
  <c r="D37" i="20"/>
  <c r="D20" i="25"/>
  <c r="D20" i="24"/>
  <c r="D20" i="26"/>
  <c r="E37" i="20"/>
  <c r="E20" i="25"/>
  <c r="E20" i="24"/>
  <c r="E20" i="26"/>
  <c r="F37" i="20"/>
  <c r="F20" i="25"/>
  <c r="F20" i="24"/>
  <c r="F20" i="26"/>
  <c r="G37" i="20"/>
  <c r="G20" i="25"/>
  <c r="G20" i="24"/>
  <c r="G20" i="26"/>
  <c r="H37" i="20"/>
  <c r="H20" i="25"/>
  <c r="H20" i="24"/>
  <c r="H20" i="26"/>
  <c r="I37" i="20"/>
  <c r="I20" i="25"/>
  <c r="I20" i="24"/>
  <c r="I20" i="26"/>
  <c r="J37" i="20"/>
  <c r="J20" i="25"/>
  <c r="J20" i="24"/>
  <c r="J20" i="26"/>
  <c r="K37" i="20"/>
  <c r="K20" i="25"/>
  <c r="K20" i="24"/>
  <c r="K20" i="26"/>
  <c r="L20" i="26"/>
  <c r="B38" i="20"/>
  <c r="B21" i="25"/>
  <c r="B21" i="24"/>
  <c r="B21" i="26"/>
  <c r="C38" i="20"/>
  <c r="C21" i="25"/>
  <c r="C21" i="24"/>
  <c r="C21" i="26"/>
  <c r="D38" i="20"/>
  <c r="D21" i="25"/>
  <c r="D21" i="24"/>
  <c r="D21" i="26"/>
  <c r="E38" i="20"/>
  <c r="E21" i="25"/>
  <c r="E21" i="24"/>
  <c r="E21" i="26"/>
  <c r="F38" i="20"/>
  <c r="F21" i="25"/>
  <c r="F21" i="24"/>
  <c r="F21" i="26"/>
  <c r="G38" i="20"/>
  <c r="G21" i="25"/>
  <c r="G21" i="24"/>
  <c r="G21" i="26"/>
  <c r="H38" i="20"/>
  <c r="H21" i="25"/>
  <c r="H21" i="24"/>
  <c r="H21" i="26"/>
  <c r="I38" i="20"/>
  <c r="I21" i="25"/>
  <c r="I21" i="24"/>
  <c r="I21" i="26"/>
  <c r="J38" i="20"/>
  <c r="J21" i="25"/>
  <c r="J21" i="24"/>
  <c r="J21" i="26"/>
  <c r="K38" i="20"/>
  <c r="K21" i="25"/>
  <c r="K21" i="24"/>
  <c r="K21" i="26"/>
  <c r="L21" i="26"/>
  <c r="B39" i="20"/>
  <c r="B22" i="25"/>
  <c r="B22" i="24"/>
  <c r="B22" i="26"/>
  <c r="C39" i="20"/>
  <c r="C22" i="25"/>
  <c r="C22" i="24"/>
  <c r="C22" i="26"/>
  <c r="D39" i="20"/>
  <c r="D22" i="25"/>
  <c r="D22" i="24"/>
  <c r="D22" i="26"/>
  <c r="E39" i="20"/>
  <c r="E22" i="25"/>
  <c r="E22" i="24"/>
  <c r="E22" i="26"/>
  <c r="F39" i="20"/>
  <c r="F22" i="25"/>
  <c r="F22" i="24"/>
  <c r="F22" i="26"/>
  <c r="G39" i="20"/>
  <c r="G22" i="25"/>
  <c r="G22" i="24"/>
  <c r="G22" i="26"/>
  <c r="H39" i="20"/>
  <c r="H22" i="25"/>
  <c r="H22" i="24"/>
  <c r="H22" i="26"/>
  <c r="I39" i="20"/>
  <c r="I22" i="25"/>
  <c r="I22" i="24"/>
  <c r="I22" i="26"/>
  <c r="J39" i="20"/>
  <c r="J22" i="25"/>
  <c r="J22" i="24"/>
  <c r="J22" i="26"/>
  <c r="K39" i="20"/>
  <c r="K22" i="25"/>
  <c r="K22" i="24"/>
  <c r="K22" i="26"/>
  <c r="L22" i="26"/>
  <c r="B40" i="20"/>
  <c r="B23" i="25"/>
  <c r="B23" i="24"/>
  <c r="B23" i="26"/>
  <c r="C40" i="20"/>
  <c r="C23" i="25"/>
  <c r="C23" i="24"/>
  <c r="C23" i="26"/>
  <c r="D40" i="20"/>
  <c r="D23" i="25"/>
  <c r="D23" i="24"/>
  <c r="D23" i="26"/>
  <c r="E40" i="20"/>
  <c r="E23" i="25"/>
  <c r="E23" i="24"/>
  <c r="E23" i="26"/>
  <c r="F40" i="20"/>
  <c r="F23" i="25"/>
  <c r="F23" i="24"/>
  <c r="F23" i="26"/>
  <c r="G40" i="20"/>
  <c r="G23" i="25"/>
  <c r="G23" i="24"/>
  <c r="G23" i="26"/>
  <c r="H40" i="20"/>
  <c r="H23" i="25"/>
  <c r="H23" i="24"/>
  <c r="H23" i="26"/>
  <c r="I40" i="20"/>
  <c r="I23" i="25"/>
  <c r="I23" i="24"/>
  <c r="I23" i="26"/>
  <c r="J40" i="20"/>
  <c r="J23" i="25"/>
  <c r="J23" i="24"/>
  <c r="J23" i="26"/>
  <c r="K40" i="20"/>
  <c r="K23" i="25"/>
  <c r="K23" i="24"/>
  <c r="K23" i="26"/>
  <c r="L23" i="26"/>
  <c r="B41" i="20"/>
  <c r="B24" i="25"/>
  <c r="B24" i="24"/>
  <c r="B24" i="26"/>
  <c r="C41" i="20"/>
  <c r="C24" i="25"/>
  <c r="C24" i="24"/>
  <c r="C24" i="26"/>
  <c r="D41" i="20"/>
  <c r="D24" i="25"/>
  <c r="D24" i="24"/>
  <c r="D24" i="26"/>
  <c r="E41" i="20"/>
  <c r="E24" i="25"/>
  <c r="E24" i="24"/>
  <c r="E24" i="26"/>
  <c r="F41" i="20"/>
  <c r="F24" i="25"/>
  <c r="F24" i="24"/>
  <c r="F24" i="26"/>
  <c r="G41" i="20"/>
  <c r="G24" i="25"/>
  <c r="G24" i="24"/>
  <c r="G24" i="26"/>
  <c r="H41" i="20"/>
  <c r="H24" i="25"/>
  <c r="H24" i="24"/>
  <c r="H24" i="26"/>
  <c r="I41" i="20"/>
  <c r="I24" i="25"/>
  <c r="I24" i="24"/>
  <c r="I24" i="26"/>
  <c r="J41" i="20"/>
  <c r="J24" i="25"/>
  <c r="J24" i="24"/>
  <c r="J24" i="26"/>
  <c r="K41" i="20"/>
  <c r="K24" i="25"/>
  <c r="K24" i="24"/>
  <c r="K24" i="26"/>
  <c r="L24" i="26"/>
  <c r="B42" i="20"/>
  <c r="B25" i="25"/>
  <c r="B25" i="24"/>
  <c r="B25" i="26"/>
  <c r="C42" i="20"/>
  <c r="C25" i="25"/>
  <c r="C25" i="24"/>
  <c r="C25" i="26"/>
  <c r="D42" i="20"/>
  <c r="D25" i="25"/>
  <c r="D25" i="24"/>
  <c r="D25" i="26"/>
  <c r="E42" i="20"/>
  <c r="E25" i="25"/>
  <c r="E25" i="24"/>
  <c r="E25" i="26"/>
  <c r="F42" i="20"/>
  <c r="F25" i="25"/>
  <c r="F25" i="24"/>
  <c r="F25" i="26"/>
  <c r="G42" i="20"/>
  <c r="G25" i="25"/>
  <c r="G25" i="24"/>
  <c r="G25" i="26"/>
  <c r="H42" i="20"/>
  <c r="H25" i="25"/>
  <c r="H25" i="24"/>
  <c r="H25" i="26"/>
  <c r="I42" i="20"/>
  <c r="I25" i="25"/>
  <c r="I25" i="24"/>
  <c r="I25" i="26"/>
  <c r="J42" i="20"/>
  <c r="J25" i="25"/>
  <c r="J25" i="24"/>
  <c r="J25" i="26"/>
  <c r="K42" i="20"/>
  <c r="K25" i="25"/>
  <c r="K25" i="24"/>
  <c r="K25" i="26"/>
  <c r="L25" i="26"/>
  <c r="B43" i="20"/>
  <c r="B26" i="25"/>
  <c r="B26" i="24"/>
  <c r="B26" i="26"/>
  <c r="C43" i="20"/>
  <c r="C26" i="25"/>
  <c r="C26" i="24"/>
  <c r="C26" i="26"/>
  <c r="D43" i="20"/>
  <c r="D26" i="25"/>
  <c r="D26" i="24"/>
  <c r="D26" i="26"/>
  <c r="E43" i="20"/>
  <c r="E26" i="25"/>
  <c r="E26" i="24"/>
  <c r="E26" i="26"/>
  <c r="F43" i="20"/>
  <c r="F26" i="25"/>
  <c r="F26" i="24"/>
  <c r="F26" i="26"/>
  <c r="G43" i="20"/>
  <c r="G26" i="25"/>
  <c r="G26" i="24"/>
  <c r="G26" i="26"/>
  <c r="H43" i="20"/>
  <c r="H26" i="25"/>
  <c r="H26" i="24"/>
  <c r="H26" i="26"/>
  <c r="I43" i="20"/>
  <c r="I26" i="25"/>
  <c r="I26" i="24"/>
  <c r="I26" i="26"/>
  <c r="J43" i="20"/>
  <c r="J26" i="25"/>
  <c r="J26" i="24"/>
  <c r="J26" i="26"/>
  <c r="K43" i="20"/>
  <c r="K26" i="25"/>
  <c r="K26" i="24"/>
  <c r="K26" i="26"/>
  <c r="L26" i="26"/>
  <c r="B27" i="25"/>
  <c r="B27" i="24"/>
  <c r="B27" i="26"/>
  <c r="C27" i="25"/>
  <c r="C27" i="24"/>
  <c r="C27" i="26"/>
  <c r="D27" i="25"/>
  <c r="D27" i="24"/>
  <c r="D27" i="26"/>
  <c r="E27" i="25"/>
  <c r="E27" i="24"/>
  <c r="E27" i="26"/>
  <c r="F27" i="25"/>
  <c r="F27" i="24"/>
  <c r="F27" i="26"/>
  <c r="G27" i="25"/>
  <c r="G27" i="24"/>
  <c r="G27" i="26"/>
  <c r="H27" i="25"/>
  <c r="H27" i="24"/>
  <c r="H27" i="26"/>
  <c r="I27" i="25"/>
  <c r="I27" i="24"/>
  <c r="I27" i="26"/>
  <c r="J27" i="25"/>
  <c r="J27" i="24"/>
  <c r="J27" i="26"/>
  <c r="K27" i="25"/>
  <c r="K27" i="24"/>
  <c r="K27" i="26"/>
  <c r="L27" i="26"/>
  <c r="B35" i="20"/>
  <c r="B54" i="22"/>
  <c r="B29" i="25"/>
  <c r="B29" i="24"/>
  <c r="B29" i="26"/>
  <c r="C35" i="20"/>
  <c r="C54" i="22"/>
  <c r="C29" i="25"/>
  <c r="C29" i="24"/>
  <c r="C29" i="26"/>
  <c r="D35" i="20"/>
  <c r="D54" i="22"/>
  <c r="D29" i="25"/>
  <c r="D29" i="24"/>
  <c r="D29" i="26"/>
  <c r="E35" i="20"/>
  <c r="E54" i="22"/>
  <c r="E29" i="25"/>
  <c r="E29" i="24"/>
  <c r="E29" i="26"/>
  <c r="F35" i="20"/>
  <c r="F54" i="22"/>
  <c r="F29" i="25"/>
  <c r="F29" i="24"/>
  <c r="F29" i="26"/>
  <c r="G35" i="20"/>
  <c r="G54" i="22"/>
  <c r="G29" i="25"/>
  <c r="G29" i="24"/>
  <c r="G29" i="26"/>
  <c r="H35" i="20"/>
  <c r="H54" i="22"/>
  <c r="H29" i="25"/>
  <c r="H29" i="24"/>
  <c r="H29" i="26"/>
  <c r="I35" i="20"/>
  <c r="I54" i="22"/>
  <c r="I29" i="25"/>
  <c r="I29" i="24"/>
  <c r="I29" i="26"/>
  <c r="J35" i="20"/>
  <c r="J54" i="22"/>
  <c r="J29" i="25"/>
  <c r="J29" i="24"/>
  <c r="J29" i="26"/>
  <c r="K35" i="20"/>
  <c r="K54" i="22"/>
  <c r="K29" i="25"/>
  <c r="K29" i="24"/>
  <c r="K29" i="26"/>
  <c r="L29" i="26"/>
  <c r="B4" i="20"/>
  <c r="B55" i="22"/>
  <c r="B30" i="25"/>
  <c r="B30" i="24"/>
  <c r="B30" i="26"/>
  <c r="C4" i="20"/>
  <c r="C55" i="22"/>
  <c r="C30" i="25"/>
  <c r="C30" i="24"/>
  <c r="C30" i="26"/>
  <c r="D4" i="20"/>
  <c r="D55" i="22"/>
  <c r="D30" i="25"/>
  <c r="D30" i="24"/>
  <c r="D30" i="26"/>
  <c r="E4" i="20"/>
  <c r="E55" i="22"/>
  <c r="E30" i="25"/>
  <c r="E30" i="24"/>
  <c r="E30" i="26"/>
  <c r="F4" i="20"/>
  <c r="F55" i="22"/>
  <c r="F30" i="25"/>
  <c r="F30" i="24"/>
  <c r="F30" i="26"/>
  <c r="G4" i="20"/>
  <c r="G55" i="22"/>
  <c r="G30" i="25"/>
  <c r="G30" i="24"/>
  <c r="G30" i="26"/>
  <c r="H4" i="20"/>
  <c r="H55" i="22"/>
  <c r="H30" i="25"/>
  <c r="H30" i="24"/>
  <c r="H30" i="26"/>
  <c r="I4" i="20"/>
  <c r="I55" i="22"/>
  <c r="I30" i="25"/>
  <c r="I30" i="24"/>
  <c r="I30" i="26"/>
  <c r="J4" i="20"/>
  <c r="J55" i="22"/>
  <c r="J30" i="25"/>
  <c r="J30" i="24"/>
  <c r="J30" i="26"/>
  <c r="K4" i="20"/>
  <c r="K55" i="22"/>
  <c r="K30" i="25"/>
  <c r="K30" i="24"/>
  <c r="K30" i="26"/>
  <c r="L30" i="26"/>
  <c r="B56" i="22"/>
  <c r="B31" i="25"/>
  <c r="B31" i="24"/>
  <c r="B31" i="26"/>
  <c r="C56" i="22"/>
  <c r="C31" i="25"/>
  <c r="C31" i="24"/>
  <c r="C31" i="26"/>
  <c r="D56" i="22"/>
  <c r="D31" i="25"/>
  <c r="D31" i="24"/>
  <c r="D31" i="26"/>
  <c r="E56" i="22"/>
  <c r="E31" i="25"/>
  <c r="E31" i="24"/>
  <c r="E31" i="26"/>
  <c r="F56" i="22"/>
  <c r="F31" i="25"/>
  <c r="F31" i="24"/>
  <c r="F31" i="26"/>
  <c r="G56" i="22"/>
  <c r="G31" i="25"/>
  <c r="G31" i="24"/>
  <c r="G31" i="26"/>
  <c r="H56" i="22"/>
  <c r="H31" i="25"/>
  <c r="H31" i="24"/>
  <c r="H31" i="26"/>
  <c r="I56" i="22"/>
  <c r="I31" i="25"/>
  <c r="I31" i="24"/>
  <c r="I31" i="26"/>
  <c r="J56" i="22"/>
  <c r="J31" i="25"/>
  <c r="J31" i="24"/>
  <c r="J31" i="26"/>
  <c r="K56" i="22"/>
  <c r="K31" i="25"/>
  <c r="K31" i="24"/>
  <c r="K31" i="26"/>
  <c r="L31" i="26"/>
  <c r="B57" i="22"/>
  <c r="B32" i="25"/>
  <c r="B32" i="24"/>
  <c r="B32" i="26"/>
  <c r="C57" i="22"/>
  <c r="C32" i="25"/>
  <c r="C32" i="24"/>
  <c r="C32" i="26"/>
  <c r="D57" i="22"/>
  <c r="D32" i="25"/>
  <c r="D32" i="24"/>
  <c r="D32" i="26"/>
  <c r="E57" i="22"/>
  <c r="E32" i="25"/>
  <c r="E32" i="24"/>
  <c r="E32" i="26"/>
  <c r="F57" i="22"/>
  <c r="F32" i="25"/>
  <c r="F32" i="24"/>
  <c r="F32" i="26"/>
  <c r="G57" i="22"/>
  <c r="G32" i="25"/>
  <c r="G32" i="24"/>
  <c r="G32" i="26"/>
  <c r="H57" i="22"/>
  <c r="H32" i="25"/>
  <c r="H32" i="24"/>
  <c r="H32" i="26"/>
  <c r="I57" i="22"/>
  <c r="I32" i="25"/>
  <c r="I32" i="24"/>
  <c r="I32" i="26"/>
  <c r="J57" i="22"/>
  <c r="J32" i="25"/>
  <c r="J32" i="24"/>
  <c r="J32" i="26"/>
  <c r="K57" i="22"/>
  <c r="K32" i="25"/>
  <c r="K32" i="24"/>
  <c r="K32" i="26"/>
  <c r="L32" i="26"/>
  <c r="B58" i="22"/>
  <c r="B33" i="25"/>
  <c r="B33" i="24"/>
  <c r="B33" i="26"/>
  <c r="C58" i="22"/>
  <c r="C33" i="25"/>
  <c r="C33" i="24"/>
  <c r="C33" i="26"/>
  <c r="D58" i="22"/>
  <c r="D33" i="25"/>
  <c r="D33" i="24"/>
  <c r="D33" i="26"/>
  <c r="E58" i="22"/>
  <c r="E33" i="25"/>
  <c r="E33" i="24"/>
  <c r="E33" i="26"/>
  <c r="F58" i="22"/>
  <c r="F33" i="25"/>
  <c r="F33" i="24"/>
  <c r="F33" i="26"/>
  <c r="G58" i="22"/>
  <c r="G33" i="25"/>
  <c r="G33" i="24"/>
  <c r="G33" i="26"/>
  <c r="H58" i="22"/>
  <c r="H33" i="25"/>
  <c r="H33" i="24"/>
  <c r="H33" i="26"/>
  <c r="I58" i="22"/>
  <c r="I33" i="25"/>
  <c r="I33" i="24"/>
  <c r="I33" i="26"/>
  <c r="J58" i="22"/>
  <c r="J33" i="25"/>
  <c r="J33" i="24"/>
  <c r="J33" i="26"/>
  <c r="K58" i="22"/>
  <c r="K33" i="25"/>
  <c r="K33" i="24"/>
  <c r="K33" i="26"/>
  <c r="L33" i="26"/>
  <c r="B59" i="22"/>
  <c r="B34" i="25"/>
  <c r="B34" i="24"/>
  <c r="B34" i="26"/>
  <c r="C59" i="22"/>
  <c r="C34" i="25"/>
  <c r="C34" i="24"/>
  <c r="C34" i="26"/>
  <c r="D59" i="22"/>
  <c r="D34" i="25"/>
  <c r="D34" i="24"/>
  <c r="D34" i="26"/>
  <c r="E59" i="22"/>
  <c r="E34" i="25"/>
  <c r="E34" i="24"/>
  <c r="E34" i="26"/>
  <c r="F59" i="22"/>
  <c r="F34" i="25"/>
  <c r="F34" i="24"/>
  <c r="F34" i="26"/>
  <c r="G59" i="22"/>
  <c r="G34" i="25"/>
  <c r="G34" i="24"/>
  <c r="G34" i="26"/>
  <c r="H59" i="22"/>
  <c r="H34" i="25"/>
  <c r="H34" i="24"/>
  <c r="H34" i="26"/>
  <c r="I59" i="22"/>
  <c r="I34" i="25"/>
  <c r="I34" i="24"/>
  <c r="I34" i="26"/>
  <c r="J59" i="22"/>
  <c r="J34" i="25"/>
  <c r="J34" i="24"/>
  <c r="J34" i="26"/>
  <c r="K59" i="22"/>
  <c r="K34" i="25"/>
  <c r="K34" i="24"/>
  <c r="K34" i="26"/>
  <c r="L34" i="26"/>
  <c r="B60" i="22"/>
  <c r="B35" i="25"/>
  <c r="B35" i="24"/>
  <c r="B35" i="26"/>
  <c r="C60" i="22"/>
  <c r="C35" i="25"/>
  <c r="C35" i="24"/>
  <c r="C35" i="26"/>
  <c r="D60" i="22"/>
  <c r="D35" i="25"/>
  <c r="D35" i="24"/>
  <c r="D35" i="26"/>
  <c r="E60" i="22"/>
  <c r="E35" i="25"/>
  <c r="E35" i="24"/>
  <c r="E35" i="26"/>
  <c r="F60" i="22"/>
  <c r="F35" i="25"/>
  <c r="F35" i="24"/>
  <c r="F35" i="26"/>
  <c r="G60" i="22"/>
  <c r="G35" i="25"/>
  <c r="G35" i="24"/>
  <c r="G35" i="26"/>
  <c r="H60" i="22"/>
  <c r="H35" i="25"/>
  <c r="H35" i="24"/>
  <c r="H35" i="26"/>
  <c r="I60" i="22"/>
  <c r="I35" i="25"/>
  <c r="I35" i="24"/>
  <c r="I35" i="26"/>
  <c r="J60" i="22"/>
  <c r="J35" i="25"/>
  <c r="J35" i="24"/>
  <c r="J35" i="26"/>
  <c r="K60" i="22"/>
  <c r="K35" i="25"/>
  <c r="K35" i="24"/>
  <c r="K35" i="26"/>
  <c r="L35" i="26"/>
  <c r="B61" i="22"/>
  <c r="B36" i="25"/>
  <c r="B36" i="24"/>
  <c r="B36" i="26"/>
  <c r="C61" i="22"/>
  <c r="C36" i="25"/>
  <c r="C36" i="24"/>
  <c r="C36" i="26"/>
  <c r="D61" i="22"/>
  <c r="D36" i="25"/>
  <c r="D36" i="24"/>
  <c r="D36" i="26"/>
  <c r="E61" i="22"/>
  <c r="E36" i="25"/>
  <c r="E36" i="24"/>
  <c r="E36" i="26"/>
  <c r="F61" i="22"/>
  <c r="F36" i="25"/>
  <c r="F36" i="24"/>
  <c r="F36" i="26"/>
  <c r="G61" i="22"/>
  <c r="G36" i="25"/>
  <c r="G36" i="24"/>
  <c r="G36" i="26"/>
  <c r="H61" i="22"/>
  <c r="H36" i="25"/>
  <c r="H36" i="24"/>
  <c r="H36" i="26"/>
  <c r="I61" i="22"/>
  <c r="I36" i="25"/>
  <c r="I36" i="24"/>
  <c r="I36" i="26"/>
  <c r="J61" i="22"/>
  <c r="J36" i="25"/>
  <c r="J36" i="24"/>
  <c r="J36" i="26"/>
  <c r="K61" i="22"/>
  <c r="K36" i="25"/>
  <c r="K36" i="24"/>
  <c r="K36" i="26"/>
  <c r="L36" i="26"/>
  <c r="B62" i="22"/>
  <c r="B37" i="25"/>
  <c r="B37" i="24"/>
  <c r="B37" i="26"/>
  <c r="C62" i="22"/>
  <c r="C37" i="25"/>
  <c r="C37" i="24"/>
  <c r="C37" i="26"/>
  <c r="D62" i="22"/>
  <c r="D37" i="25"/>
  <c r="D37" i="24"/>
  <c r="D37" i="26"/>
  <c r="E62" i="22"/>
  <c r="E37" i="25"/>
  <c r="E37" i="24"/>
  <c r="E37" i="26"/>
  <c r="F62" i="22"/>
  <c r="F37" i="25"/>
  <c r="F37" i="24"/>
  <c r="F37" i="26"/>
  <c r="G62" i="22"/>
  <c r="G37" i="25"/>
  <c r="G37" i="24"/>
  <c r="G37" i="26"/>
  <c r="H62" i="22"/>
  <c r="H37" i="25"/>
  <c r="H37" i="24"/>
  <c r="H37" i="26"/>
  <c r="I62" i="22"/>
  <c r="I37" i="25"/>
  <c r="I37" i="24"/>
  <c r="I37" i="26"/>
  <c r="J62" i="22"/>
  <c r="J37" i="25"/>
  <c r="J37" i="24"/>
  <c r="J37" i="26"/>
  <c r="K62" i="22"/>
  <c r="K37" i="25"/>
  <c r="K37" i="24"/>
  <c r="K37" i="26"/>
  <c r="L37" i="26"/>
  <c r="B20" i="20"/>
  <c r="B63" i="22"/>
  <c r="B38" i="25"/>
  <c r="B38" i="24"/>
  <c r="B38" i="26"/>
  <c r="C20" i="20"/>
  <c r="C63" i="22"/>
  <c r="C38" i="25"/>
  <c r="C38" i="24"/>
  <c r="C38" i="26"/>
  <c r="D20" i="20"/>
  <c r="D63" i="22"/>
  <c r="D38" i="25"/>
  <c r="D38" i="24"/>
  <c r="D38" i="26"/>
  <c r="E20" i="20"/>
  <c r="E63" i="22"/>
  <c r="E38" i="25"/>
  <c r="E38" i="24"/>
  <c r="E38" i="26"/>
  <c r="F20" i="20"/>
  <c r="F63" i="22"/>
  <c r="F38" i="25"/>
  <c r="F38" i="24"/>
  <c r="F38" i="26"/>
  <c r="G20" i="20"/>
  <c r="G63" i="22"/>
  <c r="G38" i="25"/>
  <c r="G38" i="24"/>
  <c r="G38" i="26"/>
  <c r="H20" i="20"/>
  <c r="H63" i="22"/>
  <c r="H38" i="25"/>
  <c r="H38" i="24"/>
  <c r="H38" i="26"/>
  <c r="I20" i="20"/>
  <c r="I63" i="22"/>
  <c r="I38" i="25"/>
  <c r="I38" i="24"/>
  <c r="I38" i="26"/>
  <c r="J20" i="20"/>
  <c r="J63" i="22"/>
  <c r="J38" i="25"/>
  <c r="J38" i="24"/>
  <c r="J38" i="26"/>
  <c r="K20" i="20"/>
  <c r="K63" i="22"/>
  <c r="K38" i="25"/>
  <c r="K38" i="24"/>
  <c r="K38" i="26"/>
  <c r="L38" i="26"/>
  <c r="L39" i="26"/>
  <c r="K39" i="26"/>
  <c r="J39" i="26"/>
  <c r="I39" i="26"/>
  <c r="H39" i="26"/>
  <c r="G39" i="26"/>
  <c r="F39" i="26"/>
  <c r="E39" i="26"/>
  <c r="D39" i="26"/>
  <c r="C39" i="26"/>
  <c r="B39" i="26"/>
  <c r="A37" i="43"/>
  <c r="A34" i="43"/>
  <c r="A35" i="43"/>
  <c r="A31" i="43"/>
  <c r="O20" i="20"/>
  <c r="O11" i="22"/>
  <c r="C31" i="27"/>
  <c r="B31" i="43"/>
  <c r="P20" i="20"/>
  <c r="P11" i="22"/>
  <c r="D31" i="27"/>
  <c r="C31" i="43"/>
  <c r="Q20" i="20"/>
  <c r="Q11" i="22"/>
  <c r="E31" i="27"/>
  <c r="D31" i="43"/>
  <c r="R20" i="20"/>
  <c r="R11" i="22"/>
  <c r="F31" i="27"/>
  <c r="E31" i="43"/>
  <c r="S20" i="20"/>
  <c r="S11" i="22"/>
  <c r="G31" i="27"/>
  <c r="F31" i="43"/>
  <c r="T11" i="22"/>
  <c r="H31" i="27"/>
  <c r="G31" i="43"/>
  <c r="U20" i="20"/>
  <c r="U11" i="22"/>
  <c r="I31" i="27"/>
  <c r="H31" i="43"/>
  <c r="V20" i="20"/>
  <c r="V11" i="22"/>
  <c r="J31" i="27"/>
  <c r="I31" i="43"/>
  <c r="W20" i="20"/>
  <c r="W11" i="22"/>
  <c r="K31" i="27"/>
  <c r="J31" i="43"/>
  <c r="X20" i="20"/>
  <c r="X11" i="22"/>
  <c r="L31" i="27"/>
  <c r="K31" i="43"/>
  <c r="D43" i="26"/>
  <c r="D44" i="26"/>
  <c r="D45" i="26"/>
  <c r="B32" i="27"/>
  <c r="A32" i="43"/>
  <c r="B33" i="27"/>
  <c r="A33" i="43"/>
  <c r="A36" i="43"/>
  <c r="A38" i="43"/>
  <c r="A2" i="43"/>
  <c r="B2" i="43"/>
  <c r="C2" i="43"/>
  <c r="D2" i="43"/>
  <c r="E2" i="43"/>
  <c r="F2" i="43"/>
  <c r="G2" i="43"/>
  <c r="H2" i="43"/>
  <c r="I2" i="43"/>
  <c r="J2" i="43"/>
  <c r="K2" i="43"/>
  <c r="A3" i="43"/>
  <c r="O8" i="20"/>
  <c r="C3" i="27"/>
  <c r="B3" i="43"/>
  <c r="P8" i="20"/>
  <c r="D3" i="27"/>
  <c r="C3" i="43"/>
  <c r="Q8" i="20"/>
  <c r="E3" i="27"/>
  <c r="D3" i="43"/>
  <c r="R8" i="20"/>
  <c r="F3" i="27"/>
  <c r="E3" i="43"/>
  <c r="S8" i="20"/>
  <c r="G3" i="27"/>
  <c r="F3" i="43"/>
  <c r="T8" i="20"/>
  <c r="H3" i="27"/>
  <c r="G3" i="43"/>
  <c r="U8" i="20"/>
  <c r="I3" i="27"/>
  <c r="H3" i="43"/>
  <c r="V8" i="20"/>
  <c r="J3" i="27"/>
  <c r="I3" i="43"/>
  <c r="W8" i="20"/>
  <c r="K3" i="27"/>
  <c r="J3" i="43"/>
  <c r="X8" i="20"/>
  <c r="L3" i="27"/>
  <c r="K3" i="43"/>
  <c r="A4" i="43"/>
  <c r="O9" i="20"/>
  <c r="C4" i="27"/>
  <c r="B4" i="43"/>
  <c r="P9" i="20"/>
  <c r="D4" i="27"/>
  <c r="C4" i="43"/>
  <c r="Q9" i="20"/>
  <c r="E4" i="27"/>
  <c r="D4" i="43"/>
  <c r="R9" i="20"/>
  <c r="F4" i="27"/>
  <c r="E4" i="43"/>
  <c r="S9" i="20"/>
  <c r="G4" i="27"/>
  <c r="F4" i="43"/>
  <c r="T9" i="20"/>
  <c r="H4" i="27"/>
  <c r="G4" i="43"/>
  <c r="U9" i="20"/>
  <c r="I4" i="27"/>
  <c r="H4" i="43"/>
  <c r="V9" i="20"/>
  <c r="J4" i="27"/>
  <c r="I4" i="43"/>
  <c r="W9" i="20"/>
  <c r="K4" i="27"/>
  <c r="J4" i="43"/>
  <c r="X9" i="20"/>
  <c r="L4" i="27"/>
  <c r="K4" i="43"/>
  <c r="A5" i="43"/>
  <c r="O10" i="20"/>
  <c r="C5" i="27"/>
  <c r="B5" i="43"/>
  <c r="P10" i="20"/>
  <c r="D5" i="27"/>
  <c r="C5" i="43"/>
  <c r="Q10" i="20"/>
  <c r="E5" i="27"/>
  <c r="D5" i="43"/>
  <c r="R10" i="20"/>
  <c r="F5" i="27"/>
  <c r="E5" i="43"/>
  <c r="S10" i="20"/>
  <c r="G5" i="27"/>
  <c r="F5" i="43"/>
  <c r="T10" i="20"/>
  <c r="H5" i="27"/>
  <c r="G5" i="43"/>
  <c r="U10" i="20"/>
  <c r="I5" i="27"/>
  <c r="H5" i="43"/>
  <c r="V10" i="20"/>
  <c r="J5" i="27"/>
  <c r="I5" i="43"/>
  <c r="W10" i="20"/>
  <c r="K5" i="27"/>
  <c r="J5" i="43"/>
  <c r="X10" i="20"/>
  <c r="L5" i="27"/>
  <c r="K5" i="43"/>
  <c r="A6" i="43"/>
  <c r="O11" i="20"/>
  <c r="C6" i="27"/>
  <c r="B6" i="43"/>
  <c r="P11" i="20"/>
  <c r="D6" i="27"/>
  <c r="C6" i="43"/>
  <c r="Q11" i="20"/>
  <c r="E6" i="27"/>
  <c r="D6" i="43"/>
  <c r="R11" i="20"/>
  <c r="F6" i="27"/>
  <c r="E6" i="43"/>
  <c r="S11" i="20"/>
  <c r="G6" i="27"/>
  <c r="F6" i="43"/>
  <c r="T11" i="20"/>
  <c r="H6" i="27"/>
  <c r="G6" i="43"/>
  <c r="U11" i="20"/>
  <c r="I6" i="27"/>
  <c r="H6" i="43"/>
  <c r="V11" i="20"/>
  <c r="J6" i="27"/>
  <c r="I6" i="43"/>
  <c r="W11" i="20"/>
  <c r="K6" i="27"/>
  <c r="J6" i="43"/>
  <c r="X11" i="20"/>
  <c r="L6" i="27"/>
  <c r="K6" i="43"/>
  <c r="A7" i="43"/>
  <c r="O12" i="20"/>
  <c r="C7" i="27"/>
  <c r="B7" i="43"/>
  <c r="P12" i="20"/>
  <c r="D7" i="27"/>
  <c r="C7" i="43"/>
  <c r="Q12" i="20"/>
  <c r="E7" i="27"/>
  <c r="D7" i="43"/>
  <c r="R12" i="20"/>
  <c r="F7" i="27"/>
  <c r="E7" i="43"/>
  <c r="S12" i="20"/>
  <c r="G7" i="27"/>
  <c r="F7" i="43"/>
  <c r="T12" i="20"/>
  <c r="H7" i="27"/>
  <c r="G7" i="43"/>
  <c r="U12" i="20"/>
  <c r="I7" i="27"/>
  <c r="H7" i="43"/>
  <c r="V12" i="20"/>
  <c r="J7" i="27"/>
  <c r="I7" i="43"/>
  <c r="W12" i="20"/>
  <c r="K7" i="27"/>
  <c r="J7" i="43"/>
  <c r="X12" i="20"/>
  <c r="L7" i="27"/>
  <c r="K7" i="43"/>
  <c r="A8" i="43"/>
  <c r="O13" i="20"/>
  <c r="C8" i="27"/>
  <c r="B8" i="43"/>
  <c r="P13" i="20"/>
  <c r="D8" i="27"/>
  <c r="C8" i="43"/>
  <c r="Q13" i="20"/>
  <c r="E8" i="27"/>
  <c r="D8" i="43"/>
  <c r="R13" i="20"/>
  <c r="F8" i="27"/>
  <c r="E8" i="43"/>
  <c r="S13" i="20"/>
  <c r="G8" i="27"/>
  <c r="F8" i="43"/>
  <c r="T13" i="20"/>
  <c r="H8" i="27"/>
  <c r="G8" i="43"/>
  <c r="U13" i="20"/>
  <c r="I8" i="27"/>
  <c r="H8" i="43"/>
  <c r="V13" i="20"/>
  <c r="J8" i="27"/>
  <c r="I8" i="43"/>
  <c r="W13" i="20"/>
  <c r="K8" i="27"/>
  <c r="J8" i="43"/>
  <c r="X13" i="20"/>
  <c r="L8" i="27"/>
  <c r="K8" i="43"/>
  <c r="A9" i="43"/>
  <c r="O14" i="20"/>
  <c r="C9" i="27"/>
  <c r="B9" i="43"/>
  <c r="P14" i="20"/>
  <c r="D9" i="27"/>
  <c r="C9" i="43"/>
  <c r="Q14" i="20"/>
  <c r="E9" i="27"/>
  <c r="D9" i="43"/>
  <c r="R14" i="20"/>
  <c r="F9" i="27"/>
  <c r="E9" i="43"/>
  <c r="S14" i="20"/>
  <c r="G9" i="27"/>
  <c r="F9" i="43"/>
  <c r="T14" i="20"/>
  <c r="H9" i="27"/>
  <c r="G9" i="43"/>
  <c r="U14" i="20"/>
  <c r="I9" i="27"/>
  <c r="H9" i="43"/>
  <c r="V14" i="20"/>
  <c r="J9" i="27"/>
  <c r="I9" i="43"/>
  <c r="W14" i="20"/>
  <c r="K9" i="27"/>
  <c r="J9" i="43"/>
  <c r="X14" i="20"/>
  <c r="L9" i="27"/>
  <c r="K9" i="43"/>
  <c r="A10" i="43"/>
  <c r="O15" i="20"/>
  <c r="C10" i="27"/>
  <c r="B10" i="43"/>
  <c r="P15" i="20"/>
  <c r="D10" i="27"/>
  <c r="C10" i="43"/>
  <c r="Q15" i="20"/>
  <c r="E10" i="27"/>
  <c r="D10" i="43"/>
  <c r="R15" i="20"/>
  <c r="F10" i="27"/>
  <c r="E10" i="43"/>
  <c r="S15" i="20"/>
  <c r="G10" i="27"/>
  <c r="F10" i="43"/>
  <c r="T15" i="20"/>
  <c r="H10" i="27"/>
  <c r="G10" i="43"/>
  <c r="U15" i="20"/>
  <c r="I10" i="27"/>
  <c r="H10" i="43"/>
  <c r="V15" i="20"/>
  <c r="J10" i="27"/>
  <c r="I10" i="43"/>
  <c r="W15" i="20"/>
  <c r="K10" i="27"/>
  <c r="J10" i="43"/>
  <c r="X15" i="20"/>
  <c r="L10" i="27"/>
  <c r="K10" i="43"/>
  <c r="A11" i="43"/>
  <c r="O16" i="20"/>
  <c r="C11" i="27"/>
  <c r="B11" i="43"/>
  <c r="P16" i="20"/>
  <c r="D11" i="27"/>
  <c r="C11" i="43"/>
  <c r="Q16" i="20"/>
  <c r="E11" i="27"/>
  <c r="D11" i="43"/>
  <c r="R16" i="20"/>
  <c r="F11" i="27"/>
  <c r="E11" i="43"/>
  <c r="S16" i="20"/>
  <c r="G11" i="27"/>
  <c r="F11" i="43"/>
  <c r="T16" i="20"/>
  <c r="H11" i="27"/>
  <c r="G11" i="43"/>
  <c r="U16" i="20"/>
  <c r="I11" i="27"/>
  <c r="H11" i="43"/>
  <c r="V16" i="20"/>
  <c r="J11" i="27"/>
  <c r="I11" i="43"/>
  <c r="W16" i="20"/>
  <c r="K11" i="27"/>
  <c r="J11" i="43"/>
  <c r="X16" i="20"/>
  <c r="L11" i="27"/>
  <c r="K11" i="43"/>
  <c r="A12" i="43"/>
  <c r="O17" i="20"/>
  <c r="C12" i="27"/>
  <c r="B12" i="43"/>
  <c r="P17" i="20"/>
  <c r="D12" i="27"/>
  <c r="C12" i="43"/>
  <c r="Q17" i="20"/>
  <c r="E12" i="27"/>
  <c r="D12" i="43"/>
  <c r="R17" i="20"/>
  <c r="F12" i="27"/>
  <c r="E12" i="43"/>
  <c r="S17" i="20"/>
  <c r="G12" i="27"/>
  <c r="F12" i="43"/>
  <c r="T17" i="20"/>
  <c r="H12" i="27"/>
  <c r="G12" i="43"/>
  <c r="U17" i="20"/>
  <c r="I12" i="27"/>
  <c r="H12" i="43"/>
  <c r="V17" i="20"/>
  <c r="J12" i="27"/>
  <c r="I12" i="43"/>
  <c r="W17" i="20"/>
  <c r="K12" i="27"/>
  <c r="J12" i="43"/>
  <c r="X17" i="20"/>
  <c r="L12" i="27"/>
  <c r="K12" i="43"/>
  <c r="A13" i="43"/>
  <c r="B13" i="43"/>
  <c r="C13" i="43"/>
  <c r="D13" i="43"/>
  <c r="E13" i="43"/>
  <c r="F13" i="43"/>
  <c r="G13" i="43"/>
  <c r="H13" i="43"/>
  <c r="I13" i="43"/>
  <c r="J13" i="43"/>
  <c r="K13" i="43"/>
  <c r="A14" i="43"/>
  <c r="O36" i="20"/>
  <c r="C14" i="27"/>
  <c r="B14" i="43"/>
  <c r="P36" i="20"/>
  <c r="D14" i="27"/>
  <c r="C14" i="43"/>
  <c r="Q36" i="20"/>
  <c r="E14" i="27"/>
  <c r="D14" i="43"/>
  <c r="R36" i="20"/>
  <c r="F14" i="27"/>
  <c r="E14" i="43"/>
  <c r="S36" i="20"/>
  <c r="G14" i="27"/>
  <c r="F14" i="43"/>
  <c r="T36" i="20"/>
  <c r="H14" i="27"/>
  <c r="G14" i="43"/>
  <c r="U36" i="20"/>
  <c r="I14" i="27"/>
  <c r="H14" i="43"/>
  <c r="V36" i="20"/>
  <c r="J14" i="27"/>
  <c r="I14" i="43"/>
  <c r="W36" i="20"/>
  <c r="K14" i="27"/>
  <c r="J14" i="43"/>
  <c r="X36" i="20"/>
  <c r="L14" i="27"/>
  <c r="K14" i="43"/>
  <c r="A15" i="43"/>
  <c r="O37" i="20"/>
  <c r="C15" i="27"/>
  <c r="B15" i="43"/>
  <c r="P37" i="20"/>
  <c r="D15" i="27"/>
  <c r="C15" i="43"/>
  <c r="Q37" i="20"/>
  <c r="E15" i="27"/>
  <c r="D15" i="43"/>
  <c r="R37" i="20"/>
  <c r="F15" i="27"/>
  <c r="E15" i="43"/>
  <c r="S37" i="20"/>
  <c r="G15" i="27"/>
  <c r="F15" i="43"/>
  <c r="T37" i="20"/>
  <c r="H15" i="27"/>
  <c r="G15" i="43"/>
  <c r="U37" i="20"/>
  <c r="I15" i="27"/>
  <c r="H15" i="43"/>
  <c r="V37" i="20"/>
  <c r="J15" i="27"/>
  <c r="I15" i="43"/>
  <c r="W37" i="20"/>
  <c r="K15" i="27"/>
  <c r="J15" i="43"/>
  <c r="X37" i="20"/>
  <c r="L15" i="27"/>
  <c r="K15" i="43"/>
  <c r="A16" i="43"/>
  <c r="O38" i="20"/>
  <c r="C16" i="27"/>
  <c r="B16" i="43"/>
  <c r="P38" i="20"/>
  <c r="D16" i="27"/>
  <c r="C16" i="43"/>
  <c r="Q38" i="20"/>
  <c r="E16" i="27"/>
  <c r="D16" i="43"/>
  <c r="R38" i="20"/>
  <c r="F16" i="27"/>
  <c r="E16" i="43"/>
  <c r="S38" i="20"/>
  <c r="G16" i="27"/>
  <c r="F16" i="43"/>
  <c r="T38" i="20"/>
  <c r="H16" i="27"/>
  <c r="G16" i="43"/>
  <c r="U38" i="20"/>
  <c r="I16" i="27"/>
  <c r="H16" i="43"/>
  <c r="V38" i="20"/>
  <c r="J16" i="27"/>
  <c r="I16" i="43"/>
  <c r="W38" i="20"/>
  <c r="K16" i="27"/>
  <c r="J16" i="43"/>
  <c r="X38" i="20"/>
  <c r="L16" i="27"/>
  <c r="K16" i="43"/>
  <c r="A17" i="43"/>
  <c r="O39" i="20"/>
  <c r="C17" i="27"/>
  <c r="B17" i="43"/>
  <c r="P39" i="20"/>
  <c r="D17" i="27"/>
  <c r="C17" i="43"/>
  <c r="Q39" i="20"/>
  <c r="E17" i="27"/>
  <c r="D17" i="43"/>
  <c r="R39" i="20"/>
  <c r="F17" i="27"/>
  <c r="E17" i="43"/>
  <c r="S39" i="20"/>
  <c r="G17" i="27"/>
  <c r="F17" i="43"/>
  <c r="T39" i="20"/>
  <c r="H17" i="27"/>
  <c r="G17" i="43"/>
  <c r="U39" i="20"/>
  <c r="I17" i="27"/>
  <c r="H17" i="43"/>
  <c r="V39" i="20"/>
  <c r="J17" i="27"/>
  <c r="I17" i="43"/>
  <c r="W39" i="20"/>
  <c r="K17" i="27"/>
  <c r="J17" i="43"/>
  <c r="X39" i="20"/>
  <c r="L17" i="27"/>
  <c r="K17" i="43"/>
  <c r="A18" i="43"/>
  <c r="O40" i="20"/>
  <c r="C18" i="27"/>
  <c r="B18" i="43"/>
  <c r="P40" i="20"/>
  <c r="D18" i="27"/>
  <c r="C18" i="43"/>
  <c r="Q40" i="20"/>
  <c r="E18" i="27"/>
  <c r="D18" i="43"/>
  <c r="R40" i="20"/>
  <c r="F18" i="27"/>
  <c r="E18" i="43"/>
  <c r="S40" i="20"/>
  <c r="G18" i="27"/>
  <c r="F18" i="43"/>
  <c r="T40" i="20"/>
  <c r="H18" i="27"/>
  <c r="G18" i="43"/>
  <c r="U40" i="20"/>
  <c r="I18" i="27"/>
  <c r="H18" i="43"/>
  <c r="V40" i="20"/>
  <c r="J18" i="27"/>
  <c r="I18" i="43"/>
  <c r="W40" i="20"/>
  <c r="K18" i="27"/>
  <c r="J18" i="43"/>
  <c r="X40" i="20"/>
  <c r="L18" i="27"/>
  <c r="K18" i="43"/>
  <c r="A19" i="43"/>
  <c r="O41" i="20"/>
  <c r="C19" i="27"/>
  <c r="B19" i="43"/>
  <c r="P41" i="20"/>
  <c r="D19" i="27"/>
  <c r="C19" i="43"/>
  <c r="Q41" i="20"/>
  <c r="E19" i="27"/>
  <c r="D19" i="43"/>
  <c r="R41" i="20"/>
  <c r="F19" i="27"/>
  <c r="E19" i="43"/>
  <c r="S41" i="20"/>
  <c r="G19" i="27"/>
  <c r="F19" i="43"/>
  <c r="T41" i="20"/>
  <c r="H19" i="27"/>
  <c r="G19" i="43"/>
  <c r="U41" i="20"/>
  <c r="I19" i="27"/>
  <c r="H19" i="43"/>
  <c r="V41" i="20"/>
  <c r="J19" i="27"/>
  <c r="I19" i="43"/>
  <c r="W41" i="20"/>
  <c r="K19" i="27"/>
  <c r="J19" i="43"/>
  <c r="X41" i="20"/>
  <c r="L19" i="27"/>
  <c r="K19" i="43"/>
  <c r="A20" i="43"/>
  <c r="O42" i="20"/>
  <c r="C20" i="27"/>
  <c r="B20" i="43"/>
  <c r="P42" i="20"/>
  <c r="D20" i="27"/>
  <c r="C20" i="43"/>
  <c r="Q42" i="20"/>
  <c r="E20" i="27"/>
  <c r="D20" i="43"/>
  <c r="R42" i="20"/>
  <c r="F20" i="27"/>
  <c r="E20" i="43"/>
  <c r="S42" i="20"/>
  <c r="G20" i="27"/>
  <c r="F20" i="43"/>
  <c r="T42" i="20"/>
  <c r="H20" i="27"/>
  <c r="G20" i="43"/>
  <c r="U42" i="20"/>
  <c r="I20" i="27"/>
  <c r="H20" i="43"/>
  <c r="V42" i="20"/>
  <c r="J20" i="27"/>
  <c r="I20" i="43"/>
  <c r="W42" i="20"/>
  <c r="K20" i="27"/>
  <c r="J20" i="43"/>
  <c r="X42" i="20"/>
  <c r="L20" i="27"/>
  <c r="K20" i="43"/>
  <c r="A21" i="43"/>
  <c r="B21" i="43"/>
  <c r="C21" i="43"/>
  <c r="D21" i="43"/>
  <c r="E21" i="43"/>
  <c r="F21" i="43"/>
  <c r="G21" i="43"/>
  <c r="H21" i="43"/>
  <c r="I21" i="43"/>
  <c r="J21" i="43"/>
  <c r="K21" i="43"/>
  <c r="A22" i="43"/>
  <c r="O2" i="22"/>
  <c r="C22" i="27"/>
  <c r="B22" i="43"/>
  <c r="P2" i="22"/>
  <c r="D22" i="27"/>
  <c r="C22" i="43"/>
  <c r="Q2" i="22"/>
  <c r="E22" i="27"/>
  <c r="D22" i="43"/>
  <c r="R2" i="22"/>
  <c r="F22" i="27"/>
  <c r="E22" i="43"/>
  <c r="S2" i="22"/>
  <c r="G22" i="27"/>
  <c r="F22" i="43"/>
  <c r="T2" i="22"/>
  <c r="H22" i="27"/>
  <c r="G22" i="43"/>
  <c r="U2" i="22"/>
  <c r="I22" i="27"/>
  <c r="H22" i="43"/>
  <c r="V2" i="22"/>
  <c r="J22" i="27"/>
  <c r="I22" i="43"/>
  <c r="W2" i="22"/>
  <c r="K22" i="27"/>
  <c r="J22" i="43"/>
  <c r="X2" i="22"/>
  <c r="L22" i="27"/>
  <c r="K22" i="43"/>
  <c r="A23" i="43"/>
  <c r="O4" i="20"/>
  <c r="O3" i="22"/>
  <c r="C23" i="27"/>
  <c r="B23" i="43"/>
  <c r="P3" i="22"/>
  <c r="D23" i="27"/>
  <c r="C23" i="43"/>
  <c r="Q3" i="22"/>
  <c r="E23" i="27"/>
  <c r="D23" i="43"/>
  <c r="R3" i="22"/>
  <c r="F23" i="27"/>
  <c r="E23" i="43"/>
  <c r="S3" i="22"/>
  <c r="G23" i="27"/>
  <c r="F23" i="43"/>
  <c r="T3" i="22"/>
  <c r="H23" i="27"/>
  <c r="G23" i="43"/>
  <c r="U3" i="22"/>
  <c r="I23" i="27"/>
  <c r="H23" i="43"/>
  <c r="V4" i="20"/>
  <c r="V3" i="22"/>
  <c r="J23" i="27"/>
  <c r="I23" i="43"/>
  <c r="W4" i="20"/>
  <c r="W3" i="22"/>
  <c r="K23" i="27"/>
  <c r="J23" i="43"/>
  <c r="X4" i="20"/>
  <c r="X3" i="22"/>
  <c r="L23" i="27"/>
  <c r="K23" i="43"/>
  <c r="A24" i="43"/>
  <c r="O6" i="20"/>
  <c r="O4" i="22"/>
  <c r="C24" i="27"/>
  <c r="B24" i="43"/>
  <c r="P4" i="22"/>
  <c r="D24" i="27"/>
  <c r="C24" i="43"/>
  <c r="Q4" i="22"/>
  <c r="E24" i="27"/>
  <c r="D24" i="43"/>
  <c r="R4" i="22"/>
  <c r="F24" i="27"/>
  <c r="E24" i="43"/>
  <c r="S4" i="22"/>
  <c r="G24" i="27"/>
  <c r="F24" i="43"/>
  <c r="T4" i="22"/>
  <c r="H24" i="27"/>
  <c r="G24" i="43"/>
  <c r="U4" i="22"/>
  <c r="I24" i="27"/>
  <c r="H24" i="43"/>
  <c r="V6" i="20"/>
  <c r="V4" i="22"/>
  <c r="J24" i="27"/>
  <c r="I24" i="43"/>
  <c r="W6" i="20"/>
  <c r="W4" i="22"/>
  <c r="K24" i="27"/>
  <c r="J24" i="43"/>
  <c r="X6" i="20"/>
  <c r="X4" i="22"/>
  <c r="L24" i="27"/>
  <c r="K24" i="43"/>
  <c r="A25" i="43"/>
  <c r="O5" i="22"/>
  <c r="C25" i="27"/>
  <c r="B25" i="43"/>
  <c r="P5" i="22"/>
  <c r="D25" i="27"/>
  <c r="C25" i="43"/>
  <c r="Q5" i="22"/>
  <c r="E25" i="27"/>
  <c r="D25" i="43"/>
  <c r="R5" i="22"/>
  <c r="F25" i="27"/>
  <c r="E25" i="43"/>
  <c r="S5" i="22"/>
  <c r="G25" i="27"/>
  <c r="F25" i="43"/>
  <c r="T5" i="22"/>
  <c r="H25" i="27"/>
  <c r="G25" i="43"/>
  <c r="U5" i="22"/>
  <c r="I25" i="27"/>
  <c r="H25" i="43"/>
  <c r="V5" i="22"/>
  <c r="J25" i="27"/>
  <c r="I25" i="43"/>
  <c r="W5" i="22"/>
  <c r="K25" i="27"/>
  <c r="J25" i="43"/>
  <c r="X5" i="22"/>
  <c r="L25" i="27"/>
  <c r="K25" i="43"/>
  <c r="A26" i="43"/>
  <c r="O6" i="22"/>
  <c r="C26" i="27"/>
  <c r="B26" i="43"/>
  <c r="P6" i="22"/>
  <c r="D26" i="27"/>
  <c r="C26" i="43"/>
  <c r="Q6" i="22"/>
  <c r="E26" i="27"/>
  <c r="D26" i="43"/>
  <c r="R6" i="22"/>
  <c r="F26" i="27"/>
  <c r="E26" i="43"/>
  <c r="S6" i="22"/>
  <c r="G26" i="27"/>
  <c r="F26" i="43"/>
  <c r="T6" i="22"/>
  <c r="H26" i="27"/>
  <c r="G26" i="43"/>
  <c r="U6" i="22"/>
  <c r="I26" i="27"/>
  <c r="H26" i="43"/>
  <c r="V6" i="22"/>
  <c r="J26" i="27"/>
  <c r="I26" i="43"/>
  <c r="W6" i="22"/>
  <c r="K26" i="27"/>
  <c r="J26" i="43"/>
  <c r="X6" i="22"/>
  <c r="L26" i="27"/>
  <c r="K26" i="43"/>
  <c r="A27" i="43"/>
  <c r="O7" i="22"/>
  <c r="C27" i="27"/>
  <c r="B27" i="43"/>
  <c r="P7" i="22"/>
  <c r="D27" i="27"/>
  <c r="C27" i="43"/>
  <c r="Q7" i="22"/>
  <c r="E27" i="27"/>
  <c r="D27" i="43"/>
  <c r="R7" i="22"/>
  <c r="F27" i="27"/>
  <c r="E27" i="43"/>
  <c r="S7" i="22"/>
  <c r="G27" i="27"/>
  <c r="F27" i="43"/>
  <c r="T7" i="22"/>
  <c r="H27" i="27"/>
  <c r="G27" i="43"/>
  <c r="U7" i="22"/>
  <c r="I27" i="27"/>
  <c r="H27" i="43"/>
  <c r="V7" i="22"/>
  <c r="J27" i="27"/>
  <c r="I27" i="43"/>
  <c r="W7" i="22"/>
  <c r="K27" i="27"/>
  <c r="J27" i="43"/>
  <c r="X7" i="22"/>
  <c r="L27" i="27"/>
  <c r="K27" i="43"/>
  <c r="A28" i="43"/>
  <c r="O8" i="22"/>
  <c r="C28" i="27"/>
  <c r="B28" i="43"/>
  <c r="P8" i="22"/>
  <c r="D28" i="27"/>
  <c r="C28" i="43"/>
  <c r="Q8" i="22"/>
  <c r="E28" i="27"/>
  <c r="D28" i="43"/>
  <c r="R8" i="22"/>
  <c r="F28" i="27"/>
  <c r="E28" i="43"/>
  <c r="S8" i="22"/>
  <c r="G28" i="27"/>
  <c r="F28" i="43"/>
  <c r="T8" i="22"/>
  <c r="H28" i="27"/>
  <c r="G28" i="43"/>
  <c r="U8" i="22"/>
  <c r="I28" i="27"/>
  <c r="H28" i="43"/>
  <c r="V8" i="22"/>
  <c r="J28" i="27"/>
  <c r="I28" i="43"/>
  <c r="W8" i="22"/>
  <c r="K28" i="27"/>
  <c r="J28" i="43"/>
  <c r="X8" i="22"/>
  <c r="L28" i="27"/>
  <c r="K28" i="43"/>
  <c r="A29" i="43"/>
  <c r="O9" i="22"/>
  <c r="C29" i="27"/>
  <c r="B29" i="43"/>
  <c r="P9" i="22"/>
  <c r="D29" i="27"/>
  <c r="C29" i="43"/>
  <c r="Q9" i="22"/>
  <c r="E29" i="27"/>
  <c r="D29" i="43"/>
  <c r="R9" i="22"/>
  <c r="F29" i="27"/>
  <c r="E29" i="43"/>
  <c r="S9" i="22"/>
  <c r="G29" i="27"/>
  <c r="F29" i="43"/>
  <c r="T9" i="22"/>
  <c r="H29" i="27"/>
  <c r="G29" i="43"/>
  <c r="U9" i="22"/>
  <c r="I29" i="27"/>
  <c r="H29" i="43"/>
  <c r="V9" i="22"/>
  <c r="J29" i="27"/>
  <c r="I29" i="43"/>
  <c r="W9" i="22"/>
  <c r="K29" i="27"/>
  <c r="J29" i="43"/>
  <c r="X9" i="22"/>
  <c r="L29" i="27"/>
  <c r="K29" i="43"/>
  <c r="A30" i="43"/>
  <c r="O18" i="20"/>
  <c r="O10" i="22"/>
  <c r="C30" i="27"/>
  <c r="B30" i="43"/>
  <c r="P10" i="22"/>
  <c r="D30" i="27"/>
  <c r="C30" i="43"/>
  <c r="Q10" i="22"/>
  <c r="E30" i="27"/>
  <c r="D30" i="43"/>
  <c r="R10" i="22"/>
  <c r="F30" i="27"/>
  <c r="E30" i="43"/>
  <c r="S10" i="22"/>
  <c r="G30" i="27"/>
  <c r="F30" i="43"/>
  <c r="T10" i="22"/>
  <c r="H30" i="27"/>
  <c r="G30" i="43"/>
  <c r="U18" i="20"/>
  <c r="U10" i="22"/>
  <c r="I30" i="27"/>
  <c r="H30" i="43"/>
  <c r="V10" i="22"/>
  <c r="J30" i="27"/>
  <c r="I30" i="43"/>
  <c r="W10" i="22"/>
  <c r="K30" i="27"/>
  <c r="J30" i="43"/>
  <c r="X18" i="20"/>
  <c r="X10" i="22"/>
  <c r="L30" i="27"/>
  <c r="K30" i="43"/>
  <c r="A1" i="43"/>
  <c r="O35" i="43"/>
  <c r="O36" i="43"/>
  <c r="P35" i="43"/>
  <c r="P36" i="43"/>
  <c r="Q35" i="43"/>
  <c r="Q36" i="43"/>
  <c r="R35" i="43"/>
  <c r="R36" i="43"/>
  <c r="N35" i="43"/>
  <c r="N36" i="43"/>
  <c r="E25" i="45"/>
  <c r="G2" i="35"/>
  <c r="B2" i="29"/>
  <c r="C2" i="29"/>
  <c r="D2" i="29"/>
  <c r="E2" i="29"/>
  <c r="F2" i="29"/>
  <c r="G2" i="29"/>
  <c r="H2" i="29"/>
  <c r="I2" i="29"/>
  <c r="J2" i="29"/>
  <c r="K2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K4" i="29"/>
  <c r="B5" i="29"/>
  <c r="C5" i="29"/>
  <c r="D5" i="29"/>
  <c r="E5" i="29"/>
  <c r="F5" i="29"/>
  <c r="G5" i="29"/>
  <c r="H5" i="29"/>
  <c r="I5" i="29"/>
  <c r="J5" i="29"/>
  <c r="K5" i="29"/>
  <c r="B6" i="29"/>
  <c r="C6" i="29"/>
  <c r="D6" i="29"/>
  <c r="E6" i="29"/>
  <c r="F6" i="29"/>
  <c r="G6" i="29"/>
  <c r="H6" i="29"/>
  <c r="I6" i="29"/>
  <c r="J6" i="29"/>
  <c r="K6" i="29"/>
  <c r="B7" i="29"/>
  <c r="C7" i="29"/>
  <c r="D7" i="29"/>
  <c r="E7" i="29"/>
  <c r="F7" i="29"/>
  <c r="G7" i="29"/>
  <c r="H7" i="29"/>
  <c r="I7" i="29"/>
  <c r="J7" i="29"/>
  <c r="K7" i="29"/>
  <c r="B8" i="29"/>
  <c r="C8" i="29"/>
  <c r="D8" i="29"/>
  <c r="E8" i="29"/>
  <c r="F8" i="29"/>
  <c r="G8" i="29"/>
  <c r="H8" i="29"/>
  <c r="I8" i="29"/>
  <c r="J8" i="29"/>
  <c r="K8" i="29"/>
  <c r="B9" i="29"/>
  <c r="C9" i="29"/>
  <c r="D9" i="29"/>
  <c r="E9" i="29"/>
  <c r="F9" i="29"/>
  <c r="G9" i="29"/>
  <c r="H9" i="29"/>
  <c r="I9" i="29"/>
  <c r="J9" i="29"/>
  <c r="K9" i="29"/>
  <c r="B10" i="29"/>
  <c r="C10" i="29"/>
  <c r="D10" i="29"/>
  <c r="E10" i="29"/>
  <c r="F10" i="29"/>
  <c r="G10" i="29"/>
  <c r="H10" i="29"/>
  <c r="I10" i="29"/>
  <c r="J10" i="29"/>
  <c r="K10" i="29"/>
  <c r="B11" i="29"/>
  <c r="C11" i="29"/>
  <c r="D11" i="29"/>
  <c r="E11" i="29"/>
  <c r="F11" i="29"/>
  <c r="G11" i="29"/>
  <c r="H11" i="29"/>
  <c r="I11" i="29"/>
  <c r="J11" i="29"/>
  <c r="K11" i="29"/>
  <c r="B12" i="29"/>
  <c r="C12" i="29"/>
  <c r="D12" i="29"/>
  <c r="E12" i="29"/>
  <c r="F12" i="29"/>
  <c r="G12" i="29"/>
  <c r="H12" i="29"/>
  <c r="I12" i="29"/>
  <c r="J12" i="29"/>
  <c r="K12" i="29"/>
  <c r="B13" i="29"/>
  <c r="C13" i="29"/>
  <c r="D13" i="29"/>
  <c r="E13" i="29"/>
  <c r="F13" i="29"/>
  <c r="G13" i="29"/>
  <c r="H13" i="29"/>
  <c r="I13" i="29"/>
  <c r="J13" i="29"/>
  <c r="K13" i="29"/>
  <c r="B14" i="29"/>
  <c r="C14" i="29"/>
  <c r="D14" i="29"/>
  <c r="E14" i="29"/>
  <c r="F14" i="29"/>
  <c r="G14" i="29"/>
  <c r="H14" i="29"/>
  <c r="I14" i="29"/>
  <c r="J14" i="29"/>
  <c r="K14" i="29"/>
  <c r="B15" i="29"/>
  <c r="C15" i="29"/>
  <c r="D15" i="29"/>
  <c r="E15" i="29"/>
  <c r="F15" i="29"/>
  <c r="G15" i="29"/>
  <c r="H15" i="29"/>
  <c r="I15" i="29"/>
  <c r="J15" i="29"/>
  <c r="K15" i="29"/>
  <c r="B16" i="29"/>
  <c r="C16" i="29"/>
  <c r="D16" i="29"/>
  <c r="E16" i="29"/>
  <c r="F16" i="29"/>
  <c r="G16" i="29"/>
  <c r="H16" i="29"/>
  <c r="I16" i="29"/>
  <c r="J16" i="29"/>
  <c r="K16" i="29"/>
  <c r="B18" i="29"/>
  <c r="C18" i="29"/>
  <c r="D18" i="29"/>
  <c r="E18" i="29"/>
  <c r="F18" i="29"/>
  <c r="G18" i="29"/>
  <c r="H18" i="29"/>
  <c r="I18" i="29"/>
  <c r="J18" i="29"/>
  <c r="K18" i="29"/>
  <c r="B19" i="29"/>
  <c r="C19" i="29"/>
  <c r="D19" i="29"/>
  <c r="E19" i="29"/>
  <c r="F19" i="29"/>
  <c r="G19" i="29"/>
  <c r="H19" i="29"/>
  <c r="I19" i="29"/>
  <c r="J19" i="29"/>
  <c r="K19" i="29"/>
  <c r="B20" i="29"/>
  <c r="C20" i="29"/>
  <c r="D20" i="29"/>
  <c r="E20" i="29"/>
  <c r="F20" i="29"/>
  <c r="G20" i="29"/>
  <c r="H20" i="29"/>
  <c r="I20" i="29"/>
  <c r="J20" i="29"/>
  <c r="K20" i="29"/>
  <c r="B21" i="29"/>
  <c r="C21" i="29"/>
  <c r="D21" i="29"/>
  <c r="E21" i="29"/>
  <c r="F21" i="29"/>
  <c r="G21" i="29"/>
  <c r="H21" i="29"/>
  <c r="I21" i="29"/>
  <c r="J21" i="29"/>
  <c r="K21" i="29"/>
  <c r="B22" i="29"/>
  <c r="C22" i="29"/>
  <c r="D22" i="29"/>
  <c r="E22" i="29"/>
  <c r="F22" i="29"/>
  <c r="G22" i="29"/>
  <c r="H22" i="29"/>
  <c r="I22" i="29"/>
  <c r="J22" i="29"/>
  <c r="K22" i="29"/>
  <c r="B23" i="29"/>
  <c r="C23" i="29"/>
  <c r="D23" i="29"/>
  <c r="E23" i="29"/>
  <c r="F23" i="29"/>
  <c r="G23" i="29"/>
  <c r="H23" i="29"/>
  <c r="I23" i="29"/>
  <c r="J23" i="29"/>
  <c r="K23" i="29"/>
  <c r="B24" i="29"/>
  <c r="C24" i="29"/>
  <c r="D24" i="29"/>
  <c r="E24" i="29"/>
  <c r="F24" i="29"/>
  <c r="G24" i="29"/>
  <c r="H24" i="29"/>
  <c r="I24" i="29"/>
  <c r="J24" i="29"/>
  <c r="K24" i="29"/>
  <c r="B25" i="29"/>
  <c r="C25" i="29"/>
  <c r="D25" i="29"/>
  <c r="E25" i="29"/>
  <c r="F25" i="29"/>
  <c r="G25" i="29"/>
  <c r="H25" i="29"/>
  <c r="I25" i="29"/>
  <c r="J25" i="29"/>
  <c r="K25" i="29"/>
  <c r="B26" i="29"/>
  <c r="C26" i="29"/>
  <c r="D26" i="29"/>
  <c r="E26" i="29"/>
  <c r="F26" i="29"/>
  <c r="G26" i="29"/>
  <c r="H26" i="29"/>
  <c r="I26" i="29"/>
  <c r="J26" i="29"/>
  <c r="K26" i="29"/>
  <c r="B28" i="29"/>
  <c r="C28" i="29"/>
  <c r="D28" i="29"/>
  <c r="E28" i="29"/>
  <c r="F28" i="29"/>
  <c r="G28" i="29"/>
  <c r="H28" i="29"/>
  <c r="I28" i="29"/>
  <c r="J28" i="29"/>
  <c r="K28" i="29"/>
  <c r="B29" i="29"/>
  <c r="C29" i="29"/>
  <c r="D29" i="29"/>
  <c r="E29" i="29"/>
  <c r="F29" i="29"/>
  <c r="G29" i="29"/>
  <c r="H29" i="29"/>
  <c r="I29" i="29"/>
  <c r="J29" i="29"/>
  <c r="K29" i="29"/>
  <c r="B30" i="29"/>
  <c r="C30" i="29"/>
  <c r="D30" i="29"/>
  <c r="E30" i="29"/>
  <c r="F30" i="29"/>
  <c r="G30" i="29"/>
  <c r="H30" i="29"/>
  <c r="I30" i="29"/>
  <c r="J30" i="29"/>
  <c r="K30" i="29"/>
  <c r="B31" i="29"/>
  <c r="C31" i="29"/>
  <c r="D31" i="29"/>
  <c r="E31" i="29"/>
  <c r="F31" i="29"/>
  <c r="G31" i="29"/>
  <c r="H31" i="29"/>
  <c r="I31" i="29"/>
  <c r="J31" i="29"/>
  <c r="K31" i="29"/>
  <c r="B32" i="29"/>
  <c r="C32" i="29"/>
  <c r="D32" i="29"/>
  <c r="E32" i="29"/>
  <c r="F32" i="29"/>
  <c r="G32" i="29"/>
  <c r="H32" i="29"/>
  <c r="I32" i="29"/>
  <c r="J32" i="29"/>
  <c r="K32" i="29"/>
  <c r="B33" i="29"/>
  <c r="C33" i="29"/>
  <c r="D33" i="29"/>
  <c r="E33" i="29"/>
  <c r="F33" i="29"/>
  <c r="G33" i="29"/>
  <c r="H33" i="29"/>
  <c r="I33" i="29"/>
  <c r="J33" i="29"/>
  <c r="K33" i="29"/>
  <c r="B34" i="29"/>
  <c r="C34" i="29"/>
  <c r="D34" i="29"/>
  <c r="E34" i="29"/>
  <c r="F34" i="29"/>
  <c r="G34" i="29"/>
  <c r="H34" i="29"/>
  <c r="I34" i="29"/>
  <c r="J34" i="29"/>
  <c r="K34" i="29"/>
  <c r="B35" i="29"/>
  <c r="C35" i="29"/>
  <c r="D35" i="29"/>
  <c r="E35" i="29"/>
  <c r="F35" i="29"/>
  <c r="G35" i="29"/>
  <c r="H35" i="29"/>
  <c r="I35" i="29"/>
  <c r="J35" i="29"/>
  <c r="K35" i="29"/>
  <c r="B36" i="29"/>
  <c r="C36" i="29"/>
  <c r="D36" i="29"/>
  <c r="E36" i="29"/>
  <c r="F36" i="29"/>
  <c r="G36" i="29"/>
  <c r="H36" i="29"/>
  <c r="I36" i="29"/>
  <c r="J36" i="29"/>
  <c r="K36" i="29"/>
  <c r="B37" i="29"/>
  <c r="C37" i="29"/>
  <c r="D37" i="29"/>
  <c r="E37" i="29"/>
  <c r="F37" i="29"/>
  <c r="G37" i="29"/>
  <c r="H37" i="29"/>
  <c r="I37" i="29"/>
  <c r="J37" i="29"/>
  <c r="K37" i="29"/>
  <c r="H41" i="26"/>
  <c r="C40" i="24"/>
  <c r="C46" i="29"/>
  <c r="O4" i="29"/>
  <c r="C21" i="32"/>
  <c r="E2" i="35"/>
  <c r="O5" i="29"/>
  <c r="C22" i="32"/>
  <c r="C2" i="35"/>
  <c r="J2" i="35"/>
  <c r="B28" i="35"/>
  <c r="B27" i="35"/>
  <c r="D35" i="35"/>
  <c r="C27" i="35"/>
  <c r="C28" i="35"/>
  <c r="D36" i="35"/>
  <c r="B6" i="35"/>
  <c r="C36" i="35"/>
  <c r="B32" i="35"/>
  <c r="E36" i="35"/>
  <c r="F36" i="35"/>
  <c r="R36" i="35"/>
  <c r="K2" i="45"/>
  <c r="T6" i="43"/>
  <c r="G36" i="35"/>
  <c r="E2" i="45"/>
  <c r="R6" i="43"/>
  <c r="B36" i="35"/>
  <c r="C2" i="45"/>
  <c r="P6" i="43"/>
  <c r="B6" i="45"/>
  <c r="B13" i="45"/>
  <c r="B7" i="45"/>
  <c r="D13" i="45"/>
  <c r="P13" i="45"/>
  <c r="S25" i="43"/>
  <c r="C14" i="45"/>
  <c r="C6" i="45"/>
  <c r="C7" i="45"/>
  <c r="C15" i="45"/>
  <c r="D6" i="45"/>
  <c r="D7" i="45"/>
  <c r="C16" i="45"/>
  <c r="E6" i="45"/>
  <c r="E7" i="45"/>
  <c r="C17" i="45"/>
  <c r="F6" i="45"/>
  <c r="F7" i="45"/>
  <c r="C18" i="45"/>
  <c r="G6" i="45"/>
  <c r="G7" i="45"/>
  <c r="C19" i="45"/>
  <c r="H6" i="45"/>
  <c r="I6" i="45"/>
  <c r="H7" i="45"/>
  <c r="I7" i="45"/>
  <c r="C20" i="45"/>
  <c r="J6" i="45"/>
  <c r="J7" i="45"/>
  <c r="C21" i="45"/>
  <c r="K6" i="45"/>
  <c r="K7" i="45"/>
  <c r="C22" i="45"/>
  <c r="B22" i="45"/>
  <c r="B11" i="45"/>
  <c r="C11" i="45"/>
  <c r="D11" i="45"/>
  <c r="E11" i="45"/>
  <c r="F11" i="45"/>
  <c r="G11" i="45"/>
  <c r="H11" i="45"/>
  <c r="I11" i="45"/>
  <c r="D22" i="45"/>
  <c r="E22" i="45"/>
  <c r="F22" i="45"/>
  <c r="G22" i="45"/>
  <c r="H22" i="45"/>
  <c r="I22" i="45"/>
  <c r="J22" i="45"/>
  <c r="K22" i="45"/>
  <c r="L22" i="45"/>
  <c r="M22" i="45"/>
  <c r="Q22" i="45"/>
  <c r="T34" i="43"/>
  <c r="B21" i="45"/>
  <c r="D21" i="45"/>
  <c r="E21" i="45"/>
  <c r="F21" i="45"/>
  <c r="G21" i="45"/>
  <c r="H21" i="45"/>
  <c r="I21" i="45"/>
  <c r="J21" i="45"/>
  <c r="K21" i="45"/>
  <c r="L21" i="45"/>
  <c r="Q21" i="45"/>
  <c r="T33" i="43"/>
  <c r="B20" i="45"/>
  <c r="D20" i="45"/>
  <c r="E20" i="45"/>
  <c r="F20" i="45"/>
  <c r="G20" i="45"/>
  <c r="H20" i="45"/>
  <c r="I20" i="45"/>
  <c r="J20" i="45"/>
  <c r="K20" i="45"/>
  <c r="Q20" i="45"/>
  <c r="T32" i="43"/>
  <c r="B19" i="45"/>
  <c r="D19" i="45"/>
  <c r="E19" i="45"/>
  <c r="F19" i="45"/>
  <c r="G19" i="45"/>
  <c r="H19" i="45"/>
  <c r="I19" i="45"/>
  <c r="J19" i="45"/>
  <c r="Q19" i="45"/>
  <c r="T31" i="43"/>
  <c r="B18" i="45"/>
  <c r="D18" i="45"/>
  <c r="E18" i="45"/>
  <c r="F18" i="45"/>
  <c r="G18" i="45"/>
  <c r="H18" i="45"/>
  <c r="I18" i="45"/>
  <c r="Q18" i="45"/>
  <c r="T30" i="43"/>
  <c r="B17" i="45"/>
  <c r="D17" i="45"/>
  <c r="E17" i="45"/>
  <c r="F17" i="45"/>
  <c r="G17" i="45"/>
  <c r="H17" i="45"/>
  <c r="Q17" i="45"/>
  <c r="T29" i="43"/>
  <c r="B16" i="45"/>
  <c r="D16" i="45"/>
  <c r="E16" i="45"/>
  <c r="F16" i="45"/>
  <c r="G16" i="45"/>
  <c r="Q16" i="45"/>
  <c r="T28" i="43"/>
  <c r="B15" i="45"/>
  <c r="D15" i="45"/>
  <c r="E15" i="45"/>
  <c r="F15" i="45"/>
  <c r="Q15" i="45"/>
  <c r="T27" i="43"/>
  <c r="B14" i="45"/>
  <c r="D14" i="45"/>
  <c r="E14" i="45"/>
  <c r="Q14" i="45"/>
  <c r="T26" i="43"/>
  <c r="Q13" i="45"/>
  <c r="T25" i="43"/>
  <c r="P22" i="45"/>
  <c r="S34" i="43"/>
  <c r="P21" i="45"/>
  <c r="S33" i="43"/>
  <c r="P20" i="45"/>
  <c r="S32" i="43"/>
  <c r="P19" i="45"/>
  <c r="S31" i="43"/>
  <c r="P18" i="45"/>
  <c r="S30" i="43"/>
  <c r="P17" i="45"/>
  <c r="S29" i="43"/>
  <c r="P16" i="45"/>
  <c r="S28" i="43"/>
  <c r="P15" i="45"/>
  <c r="S27" i="43"/>
  <c r="P14" i="45"/>
  <c r="S26" i="43"/>
  <c r="C75" i="45"/>
  <c r="C76" i="45"/>
  <c r="C77" i="45"/>
  <c r="C78" i="45"/>
  <c r="C79" i="45"/>
  <c r="C80" i="45"/>
  <c r="C85" i="45"/>
  <c r="B75" i="45"/>
  <c r="B76" i="45"/>
  <c r="B77" i="45"/>
  <c r="B78" i="45"/>
  <c r="B79" i="45"/>
  <c r="B80" i="45"/>
  <c r="B85" i="45"/>
  <c r="M25" i="43"/>
  <c r="N25" i="43"/>
  <c r="O25" i="43"/>
  <c r="D75" i="45"/>
  <c r="P25" i="43"/>
  <c r="E75" i="45"/>
  <c r="Q25" i="43"/>
  <c r="F75" i="45"/>
  <c r="R25" i="43"/>
  <c r="M26" i="43"/>
  <c r="N26" i="43"/>
  <c r="O26" i="43"/>
  <c r="D76" i="45"/>
  <c r="P26" i="43"/>
  <c r="E76" i="45"/>
  <c r="Q26" i="43"/>
  <c r="F76" i="45"/>
  <c r="R26" i="43"/>
  <c r="M27" i="43"/>
  <c r="N27" i="43"/>
  <c r="O27" i="43"/>
  <c r="D77" i="45"/>
  <c r="P27" i="43"/>
  <c r="E77" i="45"/>
  <c r="Q27" i="43"/>
  <c r="F77" i="45"/>
  <c r="R27" i="43"/>
  <c r="M28" i="43"/>
  <c r="N28" i="43"/>
  <c r="O28" i="43"/>
  <c r="D78" i="45"/>
  <c r="P28" i="43"/>
  <c r="E78" i="45"/>
  <c r="Q28" i="43"/>
  <c r="F78" i="45"/>
  <c r="R28" i="43"/>
  <c r="M29" i="43"/>
  <c r="N29" i="43"/>
  <c r="O29" i="43"/>
  <c r="D79" i="45"/>
  <c r="P29" i="43"/>
  <c r="E79" i="45"/>
  <c r="Q29" i="43"/>
  <c r="F79" i="45"/>
  <c r="R29" i="43"/>
  <c r="M30" i="43"/>
  <c r="N30" i="43"/>
  <c r="O30" i="43"/>
  <c r="D80" i="45"/>
  <c r="P30" i="43"/>
  <c r="E80" i="45"/>
  <c r="Q30" i="43"/>
  <c r="F80" i="45"/>
  <c r="R30" i="43"/>
  <c r="M31" i="43"/>
  <c r="B81" i="45"/>
  <c r="N31" i="43"/>
  <c r="C81" i="45"/>
  <c r="O31" i="43"/>
  <c r="D81" i="45"/>
  <c r="P31" i="43"/>
  <c r="E81" i="45"/>
  <c r="Q31" i="43"/>
  <c r="F81" i="45"/>
  <c r="R31" i="43"/>
  <c r="M32" i="43"/>
  <c r="B82" i="45"/>
  <c r="N32" i="43"/>
  <c r="C82" i="45"/>
  <c r="O32" i="43"/>
  <c r="D82" i="45"/>
  <c r="P32" i="43"/>
  <c r="E82" i="45"/>
  <c r="Q32" i="43"/>
  <c r="F82" i="45"/>
  <c r="R32" i="43"/>
  <c r="M33" i="43"/>
  <c r="B83" i="45"/>
  <c r="N33" i="43"/>
  <c r="C83" i="45"/>
  <c r="O33" i="43"/>
  <c r="D83" i="45"/>
  <c r="P33" i="43"/>
  <c r="E83" i="45"/>
  <c r="Q33" i="43"/>
  <c r="F83" i="45"/>
  <c r="R33" i="43"/>
  <c r="M34" i="43"/>
  <c r="B84" i="45"/>
  <c r="N34" i="43"/>
  <c r="C84" i="45"/>
  <c r="O34" i="43"/>
  <c r="D84" i="45"/>
  <c r="P34" i="43"/>
  <c r="E84" i="45"/>
  <c r="Q34" i="43"/>
  <c r="F84" i="45"/>
  <c r="R34" i="43"/>
  <c r="D85" i="45"/>
  <c r="E85" i="45"/>
  <c r="F85" i="45"/>
  <c r="N24" i="43"/>
  <c r="O24" i="43"/>
  <c r="P24" i="43"/>
  <c r="Q24" i="43"/>
  <c r="R24" i="43"/>
  <c r="M24" i="43"/>
  <c r="I75" i="45"/>
  <c r="I76" i="45"/>
  <c r="I77" i="45"/>
  <c r="I78" i="45"/>
  <c r="I79" i="45"/>
  <c r="I80" i="45"/>
  <c r="I85" i="45"/>
  <c r="J75" i="45"/>
  <c r="J76" i="45"/>
  <c r="J77" i="45"/>
  <c r="J78" i="45"/>
  <c r="J79" i="45"/>
  <c r="J80" i="45"/>
  <c r="J85" i="45"/>
  <c r="K75" i="45"/>
  <c r="K76" i="45"/>
  <c r="K77" i="45"/>
  <c r="K78" i="45"/>
  <c r="K79" i="45"/>
  <c r="K80" i="45"/>
  <c r="K85" i="45"/>
  <c r="G75" i="45"/>
  <c r="G76" i="45"/>
  <c r="G77" i="45"/>
  <c r="G78" i="45"/>
  <c r="G79" i="45"/>
  <c r="G80" i="45"/>
  <c r="G85" i="45"/>
  <c r="H75" i="45"/>
  <c r="H76" i="45"/>
  <c r="H77" i="45"/>
  <c r="H78" i="45"/>
  <c r="H79" i="45"/>
  <c r="H80" i="45"/>
  <c r="H85" i="45"/>
  <c r="G81" i="45"/>
  <c r="H81" i="45"/>
  <c r="I81" i="45"/>
  <c r="J81" i="45"/>
  <c r="K81" i="45"/>
  <c r="G82" i="45"/>
  <c r="H82" i="45"/>
  <c r="I82" i="45"/>
  <c r="J82" i="45"/>
  <c r="K82" i="45"/>
  <c r="G83" i="45"/>
  <c r="H83" i="45"/>
  <c r="I83" i="45"/>
  <c r="J83" i="45"/>
  <c r="K83" i="45"/>
  <c r="G84" i="45"/>
  <c r="H84" i="45"/>
  <c r="I84" i="45"/>
  <c r="J84" i="45"/>
  <c r="K84" i="45"/>
  <c r="V4" i="43"/>
  <c r="X4" i="43"/>
  <c r="V5" i="43"/>
  <c r="X5" i="43"/>
  <c r="V6" i="43"/>
  <c r="X6" i="43"/>
  <c r="V7" i="43"/>
  <c r="X7" i="43"/>
  <c r="V3" i="43"/>
  <c r="X3" i="43"/>
  <c r="W4" i="43"/>
  <c r="W5" i="43"/>
  <c r="W6" i="43"/>
  <c r="W7" i="43"/>
  <c r="W3" i="43"/>
  <c r="E69" i="45"/>
  <c r="A70" i="45"/>
  <c r="D70" i="45"/>
  <c r="F69" i="45"/>
  <c r="E70" i="45"/>
  <c r="G69" i="45"/>
  <c r="F70" i="45"/>
  <c r="H69" i="45"/>
  <c r="G70" i="45"/>
  <c r="I69" i="45"/>
  <c r="H70" i="45"/>
  <c r="J69" i="45"/>
  <c r="I70" i="45"/>
  <c r="K69" i="45"/>
  <c r="J70" i="45"/>
  <c r="L69" i="45"/>
  <c r="K70" i="45"/>
  <c r="M69" i="45"/>
  <c r="L70" i="45"/>
  <c r="N69" i="45"/>
  <c r="M70" i="45"/>
  <c r="N70" i="45"/>
  <c r="G25" i="45"/>
  <c r="P70" i="45"/>
  <c r="T18" i="43"/>
  <c r="E64" i="45"/>
  <c r="A65" i="45"/>
  <c r="D65" i="45"/>
  <c r="F64" i="45"/>
  <c r="E65" i="45"/>
  <c r="G64" i="45"/>
  <c r="F65" i="45"/>
  <c r="H64" i="45"/>
  <c r="G65" i="45"/>
  <c r="I64" i="45"/>
  <c r="H65" i="45"/>
  <c r="J64" i="45"/>
  <c r="I65" i="45"/>
  <c r="K64" i="45"/>
  <c r="J65" i="45"/>
  <c r="L64" i="45"/>
  <c r="K65" i="45"/>
  <c r="M64" i="45"/>
  <c r="L65" i="45"/>
  <c r="N64" i="45"/>
  <c r="M65" i="45"/>
  <c r="N65" i="45"/>
  <c r="P65" i="45"/>
  <c r="T17" i="43"/>
  <c r="E59" i="45"/>
  <c r="A60" i="45"/>
  <c r="D60" i="45"/>
  <c r="F59" i="45"/>
  <c r="E60" i="45"/>
  <c r="G59" i="45"/>
  <c r="F60" i="45"/>
  <c r="H59" i="45"/>
  <c r="G60" i="45"/>
  <c r="I59" i="45"/>
  <c r="H60" i="45"/>
  <c r="J59" i="45"/>
  <c r="I60" i="45"/>
  <c r="K59" i="45"/>
  <c r="J60" i="45"/>
  <c r="L59" i="45"/>
  <c r="K60" i="45"/>
  <c r="M59" i="45"/>
  <c r="L60" i="45"/>
  <c r="N59" i="45"/>
  <c r="M60" i="45"/>
  <c r="N60" i="45"/>
  <c r="P60" i="45"/>
  <c r="T16" i="43"/>
  <c r="E54" i="45"/>
  <c r="A55" i="45"/>
  <c r="D55" i="45"/>
  <c r="F54" i="45"/>
  <c r="E55" i="45"/>
  <c r="G54" i="45"/>
  <c r="F55" i="45"/>
  <c r="H54" i="45"/>
  <c r="G55" i="45"/>
  <c r="I54" i="45"/>
  <c r="H55" i="45"/>
  <c r="J54" i="45"/>
  <c r="I55" i="45"/>
  <c r="K54" i="45"/>
  <c r="J55" i="45"/>
  <c r="L54" i="45"/>
  <c r="K55" i="45"/>
  <c r="M54" i="45"/>
  <c r="L55" i="45"/>
  <c r="N54" i="45"/>
  <c r="M55" i="45"/>
  <c r="N55" i="45"/>
  <c r="P55" i="45"/>
  <c r="T15" i="43"/>
  <c r="E49" i="45"/>
  <c r="A50" i="45"/>
  <c r="D50" i="45"/>
  <c r="F49" i="45"/>
  <c r="E50" i="45"/>
  <c r="G49" i="45"/>
  <c r="F50" i="45"/>
  <c r="H49" i="45"/>
  <c r="G50" i="45"/>
  <c r="I49" i="45"/>
  <c r="H50" i="45"/>
  <c r="J49" i="45"/>
  <c r="I50" i="45"/>
  <c r="K49" i="45"/>
  <c r="J50" i="45"/>
  <c r="L49" i="45"/>
  <c r="K50" i="45"/>
  <c r="M49" i="45"/>
  <c r="L50" i="45"/>
  <c r="N49" i="45"/>
  <c r="M50" i="45"/>
  <c r="N50" i="45"/>
  <c r="P50" i="45"/>
  <c r="T14" i="43"/>
  <c r="E44" i="45"/>
  <c r="A45" i="45"/>
  <c r="D45" i="45"/>
  <c r="F44" i="45"/>
  <c r="E45" i="45"/>
  <c r="G44" i="45"/>
  <c r="F45" i="45"/>
  <c r="H44" i="45"/>
  <c r="G45" i="45"/>
  <c r="I44" i="45"/>
  <c r="H45" i="45"/>
  <c r="J44" i="45"/>
  <c r="I45" i="45"/>
  <c r="K44" i="45"/>
  <c r="J45" i="45"/>
  <c r="L44" i="45"/>
  <c r="K45" i="45"/>
  <c r="M44" i="45"/>
  <c r="L45" i="45"/>
  <c r="N44" i="45"/>
  <c r="M45" i="45"/>
  <c r="N45" i="45"/>
  <c r="P45" i="45"/>
  <c r="T13" i="43"/>
  <c r="F39" i="45"/>
  <c r="A40" i="45"/>
  <c r="E40" i="45"/>
  <c r="G39" i="45"/>
  <c r="F40" i="45"/>
  <c r="H39" i="45"/>
  <c r="G40" i="45"/>
  <c r="I39" i="45"/>
  <c r="H40" i="45"/>
  <c r="J39" i="45"/>
  <c r="I40" i="45"/>
  <c r="K39" i="45"/>
  <c r="J40" i="45"/>
  <c r="L39" i="45"/>
  <c r="K40" i="45"/>
  <c r="M39" i="45"/>
  <c r="L40" i="45"/>
  <c r="N39" i="45"/>
  <c r="M40" i="45"/>
  <c r="N40" i="45"/>
  <c r="P40" i="45"/>
  <c r="T12" i="43"/>
  <c r="F34" i="45"/>
  <c r="A35" i="45"/>
  <c r="E35" i="45"/>
  <c r="G34" i="45"/>
  <c r="F35" i="45"/>
  <c r="H34" i="45"/>
  <c r="G35" i="45"/>
  <c r="I34" i="45"/>
  <c r="H35" i="45"/>
  <c r="J34" i="45"/>
  <c r="I35" i="45"/>
  <c r="K34" i="45"/>
  <c r="J35" i="45"/>
  <c r="L34" i="45"/>
  <c r="K35" i="45"/>
  <c r="M34" i="45"/>
  <c r="L35" i="45"/>
  <c r="N34" i="45"/>
  <c r="M35" i="45"/>
  <c r="N35" i="45"/>
  <c r="P35" i="45"/>
  <c r="T11" i="43"/>
  <c r="F29" i="45"/>
  <c r="A30" i="45"/>
  <c r="E30" i="45"/>
  <c r="G29" i="45"/>
  <c r="F30" i="45"/>
  <c r="H29" i="45"/>
  <c r="G30" i="45"/>
  <c r="I29" i="45"/>
  <c r="H30" i="45"/>
  <c r="J29" i="45"/>
  <c r="I30" i="45"/>
  <c r="K29" i="45"/>
  <c r="J30" i="45"/>
  <c r="L29" i="45"/>
  <c r="K30" i="45"/>
  <c r="M29" i="45"/>
  <c r="L30" i="45"/>
  <c r="N29" i="45"/>
  <c r="M30" i="45"/>
  <c r="N30" i="45"/>
  <c r="P30" i="45"/>
  <c r="T10" i="43"/>
  <c r="C69" i="45"/>
  <c r="D69" i="45"/>
  <c r="Q70" i="45"/>
  <c r="I2" i="45"/>
  <c r="G24" i="45"/>
  <c r="C24" i="45"/>
  <c r="E24" i="45"/>
  <c r="C25" i="45"/>
  <c r="C72" i="45"/>
  <c r="D72" i="45"/>
  <c r="E72" i="45"/>
  <c r="F72" i="45"/>
  <c r="G72" i="45"/>
  <c r="H72" i="45"/>
  <c r="I72" i="45"/>
  <c r="J72" i="45"/>
  <c r="K72" i="45"/>
  <c r="L72" i="45"/>
  <c r="M72" i="45"/>
  <c r="N72" i="45"/>
  <c r="P72" i="45"/>
  <c r="Q72" i="45"/>
  <c r="R72" i="45"/>
  <c r="N4" i="43"/>
  <c r="N5" i="43"/>
  <c r="N6" i="43"/>
  <c r="D29" i="45"/>
  <c r="C32" i="45"/>
  <c r="E29" i="45"/>
  <c r="D32" i="45"/>
  <c r="E32" i="45"/>
  <c r="F32" i="45"/>
  <c r="G32" i="45"/>
  <c r="H32" i="45"/>
  <c r="I32" i="45"/>
  <c r="J32" i="45"/>
  <c r="K32" i="45"/>
  <c r="L32" i="45"/>
  <c r="M32" i="45"/>
  <c r="N32" i="45"/>
  <c r="P32" i="45"/>
  <c r="C29" i="45"/>
  <c r="Q30" i="45"/>
  <c r="Q32" i="45"/>
  <c r="T5" i="43"/>
  <c r="R70" i="45"/>
  <c r="P4" i="43"/>
  <c r="N19" i="43"/>
  <c r="P19" i="43"/>
  <c r="R19" i="43"/>
  <c r="R4" i="43"/>
  <c r="R5" i="43"/>
  <c r="Q19" i="43"/>
  <c r="P5" i="43"/>
  <c r="O19" i="43"/>
  <c r="N18" i="43"/>
  <c r="P18" i="43"/>
  <c r="R18" i="43"/>
  <c r="Q18" i="43"/>
  <c r="O18" i="43"/>
  <c r="N17" i="43"/>
  <c r="P17" i="43"/>
  <c r="R17" i="43"/>
  <c r="Q17" i="43"/>
  <c r="O17" i="43"/>
  <c r="N16" i="43"/>
  <c r="P16" i="43"/>
  <c r="R16" i="43"/>
  <c r="Q16" i="43"/>
  <c r="O16" i="43"/>
  <c r="N15" i="43"/>
  <c r="P15" i="43"/>
  <c r="R15" i="43"/>
  <c r="Q15" i="43"/>
  <c r="O15" i="43"/>
  <c r="N14" i="43"/>
  <c r="P14" i="43"/>
  <c r="R14" i="43"/>
  <c r="Q14" i="43"/>
  <c r="O14" i="43"/>
  <c r="N13" i="43"/>
  <c r="P13" i="43"/>
  <c r="R13" i="43"/>
  <c r="Q13" i="43"/>
  <c r="O13" i="43"/>
  <c r="N12" i="43"/>
  <c r="P12" i="43"/>
  <c r="R12" i="43"/>
  <c r="Q12" i="43"/>
  <c r="O12" i="43"/>
  <c r="N11" i="43"/>
  <c r="P11" i="43"/>
  <c r="R11" i="43"/>
  <c r="Q11" i="43"/>
  <c r="O11" i="43"/>
  <c r="N10" i="43"/>
  <c r="P10" i="43"/>
  <c r="R10" i="43"/>
  <c r="Q10" i="43"/>
  <c r="O10" i="43"/>
  <c r="C64" i="45"/>
  <c r="D64" i="45"/>
  <c r="Q65" i="45"/>
  <c r="C59" i="45"/>
  <c r="D59" i="45"/>
  <c r="Q60" i="45"/>
  <c r="C54" i="45"/>
  <c r="D54" i="45"/>
  <c r="Q55" i="45"/>
  <c r="C49" i="45"/>
  <c r="D49" i="45"/>
  <c r="Q50" i="45"/>
  <c r="C44" i="45"/>
  <c r="D44" i="45"/>
  <c r="Q45" i="45"/>
  <c r="C39" i="45"/>
  <c r="D39" i="45"/>
  <c r="E39" i="45"/>
  <c r="Q40" i="45"/>
  <c r="C34" i="45"/>
  <c r="D34" i="45"/>
  <c r="E34" i="45"/>
  <c r="Q35" i="45"/>
  <c r="N67" i="45"/>
  <c r="M67" i="45"/>
  <c r="L67" i="45"/>
  <c r="K67" i="45"/>
  <c r="J67" i="45"/>
  <c r="I67" i="45"/>
  <c r="H67" i="45"/>
  <c r="G67" i="45"/>
  <c r="F67" i="45"/>
  <c r="E67" i="45"/>
  <c r="D67" i="45"/>
  <c r="C67" i="45"/>
  <c r="N62" i="45"/>
  <c r="M62" i="45"/>
  <c r="L62" i="45"/>
  <c r="K62" i="45"/>
  <c r="J62" i="45"/>
  <c r="I62" i="45"/>
  <c r="H62" i="45"/>
  <c r="G62" i="45"/>
  <c r="F62" i="45"/>
  <c r="E62" i="45"/>
  <c r="D62" i="45"/>
  <c r="C62" i="45"/>
  <c r="N57" i="45"/>
  <c r="M57" i="45"/>
  <c r="L57" i="45"/>
  <c r="K57" i="45"/>
  <c r="J57" i="45"/>
  <c r="I57" i="45"/>
  <c r="H57" i="45"/>
  <c r="G57" i="45"/>
  <c r="F57" i="45"/>
  <c r="E57" i="45"/>
  <c r="D57" i="45"/>
  <c r="C57" i="45"/>
  <c r="N52" i="45"/>
  <c r="M52" i="45"/>
  <c r="L52" i="45"/>
  <c r="K52" i="45"/>
  <c r="J52" i="45"/>
  <c r="I52" i="45"/>
  <c r="H52" i="45"/>
  <c r="G52" i="45"/>
  <c r="F52" i="45"/>
  <c r="E52" i="45"/>
  <c r="D52" i="45"/>
  <c r="C52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N42" i="45"/>
  <c r="M42" i="45"/>
  <c r="L42" i="45"/>
  <c r="K42" i="45"/>
  <c r="J42" i="45"/>
  <c r="I42" i="45"/>
  <c r="H42" i="45"/>
  <c r="G42" i="45"/>
  <c r="F42" i="45"/>
  <c r="E42" i="45"/>
  <c r="D42" i="45"/>
  <c r="C42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R32" i="45"/>
  <c r="P67" i="45"/>
  <c r="Q67" i="45"/>
  <c r="R67" i="45"/>
  <c r="R65" i="45"/>
  <c r="P62" i="45"/>
  <c r="Q62" i="45"/>
  <c r="R62" i="45"/>
  <c r="R60" i="45"/>
  <c r="P57" i="45"/>
  <c r="Q57" i="45"/>
  <c r="R57" i="45"/>
  <c r="R55" i="45"/>
  <c r="P52" i="45"/>
  <c r="Q52" i="45"/>
  <c r="R52" i="45"/>
  <c r="R50" i="45"/>
  <c r="P47" i="45"/>
  <c r="Q47" i="45"/>
  <c r="R47" i="45"/>
  <c r="R45" i="45"/>
  <c r="P42" i="45"/>
  <c r="Q42" i="45"/>
  <c r="R42" i="45"/>
  <c r="R40" i="45"/>
  <c r="P37" i="45"/>
  <c r="Q37" i="45"/>
  <c r="R37" i="45"/>
  <c r="R35" i="45"/>
  <c r="R30" i="45"/>
  <c r="R22" i="45"/>
  <c r="S22" i="45"/>
  <c r="R21" i="45"/>
  <c r="S21" i="45"/>
  <c r="R20" i="45"/>
  <c r="S20" i="45"/>
  <c r="R19" i="45"/>
  <c r="S19" i="45"/>
  <c r="R18" i="45"/>
  <c r="S18" i="45"/>
  <c r="R17" i="45"/>
  <c r="S17" i="45"/>
  <c r="R16" i="45"/>
  <c r="S16" i="45"/>
  <c r="R15" i="45"/>
  <c r="S15" i="45"/>
  <c r="R14" i="45"/>
  <c r="S14" i="45"/>
  <c r="R13" i="45"/>
  <c r="S13" i="45"/>
  <c r="J11" i="45"/>
  <c r="B9" i="45"/>
  <c r="C9" i="45"/>
  <c r="D9" i="45"/>
  <c r="E9" i="45"/>
  <c r="F9" i="45"/>
  <c r="G9" i="45"/>
  <c r="H9" i="45"/>
  <c r="I9" i="45"/>
  <c r="J9" i="45"/>
  <c r="D27" i="35"/>
  <c r="D28" i="35"/>
  <c r="D37" i="35"/>
  <c r="E27" i="35"/>
  <c r="E28" i="35"/>
  <c r="D38" i="35"/>
  <c r="F27" i="35"/>
  <c r="F28" i="35"/>
  <c r="D39" i="35"/>
  <c r="G27" i="35"/>
  <c r="G28" i="35"/>
  <c r="D40" i="35"/>
  <c r="H27" i="35"/>
  <c r="I27" i="35"/>
  <c r="H28" i="35"/>
  <c r="I28" i="35"/>
  <c r="D41" i="35"/>
  <c r="J27" i="35"/>
  <c r="J28" i="35"/>
  <c r="D42" i="35"/>
  <c r="K27" i="35"/>
  <c r="K28" i="35"/>
  <c r="D43" i="35"/>
  <c r="B7" i="35"/>
  <c r="C7" i="35"/>
  <c r="B11" i="35"/>
  <c r="C6" i="35"/>
  <c r="D7" i="35"/>
  <c r="C11" i="35"/>
  <c r="D6" i="35"/>
  <c r="E7" i="35"/>
  <c r="D11" i="35"/>
  <c r="E6" i="35"/>
  <c r="F7" i="35"/>
  <c r="E11" i="35"/>
  <c r="F6" i="35"/>
  <c r="G7" i="35"/>
  <c r="F11" i="35"/>
  <c r="G6" i="35"/>
  <c r="H7" i="35"/>
  <c r="G11" i="35"/>
  <c r="H6" i="35"/>
  <c r="I7" i="35"/>
  <c r="H11" i="35"/>
  <c r="I6" i="35"/>
  <c r="J7" i="35"/>
  <c r="I11" i="35"/>
  <c r="E43" i="35"/>
  <c r="F43" i="35"/>
  <c r="G43" i="35"/>
  <c r="H43" i="35"/>
  <c r="I43" i="35"/>
  <c r="J43" i="35"/>
  <c r="K43" i="35"/>
  <c r="L43" i="35"/>
  <c r="M43" i="35"/>
  <c r="N43" i="35"/>
  <c r="E2" i="44"/>
  <c r="B7" i="44"/>
  <c r="C43" i="35"/>
  <c r="B43" i="35"/>
  <c r="C2" i="44"/>
  <c r="B6" i="44"/>
  <c r="C14" i="44"/>
  <c r="C6" i="44"/>
  <c r="C7" i="44"/>
  <c r="C15" i="44"/>
  <c r="D6" i="44"/>
  <c r="D7" i="44"/>
  <c r="C16" i="44"/>
  <c r="E6" i="44"/>
  <c r="E7" i="44"/>
  <c r="C17" i="44"/>
  <c r="F6" i="44"/>
  <c r="F7" i="44"/>
  <c r="C18" i="44"/>
  <c r="G6" i="44"/>
  <c r="G7" i="44"/>
  <c r="C19" i="44"/>
  <c r="H6" i="44"/>
  <c r="I6" i="44"/>
  <c r="H7" i="44"/>
  <c r="I7" i="44"/>
  <c r="C20" i="44"/>
  <c r="J6" i="44"/>
  <c r="J7" i="44"/>
  <c r="C21" i="44"/>
  <c r="K6" i="44"/>
  <c r="K7" i="44"/>
  <c r="C22" i="44"/>
  <c r="B11" i="44"/>
  <c r="C11" i="44"/>
  <c r="D11" i="44"/>
  <c r="E11" i="44"/>
  <c r="F11" i="44"/>
  <c r="G11" i="44"/>
  <c r="H11" i="44"/>
  <c r="I11" i="44"/>
  <c r="D22" i="44"/>
  <c r="E22" i="44"/>
  <c r="F69" i="44"/>
  <c r="E70" i="44"/>
  <c r="F22" i="44"/>
  <c r="G69" i="44"/>
  <c r="F70" i="44"/>
  <c r="G22" i="44"/>
  <c r="H69" i="44"/>
  <c r="G70" i="44"/>
  <c r="H22" i="44"/>
  <c r="I69" i="44"/>
  <c r="H70" i="44"/>
  <c r="I22" i="44"/>
  <c r="J69" i="44"/>
  <c r="I70" i="44"/>
  <c r="J22" i="44"/>
  <c r="K69" i="44"/>
  <c r="J70" i="44"/>
  <c r="P70" i="44"/>
  <c r="L2" i="44"/>
  <c r="E24" i="44"/>
  <c r="C24" i="44"/>
  <c r="C25" i="44"/>
  <c r="D69" i="44"/>
  <c r="C72" i="44"/>
  <c r="E69" i="44"/>
  <c r="D72" i="44"/>
  <c r="E72" i="44"/>
  <c r="F72" i="44"/>
  <c r="G72" i="44"/>
  <c r="H72" i="44"/>
  <c r="I72" i="44"/>
  <c r="K22" i="44"/>
  <c r="L69" i="44"/>
  <c r="K70" i="44"/>
  <c r="J72" i="44"/>
  <c r="L22" i="44"/>
  <c r="M69" i="44"/>
  <c r="L70" i="44"/>
  <c r="K72" i="44"/>
  <c r="M22" i="44"/>
  <c r="N69" i="44"/>
  <c r="M70" i="44"/>
  <c r="L72" i="44"/>
  <c r="M72" i="44"/>
  <c r="N72" i="44"/>
  <c r="P72" i="44"/>
  <c r="B22" i="44"/>
  <c r="C69" i="44"/>
  <c r="Q70" i="44"/>
  <c r="Q72" i="44"/>
  <c r="R70" i="44"/>
  <c r="D21" i="44"/>
  <c r="E21" i="44"/>
  <c r="F64" i="44"/>
  <c r="E65" i="44"/>
  <c r="F21" i="44"/>
  <c r="G64" i="44"/>
  <c r="F65" i="44"/>
  <c r="G21" i="44"/>
  <c r="H64" i="44"/>
  <c r="G65" i="44"/>
  <c r="H21" i="44"/>
  <c r="I64" i="44"/>
  <c r="H65" i="44"/>
  <c r="I21" i="44"/>
  <c r="J64" i="44"/>
  <c r="I65" i="44"/>
  <c r="J21" i="44"/>
  <c r="K64" i="44"/>
  <c r="J65" i="44"/>
  <c r="P65" i="44"/>
  <c r="D64" i="44"/>
  <c r="C67" i="44"/>
  <c r="E64" i="44"/>
  <c r="D67" i="44"/>
  <c r="E67" i="44"/>
  <c r="F67" i="44"/>
  <c r="G67" i="44"/>
  <c r="H67" i="44"/>
  <c r="I67" i="44"/>
  <c r="K21" i="44"/>
  <c r="L64" i="44"/>
  <c r="K65" i="44"/>
  <c r="J67" i="44"/>
  <c r="L21" i="44"/>
  <c r="M64" i="44"/>
  <c r="L65" i="44"/>
  <c r="K67" i="44"/>
  <c r="L67" i="44"/>
  <c r="M67" i="44"/>
  <c r="N67" i="44"/>
  <c r="P67" i="44"/>
  <c r="B21" i="44"/>
  <c r="C64" i="44"/>
  <c r="Q65" i="44"/>
  <c r="Q67" i="44"/>
  <c r="R65" i="44"/>
  <c r="D20" i="44"/>
  <c r="E20" i="44"/>
  <c r="F59" i="44"/>
  <c r="E60" i="44"/>
  <c r="F20" i="44"/>
  <c r="G59" i="44"/>
  <c r="F60" i="44"/>
  <c r="G20" i="44"/>
  <c r="H59" i="44"/>
  <c r="G60" i="44"/>
  <c r="H20" i="44"/>
  <c r="I59" i="44"/>
  <c r="H60" i="44"/>
  <c r="I20" i="44"/>
  <c r="J59" i="44"/>
  <c r="I60" i="44"/>
  <c r="J20" i="44"/>
  <c r="K59" i="44"/>
  <c r="J60" i="44"/>
  <c r="P60" i="44"/>
  <c r="D59" i="44"/>
  <c r="C62" i="44"/>
  <c r="E59" i="44"/>
  <c r="D62" i="44"/>
  <c r="E62" i="44"/>
  <c r="F62" i="44"/>
  <c r="G62" i="44"/>
  <c r="H62" i="44"/>
  <c r="I62" i="44"/>
  <c r="K20" i="44"/>
  <c r="L59" i="44"/>
  <c r="K60" i="44"/>
  <c r="J62" i="44"/>
  <c r="K62" i="44"/>
  <c r="L62" i="44"/>
  <c r="M62" i="44"/>
  <c r="N62" i="44"/>
  <c r="P62" i="44"/>
  <c r="B20" i="44"/>
  <c r="C59" i="44"/>
  <c r="Q60" i="44"/>
  <c r="Q62" i="44"/>
  <c r="R60" i="44"/>
  <c r="D19" i="44"/>
  <c r="E19" i="44"/>
  <c r="F54" i="44"/>
  <c r="E55" i="44"/>
  <c r="F19" i="44"/>
  <c r="G54" i="44"/>
  <c r="F55" i="44"/>
  <c r="G19" i="44"/>
  <c r="H54" i="44"/>
  <c r="G55" i="44"/>
  <c r="H19" i="44"/>
  <c r="I54" i="44"/>
  <c r="H55" i="44"/>
  <c r="I19" i="44"/>
  <c r="J54" i="44"/>
  <c r="I55" i="44"/>
  <c r="J19" i="44"/>
  <c r="K54" i="44"/>
  <c r="J55" i="44"/>
  <c r="P55" i="44"/>
  <c r="D54" i="44"/>
  <c r="C57" i="44"/>
  <c r="E54" i="44"/>
  <c r="D57" i="44"/>
  <c r="E57" i="44"/>
  <c r="F57" i="44"/>
  <c r="G57" i="44"/>
  <c r="H57" i="44"/>
  <c r="I57" i="44"/>
  <c r="J57" i="44"/>
  <c r="K57" i="44"/>
  <c r="L57" i="44"/>
  <c r="M57" i="44"/>
  <c r="N57" i="44"/>
  <c r="P57" i="44"/>
  <c r="B19" i="44"/>
  <c r="C54" i="44"/>
  <c r="Q55" i="44"/>
  <c r="Q57" i="44"/>
  <c r="R55" i="44"/>
  <c r="D18" i="44"/>
  <c r="E18" i="44"/>
  <c r="F49" i="44"/>
  <c r="E50" i="44"/>
  <c r="F18" i="44"/>
  <c r="G49" i="44"/>
  <c r="F50" i="44"/>
  <c r="G18" i="44"/>
  <c r="H49" i="44"/>
  <c r="G50" i="44"/>
  <c r="H18" i="44"/>
  <c r="I49" i="44"/>
  <c r="H50" i="44"/>
  <c r="I18" i="44"/>
  <c r="J49" i="44"/>
  <c r="I50" i="44"/>
  <c r="P50" i="44"/>
  <c r="D49" i="44"/>
  <c r="C52" i="44"/>
  <c r="E49" i="44"/>
  <c r="D52" i="44"/>
  <c r="E52" i="44"/>
  <c r="F52" i="44"/>
  <c r="G52" i="44"/>
  <c r="H52" i="44"/>
  <c r="I52" i="44"/>
  <c r="J52" i="44"/>
  <c r="K52" i="44"/>
  <c r="L52" i="44"/>
  <c r="M52" i="44"/>
  <c r="N52" i="44"/>
  <c r="P52" i="44"/>
  <c r="B18" i="44"/>
  <c r="C49" i="44"/>
  <c r="Q50" i="44"/>
  <c r="Q52" i="44"/>
  <c r="R50" i="44"/>
  <c r="D17" i="44"/>
  <c r="E17" i="44"/>
  <c r="F44" i="44"/>
  <c r="E45" i="44"/>
  <c r="F17" i="44"/>
  <c r="G44" i="44"/>
  <c r="F45" i="44"/>
  <c r="G17" i="44"/>
  <c r="H44" i="44"/>
  <c r="G45" i="44"/>
  <c r="H17" i="44"/>
  <c r="I44" i="44"/>
  <c r="H45" i="44"/>
  <c r="P45" i="44"/>
  <c r="D44" i="44"/>
  <c r="C47" i="44"/>
  <c r="E44" i="44"/>
  <c r="D47" i="44"/>
  <c r="E47" i="44"/>
  <c r="F47" i="44"/>
  <c r="G47" i="44"/>
  <c r="H47" i="44"/>
  <c r="I47" i="44"/>
  <c r="J47" i="44"/>
  <c r="K47" i="44"/>
  <c r="L47" i="44"/>
  <c r="M47" i="44"/>
  <c r="N47" i="44"/>
  <c r="P47" i="44"/>
  <c r="B17" i="44"/>
  <c r="C44" i="44"/>
  <c r="Q45" i="44"/>
  <c r="Q47" i="44"/>
  <c r="R45" i="44"/>
  <c r="D16" i="44"/>
  <c r="E16" i="44"/>
  <c r="F39" i="44"/>
  <c r="E40" i="44"/>
  <c r="F16" i="44"/>
  <c r="G39" i="44"/>
  <c r="F40" i="44"/>
  <c r="G16" i="44"/>
  <c r="H39" i="44"/>
  <c r="G40" i="44"/>
  <c r="P40" i="44"/>
  <c r="D39" i="44"/>
  <c r="C42" i="44"/>
  <c r="E39" i="44"/>
  <c r="D42" i="44"/>
  <c r="E42" i="44"/>
  <c r="F42" i="44"/>
  <c r="G42" i="44"/>
  <c r="H42" i="44"/>
  <c r="I42" i="44"/>
  <c r="J42" i="44"/>
  <c r="K42" i="44"/>
  <c r="L42" i="44"/>
  <c r="M42" i="44"/>
  <c r="N42" i="44"/>
  <c r="P42" i="44"/>
  <c r="B16" i="44"/>
  <c r="C39" i="44"/>
  <c r="Q40" i="44"/>
  <c r="Q42" i="44"/>
  <c r="R40" i="44"/>
  <c r="D15" i="44"/>
  <c r="E15" i="44"/>
  <c r="F34" i="44"/>
  <c r="E35" i="44"/>
  <c r="F15" i="44"/>
  <c r="G34" i="44"/>
  <c r="F35" i="44"/>
  <c r="P35" i="44"/>
  <c r="D34" i="44"/>
  <c r="C37" i="44"/>
  <c r="E34" i="44"/>
  <c r="D37" i="44"/>
  <c r="E37" i="44"/>
  <c r="F37" i="44"/>
  <c r="G37" i="44"/>
  <c r="H37" i="44"/>
  <c r="I37" i="44"/>
  <c r="J37" i="44"/>
  <c r="K37" i="44"/>
  <c r="L37" i="44"/>
  <c r="M37" i="44"/>
  <c r="N37" i="44"/>
  <c r="P37" i="44"/>
  <c r="B15" i="44"/>
  <c r="C34" i="44"/>
  <c r="Q35" i="44"/>
  <c r="Q37" i="44"/>
  <c r="R35" i="44"/>
  <c r="D14" i="44"/>
  <c r="E14" i="44"/>
  <c r="F29" i="44"/>
  <c r="E30" i="44"/>
  <c r="P30" i="44"/>
  <c r="D29" i="44"/>
  <c r="C32" i="44"/>
  <c r="E29" i="44"/>
  <c r="D32" i="44"/>
  <c r="E32" i="44"/>
  <c r="F32" i="44"/>
  <c r="G32" i="44"/>
  <c r="H32" i="44"/>
  <c r="I32" i="44"/>
  <c r="J32" i="44"/>
  <c r="K32" i="44"/>
  <c r="L32" i="44"/>
  <c r="M32" i="44"/>
  <c r="N32" i="44"/>
  <c r="P32" i="44"/>
  <c r="B14" i="44"/>
  <c r="C29" i="44"/>
  <c r="Q30" i="44"/>
  <c r="Q32" i="44"/>
  <c r="R30" i="44"/>
  <c r="A70" i="44"/>
  <c r="A65" i="44"/>
  <c r="A60" i="44"/>
  <c r="A55" i="44"/>
  <c r="A50" i="44"/>
  <c r="A45" i="44"/>
  <c r="A40" i="44"/>
  <c r="A35" i="44"/>
  <c r="A30" i="44"/>
  <c r="G25" i="44"/>
  <c r="G24" i="44"/>
  <c r="R14" i="44"/>
  <c r="S14" i="44"/>
  <c r="N70" i="44"/>
  <c r="R72" i="44"/>
  <c r="N64" i="44"/>
  <c r="M65" i="44"/>
  <c r="N65" i="44"/>
  <c r="R67" i="44"/>
  <c r="M59" i="44"/>
  <c r="L60" i="44"/>
  <c r="N59" i="44"/>
  <c r="M60" i="44"/>
  <c r="N60" i="44"/>
  <c r="R62" i="44"/>
  <c r="L54" i="44"/>
  <c r="K55" i="44"/>
  <c r="M54" i="44"/>
  <c r="L55" i="44"/>
  <c r="N54" i="44"/>
  <c r="M55" i="44"/>
  <c r="N55" i="44"/>
  <c r="R57" i="44"/>
  <c r="K49" i="44"/>
  <c r="J50" i="44"/>
  <c r="L49" i="44"/>
  <c r="K50" i="44"/>
  <c r="M49" i="44"/>
  <c r="L50" i="44"/>
  <c r="N49" i="44"/>
  <c r="M50" i="44"/>
  <c r="N50" i="44"/>
  <c r="R52" i="44"/>
  <c r="J44" i="44"/>
  <c r="I45" i="44"/>
  <c r="K44" i="44"/>
  <c r="J45" i="44"/>
  <c r="L44" i="44"/>
  <c r="K45" i="44"/>
  <c r="M44" i="44"/>
  <c r="L45" i="44"/>
  <c r="N44" i="44"/>
  <c r="M45" i="44"/>
  <c r="N45" i="44"/>
  <c r="R47" i="44"/>
  <c r="I39" i="44"/>
  <c r="H40" i="44"/>
  <c r="J39" i="44"/>
  <c r="I40" i="44"/>
  <c r="K39" i="44"/>
  <c r="J40" i="44"/>
  <c r="L39" i="44"/>
  <c r="K40" i="44"/>
  <c r="M39" i="44"/>
  <c r="L40" i="44"/>
  <c r="N39" i="44"/>
  <c r="M40" i="44"/>
  <c r="N40" i="44"/>
  <c r="R42" i="44"/>
  <c r="H34" i="44"/>
  <c r="G35" i="44"/>
  <c r="I34" i="44"/>
  <c r="H35" i="44"/>
  <c r="J34" i="44"/>
  <c r="I35" i="44"/>
  <c r="K34" i="44"/>
  <c r="J35" i="44"/>
  <c r="L34" i="44"/>
  <c r="K35" i="44"/>
  <c r="M34" i="44"/>
  <c r="L35" i="44"/>
  <c r="N34" i="44"/>
  <c r="M35" i="44"/>
  <c r="N35" i="44"/>
  <c r="R37" i="44"/>
  <c r="G29" i="44"/>
  <c r="F30" i="44"/>
  <c r="H29" i="44"/>
  <c r="G30" i="44"/>
  <c r="I29" i="44"/>
  <c r="H30" i="44"/>
  <c r="J29" i="44"/>
  <c r="I30" i="44"/>
  <c r="K29" i="44"/>
  <c r="J30" i="44"/>
  <c r="L29" i="44"/>
  <c r="K30" i="44"/>
  <c r="M29" i="44"/>
  <c r="L30" i="44"/>
  <c r="N29" i="44"/>
  <c r="M30" i="44"/>
  <c r="N30" i="44"/>
  <c r="R32" i="44"/>
  <c r="R22" i="44"/>
  <c r="S22" i="44"/>
  <c r="Q22" i="44"/>
  <c r="P22" i="44"/>
  <c r="R21" i="44"/>
  <c r="S21" i="44"/>
  <c r="Q21" i="44"/>
  <c r="P21" i="44"/>
  <c r="R20" i="44"/>
  <c r="S20" i="44"/>
  <c r="Q20" i="44"/>
  <c r="P20" i="44"/>
  <c r="R19" i="44"/>
  <c r="S19" i="44"/>
  <c r="Q19" i="44"/>
  <c r="P19" i="44"/>
  <c r="R18" i="44"/>
  <c r="S18" i="44"/>
  <c r="Q18" i="44"/>
  <c r="P18" i="44"/>
  <c r="R17" i="44"/>
  <c r="S17" i="44"/>
  <c r="Q17" i="44"/>
  <c r="P17" i="44"/>
  <c r="R16" i="44"/>
  <c r="S16" i="44"/>
  <c r="Q16" i="44"/>
  <c r="P16" i="44"/>
  <c r="R15" i="44"/>
  <c r="S15" i="44"/>
  <c r="Q15" i="44"/>
  <c r="P15" i="44"/>
  <c r="Q14" i="44"/>
  <c r="P14" i="44"/>
  <c r="B13" i="44"/>
  <c r="R13" i="44"/>
  <c r="D13" i="44"/>
  <c r="S13" i="44"/>
  <c r="Q13" i="44"/>
  <c r="P13" i="44"/>
  <c r="J11" i="44"/>
  <c r="B9" i="44"/>
  <c r="C9" i="44"/>
  <c r="D9" i="44"/>
  <c r="E9" i="44"/>
  <c r="F9" i="44"/>
  <c r="G9" i="44"/>
  <c r="H9" i="44"/>
  <c r="I9" i="44"/>
  <c r="J9" i="44"/>
  <c r="C41" i="35"/>
  <c r="E41" i="35"/>
  <c r="F41" i="35"/>
  <c r="G41" i="35"/>
  <c r="H41" i="35"/>
  <c r="I41" i="35"/>
  <c r="J41" i="35"/>
  <c r="K41" i="35"/>
  <c r="R41" i="35"/>
  <c r="R43" i="35"/>
  <c r="S43" i="35"/>
  <c r="C42" i="35"/>
  <c r="B42" i="35"/>
  <c r="E42" i="35"/>
  <c r="F42" i="35"/>
  <c r="G42" i="35"/>
  <c r="H42" i="35"/>
  <c r="I42" i="35"/>
  <c r="J42" i="35"/>
  <c r="K42" i="35"/>
  <c r="L42" i="35"/>
  <c r="R42" i="35"/>
  <c r="M42" i="35"/>
  <c r="S42" i="35"/>
  <c r="B41" i="35"/>
  <c r="L41" i="35"/>
  <c r="S41" i="35"/>
  <c r="C40" i="35"/>
  <c r="B40" i="35"/>
  <c r="E40" i="35"/>
  <c r="F40" i="35"/>
  <c r="G40" i="35"/>
  <c r="H40" i="35"/>
  <c r="I40" i="35"/>
  <c r="J40" i="35"/>
  <c r="R40" i="35"/>
  <c r="K40" i="35"/>
  <c r="S40" i="35"/>
  <c r="C39" i="35"/>
  <c r="B39" i="35"/>
  <c r="E39" i="35"/>
  <c r="F39" i="35"/>
  <c r="G39" i="35"/>
  <c r="H39" i="35"/>
  <c r="I39" i="35"/>
  <c r="R39" i="35"/>
  <c r="J39" i="35"/>
  <c r="S39" i="35"/>
  <c r="C38" i="35"/>
  <c r="B38" i="35"/>
  <c r="E38" i="35"/>
  <c r="F38" i="35"/>
  <c r="G38" i="35"/>
  <c r="H38" i="35"/>
  <c r="R38" i="35"/>
  <c r="I38" i="35"/>
  <c r="S38" i="35"/>
  <c r="C37" i="35"/>
  <c r="B37" i="35"/>
  <c r="E37" i="35"/>
  <c r="F37" i="35"/>
  <c r="G37" i="35"/>
  <c r="R37" i="35"/>
  <c r="H37" i="35"/>
  <c r="S37" i="35"/>
  <c r="S36" i="35"/>
  <c r="C35" i="35"/>
  <c r="B35" i="35"/>
  <c r="E35" i="35"/>
  <c r="R35" i="35"/>
  <c r="F35" i="35"/>
  <c r="S35" i="35"/>
  <c r="C34" i="35"/>
  <c r="B34" i="35"/>
  <c r="R34" i="35"/>
  <c r="E34" i="35"/>
  <c r="S34" i="35"/>
  <c r="B5" i="17"/>
  <c r="C5" i="17"/>
  <c r="D5" i="17"/>
  <c r="E5" i="17"/>
  <c r="F5" i="17"/>
  <c r="G5" i="17"/>
  <c r="H5" i="17"/>
  <c r="I5" i="17"/>
  <c r="J5" i="17"/>
  <c r="K5" i="17"/>
  <c r="B6" i="17"/>
  <c r="C6" i="17"/>
  <c r="D6" i="17"/>
  <c r="E6" i="17"/>
  <c r="F6" i="17"/>
  <c r="G6" i="17"/>
  <c r="H6" i="17"/>
  <c r="I6" i="17"/>
  <c r="J6" i="17"/>
  <c r="K6" i="17"/>
  <c r="B7" i="17"/>
  <c r="C7" i="17"/>
  <c r="D7" i="17"/>
  <c r="E7" i="17"/>
  <c r="F7" i="17"/>
  <c r="G7" i="17"/>
  <c r="H7" i="17"/>
  <c r="I7" i="17"/>
  <c r="J7" i="17"/>
  <c r="K7" i="17"/>
  <c r="B8" i="17"/>
  <c r="C8" i="17"/>
  <c r="D8" i="17"/>
  <c r="E8" i="17"/>
  <c r="F8" i="17"/>
  <c r="G8" i="17"/>
  <c r="H8" i="17"/>
  <c r="I8" i="17"/>
  <c r="J8" i="17"/>
  <c r="K8" i="17"/>
  <c r="B12" i="17"/>
  <c r="C12" i="17"/>
  <c r="D12" i="17"/>
  <c r="E12" i="17"/>
  <c r="F12" i="17"/>
  <c r="G12" i="17"/>
  <c r="H12" i="17"/>
  <c r="I12" i="17"/>
  <c r="J12" i="17"/>
  <c r="K12" i="17"/>
  <c r="B13" i="17"/>
  <c r="C13" i="17"/>
  <c r="D13" i="17"/>
  <c r="E13" i="17"/>
  <c r="F13" i="17"/>
  <c r="G13" i="17"/>
  <c r="H13" i="17"/>
  <c r="I13" i="17"/>
  <c r="J13" i="17"/>
  <c r="K13" i="17"/>
  <c r="B14" i="17"/>
  <c r="C14" i="17"/>
  <c r="D14" i="17"/>
  <c r="E14" i="17"/>
  <c r="F14" i="17"/>
  <c r="G14" i="17"/>
  <c r="H14" i="17"/>
  <c r="I14" i="17"/>
  <c r="J14" i="17"/>
  <c r="K14" i="17"/>
  <c r="B15" i="17"/>
  <c r="C15" i="17"/>
  <c r="D15" i="17"/>
  <c r="E15" i="17"/>
  <c r="F15" i="17"/>
  <c r="G15" i="17"/>
  <c r="H15" i="17"/>
  <c r="I15" i="17"/>
  <c r="J15" i="17"/>
  <c r="K15" i="17"/>
  <c r="B16" i="17"/>
  <c r="C16" i="17"/>
  <c r="D16" i="17"/>
  <c r="E16" i="17"/>
  <c r="F16" i="17"/>
  <c r="G16" i="17"/>
  <c r="H16" i="17"/>
  <c r="I16" i="17"/>
  <c r="J16" i="17"/>
  <c r="K16" i="17"/>
  <c r="B17" i="17"/>
  <c r="C17" i="17"/>
  <c r="D17" i="17"/>
  <c r="E17" i="17"/>
  <c r="F17" i="17"/>
  <c r="G17" i="17"/>
  <c r="H17" i="17"/>
  <c r="I17" i="17"/>
  <c r="J17" i="17"/>
  <c r="K17" i="17"/>
  <c r="B18" i="17"/>
  <c r="C18" i="17"/>
  <c r="D18" i="17"/>
  <c r="E18" i="17"/>
  <c r="F18" i="17"/>
  <c r="G18" i="17"/>
  <c r="H18" i="17"/>
  <c r="I18" i="17"/>
  <c r="J18" i="17"/>
  <c r="K18" i="17"/>
  <c r="B19" i="17"/>
  <c r="C19" i="17"/>
  <c r="D19" i="17"/>
  <c r="E19" i="17"/>
  <c r="F19" i="17"/>
  <c r="G19" i="17"/>
  <c r="H19" i="17"/>
  <c r="I19" i="17"/>
  <c r="J19" i="17"/>
  <c r="K19" i="17"/>
  <c r="B36" i="17"/>
  <c r="C36" i="17"/>
  <c r="D36" i="17"/>
  <c r="E36" i="17"/>
  <c r="F36" i="17"/>
  <c r="G36" i="17"/>
  <c r="H36" i="17"/>
  <c r="I36" i="17"/>
  <c r="J36" i="17"/>
  <c r="K36" i="17"/>
  <c r="B37" i="17"/>
  <c r="C37" i="17"/>
  <c r="D37" i="17"/>
  <c r="E37" i="17"/>
  <c r="F37" i="17"/>
  <c r="G37" i="17"/>
  <c r="H37" i="17"/>
  <c r="I37" i="17"/>
  <c r="J37" i="17"/>
  <c r="K37" i="17"/>
  <c r="B38" i="17"/>
  <c r="C38" i="17"/>
  <c r="D38" i="17"/>
  <c r="E38" i="17"/>
  <c r="F38" i="17"/>
  <c r="G38" i="17"/>
  <c r="H38" i="17"/>
  <c r="I38" i="17"/>
  <c r="J38" i="17"/>
  <c r="K38" i="17"/>
  <c r="B39" i="17"/>
  <c r="C39" i="17"/>
  <c r="D39" i="17"/>
  <c r="E39" i="17"/>
  <c r="F39" i="17"/>
  <c r="G39" i="17"/>
  <c r="H39" i="17"/>
  <c r="I39" i="17"/>
  <c r="J39" i="17"/>
  <c r="K39" i="17"/>
  <c r="B40" i="17"/>
  <c r="C40" i="17"/>
  <c r="D40" i="17"/>
  <c r="E40" i="17"/>
  <c r="F40" i="17"/>
  <c r="G40" i="17"/>
  <c r="H40" i="17"/>
  <c r="I40" i="17"/>
  <c r="J40" i="17"/>
  <c r="K40" i="17"/>
  <c r="B41" i="17"/>
  <c r="C41" i="17"/>
  <c r="D41" i="17"/>
  <c r="E41" i="17"/>
  <c r="F41" i="17"/>
  <c r="G41" i="17"/>
  <c r="H41" i="17"/>
  <c r="I41" i="17"/>
  <c r="J41" i="17"/>
  <c r="K41" i="17"/>
  <c r="B42" i="22"/>
  <c r="B35" i="17"/>
  <c r="C42" i="22"/>
  <c r="C35" i="17"/>
  <c r="D42" i="22"/>
  <c r="D35" i="17"/>
  <c r="E42" i="22"/>
  <c r="E35" i="17"/>
  <c r="F42" i="22"/>
  <c r="F35" i="17"/>
  <c r="G42" i="22"/>
  <c r="G35" i="17"/>
  <c r="H42" i="22"/>
  <c r="H35" i="17"/>
  <c r="I42" i="22"/>
  <c r="I35" i="17"/>
  <c r="J42" i="22"/>
  <c r="J35" i="17"/>
  <c r="K42" i="22"/>
  <c r="K35" i="17"/>
  <c r="B5" i="18"/>
  <c r="B6" i="18"/>
  <c r="B7" i="18"/>
  <c r="B8" i="18"/>
  <c r="B12" i="18"/>
  <c r="B36" i="18"/>
  <c r="B4" i="17"/>
  <c r="B4" i="18"/>
  <c r="B43" i="22"/>
  <c r="B30" i="22"/>
  <c r="B17" i="22"/>
  <c r="C5" i="18"/>
  <c r="C6" i="18"/>
  <c r="C7" i="18"/>
  <c r="C8" i="18"/>
  <c r="C12" i="18"/>
  <c r="C36" i="18"/>
  <c r="C4" i="17"/>
  <c r="C4" i="18"/>
  <c r="C43" i="22"/>
  <c r="C30" i="22"/>
  <c r="C17" i="22"/>
  <c r="D5" i="18"/>
  <c r="D6" i="18"/>
  <c r="D7" i="18"/>
  <c r="D8" i="18"/>
  <c r="D12" i="18"/>
  <c r="D36" i="18"/>
  <c r="D4" i="17"/>
  <c r="D4" i="18"/>
  <c r="D43" i="22"/>
  <c r="D30" i="22"/>
  <c r="D17" i="22"/>
  <c r="E5" i="18"/>
  <c r="E6" i="18"/>
  <c r="E7" i="18"/>
  <c r="E8" i="18"/>
  <c r="E12" i="18"/>
  <c r="E36" i="18"/>
  <c r="E4" i="17"/>
  <c r="E4" i="18"/>
  <c r="E43" i="22"/>
  <c r="E30" i="22"/>
  <c r="E17" i="22"/>
  <c r="F5" i="18"/>
  <c r="F6" i="18"/>
  <c r="F7" i="18"/>
  <c r="F8" i="18"/>
  <c r="F12" i="18"/>
  <c r="F36" i="18"/>
  <c r="F4" i="17"/>
  <c r="F4" i="18"/>
  <c r="F43" i="22"/>
  <c r="F30" i="22"/>
  <c r="F17" i="22"/>
  <c r="G5" i="18"/>
  <c r="G6" i="18"/>
  <c r="G7" i="18"/>
  <c r="G8" i="18"/>
  <c r="G12" i="18"/>
  <c r="G36" i="18"/>
  <c r="G4" i="17"/>
  <c r="G4" i="18"/>
  <c r="G43" i="22"/>
  <c r="G30" i="22"/>
  <c r="G17" i="22"/>
  <c r="H5" i="18"/>
  <c r="H6" i="18"/>
  <c r="H7" i="18"/>
  <c r="H8" i="18"/>
  <c r="H12" i="18"/>
  <c r="H36" i="18"/>
  <c r="H4" i="17"/>
  <c r="H4" i="18"/>
  <c r="H43" i="22"/>
  <c r="H30" i="22"/>
  <c r="H17" i="22"/>
  <c r="I5" i="18"/>
  <c r="I6" i="18"/>
  <c r="I7" i="18"/>
  <c r="I8" i="18"/>
  <c r="I12" i="18"/>
  <c r="I36" i="18"/>
  <c r="I4" i="17"/>
  <c r="I4" i="18"/>
  <c r="I43" i="22"/>
  <c r="I30" i="22"/>
  <c r="I17" i="22"/>
  <c r="J5" i="18"/>
  <c r="J6" i="18"/>
  <c r="J7" i="18"/>
  <c r="J8" i="18"/>
  <c r="J12" i="18"/>
  <c r="J36" i="18"/>
  <c r="J4" i="17"/>
  <c r="J4" i="18"/>
  <c r="J43" i="22"/>
  <c r="J30" i="22"/>
  <c r="J17" i="22"/>
  <c r="K5" i="18"/>
  <c r="K6" i="18"/>
  <c r="K7" i="18"/>
  <c r="K8" i="18"/>
  <c r="K12" i="18"/>
  <c r="K36" i="18"/>
  <c r="K4" i="17"/>
  <c r="K4" i="18"/>
  <c r="K43" i="22"/>
  <c r="K30" i="22"/>
  <c r="K17" i="22"/>
  <c r="B13" i="18"/>
  <c r="B37" i="18"/>
  <c r="B44" i="22"/>
  <c r="B31" i="22"/>
  <c r="B18" i="22"/>
  <c r="C13" i="18"/>
  <c r="C37" i="18"/>
  <c r="C44" i="22"/>
  <c r="C31" i="22"/>
  <c r="C18" i="22"/>
  <c r="D13" i="18"/>
  <c r="D37" i="18"/>
  <c r="D44" i="22"/>
  <c r="D31" i="22"/>
  <c r="D18" i="22"/>
  <c r="E13" i="18"/>
  <c r="E37" i="18"/>
  <c r="E44" i="22"/>
  <c r="E31" i="22"/>
  <c r="E18" i="22"/>
  <c r="F13" i="18"/>
  <c r="F37" i="18"/>
  <c r="F44" i="22"/>
  <c r="F31" i="22"/>
  <c r="F18" i="22"/>
  <c r="G13" i="18"/>
  <c r="G37" i="18"/>
  <c r="G44" i="22"/>
  <c r="G31" i="22"/>
  <c r="G18" i="22"/>
  <c r="H13" i="18"/>
  <c r="H37" i="18"/>
  <c r="H44" i="22"/>
  <c r="H31" i="22"/>
  <c r="H18" i="22"/>
  <c r="I13" i="18"/>
  <c r="I37" i="18"/>
  <c r="I44" i="22"/>
  <c r="I31" i="22"/>
  <c r="I18" i="22"/>
  <c r="J13" i="18"/>
  <c r="J37" i="18"/>
  <c r="J44" i="22"/>
  <c r="J31" i="22"/>
  <c r="J18" i="22"/>
  <c r="K13" i="18"/>
  <c r="K37" i="18"/>
  <c r="K44" i="22"/>
  <c r="K31" i="22"/>
  <c r="K18" i="22"/>
  <c r="B14" i="18"/>
  <c r="B38" i="18"/>
  <c r="B45" i="22"/>
  <c r="B32" i="22"/>
  <c r="B19" i="22"/>
  <c r="C14" i="18"/>
  <c r="C38" i="18"/>
  <c r="C45" i="22"/>
  <c r="C32" i="22"/>
  <c r="C19" i="22"/>
  <c r="D14" i="18"/>
  <c r="D38" i="18"/>
  <c r="D45" i="22"/>
  <c r="D32" i="22"/>
  <c r="D19" i="22"/>
  <c r="E14" i="18"/>
  <c r="E38" i="18"/>
  <c r="E45" i="22"/>
  <c r="E32" i="22"/>
  <c r="E19" i="22"/>
  <c r="F14" i="18"/>
  <c r="F38" i="18"/>
  <c r="F45" i="22"/>
  <c r="F32" i="22"/>
  <c r="F19" i="22"/>
  <c r="G14" i="18"/>
  <c r="G38" i="18"/>
  <c r="G45" i="22"/>
  <c r="G32" i="22"/>
  <c r="G19" i="22"/>
  <c r="H14" i="18"/>
  <c r="H38" i="18"/>
  <c r="H45" i="22"/>
  <c r="H32" i="22"/>
  <c r="H19" i="22"/>
  <c r="I14" i="18"/>
  <c r="I38" i="18"/>
  <c r="I45" i="22"/>
  <c r="I32" i="22"/>
  <c r="I19" i="22"/>
  <c r="J14" i="18"/>
  <c r="J38" i="18"/>
  <c r="J45" i="22"/>
  <c r="J32" i="22"/>
  <c r="J19" i="22"/>
  <c r="K14" i="18"/>
  <c r="K38" i="18"/>
  <c r="K45" i="22"/>
  <c r="K32" i="22"/>
  <c r="K19" i="22"/>
  <c r="B15" i="18"/>
  <c r="B39" i="18"/>
  <c r="B46" i="22"/>
  <c r="B33" i="22"/>
  <c r="B20" i="22"/>
  <c r="C15" i="18"/>
  <c r="C39" i="18"/>
  <c r="C46" i="22"/>
  <c r="C33" i="22"/>
  <c r="C20" i="22"/>
  <c r="D15" i="18"/>
  <c r="D39" i="18"/>
  <c r="D46" i="22"/>
  <c r="D33" i="22"/>
  <c r="D20" i="22"/>
  <c r="E15" i="18"/>
  <c r="E39" i="18"/>
  <c r="E46" i="22"/>
  <c r="E33" i="22"/>
  <c r="E20" i="22"/>
  <c r="F15" i="18"/>
  <c r="F39" i="18"/>
  <c r="F46" i="22"/>
  <c r="F33" i="22"/>
  <c r="F20" i="22"/>
  <c r="G15" i="18"/>
  <c r="G39" i="18"/>
  <c r="G46" i="22"/>
  <c r="G33" i="22"/>
  <c r="G20" i="22"/>
  <c r="H15" i="18"/>
  <c r="H39" i="18"/>
  <c r="H46" i="22"/>
  <c r="H33" i="22"/>
  <c r="H20" i="22"/>
  <c r="I15" i="18"/>
  <c r="I39" i="18"/>
  <c r="I46" i="22"/>
  <c r="I33" i="22"/>
  <c r="I20" i="22"/>
  <c r="J15" i="18"/>
  <c r="J39" i="18"/>
  <c r="J46" i="22"/>
  <c r="J33" i="22"/>
  <c r="J20" i="22"/>
  <c r="K15" i="18"/>
  <c r="K39" i="18"/>
  <c r="K46" i="22"/>
  <c r="K33" i="22"/>
  <c r="K20" i="22"/>
  <c r="B16" i="18"/>
  <c r="B40" i="18"/>
  <c r="B47" i="22"/>
  <c r="B34" i="22"/>
  <c r="B21" i="22"/>
  <c r="C16" i="18"/>
  <c r="C40" i="18"/>
  <c r="C47" i="22"/>
  <c r="C34" i="22"/>
  <c r="C21" i="22"/>
  <c r="D16" i="18"/>
  <c r="D40" i="18"/>
  <c r="D47" i="22"/>
  <c r="D34" i="22"/>
  <c r="D21" i="22"/>
  <c r="E16" i="18"/>
  <c r="E40" i="18"/>
  <c r="E47" i="22"/>
  <c r="E34" i="22"/>
  <c r="E21" i="22"/>
  <c r="F16" i="18"/>
  <c r="F40" i="18"/>
  <c r="F47" i="22"/>
  <c r="F34" i="22"/>
  <c r="F21" i="22"/>
  <c r="G16" i="18"/>
  <c r="G40" i="18"/>
  <c r="G47" i="22"/>
  <c r="G34" i="22"/>
  <c r="G21" i="22"/>
  <c r="H16" i="18"/>
  <c r="H40" i="18"/>
  <c r="H47" i="22"/>
  <c r="H34" i="22"/>
  <c r="H21" i="22"/>
  <c r="I16" i="18"/>
  <c r="I40" i="18"/>
  <c r="I47" i="22"/>
  <c r="I34" i="22"/>
  <c r="I21" i="22"/>
  <c r="J16" i="18"/>
  <c r="J40" i="18"/>
  <c r="J47" i="22"/>
  <c r="J34" i="22"/>
  <c r="J21" i="22"/>
  <c r="K16" i="18"/>
  <c r="K40" i="18"/>
  <c r="K47" i="22"/>
  <c r="K34" i="22"/>
  <c r="K21" i="22"/>
  <c r="B17" i="18"/>
  <c r="B41" i="18"/>
  <c r="B48" i="22"/>
  <c r="B35" i="22"/>
  <c r="B22" i="22"/>
  <c r="C17" i="18"/>
  <c r="C41" i="18"/>
  <c r="C48" i="22"/>
  <c r="C35" i="22"/>
  <c r="C22" i="22"/>
  <c r="D17" i="18"/>
  <c r="D41" i="18"/>
  <c r="D48" i="22"/>
  <c r="D35" i="22"/>
  <c r="D22" i="22"/>
  <c r="E17" i="18"/>
  <c r="E41" i="18"/>
  <c r="E48" i="22"/>
  <c r="E35" i="22"/>
  <c r="E22" i="22"/>
  <c r="F17" i="18"/>
  <c r="F41" i="18"/>
  <c r="F48" i="22"/>
  <c r="F35" i="22"/>
  <c r="F22" i="22"/>
  <c r="G17" i="18"/>
  <c r="G41" i="18"/>
  <c r="G48" i="22"/>
  <c r="G35" i="22"/>
  <c r="G22" i="22"/>
  <c r="H17" i="18"/>
  <c r="H41" i="18"/>
  <c r="H48" i="22"/>
  <c r="H35" i="22"/>
  <c r="H22" i="22"/>
  <c r="I17" i="18"/>
  <c r="I41" i="18"/>
  <c r="I48" i="22"/>
  <c r="I35" i="22"/>
  <c r="I22" i="22"/>
  <c r="J17" i="18"/>
  <c r="J41" i="18"/>
  <c r="J48" i="22"/>
  <c r="J35" i="22"/>
  <c r="J22" i="22"/>
  <c r="K17" i="18"/>
  <c r="K41" i="18"/>
  <c r="K48" i="22"/>
  <c r="K35" i="22"/>
  <c r="K22" i="22"/>
  <c r="B18" i="18"/>
  <c r="B49" i="22"/>
  <c r="B36" i="22"/>
  <c r="B23" i="22"/>
  <c r="C18" i="18"/>
  <c r="C49" i="22"/>
  <c r="C36" i="22"/>
  <c r="C23" i="22"/>
  <c r="D18" i="18"/>
  <c r="D49" i="22"/>
  <c r="D36" i="22"/>
  <c r="D23" i="22"/>
  <c r="E18" i="18"/>
  <c r="E49" i="22"/>
  <c r="E36" i="22"/>
  <c r="E23" i="22"/>
  <c r="F18" i="18"/>
  <c r="F49" i="22"/>
  <c r="F36" i="22"/>
  <c r="F23" i="22"/>
  <c r="G18" i="18"/>
  <c r="G49" i="22"/>
  <c r="G36" i="22"/>
  <c r="G23" i="22"/>
  <c r="H18" i="18"/>
  <c r="H49" i="22"/>
  <c r="H36" i="22"/>
  <c r="H23" i="22"/>
  <c r="I18" i="18"/>
  <c r="I49" i="22"/>
  <c r="I36" i="22"/>
  <c r="I23" i="22"/>
  <c r="J18" i="18"/>
  <c r="J49" i="22"/>
  <c r="J36" i="22"/>
  <c r="J23" i="22"/>
  <c r="K18" i="18"/>
  <c r="K49" i="22"/>
  <c r="K36" i="22"/>
  <c r="K23" i="22"/>
  <c r="B19" i="18"/>
  <c r="B50" i="22"/>
  <c r="B37" i="22"/>
  <c r="B24" i="22"/>
  <c r="C19" i="18"/>
  <c r="C50" i="22"/>
  <c r="C37" i="22"/>
  <c r="C24" i="22"/>
  <c r="D19" i="18"/>
  <c r="D50" i="22"/>
  <c r="D37" i="22"/>
  <c r="D24" i="22"/>
  <c r="E19" i="18"/>
  <c r="E50" i="22"/>
  <c r="E37" i="22"/>
  <c r="E24" i="22"/>
  <c r="F19" i="18"/>
  <c r="F50" i="22"/>
  <c r="F37" i="22"/>
  <c r="F24" i="22"/>
  <c r="G19" i="18"/>
  <c r="G50" i="22"/>
  <c r="G37" i="22"/>
  <c r="G24" i="22"/>
  <c r="H19" i="18"/>
  <c r="H50" i="22"/>
  <c r="H37" i="22"/>
  <c r="H24" i="22"/>
  <c r="I19" i="18"/>
  <c r="I50" i="22"/>
  <c r="I37" i="22"/>
  <c r="I24" i="22"/>
  <c r="J19" i="18"/>
  <c r="J50" i="22"/>
  <c r="J37" i="22"/>
  <c r="J24" i="22"/>
  <c r="K19" i="18"/>
  <c r="K50" i="22"/>
  <c r="K37" i="22"/>
  <c r="K24" i="22"/>
  <c r="B20" i="17"/>
  <c r="B20" i="18"/>
  <c r="B51" i="22"/>
  <c r="B38" i="22"/>
  <c r="B25" i="22"/>
  <c r="C20" i="17"/>
  <c r="C20" i="18"/>
  <c r="C51" i="22"/>
  <c r="C38" i="22"/>
  <c r="C25" i="22"/>
  <c r="D20" i="17"/>
  <c r="D20" i="18"/>
  <c r="D51" i="22"/>
  <c r="D38" i="22"/>
  <c r="D25" i="22"/>
  <c r="E20" i="17"/>
  <c r="E20" i="18"/>
  <c r="E51" i="22"/>
  <c r="E38" i="22"/>
  <c r="E25" i="22"/>
  <c r="F20" i="17"/>
  <c r="F20" i="18"/>
  <c r="F51" i="22"/>
  <c r="F38" i="22"/>
  <c r="F25" i="22"/>
  <c r="G20" i="17"/>
  <c r="G20" i="18"/>
  <c r="G51" i="22"/>
  <c r="G38" i="22"/>
  <c r="G25" i="22"/>
  <c r="H20" i="17"/>
  <c r="H20" i="18"/>
  <c r="H51" i="22"/>
  <c r="H38" i="22"/>
  <c r="H25" i="22"/>
  <c r="I20" i="17"/>
  <c r="I20" i="18"/>
  <c r="I51" i="22"/>
  <c r="I38" i="22"/>
  <c r="I25" i="22"/>
  <c r="J20" i="17"/>
  <c r="J20" i="18"/>
  <c r="J51" i="22"/>
  <c r="J38" i="22"/>
  <c r="J25" i="22"/>
  <c r="K20" i="17"/>
  <c r="K20" i="18"/>
  <c r="K51" i="22"/>
  <c r="K38" i="22"/>
  <c r="K25" i="22"/>
  <c r="B68" i="35"/>
  <c r="B67" i="35"/>
  <c r="C67" i="35"/>
  <c r="C68" i="35"/>
  <c r="F75" i="35"/>
  <c r="F76" i="35"/>
  <c r="D67" i="35"/>
  <c r="D68" i="35"/>
  <c r="F77" i="35"/>
  <c r="E67" i="35"/>
  <c r="E68" i="35"/>
  <c r="F78" i="35"/>
  <c r="F67" i="35"/>
  <c r="F68" i="35"/>
  <c r="F79" i="35"/>
  <c r="G67" i="35"/>
  <c r="G68" i="35"/>
  <c r="F80" i="35"/>
  <c r="H67" i="35"/>
  <c r="I67" i="35"/>
  <c r="H68" i="35"/>
  <c r="I68" i="35"/>
  <c r="F81" i="35"/>
  <c r="J67" i="35"/>
  <c r="J68" i="35"/>
  <c r="F82" i="35"/>
  <c r="K67" i="35"/>
  <c r="K68" i="35"/>
  <c r="F83" i="35"/>
  <c r="B70" i="35"/>
  <c r="C70" i="35"/>
  <c r="E83" i="35"/>
  <c r="D83" i="35"/>
  <c r="B47" i="35"/>
  <c r="C83" i="35"/>
  <c r="B83" i="35"/>
  <c r="G83" i="35"/>
  <c r="H83" i="35"/>
  <c r="I83" i="35"/>
  <c r="J83" i="35"/>
  <c r="K83" i="35"/>
  <c r="L83" i="35"/>
  <c r="M83" i="35"/>
  <c r="N83" i="35"/>
  <c r="O83" i="35"/>
  <c r="R83" i="35"/>
  <c r="P83" i="35"/>
  <c r="S83" i="35"/>
  <c r="E82" i="35"/>
  <c r="D82" i="35"/>
  <c r="C82" i="35"/>
  <c r="B82" i="35"/>
  <c r="G82" i="35"/>
  <c r="H82" i="35"/>
  <c r="I82" i="35"/>
  <c r="J82" i="35"/>
  <c r="K82" i="35"/>
  <c r="L82" i="35"/>
  <c r="M82" i="35"/>
  <c r="N82" i="35"/>
  <c r="R82" i="35"/>
  <c r="O82" i="35"/>
  <c r="S82" i="35"/>
  <c r="E81" i="35"/>
  <c r="D81" i="35"/>
  <c r="C81" i="35"/>
  <c r="B81" i="35"/>
  <c r="G81" i="35"/>
  <c r="H81" i="35"/>
  <c r="I81" i="35"/>
  <c r="J81" i="35"/>
  <c r="K81" i="35"/>
  <c r="L81" i="35"/>
  <c r="M81" i="35"/>
  <c r="R81" i="35"/>
  <c r="N81" i="35"/>
  <c r="S81" i="35"/>
  <c r="E80" i="35"/>
  <c r="D80" i="35"/>
  <c r="C80" i="35"/>
  <c r="B80" i="35"/>
  <c r="G80" i="35"/>
  <c r="H80" i="35"/>
  <c r="I80" i="35"/>
  <c r="J80" i="35"/>
  <c r="K80" i="35"/>
  <c r="L80" i="35"/>
  <c r="R80" i="35"/>
  <c r="M80" i="35"/>
  <c r="S80" i="35"/>
  <c r="E79" i="35"/>
  <c r="D79" i="35"/>
  <c r="C79" i="35"/>
  <c r="B79" i="35"/>
  <c r="G79" i="35"/>
  <c r="H79" i="35"/>
  <c r="I79" i="35"/>
  <c r="J79" i="35"/>
  <c r="K79" i="35"/>
  <c r="R79" i="35"/>
  <c r="L79" i="35"/>
  <c r="S79" i="35"/>
  <c r="E78" i="35"/>
  <c r="D78" i="35"/>
  <c r="C78" i="35"/>
  <c r="B78" i="35"/>
  <c r="G78" i="35"/>
  <c r="H78" i="35"/>
  <c r="I78" i="35"/>
  <c r="J78" i="35"/>
  <c r="R78" i="35"/>
  <c r="K78" i="35"/>
  <c r="S78" i="35"/>
  <c r="E77" i="35"/>
  <c r="D77" i="35"/>
  <c r="C77" i="35"/>
  <c r="B77" i="35"/>
  <c r="G77" i="35"/>
  <c r="H77" i="35"/>
  <c r="I77" i="35"/>
  <c r="R77" i="35"/>
  <c r="J77" i="35"/>
  <c r="S77" i="35"/>
  <c r="E76" i="35"/>
  <c r="D76" i="35"/>
  <c r="C76" i="35"/>
  <c r="B76" i="35"/>
  <c r="G76" i="35"/>
  <c r="H76" i="35"/>
  <c r="R76" i="35"/>
  <c r="I76" i="35"/>
  <c r="S76" i="35"/>
  <c r="E75" i="35"/>
  <c r="D75" i="35"/>
  <c r="C75" i="35"/>
  <c r="B75" i="35"/>
  <c r="G75" i="35"/>
  <c r="R75" i="35"/>
  <c r="H75" i="35"/>
  <c r="S75" i="35"/>
  <c r="E74" i="35"/>
  <c r="D74" i="35"/>
  <c r="C74" i="35"/>
  <c r="B74" i="35"/>
  <c r="R74" i="35"/>
  <c r="G74" i="35"/>
  <c r="S74" i="35"/>
  <c r="Q83" i="35"/>
  <c r="Q82" i="35"/>
  <c r="Q81" i="35"/>
  <c r="Q80" i="35"/>
  <c r="Q79" i="35"/>
  <c r="Q78" i="35"/>
  <c r="Q77" i="35"/>
  <c r="Q76" i="35"/>
  <c r="Q75" i="35"/>
  <c r="Q74" i="35"/>
  <c r="C47" i="35"/>
  <c r="B48" i="35"/>
  <c r="B50" i="35"/>
  <c r="B72" i="35"/>
  <c r="C72" i="35"/>
  <c r="D72" i="35"/>
  <c r="E72" i="35"/>
  <c r="F72" i="35"/>
  <c r="G72" i="35"/>
  <c r="H72" i="35"/>
  <c r="I72" i="35"/>
  <c r="J72" i="35"/>
  <c r="D70" i="35"/>
  <c r="E70" i="35"/>
  <c r="F70" i="35"/>
  <c r="G70" i="35"/>
  <c r="H70" i="35"/>
  <c r="I70" i="35"/>
  <c r="J70" i="35"/>
  <c r="B13" i="35"/>
  <c r="R13" i="35"/>
  <c r="D13" i="35"/>
  <c r="S13" i="35"/>
  <c r="C14" i="35"/>
  <c r="C15" i="35"/>
  <c r="D15" i="35"/>
  <c r="E15" i="35"/>
  <c r="R15" i="35"/>
  <c r="C48" i="35"/>
  <c r="E55" i="35"/>
  <c r="E56" i="35"/>
  <c r="D47" i="35"/>
  <c r="D48" i="35"/>
  <c r="E57" i="35"/>
  <c r="E47" i="35"/>
  <c r="E48" i="35"/>
  <c r="E58" i="35"/>
  <c r="F47" i="35"/>
  <c r="F48" i="35"/>
  <c r="E59" i="35"/>
  <c r="G47" i="35"/>
  <c r="G48" i="35"/>
  <c r="E60" i="35"/>
  <c r="H47" i="35"/>
  <c r="I47" i="35"/>
  <c r="H48" i="35"/>
  <c r="I48" i="35"/>
  <c r="E61" i="35"/>
  <c r="J47" i="35"/>
  <c r="J48" i="35"/>
  <c r="E62" i="35"/>
  <c r="K47" i="35"/>
  <c r="K48" i="35"/>
  <c r="E63" i="35"/>
  <c r="D63" i="35"/>
  <c r="C63" i="35"/>
  <c r="B63" i="35"/>
  <c r="F63" i="35"/>
  <c r="G63" i="35"/>
  <c r="H63" i="35"/>
  <c r="I63" i="35"/>
  <c r="J63" i="35"/>
  <c r="K63" i="35"/>
  <c r="L63" i="35"/>
  <c r="M63" i="35"/>
  <c r="N63" i="35"/>
  <c r="O63" i="35"/>
  <c r="Q63" i="35"/>
  <c r="D62" i="35"/>
  <c r="C62" i="35"/>
  <c r="B62" i="35"/>
  <c r="F62" i="35"/>
  <c r="G62" i="35"/>
  <c r="H62" i="35"/>
  <c r="I62" i="35"/>
  <c r="J62" i="35"/>
  <c r="K62" i="35"/>
  <c r="L62" i="35"/>
  <c r="M62" i="35"/>
  <c r="N62" i="35"/>
  <c r="Q62" i="35"/>
  <c r="D61" i="35"/>
  <c r="C61" i="35"/>
  <c r="B61" i="35"/>
  <c r="F61" i="35"/>
  <c r="G61" i="35"/>
  <c r="H61" i="35"/>
  <c r="I61" i="35"/>
  <c r="J61" i="35"/>
  <c r="K61" i="35"/>
  <c r="L61" i="35"/>
  <c r="M61" i="35"/>
  <c r="Q61" i="35"/>
  <c r="D60" i="35"/>
  <c r="C60" i="35"/>
  <c r="B60" i="35"/>
  <c r="F60" i="35"/>
  <c r="G60" i="35"/>
  <c r="H60" i="35"/>
  <c r="I60" i="35"/>
  <c r="J60" i="35"/>
  <c r="K60" i="35"/>
  <c r="L60" i="35"/>
  <c r="Q60" i="35"/>
  <c r="D59" i="35"/>
  <c r="C59" i="35"/>
  <c r="B59" i="35"/>
  <c r="F59" i="35"/>
  <c r="G59" i="35"/>
  <c r="H59" i="35"/>
  <c r="I59" i="35"/>
  <c r="J59" i="35"/>
  <c r="K59" i="35"/>
  <c r="Q59" i="35"/>
  <c r="D58" i="35"/>
  <c r="C58" i="35"/>
  <c r="B58" i="35"/>
  <c r="F58" i="35"/>
  <c r="G58" i="35"/>
  <c r="H58" i="35"/>
  <c r="I58" i="35"/>
  <c r="J58" i="35"/>
  <c r="Q58" i="35"/>
  <c r="D57" i="35"/>
  <c r="C57" i="35"/>
  <c r="B57" i="35"/>
  <c r="F57" i="35"/>
  <c r="G57" i="35"/>
  <c r="H57" i="35"/>
  <c r="I57" i="35"/>
  <c r="Q57" i="35"/>
  <c r="D56" i="35"/>
  <c r="C56" i="35"/>
  <c r="B56" i="35"/>
  <c r="F56" i="35"/>
  <c r="G56" i="35"/>
  <c r="H56" i="35"/>
  <c r="Q56" i="35"/>
  <c r="D55" i="35"/>
  <c r="C55" i="35"/>
  <c r="B55" i="35"/>
  <c r="F55" i="35"/>
  <c r="G55" i="35"/>
  <c r="Q55" i="35"/>
  <c r="D54" i="35"/>
  <c r="C54" i="35"/>
  <c r="B54" i="35"/>
  <c r="F54" i="35"/>
  <c r="Q54" i="35"/>
  <c r="Q43" i="35"/>
  <c r="Q42" i="35"/>
  <c r="Q41" i="35"/>
  <c r="Q40" i="35"/>
  <c r="Q39" i="35"/>
  <c r="Q38" i="35"/>
  <c r="Q37" i="35"/>
  <c r="Q36" i="35"/>
  <c r="Q35" i="35"/>
  <c r="Q34" i="35"/>
  <c r="C16" i="35"/>
  <c r="C17" i="35"/>
  <c r="C18" i="35"/>
  <c r="C19" i="35"/>
  <c r="C20" i="35"/>
  <c r="J6" i="35"/>
  <c r="C21" i="35"/>
  <c r="K6" i="35"/>
  <c r="K7" i="35"/>
  <c r="C22" i="35"/>
  <c r="B22" i="35"/>
  <c r="D22" i="35"/>
  <c r="E22" i="35"/>
  <c r="F22" i="35"/>
  <c r="G22" i="35"/>
  <c r="H22" i="35"/>
  <c r="I22" i="35"/>
  <c r="J22" i="35"/>
  <c r="K22" i="35"/>
  <c r="L22" i="35"/>
  <c r="M22" i="35"/>
  <c r="Q22" i="35"/>
  <c r="B21" i="35"/>
  <c r="D21" i="35"/>
  <c r="E21" i="35"/>
  <c r="F21" i="35"/>
  <c r="G21" i="35"/>
  <c r="H21" i="35"/>
  <c r="I21" i="35"/>
  <c r="J21" i="35"/>
  <c r="K21" i="35"/>
  <c r="L21" i="35"/>
  <c r="Q21" i="35"/>
  <c r="B20" i="35"/>
  <c r="D20" i="35"/>
  <c r="E20" i="35"/>
  <c r="F20" i="35"/>
  <c r="G20" i="35"/>
  <c r="H20" i="35"/>
  <c r="I20" i="35"/>
  <c r="J20" i="35"/>
  <c r="K20" i="35"/>
  <c r="Q20" i="35"/>
  <c r="B19" i="35"/>
  <c r="D19" i="35"/>
  <c r="E19" i="35"/>
  <c r="F19" i="35"/>
  <c r="G19" i="35"/>
  <c r="H19" i="35"/>
  <c r="I19" i="35"/>
  <c r="J19" i="35"/>
  <c r="Q19" i="35"/>
  <c r="B18" i="35"/>
  <c r="D18" i="35"/>
  <c r="E18" i="35"/>
  <c r="F18" i="35"/>
  <c r="G18" i="35"/>
  <c r="H18" i="35"/>
  <c r="I18" i="35"/>
  <c r="Q18" i="35"/>
  <c r="B17" i="35"/>
  <c r="D17" i="35"/>
  <c r="E17" i="35"/>
  <c r="F17" i="35"/>
  <c r="G17" i="35"/>
  <c r="H17" i="35"/>
  <c r="Q17" i="35"/>
  <c r="B16" i="35"/>
  <c r="D16" i="35"/>
  <c r="E16" i="35"/>
  <c r="F16" i="35"/>
  <c r="G16" i="35"/>
  <c r="Q16" i="35"/>
  <c r="B15" i="35"/>
  <c r="F15" i="35"/>
  <c r="Q15" i="35"/>
  <c r="B14" i="35"/>
  <c r="D14" i="35"/>
  <c r="E14" i="35"/>
  <c r="Q14" i="35"/>
  <c r="Q13" i="35"/>
  <c r="R56" i="35"/>
  <c r="S56" i="35"/>
  <c r="R55" i="35"/>
  <c r="S55" i="35"/>
  <c r="R54" i="35"/>
  <c r="S54" i="35"/>
  <c r="R63" i="35"/>
  <c r="R62" i="35"/>
  <c r="R61" i="35"/>
  <c r="R60" i="35"/>
  <c r="R59" i="35"/>
  <c r="R58" i="35"/>
  <c r="R57" i="35"/>
  <c r="R14" i="35"/>
  <c r="S14" i="35"/>
  <c r="R22" i="35"/>
  <c r="R21" i="35"/>
  <c r="R20" i="35"/>
  <c r="R19" i="35"/>
  <c r="R18" i="35"/>
  <c r="R17" i="35"/>
  <c r="R16" i="35"/>
  <c r="S63" i="35"/>
  <c r="S62" i="35"/>
  <c r="S61" i="35"/>
  <c r="S60" i="35"/>
  <c r="S59" i="35"/>
  <c r="S58" i="35"/>
  <c r="S57" i="35"/>
  <c r="C50" i="35"/>
  <c r="D50" i="35"/>
  <c r="E50" i="35"/>
  <c r="F50" i="35"/>
  <c r="G50" i="35"/>
  <c r="H50" i="35"/>
  <c r="I50" i="35"/>
  <c r="J50" i="35"/>
  <c r="B30" i="35"/>
  <c r="C30" i="35"/>
  <c r="D30" i="35"/>
  <c r="E30" i="35"/>
  <c r="F30" i="35"/>
  <c r="G30" i="35"/>
  <c r="H30" i="35"/>
  <c r="I30" i="35"/>
  <c r="J30" i="35"/>
  <c r="B9" i="35"/>
  <c r="C9" i="35"/>
  <c r="D9" i="35"/>
  <c r="E9" i="35"/>
  <c r="F9" i="35"/>
  <c r="G9" i="35"/>
  <c r="H9" i="35"/>
  <c r="I9" i="35"/>
  <c r="J9" i="35"/>
  <c r="B52" i="35"/>
  <c r="C52" i="35"/>
  <c r="D52" i="35"/>
  <c r="E52" i="35"/>
  <c r="F52" i="35"/>
  <c r="G52" i="35"/>
  <c r="H52" i="35"/>
  <c r="I52" i="35"/>
  <c r="J52" i="35"/>
  <c r="C32" i="35"/>
  <c r="D32" i="35"/>
  <c r="E32" i="35"/>
  <c r="F32" i="35"/>
  <c r="G32" i="35"/>
  <c r="H32" i="35"/>
  <c r="I32" i="35"/>
  <c r="J32" i="35"/>
  <c r="S22" i="35"/>
  <c r="S21" i="35"/>
  <c r="S20" i="35"/>
  <c r="S19" i="35"/>
  <c r="S18" i="35"/>
  <c r="S17" i="35"/>
  <c r="S16" i="35"/>
  <c r="S15" i="35"/>
  <c r="J11" i="35"/>
  <c r="P4" i="31"/>
  <c r="P5" i="31"/>
  <c r="T5" i="31"/>
  <c r="H24" i="12"/>
  <c r="Q14" i="12"/>
  <c r="P14" i="12"/>
  <c r="O14" i="12"/>
  <c r="N14" i="12"/>
  <c r="M14" i="12"/>
  <c r="M24" i="12"/>
  <c r="N24" i="12"/>
  <c r="O24" i="12"/>
  <c r="P24" i="12"/>
  <c r="Q24" i="12"/>
  <c r="G24" i="12"/>
  <c r="F24" i="12"/>
  <c r="E24" i="12"/>
  <c r="D24" i="12"/>
  <c r="C24" i="12"/>
  <c r="L3" i="12"/>
  <c r="B3" i="12"/>
  <c r="H25" i="12"/>
  <c r="Q15" i="12"/>
  <c r="P15" i="12"/>
  <c r="O15" i="12"/>
  <c r="N15" i="12"/>
  <c r="M15" i="12"/>
  <c r="M25" i="12"/>
  <c r="N25" i="12"/>
  <c r="O25" i="12"/>
  <c r="P25" i="12"/>
  <c r="Q25" i="12"/>
  <c r="G25" i="12"/>
  <c r="F25" i="12"/>
  <c r="E25" i="12"/>
  <c r="D25" i="12"/>
  <c r="C25" i="12"/>
  <c r="L4" i="12"/>
  <c r="B4" i="12"/>
  <c r="H26" i="12"/>
  <c r="Q16" i="12"/>
  <c r="P16" i="12"/>
  <c r="O16" i="12"/>
  <c r="N16" i="12"/>
  <c r="M16" i="12"/>
  <c r="M26" i="12"/>
  <c r="N26" i="12"/>
  <c r="O26" i="12"/>
  <c r="P26" i="12"/>
  <c r="Q26" i="12"/>
  <c r="G26" i="12"/>
  <c r="F26" i="12"/>
  <c r="E26" i="12"/>
  <c r="D26" i="12"/>
  <c r="C26" i="12"/>
  <c r="L5" i="12"/>
  <c r="B5" i="12"/>
  <c r="H27" i="12"/>
  <c r="Q17" i="12"/>
  <c r="P17" i="12"/>
  <c r="O17" i="12"/>
  <c r="N17" i="12"/>
  <c r="M17" i="12"/>
  <c r="M27" i="12"/>
  <c r="N27" i="12"/>
  <c r="O27" i="12"/>
  <c r="P27" i="12"/>
  <c r="Q27" i="12"/>
  <c r="G27" i="12"/>
  <c r="F27" i="12"/>
  <c r="E27" i="12"/>
  <c r="D27" i="12"/>
  <c r="C27" i="12"/>
  <c r="L6" i="12"/>
  <c r="B6" i="12"/>
  <c r="H28" i="12"/>
  <c r="Q18" i="12"/>
  <c r="P18" i="12"/>
  <c r="O18" i="12"/>
  <c r="N18" i="12"/>
  <c r="M18" i="12"/>
  <c r="M28" i="12"/>
  <c r="N28" i="12"/>
  <c r="O28" i="12"/>
  <c r="P28" i="12"/>
  <c r="Q28" i="12"/>
  <c r="G28" i="12"/>
  <c r="F28" i="12"/>
  <c r="E28" i="12"/>
  <c r="D28" i="12"/>
  <c r="C28" i="12"/>
  <c r="L7" i="12"/>
  <c r="B7" i="12"/>
  <c r="B21" i="13"/>
  <c r="B21" i="14"/>
  <c r="B21" i="15"/>
  <c r="B20" i="14"/>
  <c r="H29" i="12"/>
  <c r="Q19" i="12"/>
  <c r="P19" i="12"/>
  <c r="O19" i="12"/>
  <c r="N19" i="12"/>
  <c r="M19" i="12"/>
  <c r="M29" i="12"/>
  <c r="N29" i="12"/>
  <c r="O29" i="12"/>
  <c r="P29" i="12"/>
  <c r="Q29" i="12"/>
  <c r="G29" i="12"/>
  <c r="F29" i="12"/>
  <c r="E29" i="12"/>
  <c r="D29" i="12"/>
  <c r="C29" i="12"/>
  <c r="L8" i="12"/>
  <c r="B8" i="12"/>
  <c r="B20" i="13"/>
  <c r="B20" i="15"/>
  <c r="B19" i="14"/>
  <c r="B19" i="13"/>
  <c r="B19" i="15"/>
  <c r="B18" i="14"/>
  <c r="B18" i="13"/>
  <c r="B18" i="15"/>
  <c r="B17" i="14"/>
  <c r="B17" i="13"/>
  <c r="B17" i="15"/>
  <c r="B16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6" i="15"/>
  <c r="B15" i="14"/>
  <c r="B15" i="15"/>
  <c r="B14" i="14"/>
  <c r="B14" i="15"/>
  <c r="B13" i="14"/>
  <c r="B13" i="15"/>
  <c r="B12" i="14"/>
  <c r="B12" i="15"/>
  <c r="B11" i="14"/>
  <c r="B11" i="15"/>
  <c r="B45" i="14"/>
  <c r="B45" i="13"/>
  <c r="B45" i="15"/>
  <c r="B46" i="14"/>
  <c r="B46" i="13"/>
  <c r="B46" i="15"/>
  <c r="B47" i="14"/>
  <c r="B47" i="13"/>
  <c r="B47" i="15"/>
  <c r="B48" i="14"/>
  <c r="B48" i="13"/>
  <c r="B48" i="15"/>
  <c r="B49" i="14"/>
  <c r="B49" i="13"/>
  <c r="B49" i="15"/>
  <c r="B50" i="14"/>
  <c r="B50" i="13"/>
  <c r="B50" i="15"/>
  <c r="B51" i="14"/>
  <c r="B51" i="13"/>
  <c r="B51" i="15"/>
  <c r="B52" i="14"/>
  <c r="B52" i="13"/>
  <c r="B52" i="15"/>
  <c r="B53" i="14"/>
  <c r="B53" i="13"/>
  <c r="B53" i="15"/>
  <c r="B54" i="13"/>
  <c r="B54" i="14"/>
  <c r="B54" i="15"/>
  <c r="B44" i="14"/>
  <c r="B44" i="13"/>
  <c r="B44" i="15"/>
  <c r="B43" i="14"/>
  <c r="B43" i="13"/>
  <c r="B43" i="15"/>
  <c r="B9" i="14"/>
  <c r="B9" i="15"/>
  <c r="B10" i="14"/>
  <c r="B10" i="15"/>
  <c r="B42" i="14"/>
  <c r="B42" i="13"/>
  <c r="B42" i="15"/>
  <c r="B41" i="14"/>
  <c r="B41" i="13"/>
  <c r="B41" i="15"/>
  <c r="B7" i="14"/>
  <c r="B7" i="15"/>
  <c r="B8" i="14"/>
  <c r="B8" i="15"/>
  <c r="B40" i="14"/>
  <c r="B40" i="13"/>
  <c r="B40" i="15"/>
  <c r="B39" i="14"/>
  <c r="B39" i="13"/>
  <c r="B39" i="15"/>
  <c r="B5" i="14"/>
  <c r="B5" i="15"/>
  <c r="O5" i="15"/>
  <c r="O5" i="18"/>
  <c r="O5" i="20"/>
  <c r="K14" i="12"/>
  <c r="L14" i="12"/>
  <c r="I14" i="12"/>
  <c r="J14" i="12"/>
  <c r="G14" i="12"/>
  <c r="H14" i="12"/>
  <c r="E14" i="12"/>
  <c r="F14" i="12"/>
  <c r="C14" i="12"/>
  <c r="C3" i="12"/>
  <c r="K15" i="12"/>
  <c r="L15" i="12"/>
  <c r="I15" i="12"/>
  <c r="J15" i="12"/>
  <c r="G15" i="12"/>
  <c r="H15" i="12"/>
  <c r="E15" i="12"/>
  <c r="F15" i="12"/>
  <c r="C15" i="12"/>
  <c r="C4" i="12"/>
  <c r="K16" i="12"/>
  <c r="L16" i="12"/>
  <c r="I16" i="12"/>
  <c r="J16" i="12"/>
  <c r="G16" i="12"/>
  <c r="H16" i="12"/>
  <c r="E16" i="12"/>
  <c r="F16" i="12"/>
  <c r="C16" i="12"/>
  <c r="C5" i="12"/>
  <c r="K17" i="12"/>
  <c r="L17" i="12"/>
  <c r="I17" i="12"/>
  <c r="J17" i="12"/>
  <c r="G17" i="12"/>
  <c r="H17" i="12"/>
  <c r="E17" i="12"/>
  <c r="F17" i="12"/>
  <c r="C17" i="12"/>
  <c r="C6" i="12"/>
  <c r="K18" i="12"/>
  <c r="L18" i="12"/>
  <c r="I18" i="12"/>
  <c r="J18" i="12"/>
  <c r="G18" i="12"/>
  <c r="H18" i="12"/>
  <c r="E18" i="12"/>
  <c r="F18" i="12"/>
  <c r="C18" i="12"/>
  <c r="C7" i="12"/>
  <c r="C21" i="13"/>
  <c r="C21" i="14"/>
  <c r="C21" i="15"/>
  <c r="C20" i="14"/>
  <c r="K19" i="12"/>
  <c r="L19" i="12"/>
  <c r="I19" i="12"/>
  <c r="J19" i="12"/>
  <c r="G19" i="12"/>
  <c r="H19" i="12"/>
  <c r="E19" i="12"/>
  <c r="F19" i="12"/>
  <c r="C19" i="12"/>
  <c r="C8" i="12"/>
  <c r="C20" i="13"/>
  <c r="C20" i="15"/>
  <c r="C19" i="14"/>
  <c r="C19" i="13"/>
  <c r="C19" i="15"/>
  <c r="C18" i="14"/>
  <c r="C18" i="13"/>
  <c r="C18" i="15"/>
  <c r="C17" i="14"/>
  <c r="C17" i="13"/>
  <c r="C17" i="15"/>
  <c r="C16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6" i="15"/>
  <c r="C15" i="14"/>
  <c r="C15" i="15"/>
  <c r="C14" i="14"/>
  <c r="C14" i="15"/>
  <c r="C13" i="14"/>
  <c r="C13" i="15"/>
  <c r="C12" i="14"/>
  <c r="C12" i="15"/>
  <c r="C11" i="14"/>
  <c r="C11" i="15"/>
  <c r="C45" i="14"/>
  <c r="C45" i="13"/>
  <c r="C45" i="15"/>
  <c r="C46" i="14"/>
  <c r="C46" i="13"/>
  <c r="C46" i="15"/>
  <c r="C47" i="14"/>
  <c r="C47" i="13"/>
  <c r="C47" i="15"/>
  <c r="C48" i="14"/>
  <c r="C48" i="13"/>
  <c r="C48" i="15"/>
  <c r="C49" i="14"/>
  <c r="C49" i="13"/>
  <c r="C49" i="15"/>
  <c r="C50" i="14"/>
  <c r="C50" i="13"/>
  <c r="C50" i="15"/>
  <c r="C51" i="14"/>
  <c r="C51" i="13"/>
  <c r="C51" i="15"/>
  <c r="C52" i="14"/>
  <c r="C52" i="13"/>
  <c r="C52" i="15"/>
  <c r="C53" i="14"/>
  <c r="C53" i="13"/>
  <c r="C53" i="15"/>
  <c r="C54" i="13"/>
  <c r="C54" i="14"/>
  <c r="C54" i="15"/>
  <c r="C44" i="14"/>
  <c r="C44" i="13"/>
  <c r="C44" i="15"/>
  <c r="C43" i="14"/>
  <c r="C43" i="13"/>
  <c r="C43" i="15"/>
  <c r="C9" i="14"/>
  <c r="C9" i="15"/>
  <c r="C10" i="14"/>
  <c r="C10" i="15"/>
  <c r="C42" i="14"/>
  <c r="C42" i="13"/>
  <c r="C42" i="15"/>
  <c r="C41" i="14"/>
  <c r="C41" i="13"/>
  <c r="C41" i="15"/>
  <c r="C7" i="14"/>
  <c r="C7" i="15"/>
  <c r="C8" i="14"/>
  <c r="C8" i="15"/>
  <c r="C40" i="14"/>
  <c r="C40" i="13"/>
  <c r="C40" i="15"/>
  <c r="C39" i="14"/>
  <c r="C39" i="13"/>
  <c r="C39" i="15"/>
  <c r="C5" i="14"/>
  <c r="C5" i="15"/>
  <c r="P5" i="15"/>
  <c r="P5" i="18"/>
  <c r="P5" i="20"/>
  <c r="D14" i="12"/>
  <c r="D3" i="12"/>
  <c r="D15" i="12"/>
  <c r="D4" i="12"/>
  <c r="D16" i="12"/>
  <c r="D5" i="12"/>
  <c r="D17" i="12"/>
  <c r="D6" i="12"/>
  <c r="D18" i="12"/>
  <c r="D7" i="12"/>
  <c r="D21" i="13"/>
  <c r="D21" i="14"/>
  <c r="D21" i="15"/>
  <c r="D20" i="14"/>
  <c r="D19" i="12"/>
  <c r="D8" i="12"/>
  <c r="D20" i="13"/>
  <c r="D20" i="15"/>
  <c r="D19" i="14"/>
  <c r="D19" i="13"/>
  <c r="D19" i="15"/>
  <c r="D18" i="14"/>
  <c r="D18" i="13"/>
  <c r="D18" i="15"/>
  <c r="D17" i="14"/>
  <c r="D17" i="13"/>
  <c r="D17" i="15"/>
  <c r="D16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6" i="15"/>
  <c r="D15" i="14"/>
  <c r="D15" i="15"/>
  <c r="D14" i="14"/>
  <c r="D14" i="15"/>
  <c r="D13" i="14"/>
  <c r="D13" i="15"/>
  <c r="D12" i="14"/>
  <c r="D12" i="15"/>
  <c r="D11" i="14"/>
  <c r="D11" i="15"/>
  <c r="D45" i="14"/>
  <c r="D45" i="13"/>
  <c r="D45" i="15"/>
  <c r="D46" i="14"/>
  <c r="D46" i="13"/>
  <c r="D46" i="15"/>
  <c r="D47" i="14"/>
  <c r="D47" i="13"/>
  <c r="D47" i="15"/>
  <c r="D48" i="14"/>
  <c r="D48" i="13"/>
  <c r="D48" i="15"/>
  <c r="D49" i="14"/>
  <c r="D49" i="13"/>
  <c r="D49" i="15"/>
  <c r="D50" i="14"/>
  <c r="D50" i="13"/>
  <c r="D50" i="15"/>
  <c r="D51" i="14"/>
  <c r="D51" i="13"/>
  <c r="D51" i="15"/>
  <c r="D52" i="14"/>
  <c r="D52" i="13"/>
  <c r="D52" i="15"/>
  <c r="D53" i="14"/>
  <c r="D53" i="13"/>
  <c r="D53" i="15"/>
  <c r="D54" i="13"/>
  <c r="D54" i="14"/>
  <c r="D54" i="15"/>
  <c r="D44" i="14"/>
  <c r="D44" i="13"/>
  <c r="D44" i="15"/>
  <c r="D43" i="14"/>
  <c r="D43" i="13"/>
  <c r="D43" i="15"/>
  <c r="D9" i="14"/>
  <c r="D9" i="15"/>
  <c r="D10" i="14"/>
  <c r="D10" i="15"/>
  <c r="D42" i="14"/>
  <c r="D42" i="13"/>
  <c r="D42" i="15"/>
  <c r="D41" i="14"/>
  <c r="D41" i="13"/>
  <c r="D41" i="15"/>
  <c r="D7" i="14"/>
  <c r="D7" i="15"/>
  <c r="D8" i="14"/>
  <c r="D8" i="15"/>
  <c r="D40" i="14"/>
  <c r="D40" i="13"/>
  <c r="D40" i="15"/>
  <c r="D39" i="14"/>
  <c r="D39" i="13"/>
  <c r="D39" i="15"/>
  <c r="D5" i="14"/>
  <c r="D5" i="15"/>
  <c r="Q5" i="15"/>
  <c r="Q5" i="18"/>
  <c r="Q5" i="20"/>
  <c r="E3" i="12"/>
  <c r="E4" i="12"/>
  <c r="E5" i="12"/>
  <c r="E6" i="12"/>
  <c r="E7" i="12"/>
  <c r="E21" i="13"/>
  <c r="E21" i="14"/>
  <c r="E21" i="15"/>
  <c r="E20" i="14"/>
  <c r="E8" i="12"/>
  <c r="E20" i="13"/>
  <c r="E20" i="15"/>
  <c r="E19" i="14"/>
  <c r="E19" i="13"/>
  <c r="E19" i="15"/>
  <c r="E18" i="14"/>
  <c r="E18" i="13"/>
  <c r="E18" i="15"/>
  <c r="E17" i="14"/>
  <c r="E17" i="13"/>
  <c r="E17" i="15"/>
  <c r="E16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6" i="15"/>
  <c r="E15" i="14"/>
  <c r="E15" i="15"/>
  <c r="E14" i="14"/>
  <c r="E14" i="15"/>
  <c r="E13" i="14"/>
  <c r="E13" i="15"/>
  <c r="E12" i="14"/>
  <c r="E12" i="15"/>
  <c r="E11" i="14"/>
  <c r="E11" i="15"/>
  <c r="E45" i="14"/>
  <c r="E45" i="13"/>
  <c r="E45" i="15"/>
  <c r="E46" i="14"/>
  <c r="E46" i="13"/>
  <c r="E46" i="15"/>
  <c r="E47" i="14"/>
  <c r="E47" i="13"/>
  <c r="E47" i="15"/>
  <c r="E48" i="14"/>
  <c r="E48" i="13"/>
  <c r="E48" i="15"/>
  <c r="E49" i="14"/>
  <c r="E49" i="13"/>
  <c r="E49" i="15"/>
  <c r="E50" i="14"/>
  <c r="E50" i="13"/>
  <c r="E50" i="15"/>
  <c r="E51" i="14"/>
  <c r="E51" i="13"/>
  <c r="E51" i="15"/>
  <c r="E52" i="14"/>
  <c r="E52" i="13"/>
  <c r="E52" i="15"/>
  <c r="E53" i="14"/>
  <c r="E53" i="13"/>
  <c r="E53" i="15"/>
  <c r="E54" i="13"/>
  <c r="E54" i="14"/>
  <c r="E54" i="15"/>
  <c r="E44" i="14"/>
  <c r="E44" i="13"/>
  <c r="E44" i="15"/>
  <c r="E43" i="14"/>
  <c r="E43" i="13"/>
  <c r="E43" i="15"/>
  <c r="E9" i="14"/>
  <c r="E9" i="15"/>
  <c r="E10" i="14"/>
  <c r="E10" i="15"/>
  <c r="E42" i="14"/>
  <c r="E42" i="13"/>
  <c r="E42" i="15"/>
  <c r="E41" i="14"/>
  <c r="E41" i="13"/>
  <c r="E41" i="15"/>
  <c r="E7" i="14"/>
  <c r="E7" i="15"/>
  <c r="E8" i="14"/>
  <c r="E8" i="15"/>
  <c r="E40" i="14"/>
  <c r="E40" i="13"/>
  <c r="E40" i="15"/>
  <c r="E39" i="14"/>
  <c r="E39" i="13"/>
  <c r="E39" i="15"/>
  <c r="E5" i="14"/>
  <c r="E5" i="15"/>
  <c r="R5" i="15"/>
  <c r="R5" i="18"/>
  <c r="R5" i="20"/>
  <c r="F3" i="12"/>
  <c r="F4" i="12"/>
  <c r="F5" i="12"/>
  <c r="F6" i="12"/>
  <c r="F7" i="12"/>
  <c r="F21" i="13"/>
  <c r="F21" i="14"/>
  <c r="F21" i="15"/>
  <c r="F20" i="14"/>
  <c r="F8" i="12"/>
  <c r="F20" i="13"/>
  <c r="F20" i="15"/>
  <c r="F19" i="14"/>
  <c r="F19" i="13"/>
  <c r="F19" i="15"/>
  <c r="F18" i="14"/>
  <c r="F18" i="13"/>
  <c r="F18" i="15"/>
  <c r="F17" i="14"/>
  <c r="F17" i="13"/>
  <c r="F17" i="15"/>
  <c r="F16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6" i="15"/>
  <c r="F15" i="14"/>
  <c r="F15" i="15"/>
  <c r="F14" i="14"/>
  <c r="F14" i="15"/>
  <c r="F13" i="14"/>
  <c r="F13" i="15"/>
  <c r="F12" i="14"/>
  <c r="F12" i="15"/>
  <c r="F11" i="14"/>
  <c r="F11" i="15"/>
  <c r="F45" i="14"/>
  <c r="F45" i="13"/>
  <c r="F45" i="15"/>
  <c r="F46" i="14"/>
  <c r="F46" i="13"/>
  <c r="F46" i="15"/>
  <c r="F47" i="14"/>
  <c r="F47" i="13"/>
  <c r="F47" i="15"/>
  <c r="F48" i="14"/>
  <c r="F48" i="13"/>
  <c r="F48" i="15"/>
  <c r="F49" i="14"/>
  <c r="F49" i="13"/>
  <c r="F49" i="15"/>
  <c r="F50" i="14"/>
  <c r="F50" i="13"/>
  <c r="F50" i="15"/>
  <c r="F51" i="14"/>
  <c r="F51" i="13"/>
  <c r="F51" i="15"/>
  <c r="F52" i="14"/>
  <c r="F52" i="13"/>
  <c r="F52" i="15"/>
  <c r="F53" i="14"/>
  <c r="F53" i="13"/>
  <c r="F53" i="15"/>
  <c r="F54" i="13"/>
  <c r="F54" i="14"/>
  <c r="F54" i="15"/>
  <c r="F44" i="14"/>
  <c r="F44" i="13"/>
  <c r="F44" i="15"/>
  <c r="F43" i="14"/>
  <c r="F43" i="13"/>
  <c r="F43" i="15"/>
  <c r="F9" i="14"/>
  <c r="F9" i="15"/>
  <c r="F10" i="14"/>
  <c r="F10" i="15"/>
  <c r="F42" i="14"/>
  <c r="F42" i="13"/>
  <c r="F42" i="15"/>
  <c r="F41" i="14"/>
  <c r="F41" i="13"/>
  <c r="F41" i="15"/>
  <c r="F7" i="14"/>
  <c r="F7" i="15"/>
  <c r="F8" i="14"/>
  <c r="F8" i="15"/>
  <c r="F40" i="14"/>
  <c r="F40" i="13"/>
  <c r="F40" i="15"/>
  <c r="F39" i="14"/>
  <c r="F39" i="13"/>
  <c r="F39" i="15"/>
  <c r="F5" i="14"/>
  <c r="F5" i="15"/>
  <c r="S5" i="15"/>
  <c r="S5" i="18"/>
  <c r="S5" i="20"/>
  <c r="G3" i="12"/>
  <c r="G4" i="12"/>
  <c r="G5" i="12"/>
  <c r="G6" i="12"/>
  <c r="G7" i="12"/>
  <c r="G21" i="13"/>
  <c r="G21" i="14"/>
  <c r="G21" i="15"/>
  <c r="G20" i="14"/>
  <c r="G8" i="12"/>
  <c r="G20" i="13"/>
  <c r="G20" i="15"/>
  <c r="G19" i="14"/>
  <c r="G19" i="13"/>
  <c r="G19" i="15"/>
  <c r="G18" i="14"/>
  <c r="G18" i="13"/>
  <c r="G18" i="15"/>
  <c r="G17" i="14"/>
  <c r="G17" i="13"/>
  <c r="G17" i="15"/>
  <c r="G16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6" i="15"/>
  <c r="G15" i="14"/>
  <c r="G15" i="15"/>
  <c r="G14" i="14"/>
  <c r="G14" i="15"/>
  <c r="G13" i="14"/>
  <c r="G13" i="15"/>
  <c r="G12" i="14"/>
  <c r="G12" i="15"/>
  <c r="G11" i="14"/>
  <c r="G11" i="15"/>
  <c r="G45" i="14"/>
  <c r="G45" i="13"/>
  <c r="G45" i="15"/>
  <c r="G46" i="14"/>
  <c r="G46" i="13"/>
  <c r="G46" i="15"/>
  <c r="G47" i="14"/>
  <c r="G47" i="13"/>
  <c r="G47" i="15"/>
  <c r="G48" i="14"/>
  <c r="G48" i="13"/>
  <c r="G48" i="15"/>
  <c r="G49" i="14"/>
  <c r="G49" i="13"/>
  <c r="G49" i="15"/>
  <c r="G50" i="14"/>
  <c r="G50" i="13"/>
  <c r="G50" i="15"/>
  <c r="G51" i="14"/>
  <c r="G51" i="13"/>
  <c r="G51" i="15"/>
  <c r="G52" i="14"/>
  <c r="G52" i="13"/>
  <c r="G52" i="15"/>
  <c r="G53" i="14"/>
  <c r="G53" i="13"/>
  <c r="G53" i="15"/>
  <c r="G54" i="13"/>
  <c r="G54" i="14"/>
  <c r="G54" i="15"/>
  <c r="G44" i="14"/>
  <c r="G44" i="13"/>
  <c r="G44" i="15"/>
  <c r="G43" i="14"/>
  <c r="G43" i="13"/>
  <c r="G43" i="15"/>
  <c r="G9" i="14"/>
  <c r="G9" i="15"/>
  <c r="G10" i="14"/>
  <c r="G10" i="15"/>
  <c r="G42" i="14"/>
  <c r="G42" i="13"/>
  <c r="G42" i="15"/>
  <c r="G41" i="14"/>
  <c r="G41" i="13"/>
  <c r="G41" i="15"/>
  <c r="G7" i="14"/>
  <c r="G7" i="15"/>
  <c r="G8" i="14"/>
  <c r="G8" i="15"/>
  <c r="G40" i="14"/>
  <c r="G40" i="13"/>
  <c r="G40" i="15"/>
  <c r="G39" i="14"/>
  <c r="G39" i="13"/>
  <c r="G39" i="15"/>
  <c r="G5" i="14"/>
  <c r="G5" i="15"/>
  <c r="T5" i="15"/>
  <c r="T5" i="18"/>
  <c r="T5" i="20"/>
  <c r="H3" i="12"/>
  <c r="H4" i="12"/>
  <c r="H5" i="12"/>
  <c r="H6" i="12"/>
  <c r="H7" i="12"/>
  <c r="H21" i="13"/>
  <c r="H21" i="14"/>
  <c r="H21" i="15"/>
  <c r="H20" i="14"/>
  <c r="H8" i="12"/>
  <c r="H20" i="13"/>
  <c r="H20" i="15"/>
  <c r="H19" i="14"/>
  <c r="H19" i="13"/>
  <c r="H19" i="15"/>
  <c r="H18" i="14"/>
  <c r="H18" i="13"/>
  <c r="H18" i="15"/>
  <c r="H17" i="14"/>
  <c r="H17" i="13"/>
  <c r="H17" i="15"/>
  <c r="H1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6" i="15"/>
  <c r="H15" i="14"/>
  <c r="H15" i="15"/>
  <c r="H14" i="14"/>
  <c r="H14" i="15"/>
  <c r="H13" i="14"/>
  <c r="H13" i="15"/>
  <c r="H12" i="14"/>
  <c r="H12" i="15"/>
  <c r="H11" i="14"/>
  <c r="H11" i="15"/>
  <c r="H45" i="14"/>
  <c r="H45" i="13"/>
  <c r="H45" i="15"/>
  <c r="H46" i="14"/>
  <c r="H46" i="13"/>
  <c r="H46" i="15"/>
  <c r="H47" i="14"/>
  <c r="H47" i="13"/>
  <c r="H47" i="15"/>
  <c r="H48" i="14"/>
  <c r="H48" i="13"/>
  <c r="H48" i="15"/>
  <c r="H49" i="14"/>
  <c r="H49" i="13"/>
  <c r="H49" i="15"/>
  <c r="H50" i="14"/>
  <c r="H50" i="13"/>
  <c r="H50" i="15"/>
  <c r="H51" i="14"/>
  <c r="H51" i="13"/>
  <c r="H51" i="15"/>
  <c r="H52" i="14"/>
  <c r="H52" i="13"/>
  <c r="H52" i="15"/>
  <c r="H53" i="14"/>
  <c r="H53" i="13"/>
  <c r="H53" i="15"/>
  <c r="H54" i="13"/>
  <c r="H54" i="14"/>
  <c r="H54" i="15"/>
  <c r="H44" i="14"/>
  <c r="H44" i="13"/>
  <c r="H44" i="15"/>
  <c r="H43" i="14"/>
  <c r="H43" i="13"/>
  <c r="H43" i="15"/>
  <c r="H9" i="14"/>
  <c r="H9" i="15"/>
  <c r="H10" i="14"/>
  <c r="H10" i="15"/>
  <c r="H42" i="14"/>
  <c r="H42" i="13"/>
  <c r="H42" i="15"/>
  <c r="H41" i="14"/>
  <c r="H41" i="13"/>
  <c r="H41" i="15"/>
  <c r="H7" i="14"/>
  <c r="H7" i="15"/>
  <c r="H8" i="14"/>
  <c r="H8" i="15"/>
  <c r="H40" i="14"/>
  <c r="H40" i="13"/>
  <c r="H40" i="15"/>
  <c r="H39" i="14"/>
  <c r="H39" i="13"/>
  <c r="H39" i="15"/>
  <c r="H5" i="14"/>
  <c r="H5" i="15"/>
  <c r="U5" i="15"/>
  <c r="U5" i="18"/>
  <c r="U5" i="20"/>
  <c r="I3" i="12"/>
  <c r="I4" i="12"/>
  <c r="I5" i="12"/>
  <c r="I6" i="12"/>
  <c r="I7" i="12"/>
  <c r="I21" i="13"/>
  <c r="I21" i="14"/>
  <c r="I21" i="15"/>
  <c r="I20" i="14"/>
  <c r="I8" i="12"/>
  <c r="I20" i="13"/>
  <c r="I20" i="15"/>
  <c r="I19" i="14"/>
  <c r="I19" i="13"/>
  <c r="I19" i="15"/>
  <c r="I18" i="14"/>
  <c r="I18" i="13"/>
  <c r="I18" i="15"/>
  <c r="I17" i="14"/>
  <c r="I17" i="13"/>
  <c r="I17" i="15"/>
  <c r="I16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6" i="15"/>
  <c r="I15" i="14"/>
  <c r="I15" i="15"/>
  <c r="I14" i="14"/>
  <c r="I14" i="15"/>
  <c r="I13" i="14"/>
  <c r="I13" i="15"/>
  <c r="I12" i="14"/>
  <c r="I12" i="15"/>
  <c r="I11" i="14"/>
  <c r="I11" i="15"/>
  <c r="I45" i="14"/>
  <c r="I45" i="13"/>
  <c r="I45" i="15"/>
  <c r="I46" i="14"/>
  <c r="I46" i="13"/>
  <c r="I46" i="15"/>
  <c r="I47" i="14"/>
  <c r="I47" i="13"/>
  <c r="I47" i="15"/>
  <c r="I48" i="14"/>
  <c r="I48" i="13"/>
  <c r="I48" i="15"/>
  <c r="I49" i="14"/>
  <c r="I49" i="13"/>
  <c r="I49" i="15"/>
  <c r="I50" i="14"/>
  <c r="I50" i="13"/>
  <c r="I50" i="15"/>
  <c r="I51" i="14"/>
  <c r="I51" i="13"/>
  <c r="I51" i="15"/>
  <c r="I52" i="14"/>
  <c r="I52" i="13"/>
  <c r="I52" i="15"/>
  <c r="I53" i="14"/>
  <c r="I53" i="13"/>
  <c r="I53" i="15"/>
  <c r="I54" i="13"/>
  <c r="I54" i="14"/>
  <c r="I54" i="15"/>
  <c r="I44" i="14"/>
  <c r="I44" i="13"/>
  <c r="I44" i="15"/>
  <c r="I43" i="14"/>
  <c r="I43" i="13"/>
  <c r="I43" i="15"/>
  <c r="I9" i="14"/>
  <c r="I9" i="15"/>
  <c r="I10" i="14"/>
  <c r="I10" i="15"/>
  <c r="I42" i="14"/>
  <c r="I42" i="13"/>
  <c r="I42" i="15"/>
  <c r="I41" i="14"/>
  <c r="I41" i="13"/>
  <c r="I41" i="15"/>
  <c r="I7" i="14"/>
  <c r="I7" i="15"/>
  <c r="I8" i="14"/>
  <c r="I8" i="15"/>
  <c r="I40" i="14"/>
  <c r="I40" i="13"/>
  <c r="I40" i="15"/>
  <c r="I39" i="14"/>
  <c r="I39" i="13"/>
  <c r="I39" i="15"/>
  <c r="I5" i="14"/>
  <c r="I5" i="15"/>
  <c r="V5" i="15"/>
  <c r="V5" i="18"/>
  <c r="V5" i="20"/>
  <c r="J3" i="12"/>
  <c r="J4" i="12"/>
  <c r="J5" i="12"/>
  <c r="J6" i="12"/>
  <c r="J7" i="12"/>
  <c r="J21" i="13"/>
  <c r="J21" i="14"/>
  <c r="J21" i="15"/>
  <c r="J20" i="14"/>
  <c r="J8" i="12"/>
  <c r="J20" i="13"/>
  <c r="J20" i="15"/>
  <c r="J19" i="14"/>
  <c r="J19" i="13"/>
  <c r="J19" i="15"/>
  <c r="J18" i="14"/>
  <c r="J18" i="13"/>
  <c r="J18" i="15"/>
  <c r="J17" i="14"/>
  <c r="J17" i="13"/>
  <c r="J17" i="15"/>
  <c r="J16" i="14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6" i="15"/>
  <c r="J15" i="14"/>
  <c r="J15" i="15"/>
  <c r="J14" i="14"/>
  <c r="J14" i="15"/>
  <c r="J13" i="14"/>
  <c r="J13" i="15"/>
  <c r="J12" i="14"/>
  <c r="J12" i="15"/>
  <c r="J11" i="14"/>
  <c r="J11" i="15"/>
  <c r="J45" i="14"/>
  <c r="J45" i="13"/>
  <c r="J45" i="15"/>
  <c r="J46" i="14"/>
  <c r="J46" i="13"/>
  <c r="J46" i="15"/>
  <c r="J47" i="14"/>
  <c r="J47" i="13"/>
  <c r="J47" i="15"/>
  <c r="J48" i="14"/>
  <c r="J48" i="13"/>
  <c r="J48" i="15"/>
  <c r="J49" i="14"/>
  <c r="J49" i="13"/>
  <c r="J49" i="15"/>
  <c r="J50" i="14"/>
  <c r="J50" i="13"/>
  <c r="J50" i="15"/>
  <c r="J51" i="14"/>
  <c r="J51" i="13"/>
  <c r="J51" i="15"/>
  <c r="J52" i="14"/>
  <c r="J52" i="13"/>
  <c r="J52" i="15"/>
  <c r="J53" i="14"/>
  <c r="J53" i="13"/>
  <c r="J53" i="15"/>
  <c r="J54" i="13"/>
  <c r="J54" i="14"/>
  <c r="J54" i="15"/>
  <c r="J44" i="14"/>
  <c r="J44" i="13"/>
  <c r="J44" i="15"/>
  <c r="J43" i="14"/>
  <c r="J43" i="13"/>
  <c r="J43" i="15"/>
  <c r="J9" i="14"/>
  <c r="J9" i="15"/>
  <c r="J10" i="14"/>
  <c r="J10" i="15"/>
  <c r="J42" i="14"/>
  <c r="J42" i="13"/>
  <c r="J42" i="15"/>
  <c r="J41" i="14"/>
  <c r="J41" i="13"/>
  <c r="J41" i="15"/>
  <c r="J7" i="14"/>
  <c r="J7" i="15"/>
  <c r="J8" i="14"/>
  <c r="J8" i="15"/>
  <c r="J40" i="14"/>
  <c r="J40" i="13"/>
  <c r="J40" i="15"/>
  <c r="J39" i="14"/>
  <c r="J39" i="13"/>
  <c r="J39" i="15"/>
  <c r="J5" i="14"/>
  <c r="J5" i="15"/>
  <c r="W5" i="15"/>
  <c r="W5" i="18"/>
  <c r="W5" i="20"/>
  <c r="K3" i="12"/>
  <c r="K4" i="12"/>
  <c r="K5" i="12"/>
  <c r="K6" i="12"/>
  <c r="K7" i="12"/>
  <c r="K21" i="13"/>
  <c r="K21" i="14"/>
  <c r="K21" i="15"/>
  <c r="K20" i="14"/>
  <c r="K8" i="12"/>
  <c r="K20" i="13"/>
  <c r="K20" i="15"/>
  <c r="K19" i="14"/>
  <c r="K19" i="13"/>
  <c r="K19" i="15"/>
  <c r="K18" i="14"/>
  <c r="K18" i="13"/>
  <c r="K18" i="15"/>
  <c r="K17" i="14"/>
  <c r="K17" i="13"/>
  <c r="K17" i="15"/>
  <c r="K16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6" i="15"/>
  <c r="K15" i="14"/>
  <c r="K15" i="15"/>
  <c r="K14" i="14"/>
  <c r="K14" i="15"/>
  <c r="K13" i="14"/>
  <c r="K13" i="15"/>
  <c r="K12" i="14"/>
  <c r="K12" i="15"/>
  <c r="K11" i="14"/>
  <c r="K11" i="15"/>
  <c r="K45" i="14"/>
  <c r="K45" i="13"/>
  <c r="K45" i="15"/>
  <c r="K46" i="14"/>
  <c r="K46" i="13"/>
  <c r="K46" i="15"/>
  <c r="K47" i="14"/>
  <c r="K47" i="13"/>
  <c r="K47" i="15"/>
  <c r="K48" i="14"/>
  <c r="K48" i="13"/>
  <c r="K48" i="15"/>
  <c r="K49" i="14"/>
  <c r="K49" i="13"/>
  <c r="K49" i="15"/>
  <c r="K50" i="14"/>
  <c r="K50" i="13"/>
  <c r="K50" i="15"/>
  <c r="K51" i="14"/>
  <c r="K51" i="13"/>
  <c r="K51" i="15"/>
  <c r="K52" i="14"/>
  <c r="K52" i="13"/>
  <c r="K52" i="15"/>
  <c r="K53" i="14"/>
  <c r="K53" i="13"/>
  <c r="K53" i="15"/>
  <c r="K54" i="13"/>
  <c r="K54" i="14"/>
  <c r="K54" i="15"/>
  <c r="K44" i="14"/>
  <c r="K44" i="13"/>
  <c r="K44" i="15"/>
  <c r="K43" i="14"/>
  <c r="K43" i="13"/>
  <c r="K43" i="15"/>
  <c r="K9" i="14"/>
  <c r="K9" i="15"/>
  <c r="K10" i="14"/>
  <c r="K10" i="15"/>
  <c r="K42" i="14"/>
  <c r="K42" i="13"/>
  <c r="K42" i="15"/>
  <c r="K41" i="14"/>
  <c r="K41" i="13"/>
  <c r="K41" i="15"/>
  <c r="K7" i="14"/>
  <c r="K7" i="15"/>
  <c r="K8" i="14"/>
  <c r="K8" i="15"/>
  <c r="K40" i="14"/>
  <c r="K40" i="13"/>
  <c r="K40" i="15"/>
  <c r="K39" i="14"/>
  <c r="K39" i="13"/>
  <c r="K39" i="15"/>
  <c r="K5" i="14"/>
  <c r="K5" i="15"/>
  <c r="X5" i="15"/>
  <c r="X5" i="18"/>
  <c r="X5" i="20"/>
  <c r="B6" i="14"/>
  <c r="B6" i="15"/>
  <c r="O6" i="15"/>
  <c r="O6" i="18"/>
  <c r="C6" i="14"/>
  <c r="C6" i="15"/>
  <c r="P6" i="15"/>
  <c r="P6" i="18"/>
  <c r="P6" i="20"/>
  <c r="D6" i="14"/>
  <c r="D6" i="15"/>
  <c r="Q6" i="15"/>
  <c r="Q6" i="18"/>
  <c r="Q6" i="20"/>
  <c r="E6" i="14"/>
  <c r="E6" i="15"/>
  <c r="R6" i="15"/>
  <c r="R6" i="18"/>
  <c r="R6" i="20"/>
  <c r="F6" i="14"/>
  <c r="F6" i="15"/>
  <c r="S6" i="15"/>
  <c r="S6" i="18"/>
  <c r="S6" i="20"/>
  <c r="G6" i="14"/>
  <c r="G6" i="15"/>
  <c r="T6" i="15"/>
  <c r="T6" i="18"/>
  <c r="T6" i="20"/>
  <c r="H6" i="14"/>
  <c r="H6" i="15"/>
  <c r="U6" i="15"/>
  <c r="U6" i="18"/>
  <c r="U6" i="20"/>
  <c r="I6" i="14"/>
  <c r="I6" i="15"/>
  <c r="V6" i="15"/>
  <c r="V6" i="18"/>
  <c r="J6" i="14"/>
  <c r="J6" i="15"/>
  <c r="W6" i="15"/>
  <c r="W6" i="18"/>
  <c r="K6" i="14"/>
  <c r="K6" i="15"/>
  <c r="X6" i="15"/>
  <c r="X6" i="18"/>
  <c r="O7" i="15"/>
  <c r="O7" i="18"/>
  <c r="O7" i="20"/>
  <c r="P7" i="15"/>
  <c r="P7" i="18"/>
  <c r="P7" i="20"/>
  <c r="Q7" i="15"/>
  <c r="Q7" i="18"/>
  <c r="Q7" i="20"/>
  <c r="R7" i="15"/>
  <c r="R7" i="18"/>
  <c r="R7" i="20"/>
  <c r="S7" i="15"/>
  <c r="S7" i="18"/>
  <c r="S7" i="20"/>
  <c r="T7" i="15"/>
  <c r="T7" i="18"/>
  <c r="T7" i="20"/>
  <c r="U7" i="15"/>
  <c r="U7" i="18"/>
  <c r="U7" i="20"/>
  <c r="V7" i="15"/>
  <c r="V7" i="18"/>
  <c r="V7" i="20"/>
  <c r="W7" i="15"/>
  <c r="W7" i="18"/>
  <c r="W7" i="20"/>
  <c r="X7" i="15"/>
  <c r="X7" i="18"/>
  <c r="X7" i="20"/>
  <c r="O8" i="15"/>
  <c r="O8" i="18"/>
  <c r="P8" i="15"/>
  <c r="P8" i="18"/>
  <c r="Q8" i="15"/>
  <c r="Q8" i="18"/>
  <c r="R8" i="15"/>
  <c r="R8" i="18"/>
  <c r="S8" i="15"/>
  <c r="S8" i="18"/>
  <c r="T8" i="15"/>
  <c r="T8" i="18"/>
  <c r="U8" i="15"/>
  <c r="U8" i="18"/>
  <c r="V8" i="15"/>
  <c r="V8" i="18"/>
  <c r="W8" i="15"/>
  <c r="W8" i="18"/>
  <c r="X8" i="15"/>
  <c r="X8" i="18"/>
  <c r="B9" i="17"/>
  <c r="B9" i="18"/>
  <c r="O9" i="15"/>
  <c r="O9" i="18"/>
  <c r="C9" i="17"/>
  <c r="C9" i="18"/>
  <c r="P9" i="15"/>
  <c r="P9" i="18"/>
  <c r="D9" i="17"/>
  <c r="D9" i="18"/>
  <c r="Q9" i="15"/>
  <c r="Q9" i="18"/>
  <c r="E9" i="17"/>
  <c r="E9" i="18"/>
  <c r="R9" i="15"/>
  <c r="R9" i="18"/>
  <c r="F9" i="17"/>
  <c r="F9" i="18"/>
  <c r="S9" i="15"/>
  <c r="S9" i="18"/>
  <c r="G9" i="17"/>
  <c r="G9" i="18"/>
  <c r="T9" i="15"/>
  <c r="T9" i="18"/>
  <c r="H9" i="17"/>
  <c r="H9" i="18"/>
  <c r="U9" i="15"/>
  <c r="U9" i="18"/>
  <c r="I9" i="17"/>
  <c r="I9" i="18"/>
  <c r="V9" i="15"/>
  <c r="V9" i="18"/>
  <c r="J9" i="17"/>
  <c r="J9" i="18"/>
  <c r="W9" i="15"/>
  <c r="W9" i="18"/>
  <c r="K9" i="17"/>
  <c r="K9" i="18"/>
  <c r="X9" i="15"/>
  <c r="X9" i="18"/>
  <c r="B10" i="17"/>
  <c r="B10" i="18"/>
  <c r="O10" i="15"/>
  <c r="O10" i="18"/>
  <c r="C10" i="17"/>
  <c r="C10" i="18"/>
  <c r="P10" i="15"/>
  <c r="P10" i="18"/>
  <c r="D10" i="17"/>
  <c r="D10" i="18"/>
  <c r="Q10" i="15"/>
  <c r="Q10" i="18"/>
  <c r="E10" i="17"/>
  <c r="E10" i="18"/>
  <c r="R10" i="15"/>
  <c r="R10" i="18"/>
  <c r="F10" i="17"/>
  <c r="F10" i="18"/>
  <c r="S10" i="15"/>
  <c r="S10" i="18"/>
  <c r="G10" i="17"/>
  <c r="G10" i="18"/>
  <c r="T10" i="15"/>
  <c r="T10" i="18"/>
  <c r="H10" i="17"/>
  <c r="H10" i="18"/>
  <c r="U10" i="15"/>
  <c r="U10" i="18"/>
  <c r="I10" i="17"/>
  <c r="I10" i="18"/>
  <c r="V10" i="15"/>
  <c r="V10" i="18"/>
  <c r="J10" i="17"/>
  <c r="J10" i="18"/>
  <c r="W10" i="15"/>
  <c r="W10" i="18"/>
  <c r="K10" i="17"/>
  <c r="K10" i="18"/>
  <c r="X10" i="15"/>
  <c r="X10" i="18"/>
  <c r="B11" i="17"/>
  <c r="B11" i="18"/>
  <c r="O11" i="15"/>
  <c r="O11" i="18"/>
  <c r="C11" i="17"/>
  <c r="C11" i="18"/>
  <c r="P11" i="15"/>
  <c r="P11" i="18"/>
  <c r="D11" i="17"/>
  <c r="D11" i="18"/>
  <c r="Q11" i="15"/>
  <c r="Q11" i="18"/>
  <c r="E11" i="17"/>
  <c r="E11" i="18"/>
  <c r="R11" i="15"/>
  <c r="R11" i="18"/>
  <c r="F11" i="17"/>
  <c r="F11" i="18"/>
  <c r="S11" i="15"/>
  <c r="S11" i="18"/>
  <c r="G11" i="17"/>
  <c r="G11" i="18"/>
  <c r="T11" i="15"/>
  <c r="T11" i="18"/>
  <c r="H11" i="17"/>
  <c r="H11" i="18"/>
  <c r="U11" i="15"/>
  <c r="U11" i="18"/>
  <c r="I11" i="17"/>
  <c r="I11" i="18"/>
  <c r="V11" i="15"/>
  <c r="V11" i="18"/>
  <c r="J11" i="17"/>
  <c r="J11" i="18"/>
  <c r="W11" i="15"/>
  <c r="W11" i="18"/>
  <c r="K11" i="17"/>
  <c r="K11" i="18"/>
  <c r="X11" i="15"/>
  <c r="X11" i="18"/>
  <c r="O12" i="15"/>
  <c r="O12" i="18"/>
  <c r="P12" i="15"/>
  <c r="P12" i="18"/>
  <c r="Q12" i="15"/>
  <c r="Q12" i="18"/>
  <c r="R12" i="15"/>
  <c r="R12" i="18"/>
  <c r="S12" i="15"/>
  <c r="S12" i="18"/>
  <c r="T12" i="15"/>
  <c r="T12" i="18"/>
  <c r="U12" i="15"/>
  <c r="U12" i="18"/>
  <c r="V12" i="15"/>
  <c r="V12" i="18"/>
  <c r="W12" i="15"/>
  <c r="W12" i="18"/>
  <c r="X12" i="15"/>
  <c r="X12" i="18"/>
  <c r="O13" i="15"/>
  <c r="O13" i="18"/>
  <c r="P13" i="15"/>
  <c r="P13" i="18"/>
  <c r="Q13" i="15"/>
  <c r="Q13" i="18"/>
  <c r="R13" i="15"/>
  <c r="R13" i="18"/>
  <c r="S13" i="15"/>
  <c r="S13" i="18"/>
  <c r="T13" i="15"/>
  <c r="T13" i="18"/>
  <c r="U13" i="15"/>
  <c r="U13" i="18"/>
  <c r="V13" i="15"/>
  <c r="V13" i="18"/>
  <c r="W13" i="15"/>
  <c r="W13" i="18"/>
  <c r="X13" i="15"/>
  <c r="X13" i="18"/>
  <c r="O14" i="15"/>
  <c r="O14" i="18"/>
  <c r="P14" i="15"/>
  <c r="P14" i="18"/>
  <c r="Q14" i="15"/>
  <c r="Q14" i="18"/>
  <c r="R14" i="15"/>
  <c r="R14" i="18"/>
  <c r="S14" i="15"/>
  <c r="S14" i="18"/>
  <c r="T14" i="15"/>
  <c r="T14" i="18"/>
  <c r="U14" i="15"/>
  <c r="U14" i="18"/>
  <c r="V14" i="15"/>
  <c r="V14" i="18"/>
  <c r="W14" i="15"/>
  <c r="W14" i="18"/>
  <c r="X14" i="15"/>
  <c r="X14" i="18"/>
  <c r="O15" i="15"/>
  <c r="O15" i="18"/>
  <c r="P15" i="15"/>
  <c r="P15" i="18"/>
  <c r="Q15" i="15"/>
  <c r="Q15" i="18"/>
  <c r="R15" i="15"/>
  <c r="R15" i="18"/>
  <c r="S15" i="15"/>
  <c r="S15" i="18"/>
  <c r="T15" i="15"/>
  <c r="T15" i="18"/>
  <c r="U15" i="15"/>
  <c r="U15" i="18"/>
  <c r="V15" i="15"/>
  <c r="V15" i="18"/>
  <c r="W15" i="15"/>
  <c r="W15" i="18"/>
  <c r="X15" i="15"/>
  <c r="X15" i="18"/>
  <c r="O16" i="15"/>
  <c r="O16" i="18"/>
  <c r="P16" i="15"/>
  <c r="P16" i="18"/>
  <c r="Q16" i="15"/>
  <c r="Q16" i="18"/>
  <c r="R16" i="15"/>
  <c r="R16" i="18"/>
  <c r="S16" i="15"/>
  <c r="S16" i="18"/>
  <c r="T16" i="15"/>
  <c r="T16" i="18"/>
  <c r="U16" i="15"/>
  <c r="U16" i="18"/>
  <c r="V16" i="15"/>
  <c r="V16" i="18"/>
  <c r="W16" i="15"/>
  <c r="W16" i="18"/>
  <c r="X16" i="15"/>
  <c r="X16" i="18"/>
  <c r="O17" i="15"/>
  <c r="O17" i="18"/>
  <c r="P17" i="15"/>
  <c r="P17" i="18"/>
  <c r="Q17" i="15"/>
  <c r="Q17" i="18"/>
  <c r="R17" i="15"/>
  <c r="R17" i="18"/>
  <c r="S17" i="15"/>
  <c r="S17" i="18"/>
  <c r="T17" i="15"/>
  <c r="T17" i="18"/>
  <c r="U17" i="15"/>
  <c r="U17" i="18"/>
  <c r="V17" i="15"/>
  <c r="V17" i="18"/>
  <c r="W17" i="15"/>
  <c r="W17" i="18"/>
  <c r="X17" i="15"/>
  <c r="X17" i="18"/>
  <c r="O18" i="15"/>
  <c r="O18" i="18"/>
  <c r="P18" i="15"/>
  <c r="P18" i="18"/>
  <c r="P18" i="20"/>
  <c r="Q18" i="15"/>
  <c r="Q18" i="18"/>
  <c r="Q18" i="20"/>
  <c r="R18" i="15"/>
  <c r="R18" i="18"/>
  <c r="R18" i="20"/>
  <c r="S18" i="15"/>
  <c r="S18" i="18"/>
  <c r="S18" i="20"/>
  <c r="T18" i="15"/>
  <c r="T18" i="18"/>
  <c r="T18" i="20"/>
  <c r="U18" i="15"/>
  <c r="U18" i="18"/>
  <c r="V18" i="15"/>
  <c r="V18" i="18"/>
  <c r="V18" i="20"/>
  <c r="W18" i="15"/>
  <c r="W18" i="18"/>
  <c r="W18" i="20"/>
  <c r="X18" i="15"/>
  <c r="X18" i="18"/>
  <c r="O19" i="15"/>
  <c r="O19" i="18"/>
  <c r="O19" i="20"/>
  <c r="P19" i="15"/>
  <c r="P19" i="18"/>
  <c r="P19" i="20"/>
  <c r="Q19" i="15"/>
  <c r="Q19" i="18"/>
  <c r="Q19" i="20"/>
  <c r="R19" i="15"/>
  <c r="R19" i="18"/>
  <c r="R19" i="20"/>
  <c r="S19" i="15"/>
  <c r="S19" i="18"/>
  <c r="S19" i="20"/>
  <c r="T19" i="15"/>
  <c r="T19" i="18"/>
  <c r="T19" i="20"/>
  <c r="U19" i="15"/>
  <c r="U19" i="18"/>
  <c r="U19" i="20"/>
  <c r="V19" i="15"/>
  <c r="V19" i="18"/>
  <c r="V19" i="20"/>
  <c r="W19" i="15"/>
  <c r="W19" i="18"/>
  <c r="W19" i="20"/>
  <c r="X19" i="15"/>
  <c r="X19" i="18"/>
  <c r="X19" i="20"/>
  <c r="B38" i="14"/>
  <c r="B38" i="13"/>
  <c r="B38" i="15"/>
  <c r="B37" i="14"/>
  <c r="B37" i="13"/>
  <c r="B37" i="15"/>
  <c r="B36" i="14"/>
  <c r="B36" i="13"/>
  <c r="B36" i="15"/>
  <c r="O36" i="15"/>
  <c r="O36" i="18"/>
  <c r="C38" i="14"/>
  <c r="C38" i="13"/>
  <c r="C38" i="15"/>
  <c r="C37" i="14"/>
  <c r="C37" i="13"/>
  <c r="C37" i="15"/>
  <c r="C36" i="14"/>
  <c r="C36" i="13"/>
  <c r="C36" i="15"/>
  <c r="P36" i="15"/>
  <c r="P36" i="18"/>
  <c r="D38" i="14"/>
  <c r="D38" i="13"/>
  <c r="D38" i="15"/>
  <c r="D37" i="14"/>
  <c r="D37" i="13"/>
  <c r="D37" i="15"/>
  <c r="D36" i="14"/>
  <c r="D36" i="13"/>
  <c r="D36" i="15"/>
  <c r="Q36" i="15"/>
  <c r="Q36" i="18"/>
  <c r="E38" i="14"/>
  <c r="E38" i="13"/>
  <c r="E38" i="15"/>
  <c r="E37" i="14"/>
  <c r="E37" i="13"/>
  <c r="E37" i="15"/>
  <c r="E36" i="14"/>
  <c r="E36" i="13"/>
  <c r="E36" i="15"/>
  <c r="R36" i="15"/>
  <c r="R36" i="18"/>
  <c r="F38" i="14"/>
  <c r="F38" i="13"/>
  <c r="F38" i="15"/>
  <c r="F37" i="14"/>
  <c r="F37" i="13"/>
  <c r="F37" i="15"/>
  <c r="F36" i="14"/>
  <c r="F36" i="13"/>
  <c r="F36" i="15"/>
  <c r="S36" i="15"/>
  <c r="S36" i="18"/>
  <c r="G38" i="14"/>
  <c r="G38" i="13"/>
  <c r="G38" i="15"/>
  <c r="G37" i="14"/>
  <c r="G37" i="13"/>
  <c r="G37" i="15"/>
  <c r="G36" i="14"/>
  <c r="G36" i="13"/>
  <c r="G36" i="15"/>
  <c r="T36" i="15"/>
  <c r="T36" i="18"/>
  <c r="H38" i="14"/>
  <c r="H38" i="13"/>
  <c r="H38" i="15"/>
  <c r="H37" i="14"/>
  <c r="H37" i="13"/>
  <c r="H37" i="15"/>
  <c r="H36" i="14"/>
  <c r="H36" i="13"/>
  <c r="H36" i="15"/>
  <c r="U36" i="15"/>
  <c r="U36" i="18"/>
  <c r="I38" i="14"/>
  <c r="I38" i="13"/>
  <c r="I38" i="15"/>
  <c r="I37" i="14"/>
  <c r="I37" i="13"/>
  <c r="I37" i="15"/>
  <c r="I36" i="14"/>
  <c r="I36" i="13"/>
  <c r="I36" i="15"/>
  <c r="V36" i="15"/>
  <c r="V36" i="18"/>
  <c r="J38" i="14"/>
  <c r="J38" i="13"/>
  <c r="J38" i="15"/>
  <c r="J37" i="14"/>
  <c r="J37" i="13"/>
  <c r="J37" i="15"/>
  <c r="J36" i="14"/>
  <c r="J36" i="13"/>
  <c r="J36" i="15"/>
  <c r="W36" i="15"/>
  <c r="W36" i="18"/>
  <c r="K38" i="14"/>
  <c r="K38" i="13"/>
  <c r="K38" i="15"/>
  <c r="K37" i="14"/>
  <c r="K37" i="13"/>
  <c r="K37" i="15"/>
  <c r="K36" i="14"/>
  <c r="K36" i="13"/>
  <c r="K36" i="15"/>
  <c r="X36" i="15"/>
  <c r="X36" i="18"/>
  <c r="O37" i="15"/>
  <c r="O37" i="18"/>
  <c r="P37" i="15"/>
  <c r="P37" i="18"/>
  <c r="Q37" i="15"/>
  <c r="Q37" i="18"/>
  <c r="R37" i="15"/>
  <c r="R37" i="18"/>
  <c r="S37" i="15"/>
  <c r="S37" i="18"/>
  <c r="T37" i="15"/>
  <c r="T37" i="18"/>
  <c r="U37" i="15"/>
  <c r="U37" i="18"/>
  <c r="V37" i="15"/>
  <c r="V37" i="18"/>
  <c r="W37" i="15"/>
  <c r="W37" i="18"/>
  <c r="X37" i="15"/>
  <c r="X37" i="18"/>
  <c r="O38" i="15"/>
  <c r="O38" i="18"/>
  <c r="P38" i="15"/>
  <c r="P38" i="18"/>
  <c r="Q38" i="15"/>
  <c r="Q38" i="18"/>
  <c r="R38" i="15"/>
  <c r="R38" i="18"/>
  <c r="S38" i="15"/>
  <c r="S38" i="18"/>
  <c r="T38" i="15"/>
  <c r="T38" i="18"/>
  <c r="U38" i="15"/>
  <c r="U38" i="18"/>
  <c r="V38" i="15"/>
  <c r="V38" i="18"/>
  <c r="W38" i="15"/>
  <c r="W38" i="18"/>
  <c r="X38" i="15"/>
  <c r="X38" i="18"/>
  <c r="O39" i="15"/>
  <c r="O39" i="18"/>
  <c r="P39" i="15"/>
  <c r="P39" i="18"/>
  <c r="Q39" i="15"/>
  <c r="Q39" i="18"/>
  <c r="R39" i="15"/>
  <c r="R39" i="18"/>
  <c r="S39" i="15"/>
  <c r="S39" i="18"/>
  <c r="T39" i="15"/>
  <c r="T39" i="18"/>
  <c r="U39" i="15"/>
  <c r="U39" i="18"/>
  <c r="V39" i="15"/>
  <c r="V39" i="18"/>
  <c r="W39" i="15"/>
  <c r="W39" i="18"/>
  <c r="X39" i="15"/>
  <c r="X39" i="18"/>
  <c r="O40" i="15"/>
  <c r="O40" i="18"/>
  <c r="P40" i="15"/>
  <c r="P40" i="18"/>
  <c r="Q40" i="15"/>
  <c r="Q40" i="18"/>
  <c r="R40" i="15"/>
  <c r="R40" i="18"/>
  <c r="S40" i="15"/>
  <c r="S40" i="18"/>
  <c r="T40" i="15"/>
  <c r="T40" i="18"/>
  <c r="U40" i="15"/>
  <c r="U40" i="18"/>
  <c r="V40" i="15"/>
  <c r="V40" i="18"/>
  <c r="W40" i="15"/>
  <c r="W40" i="18"/>
  <c r="X40" i="15"/>
  <c r="X40" i="18"/>
  <c r="O41" i="15"/>
  <c r="O41" i="18"/>
  <c r="P41" i="15"/>
  <c r="P41" i="18"/>
  <c r="Q41" i="15"/>
  <c r="Q41" i="18"/>
  <c r="R41" i="15"/>
  <c r="R41" i="18"/>
  <c r="S41" i="15"/>
  <c r="S41" i="18"/>
  <c r="T41" i="15"/>
  <c r="T41" i="18"/>
  <c r="U41" i="15"/>
  <c r="U41" i="18"/>
  <c r="V41" i="15"/>
  <c r="V41" i="18"/>
  <c r="W41" i="15"/>
  <c r="W41" i="18"/>
  <c r="X41" i="15"/>
  <c r="X41" i="18"/>
  <c r="B42" i="17"/>
  <c r="B42" i="18"/>
  <c r="O42" i="15"/>
  <c r="O42" i="18"/>
  <c r="C42" i="17"/>
  <c r="C42" i="18"/>
  <c r="P42" i="15"/>
  <c r="P42" i="18"/>
  <c r="D42" i="17"/>
  <c r="D42" i="18"/>
  <c r="Q42" i="15"/>
  <c r="Q42" i="18"/>
  <c r="E42" i="17"/>
  <c r="E42" i="18"/>
  <c r="R42" i="15"/>
  <c r="R42" i="18"/>
  <c r="F42" i="17"/>
  <c r="F42" i="18"/>
  <c r="S42" i="15"/>
  <c r="S42" i="18"/>
  <c r="G42" i="17"/>
  <c r="G42" i="18"/>
  <c r="T42" i="15"/>
  <c r="T42" i="18"/>
  <c r="H42" i="17"/>
  <c r="H42" i="18"/>
  <c r="U42" i="15"/>
  <c r="U42" i="18"/>
  <c r="I42" i="17"/>
  <c r="I42" i="18"/>
  <c r="V42" i="15"/>
  <c r="V42" i="18"/>
  <c r="J42" i="17"/>
  <c r="J42" i="18"/>
  <c r="W42" i="15"/>
  <c r="W42" i="18"/>
  <c r="K42" i="17"/>
  <c r="K42" i="18"/>
  <c r="X42" i="15"/>
  <c r="X42" i="18"/>
  <c r="B43" i="17"/>
  <c r="B43" i="18"/>
  <c r="O43" i="15"/>
  <c r="O43" i="18"/>
  <c r="O43" i="20"/>
  <c r="C43" i="17"/>
  <c r="C43" i="18"/>
  <c r="P43" i="15"/>
  <c r="P43" i="18"/>
  <c r="P43" i="20"/>
  <c r="D43" i="17"/>
  <c r="D43" i="18"/>
  <c r="Q43" i="15"/>
  <c r="Q43" i="18"/>
  <c r="Q43" i="20"/>
  <c r="E43" i="17"/>
  <c r="E43" i="18"/>
  <c r="R43" i="15"/>
  <c r="R43" i="18"/>
  <c r="R43" i="20"/>
  <c r="F43" i="17"/>
  <c r="F43" i="18"/>
  <c r="S43" i="15"/>
  <c r="S43" i="18"/>
  <c r="S43" i="20"/>
  <c r="G43" i="17"/>
  <c r="G43" i="18"/>
  <c r="T43" i="15"/>
  <c r="T43" i="18"/>
  <c r="T43" i="20"/>
  <c r="H43" i="17"/>
  <c r="H43" i="18"/>
  <c r="U43" i="15"/>
  <c r="U43" i="18"/>
  <c r="U43" i="20"/>
  <c r="I43" i="17"/>
  <c r="I43" i="18"/>
  <c r="V43" i="15"/>
  <c r="V43" i="18"/>
  <c r="V43" i="20"/>
  <c r="J43" i="17"/>
  <c r="J43" i="18"/>
  <c r="W43" i="15"/>
  <c r="W43" i="18"/>
  <c r="W43" i="20"/>
  <c r="K43" i="17"/>
  <c r="K43" i="18"/>
  <c r="X43" i="15"/>
  <c r="X43" i="18"/>
  <c r="X43" i="20"/>
  <c r="B44" i="17"/>
  <c r="B44" i="20"/>
  <c r="B44" i="18"/>
  <c r="O44" i="15"/>
  <c r="O44" i="18"/>
  <c r="O44" i="20"/>
  <c r="C44" i="17"/>
  <c r="C44" i="20"/>
  <c r="C44" i="18"/>
  <c r="P44" i="15"/>
  <c r="P44" i="18"/>
  <c r="P44" i="20"/>
  <c r="D44" i="17"/>
  <c r="D44" i="20"/>
  <c r="D44" i="18"/>
  <c r="Q44" i="15"/>
  <c r="Q44" i="18"/>
  <c r="Q44" i="20"/>
  <c r="E44" i="17"/>
  <c r="E44" i="20"/>
  <c r="E44" i="18"/>
  <c r="R44" i="15"/>
  <c r="R44" i="18"/>
  <c r="R44" i="20"/>
  <c r="F44" i="17"/>
  <c r="F44" i="20"/>
  <c r="F44" i="18"/>
  <c r="S44" i="15"/>
  <c r="S44" i="18"/>
  <c r="S44" i="20"/>
  <c r="G44" i="17"/>
  <c r="G44" i="20"/>
  <c r="G44" i="18"/>
  <c r="T44" i="15"/>
  <c r="T44" i="18"/>
  <c r="T44" i="20"/>
  <c r="H44" i="17"/>
  <c r="H44" i="20"/>
  <c r="H44" i="18"/>
  <c r="U44" i="15"/>
  <c r="U44" i="18"/>
  <c r="U44" i="20"/>
  <c r="I44" i="17"/>
  <c r="I44" i="20"/>
  <c r="I44" i="18"/>
  <c r="V44" i="15"/>
  <c r="V44" i="18"/>
  <c r="V44" i="20"/>
  <c r="J44" i="17"/>
  <c r="J44" i="20"/>
  <c r="J44" i="18"/>
  <c r="W44" i="15"/>
  <c r="W44" i="18"/>
  <c r="W44" i="20"/>
  <c r="K44" i="17"/>
  <c r="K44" i="20"/>
  <c r="K44" i="18"/>
  <c r="X44" i="15"/>
  <c r="X44" i="18"/>
  <c r="X44" i="20"/>
  <c r="B35" i="13"/>
  <c r="B35" i="14"/>
  <c r="B29" i="22"/>
  <c r="B16" i="22"/>
  <c r="B35" i="15"/>
  <c r="B34" i="14"/>
  <c r="B34" i="13"/>
  <c r="B34" i="17"/>
  <c r="B34" i="20"/>
  <c r="B34" i="18"/>
  <c r="B34" i="15"/>
  <c r="O34" i="15"/>
  <c r="O34" i="18"/>
  <c r="O34" i="20"/>
  <c r="C35" i="13"/>
  <c r="C35" i="14"/>
  <c r="C29" i="22"/>
  <c r="C16" i="22"/>
  <c r="C35" i="15"/>
  <c r="C34" i="14"/>
  <c r="C34" i="13"/>
  <c r="C34" i="17"/>
  <c r="C34" i="20"/>
  <c r="C34" i="18"/>
  <c r="C34" i="15"/>
  <c r="P34" i="15"/>
  <c r="P34" i="18"/>
  <c r="P34" i="20"/>
  <c r="D35" i="13"/>
  <c r="D35" i="14"/>
  <c r="D29" i="22"/>
  <c r="D16" i="22"/>
  <c r="D35" i="15"/>
  <c r="D34" i="14"/>
  <c r="D34" i="13"/>
  <c r="D34" i="17"/>
  <c r="D34" i="20"/>
  <c r="D34" i="18"/>
  <c r="D34" i="15"/>
  <c r="Q34" i="15"/>
  <c r="Q34" i="18"/>
  <c r="Q34" i="20"/>
  <c r="E35" i="13"/>
  <c r="E35" i="14"/>
  <c r="E29" i="22"/>
  <c r="E16" i="22"/>
  <c r="E35" i="15"/>
  <c r="E34" i="14"/>
  <c r="E34" i="13"/>
  <c r="E34" i="17"/>
  <c r="E34" i="20"/>
  <c r="E34" i="18"/>
  <c r="E34" i="15"/>
  <c r="R34" i="15"/>
  <c r="R34" i="18"/>
  <c r="R34" i="20"/>
  <c r="F35" i="13"/>
  <c r="F35" i="14"/>
  <c r="F29" i="22"/>
  <c r="F16" i="22"/>
  <c r="F35" i="15"/>
  <c r="F34" i="14"/>
  <c r="F34" i="13"/>
  <c r="F34" i="17"/>
  <c r="F34" i="20"/>
  <c r="F34" i="18"/>
  <c r="F34" i="15"/>
  <c r="S34" i="15"/>
  <c r="S34" i="18"/>
  <c r="S34" i="20"/>
  <c r="G35" i="13"/>
  <c r="G35" i="14"/>
  <c r="G29" i="22"/>
  <c r="G16" i="22"/>
  <c r="G35" i="15"/>
  <c r="G34" i="14"/>
  <c r="G34" i="13"/>
  <c r="G34" i="17"/>
  <c r="G34" i="20"/>
  <c r="G34" i="18"/>
  <c r="G34" i="15"/>
  <c r="T34" i="15"/>
  <c r="T34" i="18"/>
  <c r="T34" i="20"/>
  <c r="H35" i="13"/>
  <c r="H35" i="14"/>
  <c r="H29" i="22"/>
  <c r="H16" i="22"/>
  <c r="H35" i="15"/>
  <c r="H34" i="14"/>
  <c r="H34" i="13"/>
  <c r="H34" i="17"/>
  <c r="H34" i="20"/>
  <c r="H34" i="18"/>
  <c r="H34" i="15"/>
  <c r="U34" i="15"/>
  <c r="U34" i="18"/>
  <c r="U34" i="20"/>
  <c r="I35" i="13"/>
  <c r="I35" i="14"/>
  <c r="I29" i="22"/>
  <c r="I16" i="22"/>
  <c r="I35" i="15"/>
  <c r="I34" i="14"/>
  <c r="I34" i="13"/>
  <c r="I34" i="17"/>
  <c r="I34" i="20"/>
  <c r="I34" i="18"/>
  <c r="I34" i="15"/>
  <c r="V34" i="15"/>
  <c r="V34" i="18"/>
  <c r="V34" i="20"/>
  <c r="J35" i="13"/>
  <c r="J35" i="14"/>
  <c r="J29" i="22"/>
  <c r="J16" i="22"/>
  <c r="J35" i="15"/>
  <c r="J34" i="14"/>
  <c r="J34" i="13"/>
  <c r="J34" i="17"/>
  <c r="J34" i="20"/>
  <c r="J34" i="18"/>
  <c r="J34" i="15"/>
  <c r="W34" i="15"/>
  <c r="W34" i="18"/>
  <c r="W34" i="20"/>
  <c r="K35" i="13"/>
  <c r="K35" i="14"/>
  <c r="K29" i="22"/>
  <c r="K16" i="22"/>
  <c r="K35" i="15"/>
  <c r="K34" i="14"/>
  <c r="K34" i="13"/>
  <c r="K34" i="17"/>
  <c r="K34" i="20"/>
  <c r="K34" i="18"/>
  <c r="K34" i="15"/>
  <c r="X34" i="15"/>
  <c r="X34" i="18"/>
  <c r="X34" i="20"/>
  <c r="B4" i="14"/>
  <c r="B4" i="15"/>
  <c r="O4" i="15"/>
  <c r="O4" i="18"/>
  <c r="C4" i="14"/>
  <c r="C4" i="15"/>
  <c r="P4" i="15"/>
  <c r="P4" i="18"/>
  <c r="P4" i="20"/>
  <c r="D4" i="14"/>
  <c r="D4" i="15"/>
  <c r="Q4" i="15"/>
  <c r="Q4" i="18"/>
  <c r="Q4" i="20"/>
  <c r="E4" i="14"/>
  <c r="F4" i="14"/>
  <c r="G4" i="14"/>
  <c r="H4" i="14"/>
  <c r="I4" i="14"/>
  <c r="I4" i="15"/>
  <c r="V4" i="15"/>
  <c r="V4" i="18"/>
  <c r="J4" i="14"/>
  <c r="J4" i="15"/>
  <c r="W4" i="15"/>
  <c r="W4" i="18"/>
  <c r="K4" i="14"/>
  <c r="K4" i="15"/>
  <c r="X4" i="15"/>
  <c r="X4" i="18"/>
  <c r="O20" i="15"/>
  <c r="O20" i="18"/>
  <c r="P20" i="15"/>
  <c r="P20" i="18"/>
  <c r="Q20" i="15"/>
  <c r="Q20" i="18"/>
  <c r="R20" i="15"/>
  <c r="R20" i="18"/>
  <c r="S20" i="15"/>
  <c r="S20" i="18"/>
  <c r="T20" i="15"/>
  <c r="T20" i="18"/>
  <c r="T20" i="20"/>
  <c r="U20" i="15"/>
  <c r="U20" i="18"/>
  <c r="V20" i="15"/>
  <c r="V20" i="18"/>
  <c r="W20" i="15"/>
  <c r="W20" i="18"/>
  <c r="X20" i="15"/>
  <c r="X20" i="18"/>
  <c r="B41" i="32"/>
  <c r="J33" i="12"/>
  <c r="C1" i="28"/>
  <c r="C2" i="28"/>
  <c r="C3" i="28"/>
  <c r="E21" i="32"/>
  <c r="F21" i="32"/>
  <c r="C35" i="32"/>
  <c r="C38" i="32"/>
  <c r="D35" i="32"/>
  <c r="D38" i="32"/>
  <c r="E35" i="32"/>
  <c r="E38" i="32"/>
  <c r="F35" i="32"/>
  <c r="F38" i="32"/>
  <c r="C36" i="32"/>
  <c r="C39" i="32"/>
  <c r="D36" i="32"/>
  <c r="D39" i="32"/>
  <c r="E36" i="32"/>
  <c r="E39" i="32"/>
  <c r="F36" i="32"/>
  <c r="F39" i="32"/>
  <c r="B35" i="32"/>
  <c r="B36" i="32"/>
  <c r="B39" i="32"/>
  <c r="B38" i="32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O11" i="33"/>
  <c r="B38" i="33"/>
  <c r="T38" i="33"/>
  <c r="O12" i="33"/>
  <c r="B39" i="33"/>
  <c r="T39" i="33"/>
  <c r="O13" i="33"/>
  <c r="B40" i="33"/>
  <c r="T40" i="33"/>
  <c r="O14" i="33"/>
  <c r="B41" i="33"/>
  <c r="T41" i="33"/>
  <c r="O15" i="33"/>
  <c r="B42" i="33"/>
  <c r="T42" i="33"/>
  <c r="T43" i="33"/>
  <c r="U39" i="33"/>
  <c r="U40" i="33"/>
  <c r="U41" i="33"/>
  <c r="U42" i="33"/>
  <c r="U43" i="33"/>
  <c r="V40" i="33"/>
  <c r="V41" i="33"/>
  <c r="V42" i="33"/>
  <c r="V43" i="33"/>
  <c r="W41" i="33"/>
  <c r="W42" i="33"/>
  <c r="W43" i="33"/>
  <c r="O3" i="33"/>
  <c r="B30" i="33"/>
  <c r="C30" i="33"/>
  <c r="C43" i="33"/>
  <c r="D30" i="33"/>
  <c r="O4" i="33"/>
  <c r="B31" i="33"/>
  <c r="D31" i="33"/>
  <c r="D43" i="33"/>
  <c r="E30" i="33"/>
  <c r="E31" i="33"/>
  <c r="O5" i="33"/>
  <c r="B32" i="33"/>
  <c r="E32" i="33"/>
  <c r="E43" i="33"/>
  <c r="F30" i="33"/>
  <c r="F31" i="33"/>
  <c r="F32" i="33"/>
  <c r="O6" i="33"/>
  <c r="B33" i="33"/>
  <c r="F33" i="33"/>
  <c r="F43" i="33"/>
  <c r="G30" i="33"/>
  <c r="G31" i="33"/>
  <c r="G32" i="33"/>
  <c r="G33" i="33"/>
  <c r="O7" i="33"/>
  <c r="B34" i="33"/>
  <c r="G34" i="33"/>
  <c r="G43" i="33"/>
  <c r="H30" i="33"/>
  <c r="H31" i="33"/>
  <c r="H32" i="33"/>
  <c r="H33" i="33"/>
  <c r="H34" i="33"/>
  <c r="O8" i="33"/>
  <c r="B35" i="33"/>
  <c r="H35" i="33"/>
  <c r="H43" i="33"/>
  <c r="I30" i="33"/>
  <c r="I31" i="33"/>
  <c r="I32" i="33"/>
  <c r="I33" i="33"/>
  <c r="I34" i="33"/>
  <c r="I35" i="33"/>
  <c r="O9" i="33"/>
  <c r="B36" i="33"/>
  <c r="I36" i="33"/>
  <c r="I43" i="33"/>
  <c r="J30" i="33"/>
  <c r="J31" i="33"/>
  <c r="J32" i="33"/>
  <c r="J33" i="33"/>
  <c r="J34" i="33"/>
  <c r="J35" i="33"/>
  <c r="J36" i="33"/>
  <c r="O10" i="33"/>
  <c r="B37" i="33"/>
  <c r="J37" i="33"/>
  <c r="J43" i="33"/>
  <c r="K30" i="33"/>
  <c r="K31" i="33"/>
  <c r="K32" i="33"/>
  <c r="K33" i="33"/>
  <c r="K34" i="33"/>
  <c r="K35" i="33"/>
  <c r="K36" i="33"/>
  <c r="K37" i="33"/>
  <c r="K38" i="33"/>
  <c r="K43" i="33"/>
  <c r="L30" i="33"/>
  <c r="L31" i="33"/>
  <c r="L32" i="33"/>
  <c r="L33" i="33"/>
  <c r="L34" i="33"/>
  <c r="L35" i="33"/>
  <c r="L36" i="33"/>
  <c r="L37" i="33"/>
  <c r="L38" i="33"/>
  <c r="L39" i="33"/>
  <c r="L43" i="33"/>
  <c r="M31" i="33"/>
  <c r="M32" i="33"/>
  <c r="M33" i="33"/>
  <c r="M34" i="33"/>
  <c r="M35" i="33"/>
  <c r="M36" i="33"/>
  <c r="M37" i="33"/>
  <c r="M38" i="33"/>
  <c r="M39" i="33"/>
  <c r="M40" i="33"/>
  <c r="M43" i="33"/>
  <c r="N32" i="33"/>
  <c r="N33" i="33"/>
  <c r="N34" i="33"/>
  <c r="N35" i="33"/>
  <c r="N36" i="33"/>
  <c r="N37" i="33"/>
  <c r="N38" i="33"/>
  <c r="N39" i="33"/>
  <c r="N40" i="33"/>
  <c r="N41" i="33"/>
  <c r="N43" i="33"/>
  <c r="O33" i="33"/>
  <c r="O34" i="33"/>
  <c r="O35" i="33"/>
  <c r="O36" i="33"/>
  <c r="O37" i="33"/>
  <c r="O38" i="33"/>
  <c r="O39" i="33"/>
  <c r="O40" i="33"/>
  <c r="O41" i="33"/>
  <c r="O42" i="33"/>
  <c r="O43" i="33"/>
  <c r="P34" i="33"/>
  <c r="P35" i="33"/>
  <c r="P36" i="33"/>
  <c r="P37" i="33"/>
  <c r="P38" i="33"/>
  <c r="P39" i="33"/>
  <c r="P40" i="33"/>
  <c r="P41" i="33"/>
  <c r="P42" i="33"/>
  <c r="P43" i="33"/>
  <c r="Q35" i="33"/>
  <c r="Q36" i="33"/>
  <c r="Q37" i="33"/>
  <c r="Q38" i="33"/>
  <c r="Q39" i="33"/>
  <c r="Q40" i="33"/>
  <c r="Q41" i="33"/>
  <c r="Q42" i="33"/>
  <c r="Q43" i="33"/>
  <c r="R36" i="33"/>
  <c r="R37" i="33"/>
  <c r="R38" i="33"/>
  <c r="R39" i="33"/>
  <c r="R40" i="33"/>
  <c r="R41" i="33"/>
  <c r="R42" i="33"/>
  <c r="R43" i="33"/>
  <c r="S37" i="33"/>
  <c r="S38" i="33"/>
  <c r="S39" i="33"/>
  <c r="S40" i="33"/>
  <c r="S41" i="33"/>
  <c r="S42" i="33"/>
  <c r="S43" i="33"/>
  <c r="X42" i="33"/>
  <c r="X43" i="33"/>
  <c r="T56" i="33"/>
  <c r="F119" i="33"/>
  <c r="L21" i="33"/>
  <c r="G26" i="33"/>
  <c r="R8" i="33"/>
  <c r="B51" i="33"/>
  <c r="Q51" i="33"/>
  <c r="L22" i="33"/>
  <c r="H26" i="33"/>
  <c r="R9" i="33"/>
  <c r="B52" i="33"/>
  <c r="Q52" i="33"/>
  <c r="Q53" i="33"/>
  <c r="O56" i="33"/>
  <c r="R52" i="33"/>
  <c r="R53" i="33"/>
  <c r="P56" i="33"/>
  <c r="S53" i="33"/>
  <c r="Q56" i="33"/>
  <c r="T53" i="33"/>
  <c r="R56" i="33"/>
  <c r="U53" i="33"/>
  <c r="S56" i="33"/>
  <c r="L26" i="33"/>
  <c r="R3" i="33"/>
  <c r="B46" i="33"/>
  <c r="I46" i="33"/>
  <c r="L17" i="33"/>
  <c r="C26" i="33"/>
  <c r="R4" i="33"/>
  <c r="B47" i="33"/>
  <c r="I47" i="33"/>
  <c r="L18" i="33"/>
  <c r="D26" i="33"/>
  <c r="R5" i="33"/>
  <c r="B48" i="33"/>
  <c r="I48" i="33"/>
  <c r="L19" i="33"/>
  <c r="E26" i="33"/>
  <c r="R6" i="33"/>
  <c r="B49" i="33"/>
  <c r="I49" i="33"/>
  <c r="L20" i="33"/>
  <c r="F26" i="33"/>
  <c r="R7" i="33"/>
  <c r="B50" i="33"/>
  <c r="I50" i="33"/>
  <c r="I51" i="33"/>
  <c r="I52" i="33"/>
  <c r="I53" i="33"/>
  <c r="Q57" i="33"/>
  <c r="J46" i="33"/>
  <c r="J47" i="33"/>
  <c r="J48" i="33"/>
  <c r="J49" i="33"/>
  <c r="J50" i="33"/>
  <c r="J51" i="33"/>
  <c r="J52" i="33"/>
  <c r="J53" i="33"/>
  <c r="R57" i="33"/>
  <c r="K46" i="33"/>
  <c r="K47" i="33"/>
  <c r="K48" i="33"/>
  <c r="K49" i="33"/>
  <c r="K50" i="33"/>
  <c r="K51" i="33"/>
  <c r="K52" i="33"/>
  <c r="K53" i="33"/>
  <c r="S57" i="33"/>
  <c r="V56" i="33"/>
  <c r="E119" i="33"/>
  <c r="O16" i="33"/>
  <c r="O17" i="33"/>
  <c r="O18" i="33"/>
  <c r="O19" i="33"/>
  <c r="L23" i="33"/>
  <c r="I26" i="33"/>
  <c r="R10" i="33"/>
  <c r="L24" i="33"/>
  <c r="J26" i="33"/>
  <c r="R11" i="33"/>
  <c r="L25" i="33"/>
  <c r="K26" i="33"/>
  <c r="R12" i="33"/>
  <c r="T23" i="33"/>
  <c r="W56" i="33"/>
  <c r="V85" i="33"/>
  <c r="U113" i="33"/>
  <c r="E118" i="33"/>
  <c r="G118" i="33"/>
  <c r="G119" i="33"/>
  <c r="L46" i="33"/>
  <c r="L47" i="33"/>
  <c r="L48" i="33"/>
  <c r="L49" i="33"/>
  <c r="L50" i="33"/>
  <c r="L51" i="33"/>
  <c r="L52" i="33"/>
  <c r="L53" i="33"/>
  <c r="J56" i="33"/>
  <c r="B68" i="33"/>
  <c r="S68" i="33"/>
  <c r="M47" i="33"/>
  <c r="M48" i="33"/>
  <c r="M49" i="33"/>
  <c r="M50" i="33"/>
  <c r="M51" i="33"/>
  <c r="M52" i="33"/>
  <c r="M53" i="33"/>
  <c r="K56" i="33"/>
  <c r="B69" i="33"/>
  <c r="S69" i="33"/>
  <c r="N48" i="33"/>
  <c r="N49" i="33"/>
  <c r="N50" i="33"/>
  <c r="N51" i="33"/>
  <c r="N52" i="33"/>
  <c r="N53" i="33"/>
  <c r="L56" i="33"/>
  <c r="B70" i="33"/>
  <c r="S70" i="33"/>
  <c r="O49" i="33"/>
  <c r="O50" i="33"/>
  <c r="O51" i="33"/>
  <c r="O52" i="33"/>
  <c r="O53" i="33"/>
  <c r="M56" i="33"/>
  <c r="B71" i="33"/>
  <c r="S71" i="33"/>
  <c r="P50" i="33"/>
  <c r="P51" i="33"/>
  <c r="P52" i="33"/>
  <c r="P53" i="33"/>
  <c r="N56" i="33"/>
  <c r="B72" i="33"/>
  <c r="S72" i="33"/>
  <c r="S73" i="33"/>
  <c r="T69" i="33"/>
  <c r="T70" i="33"/>
  <c r="T71" i="33"/>
  <c r="T72" i="33"/>
  <c r="T73" i="33"/>
  <c r="U70" i="33"/>
  <c r="U71" i="33"/>
  <c r="U72" i="33"/>
  <c r="U73" i="33"/>
  <c r="V71" i="33"/>
  <c r="V72" i="33"/>
  <c r="V73" i="33"/>
  <c r="C56" i="33"/>
  <c r="B61" i="33"/>
  <c r="C61" i="33"/>
  <c r="C73" i="33"/>
  <c r="D61" i="33"/>
  <c r="D56" i="33"/>
  <c r="B62" i="33"/>
  <c r="D62" i="33"/>
  <c r="D73" i="33"/>
  <c r="E61" i="33"/>
  <c r="E62" i="33"/>
  <c r="E56" i="33"/>
  <c r="B63" i="33"/>
  <c r="E63" i="33"/>
  <c r="E73" i="33"/>
  <c r="F61" i="33"/>
  <c r="F62" i="33"/>
  <c r="F63" i="33"/>
  <c r="F56" i="33"/>
  <c r="B64" i="33"/>
  <c r="F64" i="33"/>
  <c r="F73" i="33"/>
  <c r="G61" i="33"/>
  <c r="G62" i="33"/>
  <c r="G63" i="33"/>
  <c r="G64" i="33"/>
  <c r="G56" i="33"/>
  <c r="B65" i="33"/>
  <c r="G65" i="33"/>
  <c r="G73" i="33"/>
  <c r="H61" i="33"/>
  <c r="H62" i="33"/>
  <c r="H63" i="33"/>
  <c r="H64" i="33"/>
  <c r="H65" i="33"/>
  <c r="H56" i="33"/>
  <c r="B66" i="33"/>
  <c r="H66" i="33"/>
  <c r="H73" i="33"/>
  <c r="I61" i="33"/>
  <c r="I62" i="33"/>
  <c r="I63" i="33"/>
  <c r="I64" i="33"/>
  <c r="I65" i="33"/>
  <c r="I66" i="33"/>
  <c r="I56" i="33"/>
  <c r="B67" i="33"/>
  <c r="I67" i="33"/>
  <c r="I73" i="33"/>
  <c r="J61" i="33"/>
  <c r="J62" i="33"/>
  <c r="J63" i="33"/>
  <c r="J64" i="33"/>
  <c r="J65" i="33"/>
  <c r="J66" i="33"/>
  <c r="J67" i="33"/>
  <c r="J68" i="33"/>
  <c r="J73" i="33"/>
  <c r="K61" i="33"/>
  <c r="K62" i="33"/>
  <c r="K63" i="33"/>
  <c r="K64" i="33"/>
  <c r="K65" i="33"/>
  <c r="K66" i="33"/>
  <c r="K67" i="33"/>
  <c r="K68" i="33"/>
  <c r="K69" i="33"/>
  <c r="K73" i="33"/>
  <c r="L61" i="33"/>
  <c r="L62" i="33"/>
  <c r="L63" i="33"/>
  <c r="L64" i="33"/>
  <c r="L65" i="33"/>
  <c r="L66" i="33"/>
  <c r="L67" i="33"/>
  <c r="L68" i="33"/>
  <c r="L69" i="33"/>
  <c r="L70" i="33"/>
  <c r="L73" i="33"/>
  <c r="M62" i="33"/>
  <c r="M63" i="33"/>
  <c r="M64" i="33"/>
  <c r="M65" i="33"/>
  <c r="M66" i="33"/>
  <c r="M67" i="33"/>
  <c r="M68" i="33"/>
  <c r="M69" i="33"/>
  <c r="M70" i="33"/>
  <c r="M71" i="33"/>
  <c r="M73" i="33"/>
  <c r="N63" i="33"/>
  <c r="N64" i="33"/>
  <c r="N65" i="33"/>
  <c r="N66" i="33"/>
  <c r="N67" i="33"/>
  <c r="N68" i="33"/>
  <c r="N69" i="33"/>
  <c r="N70" i="33"/>
  <c r="N71" i="33"/>
  <c r="N72" i="33"/>
  <c r="N73" i="33"/>
  <c r="O64" i="33"/>
  <c r="O65" i="33"/>
  <c r="O66" i="33"/>
  <c r="O67" i="33"/>
  <c r="O68" i="33"/>
  <c r="O69" i="33"/>
  <c r="O70" i="33"/>
  <c r="O71" i="33"/>
  <c r="O72" i="33"/>
  <c r="O73" i="33"/>
  <c r="P65" i="33"/>
  <c r="P66" i="33"/>
  <c r="P67" i="33"/>
  <c r="P68" i="33"/>
  <c r="P69" i="33"/>
  <c r="P70" i="33"/>
  <c r="P71" i="33"/>
  <c r="P72" i="33"/>
  <c r="P73" i="33"/>
  <c r="Q66" i="33"/>
  <c r="Q67" i="33"/>
  <c r="Q68" i="33"/>
  <c r="Q69" i="33"/>
  <c r="Q70" i="33"/>
  <c r="Q71" i="33"/>
  <c r="Q72" i="33"/>
  <c r="Q73" i="33"/>
  <c r="R67" i="33"/>
  <c r="R68" i="33"/>
  <c r="R69" i="33"/>
  <c r="R70" i="33"/>
  <c r="R71" i="33"/>
  <c r="R72" i="33"/>
  <c r="R73" i="33"/>
  <c r="W72" i="33"/>
  <c r="W73" i="33"/>
  <c r="S85" i="33"/>
  <c r="F120" i="33"/>
  <c r="G46" i="33"/>
  <c r="G47" i="33"/>
  <c r="G48" i="33"/>
  <c r="G49" i="33"/>
  <c r="G50" i="33"/>
  <c r="G53" i="33"/>
  <c r="O57" i="33"/>
  <c r="B80" i="33"/>
  <c r="P80" i="33"/>
  <c r="H46" i="33"/>
  <c r="H47" i="33"/>
  <c r="H48" i="33"/>
  <c r="H49" i="33"/>
  <c r="H50" i="33"/>
  <c r="H51" i="33"/>
  <c r="H53" i="33"/>
  <c r="P57" i="33"/>
  <c r="B81" i="33"/>
  <c r="P81" i="33"/>
  <c r="P82" i="33"/>
  <c r="N85" i="33"/>
  <c r="Q81" i="33"/>
  <c r="Q82" i="33"/>
  <c r="O85" i="33"/>
  <c r="R82" i="33"/>
  <c r="P85" i="33"/>
  <c r="S82" i="33"/>
  <c r="Q85" i="33"/>
  <c r="T82" i="33"/>
  <c r="R85" i="33"/>
  <c r="C46" i="33"/>
  <c r="C53" i="33"/>
  <c r="K57" i="33"/>
  <c r="B76" i="33"/>
  <c r="H76" i="33"/>
  <c r="D46" i="33"/>
  <c r="D47" i="33"/>
  <c r="D53" i="33"/>
  <c r="L57" i="33"/>
  <c r="B77" i="33"/>
  <c r="H77" i="33"/>
  <c r="E46" i="33"/>
  <c r="E47" i="33"/>
  <c r="E48" i="33"/>
  <c r="E53" i="33"/>
  <c r="M57" i="33"/>
  <c r="B78" i="33"/>
  <c r="H78" i="33"/>
  <c r="F46" i="33"/>
  <c r="F47" i="33"/>
  <c r="F48" i="33"/>
  <c r="F49" i="33"/>
  <c r="F53" i="33"/>
  <c r="N57" i="33"/>
  <c r="B79" i="33"/>
  <c r="H79" i="33"/>
  <c r="H80" i="33"/>
  <c r="H81" i="33"/>
  <c r="H82" i="33"/>
  <c r="P86" i="33"/>
  <c r="I76" i="33"/>
  <c r="I77" i="33"/>
  <c r="I78" i="33"/>
  <c r="I79" i="33"/>
  <c r="I80" i="33"/>
  <c r="I81" i="33"/>
  <c r="I82" i="33"/>
  <c r="Q86" i="33"/>
  <c r="J76" i="33"/>
  <c r="J77" i="33"/>
  <c r="J78" i="33"/>
  <c r="J79" i="33"/>
  <c r="J80" i="33"/>
  <c r="J81" i="33"/>
  <c r="J82" i="33"/>
  <c r="R86" i="33"/>
  <c r="U85" i="33"/>
  <c r="E120" i="33"/>
  <c r="G120" i="33"/>
  <c r="K76" i="33"/>
  <c r="K77" i="33"/>
  <c r="K78" i="33"/>
  <c r="K79" i="33"/>
  <c r="K80" i="33"/>
  <c r="K81" i="33"/>
  <c r="K82" i="33"/>
  <c r="I85" i="33"/>
  <c r="B97" i="33"/>
  <c r="R97" i="33"/>
  <c r="L76" i="33"/>
  <c r="L77" i="33"/>
  <c r="L78" i="33"/>
  <c r="L79" i="33"/>
  <c r="L80" i="33"/>
  <c r="L81" i="33"/>
  <c r="L82" i="33"/>
  <c r="J85" i="33"/>
  <c r="B98" i="33"/>
  <c r="R98" i="33"/>
  <c r="M77" i="33"/>
  <c r="M78" i="33"/>
  <c r="M79" i="33"/>
  <c r="M80" i="33"/>
  <c r="M81" i="33"/>
  <c r="M82" i="33"/>
  <c r="K85" i="33"/>
  <c r="B99" i="33"/>
  <c r="R99" i="33"/>
  <c r="N78" i="33"/>
  <c r="N79" i="33"/>
  <c r="N80" i="33"/>
  <c r="N81" i="33"/>
  <c r="N82" i="33"/>
  <c r="L85" i="33"/>
  <c r="B100" i="33"/>
  <c r="R100" i="33"/>
  <c r="O79" i="33"/>
  <c r="O80" i="33"/>
  <c r="O81" i="33"/>
  <c r="O82" i="33"/>
  <c r="M85" i="33"/>
  <c r="B101" i="33"/>
  <c r="R101" i="33"/>
  <c r="R102" i="33"/>
  <c r="S98" i="33"/>
  <c r="S99" i="33"/>
  <c r="S100" i="33"/>
  <c r="S101" i="33"/>
  <c r="S102" i="33"/>
  <c r="T99" i="33"/>
  <c r="T100" i="33"/>
  <c r="T101" i="33"/>
  <c r="T102" i="33"/>
  <c r="U100" i="33"/>
  <c r="U101" i="33"/>
  <c r="U102" i="33"/>
  <c r="C85" i="33"/>
  <c r="B91" i="33"/>
  <c r="C91" i="33"/>
  <c r="C102" i="33"/>
  <c r="D91" i="33"/>
  <c r="D85" i="33"/>
  <c r="B92" i="33"/>
  <c r="D92" i="33"/>
  <c r="D102" i="33"/>
  <c r="E91" i="33"/>
  <c r="E92" i="33"/>
  <c r="E85" i="33"/>
  <c r="B93" i="33"/>
  <c r="E93" i="33"/>
  <c r="E102" i="33"/>
  <c r="F91" i="33"/>
  <c r="F92" i="33"/>
  <c r="F93" i="33"/>
  <c r="F85" i="33"/>
  <c r="B94" i="33"/>
  <c r="F94" i="33"/>
  <c r="F102" i="33"/>
  <c r="G91" i="33"/>
  <c r="G92" i="33"/>
  <c r="G93" i="33"/>
  <c r="G94" i="33"/>
  <c r="G85" i="33"/>
  <c r="B95" i="33"/>
  <c r="G95" i="33"/>
  <c r="G102" i="33"/>
  <c r="H91" i="33"/>
  <c r="H92" i="33"/>
  <c r="H93" i="33"/>
  <c r="H94" i="33"/>
  <c r="H95" i="33"/>
  <c r="H85" i="33"/>
  <c r="B96" i="33"/>
  <c r="H96" i="33"/>
  <c r="H102" i="33"/>
  <c r="I91" i="33"/>
  <c r="I92" i="33"/>
  <c r="I93" i="33"/>
  <c r="I94" i="33"/>
  <c r="I95" i="33"/>
  <c r="I96" i="33"/>
  <c r="I97" i="33"/>
  <c r="I102" i="33"/>
  <c r="J91" i="33"/>
  <c r="J92" i="33"/>
  <c r="J93" i="33"/>
  <c r="J94" i="33"/>
  <c r="J95" i="33"/>
  <c r="J96" i="33"/>
  <c r="J97" i="33"/>
  <c r="J98" i="33"/>
  <c r="J102" i="33"/>
  <c r="K91" i="33"/>
  <c r="K92" i="33"/>
  <c r="K93" i="33"/>
  <c r="K94" i="33"/>
  <c r="K95" i="33"/>
  <c r="K96" i="33"/>
  <c r="K97" i="33"/>
  <c r="K98" i="33"/>
  <c r="K99" i="33"/>
  <c r="K102" i="33"/>
  <c r="L91" i="33"/>
  <c r="L92" i="33"/>
  <c r="L93" i="33"/>
  <c r="L94" i="33"/>
  <c r="L95" i="33"/>
  <c r="L96" i="33"/>
  <c r="L97" i="33"/>
  <c r="L98" i="33"/>
  <c r="L99" i="33"/>
  <c r="L100" i="33"/>
  <c r="L102" i="33"/>
  <c r="M92" i="33"/>
  <c r="M93" i="33"/>
  <c r="M94" i="33"/>
  <c r="M95" i="33"/>
  <c r="M96" i="33"/>
  <c r="M97" i="33"/>
  <c r="M98" i="33"/>
  <c r="M99" i="33"/>
  <c r="M100" i="33"/>
  <c r="M101" i="33"/>
  <c r="M102" i="33"/>
  <c r="N93" i="33"/>
  <c r="N94" i="33"/>
  <c r="N95" i="33"/>
  <c r="N96" i="33"/>
  <c r="N97" i="33"/>
  <c r="N98" i="33"/>
  <c r="N99" i="33"/>
  <c r="N100" i="33"/>
  <c r="N101" i="33"/>
  <c r="N102" i="33"/>
  <c r="O94" i="33"/>
  <c r="O95" i="33"/>
  <c r="O96" i="33"/>
  <c r="O97" i="33"/>
  <c r="O98" i="33"/>
  <c r="O99" i="33"/>
  <c r="O100" i="33"/>
  <c r="O101" i="33"/>
  <c r="O102" i="33"/>
  <c r="P95" i="33"/>
  <c r="P96" i="33"/>
  <c r="P97" i="33"/>
  <c r="P98" i="33"/>
  <c r="P99" i="33"/>
  <c r="P100" i="33"/>
  <c r="P101" i="33"/>
  <c r="P102" i="33"/>
  <c r="Q96" i="33"/>
  <c r="Q97" i="33"/>
  <c r="Q98" i="33"/>
  <c r="Q99" i="33"/>
  <c r="Q100" i="33"/>
  <c r="Q101" i="33"/>
  <c r="Q102" i="33"/>
  <c r="V101" i="33"/>
  <c r="V102" i="33"/>
  <c r="R113" i="33"/>
  <c r="F121" i="33"/>
  <c r="G121" i="33"/>
  <c r="G122" i="33"/>
  <c r="H45" i="26"/>
  <c r="W14" i="12"/>
  <c r="B14" i="12"/>
  <c r="E4" i="15"/>
  <c r="F4" i="15"/>
  <c r="G4" i="15"/>
  <c r="H4" i="15"/>
  <c r="H43" i="26"/>
  <c r="D2" i="34"/>
  <c r="C2" i="34"/>
  <c r="B2" i="34"/>
  <c r="B15" i="12"/>
  <c r="B16" i="12"/>
  <c r="B17" i="12"/>
  <c r="B19" i="12"/>
  <c r="B18" i="12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4" i="33"/>
  <c r="L5" i="33"/>
  <c r="L6" i="33"/>
  <c r="L7" i="33"/>
  <c r="L8" i="33"/>
  <c r="L9" i="33"/>
  <c r="L10" i="33"/>
  <c r="L11" i="33"/>
  <c r="L12" i="33"/>
  <c r="L13" i="33"/>
  <c r="C13" i="33"/>
  <c r="D13" i="33"/>
  <c r="E13" i="33"/>
  <c r="F13" i="33"/>
  <c r="G13" i="33"/>
  <c r="H13" i="33"/>
  <c r="I13" i="33"/>
  <c r="J13" i="33"/>
  <c r="K13" i="33"/>
  <c r="X73" i="33"/>
  <c r="Y73" i="33"/>
  <c r="Z73" i="33"/>
  <c r="AA73" i="33"/>
  <c r="AB73" i="33"/>
  <c r="E122" i="33"/>
  <c r="W102" i="33"/>
  <c r="X102" i="33"/>
  <c r="Y102" i="33"/>
  <c r="Z102" i="33"/>
  <c r="AA102" i="33"/>
  <c r="AB102" i="33"/>
  <c r="F122" i="33"/>
  <c r="H122" i="33"/>
  <c r="H119" i="33"/>
  <c r="H120" i="33"/>
  <c r="T113" i="33"/>
  <c r="H121" i="33"/>
  <c r="H118" i="33"/>
  <c r="C113" i="33"/>
  <c r="D113" i="33"/>
  <c r="E113" i="33"/>
  <c r="F113" i="33"/>
  <c r="G113" i="33"/>
  <c r="C76" i="33"/>
  <c r="C82" i="33"/>
  <c r="K86" i="33"/>
  <c r="B105" i="33"/>
  <c r="J105" i="33"/>
  <c r="D76" i="33"/>
  <c r="D77" i="33"/>
  <c r="D82" i="33"/>
  <c r="L86" i="33"/>
  <c r="B106" i="33"/>
  <c r="J106" i="33"/>
  <c r="E76" i="33"/>
  <c r="E77" i="33"/>
  <c r="E78" i="33"/>
  <c r="E82" i="33"/>
  <c r="M86" i="33"/>
  <c r="B107" i="33"/>
  <c r="J107" i="33"/>
  <c r="F76" i="33"/>
  <c r="F77" i="33"/>
  <c r="F78" i="33"/>
  <c r="F79" i="33"/>
  <c r="F82" i="33"/>
  <c r="N86" i="33"/>
  <c r="B108" i="33"/>
  <c r="J108" i="33"/>
  <c r="G76" i="33"/>
  <c r="G77" i="33"/>
  <c r="G78" i="33"/>
  <c r="G79" i="33"/>
  <c r="G80" i="33"/>
  <c r="G82" i="33"/>
  <c r="O86" i="33"/>
  <c r="B109" i="33"/>
  <c r="J109" i="33"/>
  <c r="J110" i="33"/>
  <c r="H113" i="33"/>
  <c r="K105" i="33"/>
  <c r="K106" i="33"/>
  <c r="K107" i="33"/>
  <c r="K108" i="33"/>
  <c r="K109" i="33"/>
  <c r="K110" i="33"/>
  <c r="I113" i="33"/>
  <c r="L105" i="33"/>
  <c r="L106" i="33"/>
  <c r="L107" i="33"/>
  <c r="L108" i="33"/>
  <c r="L109" i="33"/>
  <c r="L110" i="33"/>
  <c r="J113" i="33"/>
  <c r="M106" i="33"/>
  <c r="M107" i="33"/>
  <c r="M108" i="33"/>
  <c r="M109" i="33"/>
  <c r="M110" i="33"/>
  <c r="K113" i="33"/>
  <c r="N107" i="33"/>
  <c r="N108" i="33"/>
  <c r="N109" i="33"/>
  <c r="N110" i="33"/>
  <c r="L113" i="33"/>
  <c r="O108" i="33"/>
  <c r="O109" i="33"/>
  <c r="O110" i="33"/>
  <c r="M113" i="33"/>
  <c r="P109" i="33"/>
  <c r="P110" i="33"/>
  <c r="N113" i="33"/>
  <c r="Q110" i="33"/>
  <c r="O113" i="33"/>
  <c r="R110" i="33"/>
  <c r="P113" i="33"/>
  <c r="S110" i="33"/>
  <c r="Q113" i="33"/>
  <c r="S113" i="33"/>
  <c r="R114" i="33"/>
  <c r="C114" i="33"/>
  <c r="D114" i="33"/>
  <c r="E114" i="33"/>
  <c r="F114" i="33"/>
  <c r="G114" i="33"/>
  <c r="H114" i="33"/>
  <c r="I114" i="33"/>
  <c r="J114" i="33"/>
  <c r="C105" i="33"/>
  <c r="C110" i="33"/>
  <c r="K114" i="33"/>
  <c r="D105" i="33"/>
  <c r="D106" i="33"/>
  <c r="D110" i="33"/>
  <c r="L114" i="33"/>
  <c r="E105" i="33"/>
  <c r="E106" i="33"/>
  <c r="E107" i="33"/>
  <c r="E110" i="33"/>
  <c r="M114" i="33"/>
  <c r="F105" i="33"/>
  <c r="F106" i="33"/>
  <c r="F107" i="33"/>
  <c r="F108" i="33"/>
  <c r="F110" i="33"/>
  <c r="N114" i="33"/>
  <c r="G105" i="33"/>
  <c r="G106" i="33"/>
  <c r="G107" i="33"/>
  <c r="G108" i="33"/>
  <c r="G109" i="33"/>
  <c r="G110" i="33"/>
  <c r="O114" i="33"/>
  <c r="H105" i="33"/>
  <c r="H106" i="33"/>
  <c r="H107" i="33"/>
  <c r="H108" i="33"/>
  <c r="H109" i="33"/>
  <c r="H110" i="33"/>
  <c r="P114" i="33"/>
  <c r="I105" i="33"/>
  <c r="I106" i="33"/>
  <c r="I107" i="33"/>
  <c r="I108" i="33"/>
  <c r="I109" i="33"/>
  <c r="I110" i="33"/>
  <c r="Q114" i="33"/>
  <c r="S114" i="33"/>
  <c r="S115" i="33"/>
  <c r="W113" i="33"/>
  <c r="W85" i="33"/>
  <c r="V113" i="33"/>
  <c r="X115" i="33"/>
  <c r="T85" i="33"/>
  <c r="C86" i="33"/>
  <c r="D86" i="33"/>
  <c r="E86" i="33"/>
  <c r="F86" i="33"/>
  <c r="G86" i="33"/>
  <c r="H86" i="33"/>
  <c r="I86" i="33"/>
  <c r="J86" i="33"/>
  <c r="S86" i="33"/>
  <c r="T86" i="33"/>
  <c r="T87" i="33"/>
  <c r="W87" i="33"/>
  <c r="U56" i="33"/>
  <c r="C57" i="33"/>
  <c r="D57" i="33"/>
  <c r="E57" i="33"/>
  <c r="F57" i="33"/>
  <c r="G57" i="33"/>
  <c r="H57" i="33"/>
  <c r="I57" i="33"/>
  <c r="J57" i="33"/>
  <c r="U57" i="33"/>
  <c r="U58" i="33"/>
  <c r="T110" i="33"/>
  <c r="R14" i="33"/>
  <c r="O23" i="33"/>
  <c r="R15" i="33"/>
  <c r="W20" i="12"/>
  <c r="Q20" i="12"/>
  <c r="P20" i="12"/>
  <c r="O20" i="12"/>
  <c r="N20" i="12"/>
  <c r="M20" i="12"/>
  <c r="K20" i="12"/>
  <c r="L20" i="12"/>
  <c r="I20" i="12"/>
  <c r="J20" i="12"/>
  <c r="M30" i="12"/>
  <c r="N30" i="12"/>
  <c r="O30" i="12"/>
  <c r="P30" i="12"/>
  <c r="Q30" i="12"/>
  <c r="H30" i="12"/>
  <c r="G20" i="12"/>
  <c r="H20" i="12"/>
  <c r="G30" i="12"/>
  <c r="F30" i="12"/>
  <c r="E20" i="12"/>
  <c r="F20" i="12"/>
  <c r="E30" i="12"/>
  <c r="D30" i="12"/>
  <c r="C20" i="12"/>
  <c r="C9" i="12"/>
  <c r="C10" i="12"/>
  <c r="D20" i="12"/>
  <c r="D9" i="12"/>
  <c r="D10" i="12"/>
  <c r="E9" i="12"/>
  <c r="E10" i="12"/>
  <c r="F9" i="12"/>
  <c r="F10" i="12"/>
  <c r="G9" i="12"/>
  <c r="G10" i="12"/>
  <c r="H9" i="12"/>
  <c r="H10" i="12"/>
  <c r="I9" i="12"/>
  <c r="I10" i="12"/>
  <c r="J9" i="12"/>
  <c r="J10" i="12"/>
  <c r="K9" i="12"/>
  <c r="K10" i="12"/>
  <c r="C30" i="12"/>
  <c r="L9" i="12"/>
  <c r="L10" i="12"/>
  <c r="B9" i="12"/>
  <c r="B10" i="12"/>
  <c r="R31" i="12"/>
  <c r="S31" i="12"/>
  <c r="T31" i="12"/>
  <c r="U31" i="12"/>
  <c r="V31" i="12"/>
  <c r="W24" i="12"/>
  <c r="W30" i="12"/>
  <c r="W31" i="12"/>
  <c r="B24" i="12"/>
  <c r="B30" i="12"/>
  <c r="B25" i="12"/>
  <c r="B26" i="12"/>
  <c r="B27" i="12"/>
  <c r="B28" i="12"/>
  <c r="B29" i="12"/>
  <c r="B31" i="12"/>
  <c r="C31" i="12"/>
  <c r="D31" i="12"/>
  <c r="E31" i="12"/>
  <c r="F31" i="12"/>
  <c r="G31" i="12"/>
  <c r="H31" i="12"/>
  <c r="I31" i="12"/>
  <c r="J31" i="12"/>
  <c r="K31" i="12"/>
  <c r="L31" i="12"/>
  <c r="N31" i="12"/>
  <c r="O31" i="12"/>
  <c r="P31" i="12"/>
  <c r="Q31" i="12"/>
  <c r="M31" i="12"/>
  <c r="B20" i="12"/>
  <c r="R24" i="12"/>
  <c r="S24" i="12"/>
  <c r="T24" i="12"/>
  <c r="U24" i="12"/>
  <c r="V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4" i="15"/>
  <c r="R4" i="18"/>
  <c r="R4" i="20"/>
  <c r="C41" i="32"/>
  <c r="D41" i="32"/>
  <c r="E41" i="32"/>
  <c r="F41" i="32"/>
  <c r="C3" i="22"/>
  <c r="D3" i="22"/>
  <c r="E3" i="22"/>
  <c r="F3" i="22"/>
  <c r="G3" i="22"/>
  <c r="H3" i="22"/>
  <c r="I3" i="22"/>
  <c r="J3" i="22"/>
  <c r="K3" i="22"/>
  <c r="B3" i="22"/>
  <c r="I34" i="32"/>
  <c r="B33" i="31"/>
  <c r="E19" i="32"/>
  <c r="L43" i="26"/>
  <c r="L44" i="26"/>
  <c r="L45" i="26"/>
  <c r="C4" i="22"/>
  <c r="D4" i="22"/>
  <c r="E4" i="22"/>
  <c r="F4" i="22"/>
  <c r="G4" i="22"/>
  <c r="H4" i="22"/>
  <c r="I4" i="22"/>
  <c r="J4" i="22"/>
  <c r="K4" i="22"/>
  <c r="C5" i="22"/>
  <c r="D5" i="22"/>
  <c r="E5" i="22"/>
  <c r="F5" i="22"/>
  <c r="G5" i="22"/>
  <c r="H5" i="22"/>
  <c r="I5" i="22"/>
  <c r="J5" i="22"/>
  <c r="K5" i="22"/>
  <c r="C6" i="22"/>
  <c r="D6" i="22"/>
  <c r="E6" i="22"/>
  <c r="F6" i="22"/>
  <c r="G6" i="22"/>
  <c r="H6" i="22"/>
  <c r="I6" i="22"/>
  <c r="J6" i="22"/>
  <c r="K6" i="22"/>
  <c r="C7" i="22"/>
  <c r="D7" i="22"/>
  <c r="E7" i="22"/>
  <c r="F7" i="22"/>
  <c r="G7" i="22"/>
  <c r="H7" i="22"/>
  <c r="I7" i="22"/>
  <c r="J7" i="22"/>
  <c r="K7" i="22"/>
  <c r="C8" i="22"/>
  <c r="D8" i="22"/>
  <c r="E8" i="22"/>
  <c r="F8" i="22"/>
  <c r="G8" i="22"/>
  <c r="H8" i="22"/>
  <c r="I8" i="22"/>
  <c r="J8" i="22"/>
  <c r="K8" i="22"/>
  <c r="C9" i="22"/>
  <c r="D9" i="22"/>
  <c r="E9" i="22"/>
  <c r="F9" i="22"/>
  <c r="G9" i="22"/>
  <c r="H9" i="22"/>
  <c r="I9" i="22"/>
  <c r="J9" i="22"/>
  <c r="K9" i="22"/>
  <c r="C10" i="22"/>
  <c r="D10" i="22"/>
  <c r="E10" i="22"/>
  <c r="F10" i="22"/>
  <c r="G10" i="22"/>
  <c r="H10" i="22"/>
  <c r="I10" i="22"/>
  <c r="J10" i="22"/>
  <c r="K10" i="22"/>
  <c r="C11" i="22"/>
  <c r="D11" i="22"/>
  <c r="E11" i="22"/>
  <c r="F11" i="22"/>
  <c r="G11" i="22"/>
  <c r="H11" i="22"/>
  <c r="I11" i="22"/>
  <c r="J11" i="22"/>
  <c r="K11" i="22"/>
  <c r="C12" i="22"/>
  <c r="D12" i="22"/>
  <c r="E12" i="22"/>
  <c r="F12" i="22"/>
  <c r="G12" i="22"/>
  <c r="H12" i="22"/>
  <c r="I12" i="22"/>
  <c r="J12" i="22"/>
  <c r="K12" i="22"/>
  <c r="B5" i="22"/>
  <c r="B6" i="22"/>
  <c r="B7" i="22"/>
  <c r="B8" i="22"/>
  <c r="B9" i="22"/>
  <c r="B10" i="22"/>
  <c r="B11" i="22"/>
  <c r="B12" i="22"/>
  <c r="B4" i="22"/>
  <c r="D21" i="32"/>
  <c r="D22" i="32"/>
  <c r="E22" i="32"/>
  <c r="F22" i="32"/>
  <c r="C23" i="32"/>
  <c r="D23" i="32"/>
  <c r="E23" i="32"/>
  <c r="F23" i="32"/>
  <c r="C24" i="32"/>
  <c r="D24" i="32"/>
  <c r="C42" i="25"/>
  <c r="O10" i="29"/>
  <c r="C43" i="25"/>
  <c r="O9" i="29"/>
  <c r="J43" i="26"/>
  <c r="C44" i="25"/>
  <c r="A29" i="32"/>
  <c r="C29" i="32"/>
  <c r="D29" i="32"/>
  <c r="E29" i="32"/>
  <c r="F29" i="32"/>
  <c r="B29" i="32"/>
  <c r="C28" i="32"/>
  <c r="D28" i="32"/>
  <c r="E28" i="32"/>
  <c r="F28" i="32"/>
  <c r="B28" i="32"/>
  <c r="F30" i="32"/>
  <c r="F31" i="32"/>
  <c r="E30" i="32"/>
  <c r="E31" i="32"/>
  <c r="D30" i="32"/>
  <c r="D31" i="32"/>
  <c r="C30" i="32"/>
  <c r="C31" i="32"/>
  <c r="B30" i="32"/>
  <c r="B31" i="32"/>
  <c r="Q5" i="31"/>
  <c r="Q4" i="31"/>
  <c r="Q7" i="31"/>
  <c r="Q6" i="31"/>
  <c r="B32" i="31"/>
  <c r="P3" i="31"/>
  <c r="M38" i="12"/>
  <c r="N38" i="12"/>
  <c r="O38" i="12"/>
  <c r="M37" i="12"/>
  <c r="N37" i="12"/>
  <c r="O37" i="12"/>
  <c r="M36" i="12"/>
  <c r="N36" i="12"/>
  <c r="O36" i="12"/>
  <c r="M35" i="12"/>
  <c r="N35" i="12"/>
  <c r="O35" i="12"/>
  <c r="M34" i="12"/>
  <c r="N34" i="12"/>
  <c r="O34" i="12"/>
  <c r="C5" i="32"/>
  <c r="B45" i="17"/>
  <c r="B45" i="20"/>
  <c r="B46" i="17"/>
  <c r="B46" i="20"/>
  <c r="B47" i="17"/>
  <c r="B47" i="20"/>
  <c r="B48" i="17"/>
  <c r="B48" i="20"/>
  <c r="B49" i="17"/>
  <c r="B49" i="20"/>
  <c r="B50" i="17"/>
  <c r="B50" i="20"/>
  <c r="B51" i="17"/>
  <c r="B51" i="20"/>
  <c r="B52" i="17"/>
  <c r="B52" i="20"/>
  <c r="B53" i="17"/>
  <c r="B53" i="20"/>
  <c r="B21" i="17"/>
  <c r="B54" i="17"/>
  <c r="B54" i="20"/>
  <c r="B3" i="14"/>
  <c r="B3" i="15"/>
  <c r="B3" i="17"/>
  <c r="B3" i="20"/>
  <c r="B21" i="20"/>
  <c r="B22" i="20"/>
  <c r="B23" i="20"/>
  <c r="B24" i="20"/>
  <c r="B25" i="20"/>
  <c r="B26" i="20"/>
  <c r="B27" i="20"/>
  <c r="B28" i="20"/>
  <c r="B29" i="20"/>
  <c r="B30" i="20"/>
  <c r="B31" i="20"/>
  <c r="B2" i="14"/>
  <c r="B2" i="15"/>
  <c r="B2" i="17"/>
  <c r="B2" i="20"/>
  <c r="K21" i="17"/>
  <c r="K54" i="17"/>
  <c r="J21" i="17"/>
  <c r="J54" i="17"/>
  <c r="J54" i="20"/>
  <c r="I21" i="17"/>
  <c r="I54" i="17"/>
  <c r="H21" i="17"/>
  <c r="H54" i="17"/>
  <c r="G21" i="17"/>
  <c r="G54" i="17"/>
  <c r="F21" i="17"/>
  <c r="F54" i="17"/>
  <c r="E21" i="17"/>
  <c r="E54" i="17"/>
  <c r="D21" i="17"/>
  <c r="D54" i="17"/>
  <c r="C21" i="17"/>
  <c r="C54" i="17"/>
  <c r="J53" i="17"/>
  <c r="J53" i="20"/>
  <c r="J52" i="17"/>
  <c r="J52" i="20"/>
  <c r="J51" i="17"/>
  <c r="J51" i="20"/>
  <c r="J50" i="17"/>
  <c r="J50" i="20"/>
  <c r="J49" i="17"/>
  <c r="J49" i="20"/>
  <c r="J48" i="17"/>
  <c r="J48" i="20"/>
  <c r="J47" i="17"/>
  <c r="J47" i="20"/>
  <c r="J46" i="17"/>
  <c r="J46" i="20"/>
  <c r="J45" i="17"/>
  <c r="J45" i="20"/>
  <c r="J3" i="14"/>
  <c r="J3" i="15"/>
  <c r="J3" i="17"/>
  <c r="J3" i="20"/>
  <c r="J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J2" i="14"/>
  <c r="J2" i="15"/>
  <c r="J2" i="17"/>
  <c r="J2" i="20"/>
  <c r="B35" i="18"/>
  <c r="O35" i="15"/>
  <c r="O35" i="18"/>
  <c r="J35" i="18"/>
  <c r="W35" i="15"/>
  <c r="W35" i="18"/>
  <c r="B45" i="18"/>
  <c r="O45" i="15"/>
  <c r="O45" i="18"/>
  <c r="J45" i="18"/>
  <c r="W45" i="15"/>
  <c r="W45" i="18"/>
  <c r="B46" i="18"/>
  <c r="O46" i="15"/>
  <c r="O46" i="18"/>
  <c r="J46" i="18"/>
  <c r="W46" i="15"/>
  <c r="W46" i="18"/>
  <c r="B47" i="18"/>
  <c r="O47" i="15"/>
  <c r="O47" i="18"/>
  <c r="J47" i="18"/>
  <c r="W47" i="15"/>
  <c r="W47" i="18"/>
  <c r="B48" i="18"/>
  <c r="O48" i="15"/>
  <c r="O48" i="18"/>
  <c r="J48" i="18"/>
  <c r="W48" i="15"/>
  <c r="W48" i="18"/>
  <c r="B49" i="18"/>
  <c r="O49" i="15"/>
  <c r="O49" i="18"/>
  <c r="J49" i="18"/>
  <c r="W49" i="15"/>
  <c r="W49" i="18"/>
  <c r="B50" i="18"/>
  <c r="O50" i="15"/>
  <c r="O50" i="18"/>
  <c r="J50" i="18"/>
  <c r="W50" i="15"/>
  <c r="W50" i="18"/>
  <c r="B51" i="18"/>
  <c r="O51" i="15"/>
  <c r="O51" i="18"/>
  <c r="J51" i="18"/>
  <c r="W51" i="15"/>
  <c r="W51" i="18"/>
  <c r="B52" i="18"/>
  <c r="O52" i="15"/>
  <c r="O52" i="18"/>
  <c r="J52" i="18"/>
  <c r="W52" i="15"/>
  <c r="W52" i="18"/>
  <c r="B53" i="18"/>
  <c r="O53" i="15"/>
  <c r="O53" i="18"/>
  <c r="J53" i="18"/>
  <c r="W53" i="15"/>
  <c r="W53" i="18"/>
  <c r="B54" i="18"/>
  <c r="O54" i="15"/>
  <c r="O54" i="18"/>
  <c r="J54" i="18"/>
  <c r="W54" i="15"/>
  <c r="W54" i="18"/>
  <c r="B3" i="18"/>
  <c r="O3" i="15"/>
  <c r="O3" i="18"/>
  <c r="J3" i="18"/>
  <c r="W3" i="15"/>
  <c r="W3" i="18"/>
  <c r="B21" i="18"/>
  <c r="O21" i="15"/>
  <c r="O21" i="18"/>
  <c r="J21" i="18"/>
  <c r="W21" i="15"/>
  <c r="W21" i="18"/>
  <c r="O22" i="18"/>
  <c r="P22" i="18"/>
  <c r="Q22" i="18"/>
  <c r="R22" i="18"/>
  <c r="S22" i="18"/>
  <c r="T22" i="18"/>
  <c r="U22" i="18"/>
  <c r="V22" i="18"/>
  <c r="W22" i="18"/>
  <c r="X22" i="18"/>
  <c r="O23" i="18"/>
  <c r="P23" i="18"/>
  <c r="Q23" i="18"/>
  <c r="R23" i="18"/>
  <c r="S23" i="18"/>
  <c r="T23" i="18"/>
  <c r="U23" i="18"/>
  <c r="V23" i="18"/>
  <c r="W23" i="18"/>
  <c r="X23" i="18"/>
  <c r="O24" i="18"/>
  <c r="P24" i="18"/>
  <c r="Q24" i="18"/>
  <c r="R24" i="18"/>
  <c r="S24" i="18"/>
  <c r="T24" i="18"/>
  <c r="U24" i="18"/>
  <c r="V24" i="18"/>
  <c r="W24" i="18"/>
  <c r="X24" i="18"/>
  <c r="O25" i="18"/>
  <c r="P25" i="18"/>
  <c r="Q25" i="18"/>
  <c r="R25" i="18"/>
  <c r="S25" i="18"/>
  <c r="T25" i="18"/>
  <c r="U25" i="18"/>
  <c r="V25" i="18"/>
  <c r="W25" i="18"/>
  <c r="X25" i="18"/>
  <c r="O26" i="18"/>
  <c r="P26" i="18"/>
  <c r="Q26" i="18"/>
  <c r="R26" i="18"/>
  <c r="S26" i="18"/>
  <c r="T26" i="18"/>
  <c r="U26" i="18"/>
  <c r="V26" i="18"/>
  <c r="W26" i="18"/>
  <c r="X26" i="18"/>
  <c r="O27" i="18"/>
  <c r="P27" i="18"/>
  <c r="Q27" i="18"/>
  <c r="R27" i="18"/>
  <c r="S27" i="18"/>
  <c r="T27" i="18"/>
  <c r="U27" i="18"/>
  <c r="V27" i="18"/>
  <c r="W27" i="18"/>
  <c r="X27" i="18"/>
  <c r="O28" i="18"/>
  <c r="P28" i="18"/>
  <c r="Q28" i="18"/>
  <c r="R28" i="18"/>
  <c r="S28" i="18"/>
  <c r="T28" i="18"/>
  <c r="U28" i="18"/>
  <c r="V28" i="18"/>
  <c r="W28" i="18"/>
  <c r="X28" i="18"/>
  <c r="O29" i="18"/>
  <c r="P29" i="18"/>
  <c r="Q29" i="18"/>
  <c r="R29" i="18"/>
  <c r="S29" i="18"/>
  <c r="T29" i="18"/>
  <c r="U29" i="18"/>
  <c r="V29" i="18"/>
  <c r="W29" i="18"/>
  <c r="X29" i="18"/>
  <c r="O30" i="18"/>
  <c r="P30" i="18"/>
  <c r="Q30" i="18"/>
  <c r="R30" i="18"/>
  <c r="S30" i="18"/>
  <c r="T30" i="18"/>
  <c r="U30" i="18"/>
  <c r="V30" i="18"/>
  <c r="W30" i="18"/>
  <c r="X30" i="18"/>
  <c r="O31" i="18"/>
  <c r="P31" i="18"/>
  <c r="Q31" i="18"/>
  <c r="R31" i="18"/>
  <c r="S31" i="18"/>
  <c r="T31" i="18"/>
  <c r="U31" i="18"/>
  <c r="V31" i="18"/>
  <c r="W31" i="18"/>
  <c r="X31" i="18"/>
  <c r="J2" i="18"/>
  <c r="W2" i="15"/>
  <c r="W2" i="18"/>
  <c r="B2" i="18"/>
  <c r="O2" i="15"/>
  <c r="O2" i="18"/>
  <c r="J24" i="32"/>
  <c r="R24" i="32"/>
  <c r="J25" i="32"/>
  <c r="R25" i="32"/>
  <c r="J26" i="32"/>
  <c r="R26" i="32"/>
  <c r="J27" i="32"/>
  <c r="R27" i="32"/>
  <c r="J28" i="32"/>
  <c r="R28" i="32"/>
  <c r="J29" i="32"/>
  <c r="R29" i="32"/>
  <c r="J30" i="32"/>
  <c r="R30" i="32"/>
  <c r="J31" i="32"/>
  <c r="R31" i="32"/>
  <c r="J32" i="32"/>
  <c r="R32" i="32"/>
  <c r="R23" i="32"/>
  <c r="J23" i="32"/>
  <c r="J16" i="32"/>
  <c r="R16" i="32"/>
  <c r="J17" i="32"/>
  <c r="R17" i="32"/>
  <c r="J18" i="32"/>
  <c r="R18" i="32"/>
  <c r="J19" i="32"/>
  <c r="R19" i="32"/>
  <c r="J20" i="32"/>
  <c r="R20" i="32"/>
  <c r="J21" i="32"/>
  <c r="R21" i="32"/>
  <c r="R15" i="32"/>
  <c r="J15" i="32"/>
  <c r="J5" i="32"/>
  <c r="R5" i="32"/>
  <c r="J6" i="32"/>
  <c r="R6" i="32"/>
  <c r="J7" i="32"/>
  <c r="R7" i="32"/>
  <c r="J8" i="32"/>
  <c r="R8" i="32"/>
  <c r="J9" i="32"/>
  <c r="R9" i="32"/>
  <c r="J10" i="32"/>
  <c r="R10" i="32"/>
  <c r="J11" i="32"/>
  <c r="R11" i="32"/>
  <c r="J12" i="32"/>
  <c r="R12" i="32"/>
  <c r="J13" i="32"/>
  <c r="R13" i="32"/>
  <c r="R4" i="32"/>
  <c r="J4" i="32"/>
  <c r="O35" i="20"/>
  <c r="W35" i="20"/>
  <c r="O45" i="20"/>
  <c r="W45" i="20"/>
  <c r="O46" i="20"/>
  <c r="W46" i="20"/>
  <c r="O47" i="20"/>
  <c r="W47" i="20"/>
  <c r="O48" i="20"/>
  <c r="W48" i="20"/>
  <c r="O49" i="20"/>
  <c r="W49" i="20"/>
  <c r="O50" i="20"/>
  <c r="W50" i="20"/>
  <c r="O51" i="20"/>
  <c r="W51" i="20"/>
  <c r="O52" i="20"/>
  <c r="W52" i="20"/>
  <c r="O53" i="20"/>
  <c r="W53" i="20"/>
  <c r="O54" i="20"/>
  <c r="W54" i="20"/>
  <c r="O3" i="20"/>
  <c r="W3" i="20"/>
  <c r="O21" i="20"/>
  <c r="W21" i="20"/>
  <c r="B22" i="18"/>
  <c r="O22" i="20"/>
  <c r="P22" i="20"/>
  <c r="Q22" i="20"/>
  <c r="R22" i="20"/>
  <c r="S22" i="20"/>
  <c r="T22" i="20"/>
  <c r="U22" i="20"/>
  <c r="V22" i="20"/>
  <c r="W22" i="20"/>
  <c r="X22" i="20"/>
  <c r="B23" i="18"/>
  <c r="O23" i="20"/>
  <c r="C23" i="18"/>
  <c r="P23" i="20"/>
  <c r="D23" i="18"/>
  <c r="Q23" i="20"/>
  <c r="E23" i="18"/>
  <c r="R23" i="20"/>
  <c r="F23" i="18"/>
  <c r="S23" i="20"/>
  <c r="G23" i="18"/>
  <c r="T23" i="20"/>
  <c r="H23" i="18"/>
  <c r="U23" i="20"/>
  <c r="I23" i="18"/>
  <c r="V23" i="20"/>
  <c r="J23" i="18"/>
  <c r="W23" i="20"/>
  <c r="K23" i="18"/>
  <c r="X23" i="20"/>
  <c r="B24" i="18"/>
  <c r="O24" i="20"/>
  <c r="P24" i="20"/>
  <c r="Q24" i="20"/>
  <c r="E24" i="18"/>
  <c r="R24" i="20"/>
  <c r="F24" i="18"/>
  <c r="S24" i="20"/>
  <c r="G24" i="18"/>
  <c r="T24" i="20"/>
  <c r="H24" i="18"/>
  <c r="U24" i="20"/>
  <c r="I24" i="18"/>
  <c r="V24" i="20"/>
  <c r="J24" i="18"/>
  <c r="W24" i="20"/>
  <c r="K24" i="18"/>
  <c r="X24" i="20"/>
  <c r="B25" i="18"/>
  <c r="O25" i="20"/>
  <c r="P25" i="20"/>
  <c r="D25" i="18"/>
  <c r="Q25" i="20"/>
  <c r="E25" i="18"/>
  <c r="R25" i="20"/>
  <c r="F25" i="18"/>
  <c r="S25" i="20"/>
  <c r="G25" i="18"/>
  <c r="T25" i="20"/>
  <c r="H25" i="18"/>
  <c r="U25" i="20"/>
  <c r="I25" i="18"/>
  <c r="V25" i="20"/>
  <c r="J25" i="18"/>
  <c r="W25" i="20"/>
  <c r="K25" i="18"/>
  <c r="X25" i="20"/>
  <c r="B26" i="18"/>
  <c r="O26" i="20"/>
  <c r="P26" i="20"/>
  <c r="D26" i="18"/>
  <c r="Q26" i="20"/>
  <c r="E26" i="18"/>
  <c r="R26" i="20"/>
  <c r="F26" i="18"/>
  <c r="S26" i="20"/>
  <c r="G26" i="18"/>
  <c r="T26" i="20"/>
  <c r="H26" i="18"/>
  <c r="U26" i="20"/>
  <c r="I26" i="18"/>
  <c r="V26" i="20"/>
  <c r="J26" i="18"/>
  <c r="W26" i="20"/>
  <c r="K26" i="18"/>
  <c r="X26" i="20"/>
  <c r="B27" i="18"/>
  <c r="O27" i="20"/>
  <c r="C27" i="18"/>
  <c r="P27" i="20"/>
  <c r="D27" i="18"/>
  <c r="Q27" i="20"/>
  <c r="E27" i="18"/>
  <c r="R27" i="20"/>
  <c r="F27" i="18"/>
  <c r="S27" i="20"/>
  <c r="G27" i="18"/>
  <c r="T27" i="20"/>
  <c r="H27" i="18"/>
  <c r="U27" i="20"/>
  <c r="I27" i="18"/>
  <c r="V27" i="20"/>
  <c r="J27" i="18"/>
  <c r="W27" i="20"/>
  <c r="K27" i="18"/>
  <c r="X27" i="20"/>
  <c r="B28" i="18"/>
  <c r="O28" i="20"/>
  <c r="C28" i="18"/>
  <c r="P28" i="20"/>
  <c r="D28" i="18"/>
  <c r="Q28" i="20"/>
  <c r="E28" i="18"/>
  <c r="R28" i="20"/>
  <c r="F28" i="18"/>
  <c r="S28" i="20"/>
  <c r="G28" i="18"/>
  <c r="T28" i="20"/>
  <c r="H28" i="18"/>
  <c r="U28" i="20"/>
  <c r="I28" i="18"/>
  <c r="V28" i="20"/>
  <c r="J28" i="18"/>
  <c r="W28" i="20"/>
  <c r="K28" i="18"/>
  <c r="X28" i="20"/>
  <c r="B29" i="18"/>
  <c r="O29" i="20"/>
  <c r="C29" i="18"/>
  <c r="P29" i="20"/>
  <c r="D29" i="18"/>
  <c r="Q29" i="20"/>
  <c r="E29" i="18"/>
  <c r="R29" i="20"/>
  <c r="F29" i="18"/>
  <c r="S29" i="20"/>
  <c r="G29" i="18"/>
  <c r="T29" i="20"/>
  <c r="H29" i="18"/>
  <c r="U29" i="20"/>
  <c r="I29" i="18"/>
  <c r="V29" i="20"/>
  <c r="J29" i="18"/>
  <c r="W29" i="20"/>
  <c r="K29" i="18"/>
  <c r="X29" i="20"/>
  <c r="B30" i="18"/>
  <c r="O30" i="20"/>
  <c r="C30" i="18"/>
  <c r="P30" i="20"/>
  <c r="D30" i="18"/>
  <c r="Q30" i="20"/>
  <c r="E30" i="18"/>
  <c r="R30" i="20"/>
  <c r="F30" i="18"/>
  <c r="S30" i="20"/>
  <c r="G30" i="18"/>
  <c r="T30" i="20"/>
  <c r="H30" i="18"/>
  <c r="U30" i="20"/>
  <c r="I30" i="18"/>
  <c r="V30" i="20"/>
  <c r="J30" i="18"/>
  <c r="W30" i="20"/>
  <c r="K30" i="18"/>
  <c r="X30" i="20"/>
  <c r="B31" i="18"/>
  <c r="O31" i="20"/>
  <c r="C31" i="18"/>
  <c r="P31" i="20"/>
  <c r="D31" i="18"/>
  <c r="Q31" i="20"/>
  <c r="E31" i="18"/>
  <c r="R31" i="20"/>
  <c r="F31" i="18"/>
  <c r="S31" i="20"/>
  <c r="G31" i="18"/>
  <c r="T31" i="20"/>
  <c r="H31" i="18"/>
  <c r="U31" i="20"/>
  <c r="I31" i="18"/>
  <c r="V31" i="20"/>
  <c r="J31" i="18"/>
  <c r="W31" i="20"/>
  <c r="K31" i="18"/>
  <c r="X31" i="20"/>
  <c r="W2" i="20"/>
  <c r="O2" i="20"/>
  <c r="C22" i="18"/>
  <c r="D22" i="18"/>
  <c r="E22" i="18"/>
  <c r="F22" i="18"/>
  <c r="G22" i="18"/>
  <c r="H22" i="18"/>
  <c r="I22" i="18"/>
  <c r="J22" i="18"/>
  <c r="K22" i="18"/>
  <c r="C24" i="18"/>
  <c r="D24" i="18"/>
  <c r="C25" i="18"/>
  <c r="C26" i="18"/>
  <c r="F43" i="12"/>
  <c r="F42" i="12"/>
  <c r="F41" i="12"/>
  <c r="F40" i="12"/>
  <c r="F39" i="12"/>
  <c r="F38" i="12"/>
  <c r="F37" i="12"/>
  <c r="F36" i="12"/>
  <c r="F35" i="12"/>
  <c r="F34" i="12"/>
  <c r="O36" i="31"/>
  <c r="O37" i="31"/>
  <c r="O38" i="31"/>
  <c r="O39" i="31"/>
  <c r="X39" i="31"/>
  <c r="X38" i="31"/>
  <c r="X37" i="31"/>
  <c r="X36" i="31"/>
  <c r="X35" i="31"/>
  <c r="Y35" i="31"/>
  <c r="Y36" i="31"/>
  <c r="Y37" i="31"/>
  <c r="Y38" i="31"/>
  <c r="Y39" i="31"/>
  <c r="V39" i="31"/>
  <c r="V38" i="31"/>
  <c r="V37" i="31"/>
  <c r="V36" i="31"/>
  <c r="V35" i="31"/>
  <c r="W35" i="31"/>
  <c r="W36" i="31"/>
  <c r="W37" i="31"/>
  <c r="W38" i="31"/>
  <c r="W39" i="31"/>
  <c r="T39" i="31"/>
  <c r="T38" i="31"/>
  <c r="T37" i="31"/>
  <c r="T36" i="31"/>
  <c r="T35" i="31"/>
  <c r="U35" i="31"/>
  <c r="U36" i="31"/>
  <c r="U37" i="31"/>
  <c r="U38" i="31"/>
  <c r="U39" i="31"/>
  <c r="R39" i="31"/>
  <c r="R38" i="31"/>
  <c r="R37" i="31"/>
  <c r="R36" i="31"/>
  <c r="R35" i="31"/>
  <c r="S35" i="31"/>
  <c r="S36" i="31"/>
  <c r="S37" i="31"/>
  <c r="S38" i="31"/>
  <c r="S39" i="31"/>
  <c r="P39" i="31"/>
  <c r="P38" i="31"/>
  <c r="P37" i="31"/>
  <c r="P36" i="31"/>
  <c r="P35" i="31"/>
  <c r="Q35" i="31"/>
  <c r="Q36" i="31"/>
  <c r="Q37" i="31"/>
  <c r="Q38" i="31"/>
  <c r="Q39" i="31"/>
  <c r="O30" i="31"/>
  <c r="O31" i="31"/>
  <c r="O32" i="31"/>
  <c r="O33" i="31"/>
  <c r="X33" i="31"/>
  <c r="X32" i="31"/>
  <c r="X31" i="31"/>
  <c r="X30" i="31"/>
  <c r="X29" i="31"/>
  <c r="Y29" i="31"/>
  <c r="Y30" i="31"/>
  <c r="Y31" i="31"/>
  <c r="Y32" i="31"/>
  <c r="Y33" i="31"/>
  <c r="V33" i="31"/>
  <c r="V32" i="31"/>
  <c r="V31" i="31"/>
  <c r="V30" i="31"/>
  <c r="V29" i="31"/>
  <c r="W29" i="31"/>
  <c r="W30" i="31"/>
  <c r="W31" i="31"/>
  <c r="W32" i="31"/>
  <c r="W33" i="31"/>
  <c r="T33" i="31"/>
  <c r="T32" i="31"/>
  <c r="T31" i="31"/>
  <c r="T30" i="31"/>
  <c r="T29" i="31"/>
  <c r="U29" i="31"/>
  <c r="U30" i="31"/>
  <c r="U31" i="31"/>
  <c r="U32" i="31"/>
  <c r="U33" i="31"/>
  <c r="R33" i="31"/>
  <c r="R32" i="31"/>
  <c r="R31" i="31"/>
  <c r="R30" i="31"/>
  <c r="R29" i="31"/>
  <c r="S29" i="31"/>
  <c r="S30" i="31"/>
  <c r="S31" i="31"/>
  <c r="S32" i="31"/>
  <c r="S33" i="31"/>
  <c r="P33" i="31"/>
  <c r="P32" i="31"/>
  <c r="P31" i="31"/>
  <c r="P30" i="31"/>
  <c r="P29" i="31"/>
  <c r="Q29" i="31"/>
  <c r="Q30" i="31"/>
  <c r="Q31" i="31"/>
  <c r="Q32" i="31"/>
  <c r="Q33" i="31"/>
  <c r="O24" i="31"/>
  <c r="O25" i="31"/>
  <c r="O26" i="31"/>
  <c r="O27" i="31"/>
  <c r="O18" i="31"/>
  <c r="O19" i="31"/>
  <c r="O20" i="31"/>
  <c r="O21" i="31"/>
  <c r="X27" i="31"/>
  <c r="X26" i="31"/>
  <c r="X25" i="31"/>
  <c r="X24" i="31"/>
  <c r="X23" i="31"/>
  <c r="Y23" i="31"/>
  <c r="Y24" i="31"/>
  <c r="Y25" i="31"/>
  <c r="Y26" i="31"/>
  <c r="Y27" i="31"/>
  <c r="V27" i="31"/>
  <c r="V26" i="31"/>
  <c r="V25" i="31"/>
  <c r="V24" i="31"/>
  <c r="V23" i="31"/>
  <c r="W23" i="31"/>
  <c r="W24" i="31"/>
  <c r="W25" i="31"/>
  <c r="W26" i="31"/>
  <c r="W27" i="31"/>
  <c r="T27" i="31"/>
  <c r="T26" i="31"/>
  <c r="T25" i="31"/>
  <c r="T24" i="31"/>
  <c r="T23" i="31"/>
  <c r="U23" i="31"/>
  <c r="U24" i="31"/>
  <c r="U25" i="31"/>
  <c r="U26" i="31"/>
  <c r="U27" i="31"/>
  <c r="R27" i="31"/>
  <c r="R26" i="31"/>
  <c r="R25" i="31"/>
  <c r="R24" i="31"/>
  <c r="R23" i="31"/>
  <c r="S23" i="31"/>
  <c r="S24" i="31"/>
  <c r="S25" i="31"/>
  <c r="S26" i="31"/>
  <c r="S27" i="31"/>
  <c r="P27" i="31"/>
  <c r="P26" i="31"/>
  <c r="P25" i="31"/>
  <c r="P24" i="31"/>
  <c r="P23" i="31"/>
  <c r="Q23" i="31"/>
  <c r="Q24" i="31"/>
  <c r="Q25" i="31"/>
  <c r="Q26" i="31"/>
  <c r="Q27" i="31"/>
  <c r="X21" i="31"/>
  <c r="X20" i="31"/>
  <c r="X19" i="31"/>
  <c r="X18" i="31"/>
  <c r="X17" i="31"/>
  <c r="Y17" i="31"/>
  <c r="Y18" i="31"/>
  <c r="Y19" i="31"/>
  <c r="Y20" i="31"/>
  <c r="Y21" i="31"/>
  <c r="V17" i="31"/>
  <c r="W17" i="31"/>
  <c r="V21" i="31"/>
  <c r="V20" i="31"/>
  <c r="V19" i="31"/>
  <c r="V18" i="31"/>
  <c r="T17" i="31"/>
  <c r="U17" i="31"/>
  <c r="T21" i="31"/>
  <c r="T20" i="31"/>
  <c r="T19" i="31"/>
  <c r="T18" i="31"/>
  <c r="R18" i="31"/>
  <c r="R17" i="31"/>
  <c r="S17" i="31"/>
  <c r="S18" i="31"/>
  <c r="R19" i="31"/>
  <c r="R20" i="31"/>
  <c r="R21" i="31"/>
  <c r="P18" i="31"/>
  <c r="P17" i="31"/>
  <c r="W18" i="31"/>
  <c r="W19" i="31"/>
  <c r="W20" i="31"/>
  <c r="W21" i="31"/>
  <c r="U18" i="31"/>
  <c r="U19" i="31"/>
  <c r="U20" i="31"/>
  <c r="U21" i="31"/>
  <c r="S19" i="31"/>
  <c r="S20" i="31"/>
  <c r="S21" i="31"/>
  <c r="X12" i="31"/>
  <c r="X13" i="31"/>
  <c r="X14" i="31"/>
  <c r="X15" i="31"/>
  <c r="Y11" i="31"/>
  <c r="Y12" i="31"/>
  <c r="Y13" i="31"/>
  <c r="Y14" i="31"/>
  <c r="Y15" i="31"/>
  <c r="V12" i="31"/>
  <c r="V13" i="31"/>
  <c r="V14" i="31"/>
  <c r="V15" i="31"/>
  <c r="W11" i="31"/>
  <c r="W12" i="31"/>
  <c r="W13" i="31"/>
  <c r="W14" i="31"/>
  <c r="W15" i="31"/>
  <c r="T12" i="31"/>
  <c r="T13" i="31"/>
  <c r="T14" i="31"/>
  <c r="T15" i="31"/>
  <c r="U11" i="31"/>
  <c r="U12" i="31"/>
  <c r="U13" i="31"/>
  <c r="U14" i="31"/>
  <c r="U15" i="31"/>
  <c r="R12" i="31"/>
  <c r="R13" i="31"/>
  <c r="S11" i="31"/>
  <c r="S12" i="31"/>
  <c r="S13" i="31"/>
  <c r="R14" i="31"/>
  <c r="S14" i="31"/>
  <c r="R15" i="31"/>
  <c r="S15" i="31"/>
  <c r="P12" i="31"/>
  <c r="P13" i="31"/>
  <c r="Q11" i="31"/>
  <c r="Q12" i="31"/>
  <c r="Q13" i="31"/>
  <c r="P14" i="31"/>
  <c r="Q14" i="31"/>
  <c r="P15" i="31"/>
  <c r="Q15" i="31"/>
  <c r="Q17" i="31"/>
  <c r="Q18" i="31"/>
  <c r="P19" i="31"/>
  <c r="Q19" i="31"/>
  <c r="P20" i="31"/>
  <c r="Q20" i="31"/>
  <c r="P21" i="31"/>
  <c r="Q21" i="31"/>
  <c r="K31" i="31"/>
  <c r="C31" i="31"/>
  <c r="K30" i="31"/>
  <c r="C30" i="31"/>
  <c r="K29" i="31"/>
  <c r="C29" i="31"/>
  <c r="K28" i="31"/>
  <c r="C28" i="31"/>
  <c r="K27" i="31"/>
  <c r="C27" i="31"/>
  <c r="K26" i="31"/>
  <c r="C26" i="31"/>
  <c r="K25" i="31"/>
  <c r="C25" i="31"/>
  <c r="K24" i="31"/>
  <c r="C24" i="31"/>
  <c r="K23" i="31"/>
  <c r="C23" i="31"/>
  <c r="K22" i="31"/>
  <c r="C22" i="31"/>
  <c r="K20" i="31"/>
  <c r="C20" i="31"/>
  <c r="K19" i="31"/>
  <c r="C19" i="31"/>
  <c r="K18" i="31"/>
  <c r="C18" i="31"/>
  <c r="K17" i="31"/>
  <c r="C17" i="31"/>
  <c r="K16" i="31"/>
  <c r="C16" i="31"/>
  <c r="K15" i="31"/>
  <c r="C15" i="31"/>
  <c r="K14" i="31"/>
  <c r="C14" i="31"/>
  <c r="K12" i="31"/>
  <c r="C12" i="31"/>
  <c r="K11" i="31"/>
  <c r="C11" i="31"/>
  <c r="K10" i="31"/>
  <c r="C10" i="31"/>
  <c r="K9" i="31"/>
  <c r="C9" i="31"/>
  <c r="K8" i="31"/>
  <c r="C8" i="31"/>
  <c r="K7" i="31"/>
  <c r="C7" i="31"/>
  <c r="K6" i="31"/>
  <c r="C6" i="31"/>
  <c r="K5" i="31"/>
  <c r="C5" i="31"/>
  <c r="K4" i="31"/>
  <c r="C4" i="31"/>
  <c r="K3" i="31"/>
  <c r="C3" i="31"/>
  <c r="B41" i="29"/>
  <c r="B39" i="29"/>
  <c r="B44" i="29"/>
  <c r="J41" i="29"/>
  <c r="J39" i="29"/>
  <c r="J44" i="29"/>
  <c r="B43" i="29"/>
  <c r="J43" i="29"/>
  <c r="J42" i="29"/>
  <c r="B42" i="29"/>
  <c r="J40" i="29"/>
  <c r="B40" i="29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N46" i="12"/>
  <c r="M46" i="12"/>
  <c r="C34" i="12"/>
  <c r="C35" i="12"/>
  <c r="C36" i="12"/>
  <c r="C37" i="12"/>
  <c r="C38" i="12"/>
  <c r="C39" i="12"/>
  <c r="D34" i="12"/>
  <c r="D42" i="12"/>
  <c r="C40" i="12"/>
  <c r="C41" i="12"/>
  <c r="C42" i="12"/>
  <c r="C43" i="12"/>
  <c r="O40" i="12"/>
  <c r="O41" i="12"/>
  <c r="O42" i="12"/>
  <c r="O43" i="12"/>
  <c r="O44" i="12"/>
  <c r="O45" i="12"/>
  <c r="O39" i="12"/>
  <c r="M40" i="24"/>
  <c r="M41" i="24"/>
  <c r="J53" i="24"/>
  <c r="I53" i="24"/>
  <c r="H53" i="24"/>
  <c r="G53" i="24"/>
  <c r="F53" i="24"/>
  <c r="E53" i="24"/>
  <c r="D53" i="24"/>
  <c r="C53" i="24"/>
  <c r="K52" i="24"/>
  <c r="I52" i="24"/>
  <c r="H52" i="24"/>
  <c r="G52" i="24"/>
  <c r="F52" i="24"/>
  <c r="E52" i="24"/>
  <c r="D52" i="24"/>
  <c r="C52" i="24"/>
  <c r="K51" i="24"/>
  <c r="J51" i="24"/>
  <c r="H51" i="24"/>
  <c r="G51" i="24"/>
  <c r="F51" i="24"/>
  <c r="E51" i="24"/>
  <c r="D51" i="24"/>
  <c r="C51" i="24"/>
  <c r="K50" i="24"/>
  <c r="J50" i="24"/>
  <c r="I50" i="24"/>
  <c r="G50" i="24"/>
  <c r="F50" i="24"/>
  <c r="E50" i="24"/>
  <c r="D50" i="24"/>
  <c r="C50" i="24"/>
  <c r="K49" i="24"/>
  <c r="J49" i="24"/>
  <c r="I49" i="24"/>
  <c r="H49" i="24"/>
  <c r="F49" i="24"/>
  <c r="E49" i="24"/>
  <c r="D49" i="24"/>
  <c r="C49" i="24"/>
  <c r="K48" i="24"/>
  <c r="J48" i="24"/>
  <c r="I48" i="24"/>
  <c r="H48" i="24"/>
  <c r="G48" i="24"/>
  <c r="E48" i="24"/>
  <c r="D48" i="24"/>
  <c r="C48" i="24"/>
  <c r="K47" i="24"/>
  <c r="J47" i="24"/>
  <c r="I47" i="24"/>
  <c r="H47" i="24"/>
  <c r="G47" i="24"/>
  <c r="F47" i="24"/>
  <c r="D47" i="24"/>
  <c r="C47" i="24"/>
  <c r="K46" i="24"/>
  <c r="J46" i="24"/>
  <c r="I46" i="24"/>
  <c r="H46" i="24"/>
  <c r="G46" i="24"/>
  <c r="F46" i="24"/>
  <c r="E46" i="24"/>
  <c r="C46" i="24"/>
  <c r="K45" i="24"/>
  <c r="J45" i="24"/>
  <c r="I45" i="24"/>
  <c r="H45" i="24"/>
  <c r="G45" i="24"/>
  <c r="F45" i="24"/>
  <c r="E45" i="24"/>
  <c r="D45" i="24"/>
  <c r="M38" i="24"/>
  <c r="M27" i="24"/>
  <c r="E85" i="24"/>
  <c r="E71" i="24"/>
  <c r="E72" i="24"/>
  <c r="E74" i="24"/>
  <c r="E76" i="24"/>
  <c r="E78" i="24"/>
  <c r="E80" i="24"/>
  <c r="E82" i="24"/>
  <c r="E84" i="24"/>
  <c r="E81" i="24"/>
  <c r="E77" i="24"/>
  <c r="E73" i="24"/>
  <c r="C87" i="24"/>
  <c r="E83" i="24"/>
  <c r="E79" i="24"/>
  <c r="E75" i="24"/>
  <c r="M17" i="24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C27" i="15"/>
  <c r="D27" i="15"/>
  <c r="E27" i="15"/>
  <c r="F27" i="15"/>
  <c r="G27" i="15"/>
  <c r="H27" i="15"/>
  <c r="I27" i="15"/>
  <c r="J27" i="15"/>
  <c r="K27" i="15"/>
  <c r="B28" i="15"/>
  <c r="C28" i="15"/>
  <c r="D28" i="15"/>
  <c r="E28" i="15"/>
  <c r="F28" i="15"/>
  <c r="G28" i="15"/>
  <c r="H28" i="15"/>
  <c r="I28" i="15"/>
  <c r="J28" i="15"/>
  <c r="K28" i="15"/>
  <c r="B29" i="15"/>
  <c r="C29" i="15"/>
  <c r="D29" i="15"/>
  <c r="E29" i="15"/>
  <c r="F29" i="15"/>
  <c r="G29" i="15"/>
  <c r="H29" i="15"/>
  <c r="I29" i="15"/>
  <c r="J29" i="15"/>
  <c r="K29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F31" i="15"/>
  <c r="G31" i="15"/>
  <c r="H31" i="15"/>
  <c r="I31" i="15"/>
  <c r="J31" i="15"/>
  <c r="K31" i="15"/>
  <c r="P23" i="15"/>
  <c r="R23" i="15"/>
  <c r="T23" i="15"/>
  <c r="V23" i="15"/>
  <c r="X23" i="15"/>
  <c r="P24" i="15"/>
  <c r="R24" i="15"/>
  <c r="T24" i="15"/>
  <c r="V24" i="15"/>
  <c r="X24" i="15"/>
  <c r="P25" i="15"/>
  <c r="R25" i="15"/>
  <c r="T25" i="15"/>
  <c r="V25" i="15"/>
  <c r="X25" i="15"/>
  <c r="P26" i="15"/>
  <c r="R26" i="15"/>
  <c r="T26" i="15"/>
  <c r="V26" i="15"/>
  <c r="X26" i="15"/>
  <c r="P27" i="15"/>
  <c r="R27" i="15"/>
  <c r="T27" i="15"/>
  <c r="V27" i="15"/>
  <c r="X27" i="15"/>
  <c r="P28" i="15"/>
  <c r="R28" i="15"/>
  <c r="T28" i="15"/>
  <c r="V28" i="15"/>
  <c r="X28" i="15"/>
  <c r="P29" i="15"/>
  <c r="R29" i="15"/>
  <c r="T29" i="15"/>
  <c r="V29" i="15"/>
  <c r="X29" i="15"/>
  <c r="P30" i="15"/>
  <c r="R30" i="15"/>
  <c r="T30" i="15"/>
  <c r="V30" i="15"/>
  <c r="X30" i="15"/>
  <c r="P31" i="15"/>
  <c r="R31" i="15"/>
  <c r="T31" i="15"/>
  <c r="V31" i="15"/>
  <c r="X31" i="15"/>
  <c r="O22" i="15"/>
  <c r="Q22" i="15"/>
  <c r="S22" i="15"/>
  <c r="U22" i="15"/>
  <c r="W22" i="15"/>
  <c r="O23" i="15"/>
  <c r="Q23" i="15"/>
  <c r="S23" i="15"/>
  <c r="U23" i="15"/>
  <c r="W23" i="15"/>
  <c r="O24" i="15"/>
  <c r="Q24" i="15"/>
  <c r="S24" i="15"/>
  <c r="U24" i="15"/>
  <c r="W24" i="15"/>
  <c r="O25" i="15"/>
  <c r="Q25" i="15"/>
  <c r="S25" i="15"/>
  <c r="U25" i="15"/>
  <c r="W25" i="15"/>
  <c r="O26" i="15"/>
  <c r="Q26" i="15"/>
  <c r="S26" i="15"/>
  <c r="U26" i="15"/>
  <c r="W26" i="15"/>
  <c r="O27" i="15"/>
  <c r="Q27" i="15"/>
  <c r="S27" i="15"/>
  <c r="U27" i="15"/>
  <c r="W27" i="15"/>
  <c r="O28" i="15"/>
  <c r="Q28" i="15"/>
  <c r="S28" i="15"/>
  <c r="U28" i="15"/>
  <c r="W28" i="15"/>
  <c r="O29" i="15"/>
  <c r="Q29" i="15"/>
  <c r="S29" i="15"/>
  <c r="U29" i="15"/>
  <c r="W29" i="15"/>
  <c r="O30" i="15"/>
  <c r="Q30" i="15"/>
  <c r="S30" i="15"/>
  <c r="U30" i="15"/>
  <c r="W30" i="15"/>
  <c r="O31" i="15"/>
  <c r="Q31" i="15"/>
  <c r="S31" i="15"/>
  <c r="U31" i="15"/>
  <c r="W31" i="15"/>
  <c r="F44" i="12"/>
  <c r="X22" i="15"/>
  <c r="V22" i="15"/>
  <c r="T22" i="15"/>
  <c r="R22" i="15"/>
  <c r="P22" i="15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E42" i="12"/>
  <c r="G42" i="12"/>
  <c r="E34" i="12"/>
  <c r="G34" i="12"/>
  <c r="D35" i="12"/>
  <c r="G35" i="12"/>
  <c r="E35" i="12"/>
  <c r="D36" i="12"/>
  <c r="E36" i="12"/>
  <c r="D38" i="12"/>
  <c r="G38" i="12"/>
  <c r="E38" i="12"/>
  <c r="G36" i="12"/>
  <c r="D37" i="12"/>
  <c r="G37" i="12"/>
  <c r="E37" i="12"/>
  <c r="D40" i="12"/>
  <c r="G40" i="12"/>
  <c r="E40" i="12"/>
  <c r="D39" i="12"/>
  <c r="G39" i="12"/>
  <c r="E39" i="12"/>
  <c r="D41" i="12"/>
  <c r="E41" i="12"/>
  <c r="G41" i="12"/>
  <c r="D43" i="12"/>
  <c r="E43" i="12"/>
  <c r="G43" i="12"/>
  <c r="C44" i="12"/>
  <c r="D44" i="12"/>
  <c r="O6" i="29"/>
  <c r="P6" i="29"/>
  <c r="Q4" i="29"/>
  <c r="R4" i="29"/>
  <c r="Q6" i="29"/>
  <c r="R6" i="29"/>
  <c r="Q5" i="29"/>
  <c r="R5" i="29"/>
  <c r="C41" i="29"/>
  <c r="C39" i="29"/>
  <c r="C44" i="29"/>
  <c r="D41" i="29"/>
  <c r="D39" i="29"/>
  <c r="D44" i="29"/>
  <c r="E41" i="29"/>
  <c r="E39" i="29"/>
  <c r="E44" i="29"/>
  <c r="F41" i="29"/>
  <c r="F39" i="29"/>
  <c r="F44" i="29"/>
  <c r="G41" i="29"/>
  <c r="G39" i="29"/>
  <c r="G44" i="29"/>
  <c r="H41" i="29"/>
  <c r="H39" i="29"/>
  <c r="H44" i="29"/>
  <c r="I41" i="29"/>
  <c r="I39" i="29"/>
  <c r="I44" i="29"/>
  <c r="K41" i="29"/>
  <c r="K39" i="29"/>
  <c r="K44" i="29"/>
  <c r="C47" i="29"/>
  <c r="C48" i="29"/>
  <c r="O7" i="29"/>
  <c r="P5" i="29"/>
  <c r="P4" i="29"/>
  <c r="P7" i="29"/>
  <c r="K40" i="29"/>
  <c r="I40" i="29"/>
  <c r="H40" i="29"/>
  <c r="G40" i="29"/>
  <c r="F40" i="29"/>
  <c r="E40" i="29"/>
  <c r="D40" i="29"/>
  <c r="C40" i="29"/>
  <c r="K42" i="29"/>
  <c r="I42" i="29"/>
  <c r="H42" i="29"/>
  <c r="G42" i="29"/>
  <c r="F42" i="29"/>
  <c r="E42" i="29"/>
  <c r="D42" i="29"/>
  <c r="C42" i="29"/>
  <c r="C43" i="29"/>
  <c r="D43" i="29"/>
  <c r="E43" i="29"/>
  <c r="F43" i="29"/>
  <c r="G43" i="29"/>
  <c r="H43" i="29"/>
  <c r="I43" i="29"/>
  <c r="K43" i="29"/>
  <c r="L43" i="29"/>
  <c r="L44" i="29"/>
  <c r="H47" i="26"/>
  <c r="E42" i="25"/>
  <c r="D42" i="25"/>
  <c r="D43" i="25"/>
  <c r="E43" i="25"/>
  <c r="C45" i="25"/>
  <c r="D44" i="25"/>
  <c r="E44" i="25"/>
  <c r="D3" i="31"/>
  <c r="E3" i="31"/>
  <c r="F3" i="31"/>
  <c r="G3" i="31"/>
  <c r="H3" i="31"/>
  <c r="I3" i="31"/>
  <c r="J3" i="31"/>
  <c r="L3" i="31"/>
  <c r="D4" i="31"/>
  <c r="E4" i="31"/>
  <c r="F4" i="31"/>
  <c r="G4" i="31"/>
  <c r="H4" i="31"/>
  <c r="I4" i="31"/>
  <c r="J4" i="31"/>
  <c r="L4" i="31"/>
  <c r="D5" i="31"/>
  <c r="E5" i="31"/>
  <c r="F5" i="31"/>
  <c r="G5" i="31"/>
  <c r="H5" i="31"/>
  <c r="I5" i="31"/>
  <c r="J5" i="31"/>
  <c r="L5" i="31"/>
  <c r="D6" i="31"/>
  <c r="E6" i="31"/>
  <c r="F6" i="31"/>
  <c r="G6" i="31"/>
  <c r="H6" i="31"/>
  <c r="I6" i="31"/>
  <c r="J6" i="31"/>
  <c r="L6" i="31"/>
  <c r="D7" i="31"/>
  <c r="E7" i="31"/>
  <c r="F7" i="31"/>
  <c r="G7" i="31"/>
  <c r="H7" i="31"/>
  <c r="I7" i="31"/>
  <c r="J7" i="31"/>
  <c r="L7" i="31"/>
  <c r="D8" i="31"/>
  <c r="E8" i="31"/>
  <c r="F8" i="31"/>
  <c r="G8" i="31"/>
  <c r="H8" i="31"/>
  <c r="I8" i="31"/>
  <c r="J8" i="31"/>
  <c r="L8" i="31"/>
  <c r="D9" i="31"/>
  <c r="E9" i="31"/>
  <c r="F9" i="31"/>
  <c r="G9" i="31"/>
  <c r="H9" i="31"/>
  <c r="I9" i="31"/>
  <c r="J9" i="31"/>
  <c r="L9" i="31"/>
  <c r="D10" i="31"/>
  <c r="E10" i="31"/>
  <c r="F10" i="31"/>
  <c r="G10" i="31"/>
  <c r="H10" i="31"/>
  <c r="I10" i="31"/>
  <c r="J10" i="31"/>
  <c r="L10" i="31"/>
  <c r="D11" i="31"/>
  <c r="E11" i="31"/>
  <c r="F11" i="31"/>
  <c r="G11" i="31"/>
  <c r="H11" i="31"/>
  <c r="I11" i="31"/>
  <c r="J11" i="31"/>
  <c r="L11" i="31"/>
  <c r="D12" i="31"/>
  <c r="E12" i="31"/>
  <c r="F12" i="31"/>
  <c r="G12" i="31"/>
  <c r="H12" i="31"/>
  <c r="I12" i="31"/>
  <c r="J12" i="31"/>
  <c r="L12" i="31"/>
  <c r="D14" i="31"/>
  <c r="E14" i="31"/>
  <c r="F14" i="31"/>
  <c r="G14" i="31"/>
  <c r="H14" i="31"/>
  <c r="I14" i="31"/>
  <c r="J14" i="31"/>
  <c r="L14" i="31"/>
  <c r="D15" i="31"/>
  <c r="E15" i="31"/>
  <c r="F15" i="31"/>
  <c r="G15" i="31"/>
  <c r="H15" i="31"/>
  <c r="I15" i="31"/>
  <c r="J15" i="31"/>
  <c r="L15" i="31"/>
  <c r="D16" i="31"/>
  <c r="E16" i="31"/>
  <c r="F16" i="31"/>
  <c r="G16" i="31"/>
  <c r="H16" i="31"/>
  <c r="I16" i="31"/>
  <c r="J16" i="31"/>
  <c r="L16" i="31"/>
  <c r="D17" i="31"/>
  <c r="E17" i="31"/>
  <c r="F17" i="31"/>
  <c r="G17" i="31"/>
  <c r="H17" i="31"/>
  <c r="I17" i="31"/>
  <c r="J17" i="31"/>
  <c r="L17" i="31"/>
  <c r="D18" i="31"/>
  <c r="E18" i="31"/>
  <c r="F18" i="31"/>
  <c r="G18" i="31"/>
  <c r="H18" i="31"/>
  <c r="I18" i="31"/>
  <c r="J18" i="31"/>
  <c r="L18" i="31"/>
  <c r="D19" i="31"/>
  <c r="E19" i="31"/>
  <c r="F19" i="31"/>
  <c r="G19" i="31"/>
  <c r="H19" i="31"/>
  <c r="I19" i="31"/>
  <c r="J19" i="31"/>
  <c r="L19" i="31"/>
  <c r="D20" i="31"/>
  <c r="E20" i="31"/>
  <c r="F20" i="31"/>
  <c r="G20" i="31"/>
  <c r="H20" i="31"/>
  <c r="I20" i="31"/>
  <c r="J20" i="31"/>
  <c r="L20" i="31"/>
  <c r="D22" i="31"/>
  <c r="E22" i="31"/>
  <c r="F22" i="31"/>
  <c r="G22" i="31"/>
  <c r="H22" i="31"/>
  <c r="I22" i="31"/>
  <c r="J22" i="31"/>
  <c r="L22" i="31"/>
  <c r="D23" i="31"/>
  <c r="E23" i="31"/>
  <c r="F23" i="31"/>
  <c r="S4" i="15"/>
  <c r="S4" i="18"/>
  <c r="S4" i="20"/>
  <c r="G23" i="31"/>
  <c r="T4" i="15"/>
  <c r="T4" i="18"/>
  <c r="T4" i="20"/>
  <c r="H23" i="31"/>
  <c r="U4" i="15"/>
  <c r="U4" i="18"/>
  <c r="U4" i="20"/>
  <c r="I23" i="31"/>
  <c r="J23" i="31"/>
  <c r="L23" i="31"/>
  <c r="D24" i="31"/>
  <c r="E24" i="31"/>
  <c r="F24" i="31"/>
  <c r="G24" i="31"/>
  <c r="H24" i="31"/>
  <c r="I24" i="31"/>
  <c r="J24" i="31"/>
  <c r="L24" i="31"/>
  <c r="D25" i="31"/>
  <c r="E25" i="31"/>
  <c r="F25" i="31"/>
  <c r="G25" i="31"/>
  <c r="H25" i="31"/>
  <c r="I25" i="31"/>
  <c r="J25" i="31"/>
  <c r="L25" i="31"/>
  <c r="D26" i="31"/>
  <c r="E26" i="31"/>
  <c r="F26" i="31"/>
  <c r="G26" i="31"/>
  <c r="H26" i="31"/>
  <c r="I26" i="31"/>
  <c r="J26" i="31"/>
  <c r="L26" i="31"/>
  <c r="D27" i="31"/>
  <c r="E27" i="31"/>
  <c r="F27" i="31"/>
  <c r="G27" i="31"/>
  <c r="H27" i="31"/>
  <c r="I27" i="31"/>
  <c r="J27" i="31"/>
  <c r="L27" i="31"/>
  <c r="D28" i="31"/>
  <c r="E28" i="31"/>
  <c r="F28" i="31"/>
  <c r="G28" i="31"/>
  <c r="H28" i="31"/>
  <c r="I28" i="31"/>
  <c r="J28" i="31"/>
  <c r="L28" i="31"/>
  <c r="D29" i="31"/>
  <c r="E29" i="31"/>
  <c r="F29" i="31"/>
  <c r="G29" i="31"/>
  <c r="H29" i="31"/>
  <c r="I29" i="31"/>
  <c r="J29" i="31"/>
  <c r="L29" i="31"/>
  <c r="D30" i="31"/>
  <c r="E30" i="31"/>
  <c r="F30" i="31"/>
  <c r="G30" i="31"/>
  <c r="H30" i="31"/>
  <c r="I30" i="31"/>
  <c r="J30" i="31"/>
  <c r="L30" i="31"/>
  <c r="D31" i="31"/>
  <c r="E31" i="31"/>
  <c r="F31" i="31"/>
  <c r="G31" i="31"/>
  <c r="H31" i="31"/>
  <c r="I31" i="31"/>
  <c r="J31" i="31"/>
  <c r="L31" i="31"/>
  <c r="P6" i="31"/>
  <c r="R6" i="31"/>
  <c r="S6" i="31"/>
  <c r="P7" i="31"/>
  <c r="R4" i="31"/>
  <c r="S4" i="31"/>
  <c r="U4" i="31"/>
  <c r="R5" i="31"/>
  <c r="U5" i="31"/>
  <c r="U6" i="31"/>
  <c r="U7" i="31"/>
  <c r="V4" i="31"/>
  <c r="V5" i="31"/>
  <c r="V6" i="31"/>
  <c r="V7" i="31"/>
  <c r="W4" i="31"/>
  <c r="W5" i="31"/>
  <c r="W6" i="31"/>
  <c r="W7" i="31"/>
  <c r="X4" i="31"/>
  <c r="X5" i="31"/>
  <c r="X6" i="31"/>
  <c r="X7" i="31"/>
  <c r="Y4" i="31"/>
  <c r="Y5" i="31"/>
  <c r="Y6" i="31"/>
  <c r="Y7" i="31"/>
  <c r="K2" i="14"/>
  <c r="K2" i="15"/>
  <c r="K2" i="17"/>
  <c r="K2" i="20"/>
  <c r="K2" i="18"/>
  <c r="X2" i="15"/>
  <c r="X2" i="18"/>
  <c r="X2" i="20"/>
  <c r="I2" i="14"/>
  <c r="I2" i="15"/>
  <c r="I2" i="17"/>
  <c r="I2" i="20"/>
  <c r="I2" i="18"/>
  <c r="V2" i="15"/>
  <c r="V2" i="18"/>
  <c r="V2" i="20"/>
  <c r="H2" i="14"/>
  <c r="H2" i="15"/>
  <c r="H2" i="17"/>
  <c r="H2" i="20"/>
  <c r="H2" i="18"/>
  <c r="U2" i="15"/>
  <c r="U2" i="18"/>
  <c r="U2" i="20"/>
  <c r="G2" i="14"/>
  <c r="G2" i="15"/>
  <c r="G2" i="17"/>
  <c r="G2" i="20"/>
  <c r="G2" i="18"/>
  <c r="T2" i="15"/>
  <c r="T2" i="18"/>
  <c r="T2" i="20"/>
  <c r="F2" i="14"/>
  <c r="F2" i="15"/>
  <c r="F2" i="17"/>
  <c r="F2" i="20"/>
  <c r="F2" i="18"/>
  <c r="S2" i="15"/>
  <c r="S2" i="18"/>
  <c r="S2" i="20"/>
  <c r="E2" i="14"/>
  <c r="E2" i="15"/>
  <c r="E2" i="17"/>
  <c r="E2" i="20"/>
  <c r="E2" i="18"/>
  <c r="R2" i="15"/>
  <c r="R2" i="18"/>
  <c r="R2" i="20"/>
  <c r="D2" i="14"/>
  <c r="D2" i="15"/>
  <c r="D2" i="17"/>
  <c r="D2" i="20"/>
  <c r="D2" i="18"/>
  <c r="Q2" i="15"/>
  <c r="Q2" i="18"/>
  <c r="Q2" i="20"/>
  <c r="C2" i="14"/>
  <c r="C2" i="15"/>
  <c r="C2" i="17"/>
  <c r="C2" i="20"/>
  <c r="C2" i="18"/>
  <c r="P2" i="15"/>
  <c r="P2" i="18"/>
  <c r="P2" i="20"/>
  <c r="K21" i="20"/>
  <c r="K21" i="18"/>
  <c r="X21" i="15"/>
  <c r="X21" i="18"/>
  <c r="X21" i="20"/>
  <c r="I21" i="20"/>
  <c r="I21" i="18"/>
  <c r="V21" i="15"/>
  <c r="V21" i="18"/>
  <c r="V21" i="20"/>
  <c r="H21" i="20"/>
  <c r="H21" i="18"/>
  <c r="U21" i="15"/>
  <c r="U21" i="18"/>
  <c r="U21" i="20"/>
  <c r="G21" i="20"/>
  <c r="G21" i="18"/>
  <c r="T21" i="15"/>
  <c r="T21" i="18"/>
  <c r="T21" i="20"/>
  <c r="F21" i="20"/>
  <c r="F21" i="18"/>
  <c r="S21" i="15"/>
  <c r="S21" i="18"/>
  <c r="S21" i="20"/>
  <c r="E21" i="20"/>
  <c r="E21" i="18"/>
  <c r="R21" i="15"/>
  <c r="R21" i="18"/>
  <c r="R21" i="20"/>
  <c r="D21" i="20"/>
  <c r="D21" i="18"/>
  <c r="Q21" i="15"/>
  <c r="Q21" i="18"/>
  <c r="Q21" i="20"/>
  <c r="C21" i="20"/>
  <c r="C21" i="18"/>
  <c r="P21" i="15"/>
  <c r="P21" i="18"/>
  <c r="P21" i="20"/>
  <c r="K3" i="14"/>
  <c r="K3" i="15"/>
  <c r="K3" i="17"/>
  <c r="K3" i="20"/>
  <c r="K3" i="18"/>
  <c r="X3" i="15"/>
  <c r="X3" i="18"/>
  <c r="X3" i="20"/>
  <c r="I3" i="14"/>
  <c r="I3" i="15"/>
  <c r="I3" i="17"/>
  <c r="I3" i="20"/>
  <c r="I3" i="18"/>
  <c r="V3" i="15"/>
  <c r="V3" i="18"/>
  <c r="V3" i="20"/>
  <c r="H3" i="14"/>
  <c r="H3" i="15"/>
  <c r="H3" i="17"/>
  <c r="H3" i="20"/>
  <c r="H3" i="18"/>
  <c r="U3" i="15"/>
  <c r="U3" i="18"/>
  <c r="U3" i="20"/>
  <c r="G3" i="14"/>
  <c r="G3" i="15"/>
  <c r="G3" i="17"/>
  <c r="G3" i="20"/>
  <c r="G3" i="18"/>
  <c r="T3" i="15"/>
  <c r="T3" i="18"/>
  <c r="T3" i="20"/>
  <c r="F3" i="14"/>
  <c r="F3" i="15"/>
  <c r="F3" i="17"/>
  <c r="F3" i="20"/>
  <c r="F3" i="18"/>
  <c r="S3" i="15"/>
  <c r="S3" i="18"/>
  <c r="S3" i="20"/>
  <c r="E3" i="14"/>
  <c r="E3" i="15"/>
  <c r="E3" i="17"/>
  <c r="E3" i="20"/>
  <c r="E3" i="18"/>
  <c r="R3" i="15"/>
  <c r="R3" i="18"/>
  <c r="R3" i="20"/>
  <c r="D3" i="14"/>
  <c r="D3" i="15"/>
  <c r="D3" i="17"/>
  <c r="D3" i="20"/>
  <c r="D3" i="18"/>
  <c r="Q3" i="15"/>
  <c r="Q3" i="18"/>
  <c r="Q3" i="20"/>
  <c r="C3" i="14"/>
  <c r="C3" i="15"/>
  <c r="C3" i="17"/>
  <c r="C3" i="20"/>
  <c r="C3" i="18"/>
  <c r="P3" i="15"/>
  <c r="P3" i="18"/>
  <c r="P3" i="20"/>
  <c r="K54" i="20"/>
  <c r="K54" i="18"/>
  <c r="X54" i="15"/>
  <c r="X54" i="18"/>
  <c r="X54" i="20"/>
  <c r="I54" i="20"/>
  <c r="I54" i="18"/>
  <c r="V54" i="15"/>
  <c r="V54" i="18"/>
  <c r="V54" i="20"/>
  <c r="H54" i="20"/>
  <c r="H54" i="18"/>
  <c r="U54" i="15"/>
  <c r="U54" i="18"/>
  <c r="U54" i="20"/>
  <c r="G54" i="20"/>
  <c r="G54" i="18"/>
  <c r="T54" i="15"/>
  <c r="T54" i="18"/>
  <c r="T54" i="20"/>
  <c r="F54" i="20"/>
  <c r="F54" i="18"/>
  <c r="S54" i="15"/>
  <c r="S54" i="18"/>
  <c r="S54" i="20"/>
  <c r="E54" i="20"/>
  <c r="E54" i="18"/>
  <c r="R54" i="15"/>
  <c r="R54" i="18"/>
  <c r="R54" i="20"/>
  <c r="D54" i="20"/>
  <c r="D54" i="18"/>
  <c r="Q54" i="15"/>
  <c r="Q54" i="18"/>
  <c r="Q54" i="20"/>
  <c r="C54" i="20"/>
  <c r="C54" i="18"/>
  <c r="P54" i="15"/>
  <c r="P54" i="18"/>
  <c r="P54" i="20"/>
  <c r="K53" i="17"/>
  <c r="K53" i="20"/>
  <c r="K53" i="18"/>
  <c r="X53" i="15"/>
  <c r="X53" i="18"/>
  <c r="X53" i="20"/>
  <c r="I53" i="17"/>
  <c r="I53" i="20"/>
  <c r="I53" i="18"/>
  <c r="V53" i="15"/>
  <c r="V53" i="18"/>
  <c r="V53" i="20"/>
  <c r="H53" i="17"/>
  <c r="H53" i="20"/>
  <c r="H53" i="18"/>
  <c r="U53" i="15"/>
  <c r="U53" i="18"/>
  <c r="U53" i="20"/>
  <c r="G53" i="17"/>
  <c r="G53" i="20"/>
  <c r="G53" i="18"/>
  <c r="T53" i="15"/>
  <c r="T53" i="18"/>
  <c r="T53" i="20"/>
  <c r="F53" i="17"/>
  <c r="F53" i="20"/>
  <c r="F53" i="18"/>
  <c r="S53" i="15"/>
  <c r="S53" i="18"/>
  <c r="S53" i="20"/>
  <c r="E53" i="17"/>
  <c r="E53" i="20"/>
  <c r="E53" i="18"/>
  <c r="R53" i="15"/>
  <c r="R53" i="18"/>
  <c r="R53" i="20"/>
  <c r="D53" i="17"/>
  <c r="D53" i="20"/>
  <c r="D53" i="18"/>
  <c r="Q53" i="15"/>
  <c r="Q53" i="18"/>
  <c r="Q53" i="20"/>
  <c r="C53" i="17"/>
  <c r="C53" i="20"/>
  <c r="C53" i="18"/>
  <c r="P53" i="15"/>
  <c r="P53" i="18"/>
  <c r="P53" i="20"/>
  <c r="K52" i="17"/>
  <c r="K52" i="20"/>
  <c r="K52" i="18"/>
  <c r="X52" i="15"/>
  <c r="X52" i="18"/>
  <c r="X52" i="20"/>
  <c r="I52" i="17"/>
  <c r="I52" i="20"/>
  <c r="I52" i="18"/>
  <c r="V52" i="15"/>
  <c r="V52" i="18"/>
  <c r="V52" i="20"/>
  <c r="H52" i="17"/>
  <c r="H52" i="20"/>
  <c r="H52" i="18"/>
  <c r="U52" i="15"/>
  <c r="U52" i="18"/>
  <c r="U52" i="20"/>
  <c r="G52" i="17"/>
  <c r="G52" i="20"/>
  <c r="G52" i="18"/>
  <c r="T52" i="15"/>
  <c r="T52" i="18"/>
  <c r="T52" i="20"/>
  <c r="F52" i="17"/>
  <c r="F52" i="20"/>
  <c r="F52" i="18"/>
  <c r="S52" i="15"/>
  <c r="S52" i="18"/>
  <c r="S52" i="20"/>
  <c r="E52" i="17"/>
  <c r="E52" i="20"/>
  <c r="E52" i="18"/>
  <c r="R52" i="15"/>
  <c r="R52" i="18"/>
  <c r="R52" i="20"/>
  <c r="D52" i="17"/>
  <c r="D52" i="20"/>
  <c r="D52" i="18"/>
  <c r="Q52" i="15"/>
  <c r="Q52" i="18"/>
  <c r="Q52" i="20"/>
  <c r="C52" i="17"/>
  <c r="C52" i="20"/>
  <c r="C52" i="18"/>
  <c r="P52" i="15"/>
  <c r="P52" i="18"/>
  <c r="P52" i="20"/>
  <c r="K51" i="17"/>
  <c r="K51" i="20"/>
  <c r="K51" i="18"/>
  <c r="X51" i="15"/>
  <c r="X51" i="18"/>
  <c r="X51" i="20"/>
  <c r="I51" i="17"/>
  <c r="I51" i="20"/>
  <c r="I51" i="18"/>
  <c r="V51" i="15"/>
  <c r="V51" i="18"/>
  <c r="V51" i="20"/>
  <c r="H51" i="17"/>
  <c r="H51" i="20"/>
  <c r="H51" i="18"/>
  <c r="U51" i="15"/>
  <c r="U51" i="18"/>
  <c r="U51" i="20"/>
  <c r="G51" i="17"/>
  <c r="G51" i="20"/>
  <c r="G51" i="18"/>
  <c r="T51" i="15"/>
  <c r="T51" i="18"/>
  <c r="T51" i="20"/>
  <c r="F51" i="17"/>
  <c r="F51" i="20"/>
  <c r="F51" i="18"/>
  <c r="S51" i="15"/>
  <c r="S51" i="18"/>
  <c r="S51" i="20"/>
  <c r="E51" i="17"/>
  <c r="E51" i="20"/>
  <c r="E51" i="18"/>
  <c r="R51" i="15"/>
  <c r="R51" i="18"/>
  <c r="R51" i="20"/>
  <c r="D51" i="17"/>
  <c r="D51" i="20"/>
  <c r="D51" i="18"/>
  <c r="Q51" i="15"/>
  <c r="Q51" i="18"/>
  <c r="Q51" i="20"/>
  <c r="C51" i="17"/>
  <c r="C51" i="20"/>
  <c r="C51" i="18"/>
  <c r="P51" i="15"/>
  <c r="P51" i="18"/>
  <c r="P51" i="20"/>
  <c r="K50" i="17"/>
  <c r="K50" i="20"/>
  <c r="K50" i="18"/>
  <c r="X50" i="15"/>
  <c r="X50" i="18"/>
  <c r="X50" i="20"/>
  <c r="I50" i="17"/>
  <c r="I50" i="20"/>
  <c r="I50" i="18"/>
  <c r="V50" i="15"/>
  <c r="V50" i="18"/>
  <c r="V50" i="20"/>
  <c r="H50" i="17"/>
  <c r="H50" i="20"/>
  <c r="H50" i="18"/>
  <c r="U50" i="15"/>
  <c r="U50" i="18"/>
  <c r="U50" i="20"/>
  <c r="G50" i="17"/>
  <c r="G50" i="20"/>
  <c r="G50" i="18"/>
  <c r="T50" i="15"/>
  <c r="T50" i="18"/>
  <c r="T50" i="20"/>
  <c r="F50" i="17"/>
  <c r="F50" i="20"/>
  <c r="F50" i="18"/>
  <c r="S50" i="15"/>
  <c r="S50" i="18"/>
  <c r="S50" i="20"/>
  <c r="E50" i="17"/>
  <c r="E50" i="20"/>
  <c r="E50" i="18"/>
  <c r="R50" i="15"/>
  <c r="R50" i="18"/>
  <c r="R50" i="20"/>
  <c r="D50" i="17"/>
  <c r="D50" i="20"/>
  <c r="D50" i="18"/>
  <c r="Q50" i="15"/>
  <c r="Q50" i="18"/>
  <c r="Q50" i="20"/>
  <c r="C50" i="17"/>
  <c r="C50" i="20"/>
  <c r="C50" i="18"/>
  <c r="P50" i="15"/>
  <c r="P50" i="18"/>
  <c r="P50" i="20"/>
  <c r="K49" i="17"/>
  <c r="K49" i="20"/>
  <c r="K49" i="18"/>
  <c r="X49" i="15"/>
  <c r="X49" i="18"/>
  <c r="X49" i="20"/>
  <c r="I49" i="17"/>
  <c r="I49" i="20"/>
  <c r="I49" i="18"/>
  <c r="V49" i="15"/>
  <c r="V49" i="18"/>
  <c r="V49" i="20"/>
  <c r="H49" i="17"/>
  <c r="H49" i="20"/>
  <c r="H49" i="18"/>
  <c r="U49" i="15"/>
  <c r="U49" i="18"/>
  <c r="U49" i="20"/>
  <c r="G49" i="17"/>
  <c r="G49" i="20"/>
  <c r="G49" i="18"/>
  <c r="T49" i="15"/>
  <c r="T49" i="18"/>
  <c r="T49" i="20"/>
  <c r="F49" i="17"/>
  <c r="F49" i="20"/>
  <c r="F49" i="18"/>
  <c r="S49" i="15"/>
  <c r="S49" i="18"/>
  <c r="S49" i="20"/>
  <c r="E49" i="17"/>
  <c r="E49" i="20"/>
  <c r="E49" i="18"/>
  <c r="R49" i="15"/>
  <c r="R49" i="18"/>
  <c r="R49" i="20"/>
  <c r="D49" i="17"/>
  <c r="D49" i="20"/>
  <c r="D49" i="18"/>
  <c r="Q49" i="15"/>
  <c r="Q49" i="18"/>
  <c r="Q49" i="20"/>
  <c r="C49" i="17"/>
  <c r="C49" i="20"/>
  <c r="C49" i="18"/>
  <c r="P49" i="15"/>
  <c r="P49" i="18"/>
  <c r="P49" i="20"/>
  <c r="K48" i="17"/>
  <c r="K48" i="20"/>
  <c r="K48" i="18"/>
  <c r="X48" i="15"/>
  <c r="X48" i="18"/>
  <c r="X48" i="20"/>
  <c r="I48" i="17"/>
  <c r="I48" i="20"/>
  <c r="I48" i="18"/>
  <c r="V48" i="15"/>
  <c r="V48" i="18"/>
  <c r="V48" i="20"/>
  <c r="H48" i="17"/>
  <c r="H48" i="20"/>
  <c r="H48" i="18"/>
  <c r="U48" i="15"/>
  <c r="U48" i="18"/>
  <c r="U48" i="20"/>
  <c r="G48" i="17"/>
  <c r="G48" i="20"/>
  <c r="G48" i="18"/>
  <c r="T48" i="15"/>
  <c r="T48" i="18"/>
  <c r="T48" i="20"/>
  <c r="F48" i="17"/>
  <c r="F48" i="20"/>
  <c r="F48" i="18"/>
  <c r="S48" i="15"/>
  <c r="S48" i="18"/>
  <c r="S48" i="20"/>
  <c r="E48" i="17"/>
  <c r="E48" i="20"/>
  <c r="E48" i="18"/>
  <c r="R48" i="15"/>
  <c r="R48" i="18"/>
  <c r="R48" i="20"/>
  <c r="D48" i="17"/>
  <c r="D48" i="20"/>
  <c r="D48" i="18"/>
  <c r="Q48" i="15"/>
  <c r="Q48" i="18"/>
  <c r="Q48" i="20"/>
  <c r="C48" i="17"/>
  <c r="C48" i="20"/>
  <c r="C48" i="18"/>
  <c r="P48" i="15"/>
  <c r="P48" i="18"/>
  <c r="P48" i="20"/>
  <c r="K47" i="17"/>
  <c r="K47" i="20"/>
  <c r="K47" i="18"/>
  <c r="X47" i="15"/>
  <c r="X47" i="18"/>
  <c r="X47" i="20"/>
  <c r="I47" i="17"/>
  <c r="I47" i="20"/>
  <c r="I47" i="18"/>
  <c r="V47" i="15"/>
  <c r="V47" i="18"/>
  <c r="V47" i="20"/>
  <c r="H47" i="17"/>
  <c r="H47" i="20"/>
  <c r="H47" i="18"/>
  <c r="U47" i="15"/>
  <c r="U47" i="18"/>
  <c r="U47" i="20"/>
  <c r="G47" i="17"/>
  <c r="G47" i="20"/>
  <c r="G47" i="18"/>
  <c r="T47" i="15"/>
  <c r="T47" i="18"/>
  <c r="T47" i="20"/>
  <c r="F47" i="17"/>
  <c r="F47" i="20"/>
  <c r="F47" i="18"/>
  <c r="S47" i="15"/>
  <c r="S47" i="18"/>
  <c r="S47" i="20"/>
  <c r="E47" i="17"/>
  <c r="E47" i="20"/>
  <c r="E47" i="18"/>
  <c r="R47" i="15"/>
  <c r="R47" i="18"/>
  <c r="R47" i="20"/>
  <c r="D47" i="17"/>
  <c r="D47" i="20"/>
  <c r="D47" i="18"/>
  <c r="Q47" i="15"/>
  <c r="Q47" i="18"/>
  <c r="Q47" i="20"/>
  <c r="C47" i="17"/>
  <c r="C47" i="20"/>
  <c r="C47" i="18"/>
  <c r="P47" i="15"/>
  <c r="P47" i="18"/>
  <c r="P47" i="20"/>
  <c r="K46" i="17"/>
  <c r="K46" i="20"/>
  <c r="K46" i="18"/>
  <c r="X46" i="15"/>
  <c r="X46" i="18"/>
  <c r="X46" i="20"/>
  <c r="I46" i="17"/>
  <c r="I46" i="20"/>
  <c r="I46" i="18"/>
  <c r="V46" i="15"/>
  <c r="V46" i="18"/>
  <c r="V46" i="20"/>
  <c r="H46" i="17"/>
  <c r="H46" i="20"/>
  <c r="H46" i="18"/>
  <c r="U46" i="15"/>
  <c r="U46" i="18"/>
  <c r="U46" i="20"/>
  <c r="G46" i="17"/>
  <c r="G46" i="20"/>
  <c r="G46" i="18"/>
  <c r="T46" i="15"/>
  <c r="T46" i="18"/>
  <c r="T46" i="20"/>
  <c r="F46" i="17"/>
  <c r="F46" i="20"/>
  <c r="F46" i="18"/>
  <c r="S46" i="15"/>
  <c r="S46" i="18"/>
  <c r="S46" i="20"/>
  <c r="E46" i="17"/>
  <c r="E46" i="20"/>
  <c r="E46" i="18"/>
  <c r="R46" i="15"/>
  <c r="R46" i="18"/>
  <c r="R46" i="20"/>
  <c r="D46" i="17"/>
  <c r="D46" i="20"/>
  <c r="D46" i="18"/>
  <c r="Q46" i="15"/>
  <c r="Q46" i="18"/>
  <c r="Q46" i="20"/>
  <c r="C46" i="17"/>
  <c r="C46" i="20"/>
  <c r="C46" i="18"/>
  <c r="P46" i="15"/>
  <c r="P46" i="18"/>
  <c r="P46" i="20"/>
  <c r="K45" i="17"/>
  <c r="K45" i="20"/>
  <c r="K45" i="18"/>
  <c r="X45" i="15"/>
  <c r="X45" i="18"/>
  <c r="X45" i="20"/>
  <c r="I45" i="17"/>
  <c r="I45" i="20"/>
  <c r="I45" i="18"/>
  <c r="V45" i="15"/>
  <c r="V45" i="18"/>
  <c r="V45" i="20"/>
  <c r="H45" i="17"/>
  <c r="H45" i="20"/>
  <c r="H45" i="18"/>
  <c r="U45" i="15"/>
  <c r="U45" i="18"/>
  <c r="U45" i="20"/>
  <c r="G45" i="17"/>
  <c r="G45" i="20"/>
  <c r="G45" i="18"/>
  <c r="T45" i="15"/>
  <c r="T45" i="18"/>
  <c r="T45" i="20"/>
  <c r="F45" i="17"/>
  <c r="F45" i="20"/>
  <c r="F45" i="18"/>
  <c r="S45" i="15"/>
  <c r="S45" i="18"/>
  <c r="S45" i="20"/>
  <c r="E45" i="17"/>
  <c r="E45" i="20"/>
  <c r="E45" i="18"/>
  <c r="R45" i="15"/>
  <c r="R45" i="18"/>
  <c r="R45" i="20"/>
  <c r="D45" i="17"/>
  <c r="D45" i="20"/>
  <c r="D45" i="18"/>
  <c r="Q45" i="15"/>
  <c r="Q45" i="18"/>
  <c r="Q45" i="20"/>
  <c r="C45" i="17"/>
  <c r="C45" i="20"/>
  <c r="C45" i="18"/>
  <c r="P45" i="15"/>
  <c r="P45" i="18"/>
  <c r="P45" i="20"/>
  <c r="K35" i="18"/>
  <c r="X35" i="15"/>
  <c r="X35" i="18"/>
  <c r="X35" i="20"/>
  <c r="I35" i="18"/>
  <c r="V35" i="15"/>
  <c r="V35" i="18"/>
  <c r="V35" i="20"/>
  <c r="H35" i="18"/>
  <c r="U35" i="15"/>
  <c r="U35" i="18"/>
  <c r="U35" i="20"/>
  <c r="G35" i="18"/>
  <c r="T35" i="15"/>
  <c r="T35" i="18"/>
  <c r="T35" i="20"/>
  <c r="F35" i="18"/>
  <c r="S35" i="15"/>
  <c r="S35" i="18"/>
  <c r="S35" i="20"/>
  <c r="E35" i="18"/>
  <c r="R35" i="15"/>
  <c r="R35" i="18"/>
  <c r="R35" i="20"/>
  <c r="D35" i="18"/>
  <c r="Q35" i="15"/>
  <c r="Q35" i="18"/>
  <c r="Q35" i="20"/>
  <c r="C35" i="18"/>
  <c r="P35" i="15"/>
  <c r="P35" i="18"/>
  <c r="P35" i="20"/>
  <c r="S4" i="32"/>
  <c r="Q4" i="32"/>
  <c r="P4" i="32"/>
  <c r="O4" i="32"/>
  <c r="N4" i="32"/>
  <c r="M4" i="32"/>
  <c r="L4" i="32"/>
  <c r="K4" i="32"/>
  <c r="S13" i="32"/>
  <c r="Q13" i="32"/>
  <c r="P13" i="32"/>
  <c r="O13" i="32"/>
  <c r="N13" i="32"/>
  <c r="M13" i="32"/>
  <c r="L13" i="32"/>
  <c r="K13" i="32"/>
  <c r="S12" i="32"/>
  <c r="Q12" i="32"/>
  <c r="P12" i="32"/>
  <c r="O12" i="32"/>
  <c r="N12" i="32"/>
  <c r="M12" i="32"/>
  <c r="L12" i="32"/>
  <c r="K12" i="32"/>
  <c r="S11" i="32"/>
  <c r="Q11" i="32"/>
  <c r="P11" i="32"/>
  <c r="O11" i="32"/>
  <c r="N11" i="32"/>
  <c r="M11" i="32"/>
  <c r="L11" i="32"/>
  <c r="K11" i="32"/>
  <c r="S10" i="32"/>
  <c r="Q10" i="32"/>
  <c r="P10" i="32"/>
  <c r="O10" i="32"/>
  <c r="N10" i="32"/>
  <c r="M10" i="32"/>
  <c r="L10" i="32"/>
  <c r="K10" i="32"/>
  <c r="S9" i="32"/>
  <c r="Q9" i="32"/>
  <c r="P9" i="32"/>
  <c r="O9" i="32"/>
  <c r="N9" i="32"/>
  <c r="M9" i="32"/>
  <c r="L9" i="32"/>
  <c r="K9" i="32"/>
  <c r="S8" i="32"/>
  <c r="Q8" i="32"/>
  <c r="P8" i="32"/>
  <c r="O8" i="32"/>
  <c r="N8" i="32"/>
  <c r="M8" i="32"/>
  <c r="L8" i="32"/>
  <c r="K8" i="32"/>
  <c r="S7" i="32"/>
  <c r="Q7" i="32"/>
  <c r="P7" i="32"/>
  <c r="O7" i="32"/>
  <c r="N7" i="32"/>
  <c r="M7" i="32"/>
  <c r="L7" i="32"/>
  <c r="K7" i="32"/>
  <c r="S6" i="32"/>
  <c r="Q6" i="32"/>
  <c r="P6" i="32"/>
  <c r="O6" i="32"/>
  <c r="N6" i="32"/>
  <c r="M6" i="32"/>
  <c r="L6" i="32"/>
  <c r="K6" i="32"/>
  <c r="S5" i="32"/>
  <c r="Q5" i="32"/>
  <c r="P5" i="32"/>
  <c r="O5" i="32"/>
  <c r="N5" i="32"/>
  <c r="M5" i="32"/>
  <c r="L5" i="32"/>
  <c r="K5" i="32"/>
  <c r="S15" i="32"/>
  <c r="Q15" i="32"/>
  <c r="P15" i="32"/>
  <c r="O15" i="32"/>
  <c r="N15" i="32"/>
  <c r="M15" i="32"/>
  <c r="L15" i="32"/>
  <c r="K15" i="32"/>
  <c r="S21" i="32"/>
  <c r="Q21" i="32"/>
  <c r="P21" i="32"/>
  <c r="O21" i="32"/>
  <c r="N21" i="32"/>
  <c r="M21" i="32"/>
  <c r="L21" i="32"/>
  <c r="K21" i="32"/>
  <c r="S20" i="32"/>
  <c r="Q20" i="32"/>
  <c r="P20" i="32"/>
  <c r="O20" i="32"/>
  <c r="N20" i="32"/>
  <c r="M20" i="32"/>
  <c r="L20" i="32"/>
  <c r="K20" i="32"/>
  <c r="S19" i="32"/>
  <c r="Q19" i="32"/>
  <c r="P19" i="32"/>
  <c r="O19" i="32"/>
  <c r="N19" i="32"/>
  <c r="M19" i="32"/>
  <c r="L19" i="32"/>
  <c r="K19" i="32"/>
  <c r="S18" i="32"/>
  <c r="Q18" i="32"/>
  <c r="P18" i="32"/>
  <c r="O18" i="32"/>
  <c r="N18" i="32"/>
  <c r="M18" i="32"/>
  <c r="L18" i="32"/>
  <c r="K18" i="32"/>
  <c r="S17" i="32"/>
  <c r="Q17" i="32"/>
  <c r="P17" i="32"/>
  <c r="O17" i="32"/>
  <c r="N17" i="32"/>
  <c r="M17" i="32"/>
  <c r="L17" i="32"/>
  <c r="K17" i="32"/>
  <c r="S16" i="32"/>
  <c r="Q16" i="32"/>
  <c r="P16" i="32"/>
  <c r="O16" i="32"/>
  <c r="N16" i="32"/>
  <c r="M16" i="32"/>
  <c r="L16" i="32"/>
  <c r="K16" i="32"/>
  <c r="S23" i="32"/>
  <c r="Q23" i="32"/>
  <c r="P23" i="32"/>
  <c r="O23" i="32"/>
  <c r="N23" i="32"/>
  <c r="M23" i="32"/>
  <c r="L23" i="32"/>
  <c r="K23" i="32"/>
  <c r="S32" i="32"/>
  <c r="Q32" i="32"/>
  <c r="P32" i="32"/>
  <c r="O32" i="32"/>
  <c r="N32" i="32"/>
  <c r="M32" i="32"/>
  <c r="L32" i="32"/>
  <c r="K32" i="32"/>
  <c r="S31" i="32"/>
  <c r="Q31" i="32"/>
  <c r="P31" i="32"/>
  <c r="O31" i="32"/>
  <c r="N31" i="32"/>
  <c r="M31" i="32"/>
  <c r="L31" i="32"/>
  <c r="K31" i="32"/>
  <c r="S30" i="32"/>
  <c r="Q30" i="32"/>
  <c r="P30" i="32"/>
  <c r="O30" i="32"/>
  <c r="N30" i="32"/>
  <c r="M30" i="32"/>
  <c r="L30" i="32"/>
  <c r="K30" i="32"/>
  <c r="S29" i="32"/>
  <c r="Q29" i="32"/>
  <c r="P29" i="32"/>
  <c r="O29" i="32"/>
  <c r="N29" i="32"/>
  <c r="M29" i="32"/>
  <c r="L29" i="32"/>
  <c r="K29" i="32"/>
  <c r="S28" i="32"/>
  <c r="Q28" i="32"/>
  <c r="P28" i="32"/>
  <c r="O28" i="32"/>
  <c r="N28" i="32"/>
  <c r="M28" i="32"/>
  <c r="L28" i="32"/>
  <c r="K28" i="32"/>
  <c r="S27" i="32"/>
  <c r="Q27" i="32"/>
  <c r="P27" i="32"/>
  <c r="O27" i="32"/>
  <c r="N27" i="32"/>
  <c r="M27" i="32"/>
  <c r="L27" i="32"/>
  <c r="K27" i="32"/>
  <c r="S26" i="32"/>
  <c r="Q26" i="32"/>
  <c r="P26" i="32"/>
  <c r="O26" i="32"/>
  <c r="N26" i="32"/>
  <c r="M26" i="32"/>
  <c r="L26" i="32"/>
  <c r="K26" i="32"/>
  <c r="S25" i="32"/>
  <c r="Q25" i="32"/>
  <c r="P25" i="32"/>
  <c r="O25" i="32"/>
  <c r="N25" i="32"/>
  <c r="M25" i="32"/>
  <c r="L25" i="32"/>
  <c r="K25" i="32"/>
  <c r="S24" i="32"/>
  <c r="Q24" i="32"/>
  <c r="P24" i="32"/>
  <c r="O24" i="32"/>
  <c r="N24" i="32"/>
  <c r="M24" i="32"/>
  <c r="L24" i="32"/>
  <c r="K24" i="32"/>
  <c r="I33" i="32"/>
</calcChain>
</file>

<file path=xl/sharedStrings.xml><?xml version="1.0" encoding="utf-8"?>
<sst xmlns="http://schemas.openxmlformats.org/spreadsheetml/2006/main" count="728" uniqueCount="210">
  <si>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</si>
  <si>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</si>
  <si>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</si>
  <si>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</si>
  <si>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</si>
  <si>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</si>
  <si>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</si>
  <si>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</si>
  <si>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</si>
  <si>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</si>
  <si>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</si>
  <si>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</si>
  <si>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</si>
  <si>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</si>
  <si>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</si>
  <si>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</si>
  <si>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</si>
  <si>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</si>
  <si>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</si>
  <si>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</si>
  <si>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</si>
  <si>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</si>
  <si>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</si>
  <si>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</si>
  <si>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</si>
  <si>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</si>
  <si>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</si>
  <si>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</si>
  <si>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</si>
  <si>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</si>
  <si>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</si>
  <si>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</si>
  <si>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</si>
  <si>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</si>
  <si>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</si>
  <si>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</si>
  <si>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</si>
  <si>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</si>
  <si>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</si>
  <si>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</si>
  <si>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</si>
  <si>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</si>
  <si>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</si>
  <si>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</si>
  <si>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</si>
  <si>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</si>
  <si>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</si>
  <si>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</si>
  <si>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</si>
  <si>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</si>
  <si>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</si>
  <si>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</si>
  <si>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</si>
  <si>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</si>
  <si>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</si>
  <si>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</si>
  <si>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</si>
  <si>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</si>
  <si>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</si>
  <si>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</si>
  <si>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</si>
  <si>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</si>
  <si>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</si>
  <si>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</si>
  <si>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</si>
  <si>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</si>
  <si>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</si>
  <si>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</si>
  <si>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</si>
  <si>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</si>
  <si>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</si>
  <si>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</si>
  <si>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</si>
  <si>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</si>
  <si>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</si>
  <si>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</si>
  <si>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</si>
  <si>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</si>
  <si>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</si>
  <si>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</si>
  <si>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</si>
  <si>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</si>
  <si>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</si>
  <si>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</si>
  <si>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</si>
  <si>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</si>
  <si>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</si>
  <si>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</si>
  <si>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</si>
  <si>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</si>
  <si>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</si>
  <si>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</si>
  <si>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</si>
  <si>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</si>
  <si>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</si>
  <si>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</si>
  <si>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</si>
  <si>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</si>
  <si>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</si>
  <si>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</si>
  <si>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</si>
  <si>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</si>
  <si>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</si>
  <si>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</si>
  <si>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</si>
  <si>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</si>
  <si>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</si>
  <si>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</si>
  <si>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</si>
  <si>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</si>
  <si>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</si>
  <si>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</si>
  <si>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</si>
  <si>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</si>
  <si>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</si>
  <si>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</si>
  <si>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</si>
  <si>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</si>
  <si>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</si>
  <si>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</si>
  <si>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</si>
  <si>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</si>
  <si>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</si>
  <si>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</si>
  <si>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</si>
  <si>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</si>
  <si>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</si>
  <si>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</si>
  <si>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</si>
  <si>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</si>
  <si>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</si>
  <si>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</si>
  <si>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</si>
  <si>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</si>
  <si>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</si>
  <si>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</si>
  <si>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</si>
  <si>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</si>
  <si>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</si>
  <si>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</si>
  <si>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</si>
  <si>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</si>
  <si>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</si>
  <si>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</si>
  <si>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</si>
  <si>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</si>
  <si>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</si>
  <si>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</si>
  <si>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</si>
  <si>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</si>
  <si>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</si>
  <si>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</si>
  <si>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</si>
  <si>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</si>
  <si>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</si>
  <si>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</si>
  <si>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</si>
  <si>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</si>
  <si>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</si>
  <si>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</si>
  <si>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</si>
  <si>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</si>
  <si>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</si>
  <si>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</si>
  <si>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</si>
  <si>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Strategy 3</t>
  </si>
  <si>
    <t>Strategy 4</t>
  </si>
  <si>
    <t>Win</t>
  </si>
  <si>
    <t>Lose</t>
  </si>
  <si>
    <t>INV</t>
  </si>
  <si>
    <t>Total INV</t>
  </si>
  <si>
    <t>AVG INV</t>
  </si>
  <si>
    <t>AVG Retrun</t>
  </si>
  <si>
    <t>ROI</t>
  </si>
  <si>
    <t>Bet Edge</t>
  </si>
  <si>
    <t>Just Enough</t>
  </si>
  <si>
    <t>Half Edge</t>
  </si>
  <si>
    <t>1 x 2</t>
  </si>
  <si>
    <t>1 x 3</t>
  </si>
  <si>
    <t>1 x 4</t>
  </si>
  <si>
    <t>1 x 5</t>
  </si>
  <si>
    <t>1 x 6</t>
  </si>
  <si>
    <t>Risk</t>
  </si>
  <si>
    <t>ER</t>
  </si>
  <si>
    <t>1 x 7</t>
  </si>
  <si>
    <t>1 x 8</t>
  </si>
  <si>
    <t>1 x 9</t>
  </si>
  <si>
    <t>1 x 10</t>
  </si>
  <si>
    <t>Enough</t>
  </si>
  <si>
    <t>Half</t>
  </si>
  <si>
    <t>Max Edge</t>
  </si>
  <si>
    <t>Half Max</t>
  </si>
  <si>
    <t>2 x 3 x inf</t>
  </si>
  <si>
    <t>Exp Return</t>
  </si>
  <si>
    <t>Rounds</t>
  </si>
  <si>
    <t>Infinit</t>
  </si>
  <si>
    <t>Strategy</t>
  </si>
  <si>
    <t>My Blackjack Strategy Plan</t>
  </si>
  <si>
    <t>Required</t>
  </si>
  <si>
    <t>Max</t>
  </si>
  <si>
    <t>Start</t>
  </si>
  <si>
    <t>Target</t>
  </si>
  <si>
    <t>Safty</t>
  </si>
  <si>
    <t>Safety</t>
  </si>
  <si>
    <t>** Restart Progressing After you 50 or 100 of your initial bet **</t>
  </si>
  <si>
    <t>Step Requirement and Percentage</t>
  </si>
  <si>
    <t>Strategy Normal Unit Requirement Bankroll</t>
  </si>
  <si>
    <t>Blackjack Final EV</t>
  </si>
  <si>
    <t>Blackjack Hand Probabilities</t>
  </si>
  <si>
    <t>Blackjack Hand 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</si>
</sst>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7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16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57" xfId="0" applyBorder="1"/>
    <xf numFmtId="0" fontId="0" fillId="0" borderId="32" xfId="0" applyBorder="1"/>
    <xf numFmtId="0" fontId="0" fillId="0" borderId="24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15" xfId="0" applyBorder="1"/>
    <xf numFmtId="0" fontId="0" fillId="0" borderId="58" xfId="0" applyBorder="1"/>
    <xf numFmtId="0" fontId="7" fillId="0" borderId="47" xfId="0" applyFont="1" applyBorder="1" applyAlignment="1">
      <alignment horizontal="center"/>
    </xf>
    <xf numFmtId="166" fontId="0" fillId="0" borderId="1" xfId="20" applyNumberFormat="1" applyFont="1" applyBorder="1"/>
    <xf numFmtId="166" fontId="0" fillId="0" borderId="16" xfId="20" applyNumberFormat="1" applyFont="1" applyBorder="1"/>
    <xf numFmtId="166" fontId="0" fillId="0" borderId="3" xfId="20" applyNumberFormat="1" applyFont="1" applyBorder="1"/>
    <xf numFmtId="0" fontId="7" fillId="0" borderId="6" xfId="0" applyFont="1" applyFill="1" applyBorder="1" applyAlignment="1">
      <alignment horizontal="center"/>
    </xf>
    <xf numFmtId="166" fontId="0" fillId="0" borderId="24" xfId="20" applyNumberFormat="1" applyFont="1" applyBorder="1"/>
    <xf numFmtId="166" fontId="0" fillId="0" borderId="71" xfId="20" applyNumberFormat="1" applyFont="1" applyBorder="1"/>
    <xf numFmtId="0" fontId="7" fillId="0" borderId="33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42" xfId="0" applyBorder="1"/>
    <xf numFmtId="0" fontId="0" fillId="0" borderId="30" xfId="0" applyBorder="1"/>
    <xf numFmtId="0" fontId="0" fillId="7" borderId="31" xfId="0" applyNumberFormat="1" applyFill="1" applyBorder="1"/>
    <xf numFmtId="0" fontId="0" fillId="7" borderId="19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0" xfId="0" applyFill="1"/>
    <xf numFmtId="0" fontId="0" fillId="7" borderId="19" xfId="0" applyFill="1" applyBorder="1"/>
    <xf numFmtId="0" fontId="0" fillId="0" borderId="2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1" xfId="0" applyNumberFormat="1" applyFill="1" applyBorder="1"/>
    <xf numFmtId="0" fontId="0" fillId="0" borderId="19" xfId="0" applyNumberFormat="1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166" fontId="7" fillId="0" borderId="19" xfId="20" applyNumberFormat="1" applyFont="1" applyBorder="1"/>
    <xf numFmtId="166" fontId="7" fillId="0" borderId="29" xfId="20" applyNumberFormat="1" applyFont="1" applyBorder="1"/>
    <xf numFmtId="0" fontId="7" fillId="0" borderId="4" xfId="0" applyFont="1" applyBorder="1"/>
    <xf numFmtId="166" fontId="7" fillId="0" borderId="26" xfId="20" applyNumberFormat="1" applyFont="1" applyBorder="1"/>
    <xf numFmtId="166" fontId="0" fillId="0" borderId="27" xfId="20" applyNumberFormat="1" applyFont="1" applyBorder="1"/>
    <xf numFmtId="166" fontId="0" fillId="0" borderId="45" xfId="20" applyNumberFormat="1" applyFont="1" applyBorder="1"/>
    <xf numFmtId="0" fontId="7" fillId="0" borderId="27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7" fillId="0" borderId="5" xfId="0" applyFont="1" applyBorder="1" applyAlignment="1">
      <alignment horizontal="center"/>
    </xf>
    <xf numFmtId="166" fontId="0" fillId="0" borderId="31" xfId="0" applyNumberFormat="1" applyBorder="1"/>
    <xf numFmtId="0" fontId="0" fillId="0" borderId="0" xfId="0" applyAlignment="1">
      <alignment horizontal="center"/>
    </xf>
    <xf numFmtId="166" fontId="0" fillId="0" borderId="32" xfId="20" applyNumberFormat="1" applyFont="1" applyBorder="1"/>
    <xf numFmtId="0" fontId="7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4" xfId="0" applyNumberFormat="1" applyBorder="1"/>
    <xf numFmtId="166" fontId="0" fillId="0" borderId="17" xfId="0" applyNumberFormat="1" applyBorder="1"/>
    <xf numFmtId="166" fontId="0" fillId="0" borderId="9" xfId="20" applyNumberFormat="1" applyFont="1" applyBorder="1"/>
    <xf numFmtId="166" fontId="0" fillId="0" borderId="15" xfId="20" applyNumberFormat="1" applyFont="1" applyBorder="1"/>
    <xf numFmtId="0" fontId="7" fillId="0" borderId="10" xfId="0" applyFont="1" applyBorder="1"/>
    <xf numFmtId="166" fontId="0" fillId="0" borderId="8" xfId="20" applyNumberFormat="1" applyFont="1" applyBorder="1"/>
    <xf numFmtId="166" fontId="0" fillId="0" borderId="13" xfId="0" applyNumberFormat="1" applyBorder="1"/>
    <xf numFmtId="0" fontId="7" fillId="0" borderId="2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6" xfId="0" applyFont="1" applyBorder="1"/>
    <xf numFmtId="166" fontId="7" fillId="7" borderId="1" xfId="20" applyNumberFormat="1" applyFont="1" applyFill="1" applyBorder="1"/>
    <xf numFmtId="166" fontId="7" fillId="7" borderId="16" xfId="20" applyNumberFormat="1" applyFont="1" applyFill="1" applyBorder="1"/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26" xfId="1" applyNumberFormat="1" applyFont="1" applyBorder="1"/>
    <xf numFmtId="10" fontId="0" fillId="0" borderId="19" xfId="1" applyNumberFormat="1" applyFont="1" applyBorder="1"/>
    <xf numFmtId="10" fontId="0" fillId="0" borderId="29" xfId="1" applyNumberFormat="1" applyFont="1" applyBorder="1"/>
    <xf numFmtId="10" fontId="0" fillId="0" borderId="20" xfId="1" applyNumberFormat="1" applyFont="1" applyBorder="1"/>
    <xf numFmtId="167" fontId="0" fillId="0" borderId="28" xfId="20" applyNumberFormat="1" applyFont="1" applyBorder="1"/>
    <xf numFmtId="167" fontId="0" fillId="0" borderId="14" xfId="20" applyNumberFormat="1" applyFont="1" applyBorder="1"/>
    <xf numFmtId="167" fontId="0" fillId="0" borderId="17" xfId="20" applyNumberFormat="1" applyFont="1" applyBorder="1"/>
    <xf numFmtId="167" fontId="0" fillId="0" borderId="13" xfId="20" applyNumberFormat="1" applyFont="1" applyBorder="1"/>
    <xf numFmtId="0" fontId="0" fillId="7" borderId="0" xfId="0" applyFill="1" applyAlignment="1" applyProtection="1">
      <alignment horizontal="left"/>
      <protection locked="0"/>
    </xf>
    <xf numFmtId="10" fontId="0" fillId="0" borderId="36" xfId="1" applyNumberFormat="1" applyFont="1" applyBorder="1"/>
    <xf numFmtId="167" fontId="0" fillId="0" borderId="23" xfId="20" applyNumberFormat="1" applyFont="1" applyBorder="1"/>
    <xf numFmtId="0" fontId="7" fillId="0" borderId="2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17" xfId="0" applyFont="1" applyBorder="1"/>
    <xf numFmtId="0" fontId="0" fillId="0" borderId="0" xfId="0" applyAlignment="1">
      <alignment horizont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0" fillId="0" borderId="7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166" fontId="0" fillId="7" borderId="3" xfId="20" applyNumberFormat="1" applyFont="1" applyFill="1" applyBorder="1"/>
    <xf numFmtId="0" fontId="0" fillId="0" borderId="14" xfId="0" applyBorder="1" applyAlignment="1">
      <alignment horizontal="left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22" xfId="0" applyFont="1" applyBorder="1" applyAlignment="1">
      <alignment horizontal="center"/>
    </xf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/>
    <cellStyle name="Percent" xfId="1" builtinId="5"/>
    <cellStyle name="Percent 2" xfId="19"/>
  </cellStyles>
  <dxfs count="145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Analysis!$Q$13:$Q$22</c:f>
              <c:numCache>
                <c:formatCode>General</c:formatCode>
                <c:ptCount val="10"/>
                <c:pt idx="0">
                  <c:v>-0.204369594902139</c:v>
                </c:pt>
                <c:pt idx="1">
                  <c:v>0.0436184096202153</c:v>
                </c:pt>
                <c:pt idx="2">
                  <c:v>0.362736978788722</c:v>
                </c:pt>
                <c:pt idx="3">
                  <c:v>0.244331322089137</c:v>
                </c:pt>
                <c:pt idx="4">
                  <c:v>0.303478808169501</c:v>
                </c:pt>
                <c:pt idx="5">
                  <c:v>0.349453059563886</c:v>
                </c:pt>
                <c:pt idx="6">
                  <c:v>0.385659579343735</c:v>
                </c:pt>
                <c:pt idx="7">
                  <c:v>0.414273674512083</c:v>
                </c:pt>
                <c:pt idx="8">
                  <c:v>0.436927188215452</c:v>
                </c:pt>
                <c:pt idx="9">
                  <c:v>0.454865046829001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Analysis!$R$13:$R$22</c:f>
              <c:numCache>
                <c:formatCode>General</c:formatCode>
                <c:ptCount val="10"/>
                <c:pt idx="0">
                  <c:v>1.500371565417361</c:v>
                </c:pt>
                <c:pt idx="1">
                  <c:v>1.395324336383284</c:v>
                </c:pt>
                <c:pt idx="2">
                  <c:v>1.527530056883267</c:v>
                </c:pt>
                <c:pt idx="3">
                  <c:v>1.708354024926967</c:v>
                </c:pt>
                <c:pt idx="4">
                  <c:v>1.822050956939151</c:v>
                </c:pt>
                <c:pt idx="5">
                  <c:v>1.912562779794836</c:v>
                </c:pt>
                <c:pt idx="6">
                  <c:v>1.984365957621678</c:v>
                </c:pt>
                <c:pt idx="7">
                  <c:v>2.041232057391678</c:v>
                </c:pt>
                <c:pt idx="8">
                  <c:v>2.086285715420337</c:v>
                </c:pt>
                <c:pt idx="9">
                  <c:v>2.121968783396065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Analysis!$S$13:$S$22</c:f>
              <c:numCache>
                <c:formatCode>General</c:formatCode>
                <c:ptCount val="10"/>
                <c:pt idx="0">
                  <c:v>-0.00531417925590549</c:v>
                </c:pt>
                <c:pt idx="1">
                  <c:v>-0.210937895074852</c:v>
                </c:pt>
                <c:pt idx="2">
                  <c:v>0.328497421316246</c:v>
                </c:pt>
                <c:pt idx="3">
                  <c:v>-0.217571222355675</c:v>
                </c:pt>
                <c:pt idx="4">
                  <c:v>-0.143797019334051</c:v>
                </c:pt>
                <c:pt idx="5">
                  <c:v>-0.0411671233471431</c:v>
                </c:pt>
                <c:pt idx="6">
                  <c:v>0.0758721381487338</c:v>
                </c:pt>
                <c:pt idx="7">
                  <c:v>0.197052872611718</c:v>
                </c:pt>
                <c:pt idx="8">
                  <c:v>0.315651763237029</c:v>
                </c:pt>
                <c:pt idx="9">
                  <c:v>0.427503408495923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843968"/>
        <c:axId val="-2117840672"/>
      </c:lineChart>
      <c:catAx>
        <c:axId val="-21178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0672"/>
        <c:crosses val="autoZero"/>
        <c:auto val="1"/>
        <c:lblAlgn val="ctr"/>
        <c:lblOffset val="100"/>
        <c:noMultiLvlLbl val="0"/>
      </c:catAx>
      <c:valAx>
        <c:axId val="-21178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Analysis!$Q$33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Analysis!$Q$34:$Q$43</c:f>
              <c:numCache>
                <c:formatCode>General</c:formatCode>
                <c:ptCount val="10"/>
                <c:pt idx="0">
                  <c:v>-0.443927862072023</c:v>
                </c:pt>
                <c:pt idx="1">
                  <c:v>-0.302286446936073</c:v>
                </c:pt>
                <c:pt idx="2">
                  <c:v>0.0616555252377165</c:v>
                </c:pt>
                <c:pt idx="3">
                  <c:v>-0.0823875465714499</c:v>
                </c:pt>
                <c:pt idx="4">
                  <c:v>-0.0133575395368073</c:v>
                </c:pt>
                <c:pt idx="5">
                  <c:v>0.0407712259015816</c:v>
                </c:pt>
                <c:pt idx="6">
                  <c:v>0.0835193610697074</c:v>
                </c:pt>
                <c:pt idx="7">
                  <c:v>0.11734310405846</c:v>
                </c:pt>
                <c:pt idx="8">
                  <c:v>0.144122783776966</c:v>
                </c:pt>
                <c:pt idx="9">
                  <c:v>0.165328310163417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Analysis!$R$33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Analysis!$R$34:$R$43</c:f>
              <c:numCache>
                <c:formatCode>General</c:formatCode>
                <c:ptCount val="10"/>
                <c:pt idx="0">
                  <c:v>1.278242686140001</c:v>
                </c:pt>
                <c:pt idx="1">
                  <c:v>1.588852313064437</c:v>
                </c:pt>
                <c:pt idx="2">
                  <c:v>1.746641458819089</c:v>
                </c:pt>
                <c:pt idx="3">
                  <c:v>1.960581603575451</c:v>
                </c:pt>
                <c:pt idx="4">
                  <c:v>2.094943367860364</c:v>
                </c:pt>
                <c:pt idx="5">
                  <c:v>2.20191939784916</c:v>
                </c:pt>
                <c:pt idx="6">
                  <c:v>2.286794628160738</c:v>
                </c:pt>
                <c:pt idx="7">
                  <c:v>2.354019794548295</c:v>
                </c:pt>
                <c:pt idx="8">
                  <c:v>2.407281000779831</c:v>
                </c:pt>
                <c:pt idx="9">
                  <c:v>2.449464637356489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Analysis!$S$33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Analysis!$S$34:$S$43</c:f>
              <c:numCache>
                <c:formatCode>General</c:formatCode>
                <c:ptCount val="10"/>
                <c:pt idx="0">
                  <c:v>-0.197603257092675</c:v>
                </c:pt>
                <c:pt idx="1">
                  <c:v>-0.3288952652645</c:v>
                </c:pt>
                <c:pt idx="2">
                  <c:v>0.304914495335217</c:v>
                </c:pt>
                <c:pt idx="3">
                  <c:v>-0.348891863986336</c:v>
                </c:pt>
                <c:pt idx="4">
                  <c:v>-0.265961670410753</c:v>
                </c:pt>
                <c:pt idx="5">
                  <c:v>-0.148003198017268</c:v>
                </c:pt>
                <c:pt idx="6">
                  <c:v>-0.0122959314594513</c:v>
                </c:pt>
                <c:pt idx="7">
                  <c:v>0.12887022774314</c:v>
                </c:pt>
                <c:pt idx="8">
                  <c:v>0.267419034948788</c:v>
                </c:pt>
                <c:pt idx="9">
                  <c:v>0.398335993799711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953408"/>
        <c:axId val="-2117957392"/>
      </c:lineChart>
      <c:catAx>
        <c:axId val="-211795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57392"/>
        <c:crosses val="autoZero"/>
        <c:auto val="1"/>
        <c:lblAlgn val="ctr"/>
        <c:lblOffset val="100"/>
        <c:noMultiLvlLbl val="0"/>
      </c:catAx>
      <c:valAx>
        <c:axId val="-2117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Analysis!$Q$53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Analysis!$Q$54:$Q$63</c:f>
              <c:numCache>
                <c:formatCode>General</c:formatCode>
                <c:ptCount val="10"/>
                <c:pt idx="0">
                  <c:v>-0.524145909276184</c:v>
                </c:pt>
                <c:pt idx="1">
                  <c:v>-0.437270249006316</c:v>
                </c:pt>
                <c:pt idx="2">
                  <c:v>-0.0662013692337343</c:v>
                </c:pt>
                <c:pt idx="3">
                  <c:v>-0.22205264989416</c:v>
                </c:pt>
                <c:pt idx="4">
                  <c:v>-0.148173949386793</c:v>
                </c:pt>
                <c:pt idx="5">
                  <c:v>-0.0901109562881052</c:v>
                </c:pt>
                <c:pt idx="6">
                  <c:v>-0.0442220934335221</c:v>
                </c:pt>
                <c:pt idx="7">
                  <c:v>-0.00790194719982123</c:v>
                </c:pt>
                <c:pt idx="8">
                  <c:v>0.0208547366750549</c:v>
                </c:pt>
                <c:pt idx="9">
                  <c:v>0.0436258782313886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Analysis!$R$53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Analysis!$R$54:$R$63</c:f>
              <c:numCache>
                <c:formatCode>General</c:formatCode>
                <c:ptCount val="10"/>
                <c:pt idx="0">
                  <c:v>1.336261092080899</c:v>
                </c:pt>
                <c:pt idx="1">
                  <c:v>1.70084471577158</c:v>
                </c:pt>
                <c:pt idx="2">
                  <c:v>1.898219989577627</c:v>
                </c:pt>
                <c:pt idx="3">
                  <c:v>2.128302677194557</c:v>
                </c:pt>
                <c:pt idx="4">
                  <c:v>2.272631430777371</c:v>
                </c:pt>
                <c:pt idx="5">
                  <c:v>2.387511575772602</c:v>
                </c:pt>
                <c:pt idx="6">
                  <c:v>2.478653637444422</c:v>
                </c:pt>
                <c:pt idx="7">
                  <c:v>2.550842221709801</c:v>
                </c:pt>
                <c:pt idx="8">
                  <c:v>2.60803585216297</c:v>
                </c:pt>
                <c:pt idx="9">
                  <c:v>2.653334031136998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Analysis!$S$53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Analysis!$S$54:$S$63</c:f>
              <c:numCache>
                <c:formatCode>General</c:formatCode>
                <c:ptCount val="10"/>
                <c:pt idx="0">
                  <c:v>-0.289343807639015</c:v>
                </c:pt>
                <c:pt idx="1">
                  <c:v>-0.502524569028197</c:v>
                </c:pt>
                <c:pt idx="2">
                  <c:v>0.148640918860531</c:v>
                </c:pt>
                <c:pt idx="3">
                  <c:v>-0.578322807206436</c:v>
                </c:pt>
                <c:pt idx="4">
                  <c:v>-0.504190795051322</c:v>
                </c:pt>
                <c:pt idx="5">
                  <c:v>-0.389239100234187</c:v>
                </c:pt>
                <c:pt idx="6">
                  <c:v>-0.252761881455639</c:v>
                </c:pt>
                <c:pt idx="7">
                  <c:v>-0.108481338244376</c:v>
                </c:pt>
                <c:pt idx="8">
                  <c:v>0.0345074978564853</c:v>
                </c:pt>
                <c:pt idx="9">
                  <c:v>0.170505339218785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075104"/>
        <c:axId val="-2118071824"/>
      </c:lineChart>
      <c:catAx>
        <c:axId val="-21180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1824"/>
        <c:crosses val="autoZero"/>
        <c:auto val="1"/>
        <c:lblAlgn val="ctr"/>
        <c:lblOffset val="100"/>
        <c:noMultiLvlLbl val="0"/>
      </c:catAx>
      <c:valAx>
        <c:axId val="-21180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Analysis!$Q$73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Analysis!$Q$74:$Q$83</c:f>
              <c:numCache>
                <c:formatCode>General</c:formatCode>
                <c:ptCount val="10"/>
                <c:pt idx="0">
                  <c:v>-0.561921022748519</c:v>
                </c:pt>
                <c:pt idx="1">
                  <c:v>-0.495311888313056</c:v>
                </c:pt>
                <c:pt idx="2">
                  <c:v>-0.128578697306974</c:v>
                </c:pt>
                <c:pt idx="3">
                  <c:v>-0.284949303011344</c:v>
                </c:pt>
                <c:pt idx="4">
                  <c:v>-0.211195011111603</c:v>
                </c:pt>
                <c:pt idx="5">
                  <c:v>-0.153161821123379</c:v>
                </c:pt>
                <c:pt idx="6">
                  <c:v>-0.107280097850295</c:v>
                </c:pt>
                <c:pt idx="7">
                  <c:v>-0.0709603613440633</c:v>
                </c:pt>
                <c:pt idx="8">
                  <c:v>-0.0422037756227897</c:v>
                </c:pt>
                <c:pt idx="9">
                  <c:v>-0.019432657579963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Analysis!$R$73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Analysis!$R$74:$R$83</c:f>
              <c:numCache>
                <c:formatCode>General</c:formatCode>
                <c:ptCount val="10"/>
                <c:pt idx="0">
                  <c:v>1.372547647140327</c:v>
                </c:pt>
                <c:pt idx="1">
                  <c:v>1.756599178084076</c:v>
                </c:pt>
                <c:pt idx="2">
                  <c:v>1.958139289389853</c:v>
                </c:pt>
                <c:pt idx="3">
                  <c:v>2.188720837634022</c:v>
                </c:pt>
                <c:pt idx="4">
                  <c:v>2.333169097404257</c:v>
                </c:pt>
                <c:pt idx="5">
                  <c:v>2.448077871094663</c:v>
                </c:pt>
                <c:pt idx="6">
                  <c:v>2.53922679100709</c:v>
                </c:pt>
                <c:pt idx="7">
                  <c:v>2.611415768854301</c:v>
                </c:pt>
                <c:pt idx="8">
                  <c:v>2.668609493593252</c:v>
                </c:pt>
                <c:pt idx="9">
                  <c:v>2.713907695154218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Analysis!$S$73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Analysis!$S$74:$S$83</c:f>
              <c:numCache>
                <c:formatCode>General</c:formatCode>
                <c:ptCount val="10"/>
                <c:pt idx="0">
                  <c:v>-0.381129000519173</c:v>
                </c:pt>
                <c:pt idx="1">
                  <c:v>-0.679663336484113</c:v>
                </c:pt>
                <c:pt idx="2">
                  <c:v>-0.0644347961981971</c:v>
                </c:pt>
                <c:pt idx="3">
                  <c:v>-0.821028187881642</c:v>
                </c:pt>
                <c:pt idx="4">
                  <c:v>-0.764936398516443</c:v>
                </c:pt>
                <c:pt idx="5">
                  <c:v>-0.664109706056685</c:v>
                </c:pt>
                <c:pt idx="6">
                  <c:v>-0.538777608011768</c:v>
                </c:pt>
                <c:pt idx="7">
                  <c:v>-0.403303116073804</c:v>
                </c:pt>
                <c:pt idx="8">
                  <c:v>-0.267290201317478</c:v>
                </c:pt>
                <c:pt idx="9">
                  <c:v>-0.136817155261847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860896"/>
        <c:axId val="-2142859056"/>
      </c:lineChart>
      <c:catAx>
        <c:axId val="-21428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9056"/>
        <c:crosses val="autoZero"/>
        <c:auto val="1"/>
        <c:lblAlgn val="ctr"/>
        <c:lblOffset val="100"/>
        <c:noMultiLvlLbl val="0"/>
      </c:catAx>
      <c:valAx>
        <c:axId val="-2142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'2x10 Strategy Analysis'!$P$12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Analysis'!$P$13:$P$22</c:f>
              <c:numCache>
                <c:formatCode>General</c:formatCode>
                <c:ptCount val="10"/>
                <c:pt idx="0">
                  <c:v>0.753024223753149</c:v>
                </c:pt>
                <c:pt idx="1">
                  <c:v>0.974218321182907</c:v>
                </c:pt>
                <c:pt idx="2">
                  <c:v>0.980157070134039</c:v>
                </c:pt>
                <c:pt idx="3">
                  <c:v>0.999820759186503</c:v>
                </c:pt>
                <c:pt idx="4">
                  <c:v>0.99998524206854</c:v>
                </c:pt>
                <c:pt idx="5">
                  <c:v>0.99999878507749</c:v>
                </c:pt>
                <c:pt idx="6">
                  <c:v>0.999999899984739</c:v>
                </c:pt>
                <c:pt idx="7">
                  <c:v>0.999999991766518</c:v>
                </c:pt>
                <c:pt idx="8">
                  <c:v>0.999999999322201</c:v>
                </c:pt>
                <c:pt idx="9">
                  <c:v>0.999999999944202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'2x10 Strategy Analysis'!$Q$12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Analysis'!$Q$13:$Q$22</c:f>
              <c:numCache>
                <c:formatCode>General</c:formatCode>
                <c:ptCount val="10"/>
                <c:pt idx="0">
                  <c:v>0.165328310163417</c:v>
                </c:pt>
                <c:pt idx="1">
                  <c:v>0.244260174535416</c:v>
                </c:pt>
                <c:pt idx="2">
                  <c:v>0.24591558143045</c:v>
                </c:pt>
                <c:pt idx="3">
                  <c:v>0.250953851585373</c:v>
                </c:pt>
                <c:pt idx="4">
                  <c:v>0.250995182809106</c:v>
                </c:pt>
                <c:pt idx="5">
                  <c:v>0.250998582901861</c:v>
                </c:pt>
                <c:pt idx="6">
                  <c:v>0.25099886275776</c:v>
                </c:pt>
                <c:pt idx="7">
                  <c:v>0.250998885794893</c:v>
                </c:pt>
                <c:pt idx="8">
                  <c:v>0.250998887691361</c:v>
                </c:pt>
                <c:pt idx="9">
                  <c:v>0.250998887847483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'2x10 Strategy Analysis'!$R$12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Analysis'!$R$13:$R$22</c:f>
              <c:numCache>
                <c:formatCode>General</c:formatCode>
                <c:ptCount val="10"/>
                <c:pt idx="0">
                  <c:v>2.746641458819089</c:v>
                </c:pt>
                <c:pt idx="1">
                  <c:v>1.473592444411612</c:v>
                </c:pt>
                <c:pt idx="2">
                  <c:v>1.483352904820084</c:v>
                </c:pt>
                <c:pt idx="3">
                  <c:v>1.477704684771222</c:v>
                </c:pt>
                <c:pt idx="4">
                  <c:v>1.477730784616745</c:v>
                </c:pt>
                <c:pt idx="5">
                  <c:v>1.477732934657897</c:v>
                </c:pt>
                <c:pt idx="6">
                  <c:v>1.477733111682762</c:v>
                </c:pt>
                <c:pt idx="7">
                  <c:v>1.477733126255858</c:v>
                </c:pt>
                <c:pt idx="8">
                  <c:v>1.477733127455594</c:v>
                </c:pt>
                <c:pt idx="9">
                  <c:v>1.47773312755436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'2x10 Strategy Analysis'!$S$12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Analysis'!$S$13:$S$22</c:f>
              <c:numCache>
                <c:formatCode>General</c:formatCode>
                <c:ptCount val="10"/>
                <c:pt idx="0">
                  <c:v>0.595030771707985</c:v>
                </c:pt>
                <c:pt idx="1">
                  <c:v>0.356444702477166</c:v>
                </c:pt>
                <c:pt idx="2">
                  <c:v>0.357072987795589</c:v>
                </c:pt>
                <c:pt idx="3">
                  <c:v>0.37072218566199</c:v>
                </c:pt>
                <c:pt idx="4">
                  <c:v>0.370890260959497</c:v>
                </c:pt>
                <c:pt idx="5">
                  <c:v>0.370907493465758</c:v>
                </c:pt>
                <c:pt idx="6">
                  <c:v>0.370909191862408</c:v>
                </c:pt>
                <c:pt idx="7">
                  <c:v>0.370909354713542</c:v>
                </c:pt>
                <c:pt idx="8">
                  <c:v>0.370909370016292</c:v>
                </c:pt>
                <c:pt idx="9">
                  <c:v>0.370909371432171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7056"/>
        <c:axId val="-2121303712"/>
      </c:lineChart>
      <c:catAx>
        <c:axId val="-212130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3712"/>
        <c:crosses val="autoZero"/>
        <c:auto val="1"/>
        <c:lblAlgn val="ctr"/>
        <c:lblOffset val="100"/>
        <c:noMultiLvlLbl val="0"/>
      </c:catAx>
      <c:valAx>
        <c:axId val="-2121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M1.5  Plan'!$P$12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Plan'!$P$13:$P$22</c:f>
              <c:numCache>
                <c:formatCode>General</c:formatCode>
                <c:ptCount val="10"/>
                <c:pt idx="0">
                  <c:v>0.572592359167303</c:v>
                </c:pt>
                <c:pt idx="1">
                  <c:v>0.880681209845169</c:v>
                </c:pt>
                <c:pt idx="2">
                  <c:v>0.955946486876963</c:v>
                </c:pt>
                <c:pt idx="3">
                  <c:v>0.995148365641166</c:v>
                </c:pt>
                <c:pt idx="4">
                  <c:v>0.999075101973649</c:v>
                </c:pt>
                <c:pt idx="5">
                  <c:v>0.999824241457708</c:v>
                </c:pt>
                <c:pt idx="6">
                  <c:v>0.999966620839061</c:v>
                </c:pt>
                <c:pt idx="7">
                  <c:v>0.999993661532105</c:v>
                </c:pt>
                <c:pt idx="8">
                  <c:v>0.999998796395894</c:v>
                </c:pt>
                <c:pt idx="9">
                  <c:v>0.999999771450003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'2x3 M1.5  Plan'!$Q$12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Plan'!$Q$13:$Q$22</c:f>
              <c:numCache>
                <c:formatCode>General</c:formatCode>
                <c:ptCount val="10"/>
                <c:pt idx="0">
                  <c:v>0.0616555252377165</c:v>
                </c:pt>
                <c:pt idx="1">
                  <c:v>0.219495840698389</c:v>
                </c:pt>
                <c:pt idx="2">
                  <c:v>0.242646119491326</c:v>
                </c:pt>
                <c:pt idx="3">
                  <c:v>0.25314902890237</c:v>
                </c:pt>
                <c:pt idx="4">
                  <c:v>0.254154669531412</c:v>
                </c:pt>
                <c:pt idx="5">
                  <c:v>0.254345493926642</c:v>
                </c:pt>
                <c:pt idx="6">
                  <c:v>0.254381723221427</c:v>
                </c:pt>
                <c:pt idx="7">
                  <c:v>0.254388602385864</c:v>
                </c:pt>
                <c:pt idx="8">
                  <c:v>0.254389908654973</c:v>
                </c:pt>
                <c:pt idx="9">
                  <c:v>0.254390156699559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'2x3 M1.5  Plan'!$R$12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Plan'!$R$13:$R$22</c:f>
              <c:numCache>
                <c:formatCode>General</c:formatCode>
                <c:ptCount val="10"/>
                <c:pt idx="0">
                  <c:v>2.746641458819089</c:v>
                </c:pt>
                <c:pt idx="1">
                  <c:v>1.523954593519657</c:v>
                </c:pt>
                <c:pt idx="2">
                  <c:v>1.548965798734796</c:v>
                </c:pt>
                <c:pt idx="3">
                  <c:v>1.547582549272182</c:v>
                </c:pt>
                <c:pt idx="4">
                  <c:v>1.548307667303026</c:v>
                </c:pt>
                <c:pt idx="5">
                  <c:v>1.548445446167692</c:v>
                </c:pt>
                <c:pt idx="6">
                  <c:v>1.548471612572551</c:v>
                </c:pt>
                <c:pt idx="7">
                  <c:v>1.548476581261984</c:v>
                </c:pt>
                <c:pt idx="8">
                  <c:v>1.548477524787025</c:v>
                </c:pt>
                <c:pt idx="9">
                  <c:v>1.548477703952333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'2x3 M1.5  Plan'!$S$12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Plan'!$S$13:$S$22</c:f>
              <c:numCache>
                <c:formatCode>General</c:formatCode>
                <c:ptCount val="10"/>
                <c:pt idx="0">
                  <c:v>0.486373272031201</c:v>
                </c:pt>
                <c:pt idx="1">
                  <c:v>0.318126288610014</c:v>
                </c:pt>
                <c:pt idx="2">
                  <c:v>0.358841191860547</c:v>
                </c:pt>
                <c:pt idx="3">
                  <c:v>0.388727480554449</c:v>
                </c:pt>
                <c:pt idx="4">
                  <c:v>0.392696740361253</c:v>
                </c:pt>
                <c:pt idx="5">
                  <c:v>0.393641052253828</c:v>
                </c:pt>
                <c:pt idx="6">
                  <c:v>0.393856584883448</c:v>
                </c:pt>
                <c:pt idx="7">
                  <c:v>0.39390439054696</c:v>
                </c:pt>
                <c:pt idx="8">
                  <c:v>0.393914774536896</c:v>
                </c:pt>
                <c:pt idx="9">
                  <c:v>0.393916994375128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99872"/>
        <c:axId val="-2143096528"/>
      </c:lineChart>
      <c:catAx>
        <c:axId val="-214309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6528"/>
        <c:crosses val="autoZero"/>
        <c:auto val="1"/>
        <c:lblAlgn val="ctr"/>
        <c:lblOffset val="100"/>
        <c:noMultiLvlLbl val="0"/>
      </c:catAx>
      <c:valAx>
        <c:axId val="-21430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9</xdr:row>
      <xdr:rowOff>196850</xdr:rowOff>
    </xdr:from>
    <xdr:to>
      <xdr:col>24</xdr:col>
      <xdr:colOff>635000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30</xdr:row>
      <xdr:rowOff>69850</xdr:rowOff>
    </xdr:from>
    <xdr:to>
      <xdr:col>25</xdr:col>
      <xdr:colOff>254000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50</xdr:row>
      <xdr:rowOff>133350</xdr:rowOff>
    </xdr:from>
    <xdr:to>
      <xdr:col>24</xdr:col>
      <xdr:colOff>812800</xdr:colOff>
      <xdr:row>63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71</xdr:row>
      <xdr:rowOff>69850</xdr:rowOff>
    </xdr:from>
    <xdr:to>
      <xdr:col>24</xdr:col>
      <xdr:colOff>685800</xdr:colOff>
      <xdr:row>84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3"/>
  <sheetViews>
    <sheetView tabSelected="1" zoomScale="80" zoomScaleNormal="80" zoomScalePageLayoutView="80" workbookViewId="0">
      <selection activeCell="C19" sqref="C19:D19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89" t="s">
        <v>154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1"/>
    </row>
    <row r="2" spans="1:19" ht="22" thickBot="1" x14ac:dyDescent="0.3">
      <c r="A2" s="395" t="s">
        <v>62</v>
      </c>
      <c r="B2" s="396"/>
      <c r="C2" s="396"/>
      <c r="D2" s="396"/>
      <c r="E2" s="396"/>
      <c r="F2" s="397"/>
      <c r="G2" s="225"/>
      <c r="I2" s="398" t="s">
        <v>23</v>
      </c>
      <c r="J2" s="398"/>
      <c r="K2" s="398"/>
      <c r="L2" s="398"/>
      <c r="M2" s="398"/>
      <c r="N2" s="398"/>
      <c r="O2" s="398"/>
      <c r="P2" s="398"/>
      <c r="Q2" s="398"/>
      <c r="R2" s="398"/>
      <c r="S2" s="398"/>
    </row>
    <row r="3" spans="1:19" ht="17" thickBot="1" x14ac:dyDescent="0.25">
      <c r="A3" s="171" t="s">
        <v>75</v>
      </c>
      <c r="B3" s="214" t="s">
        <v>73</v>
      </c>
      <c r="C3" s="159"/>
      <c r="D3" s="199" t="s">
        <v>64</v>
      </c>
      <c r="E3" s="200" t="s">
        <v>73</v>
      </c>
      <c r="F3" s="230" t="s">
        <v>74</v>
      </c>
      <c r="G3" s="201" t="s">
        <v>117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71" t="s">
        <v>155</v>
      </c>
      <c r="B4" s="215" t="s">
        <v>6</v>
      </c>
      <c r="C4" s="159"/>
      <c r="D4" s="202" t="s">
        <v>64</v>
      </c>
      <c r="E4" s="198" t="s">
        <v>63</v>
      </c>
      <c r="F4" s="198" t="s">
        <v>6</v>
      </c>
      <c r="G4" s="203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71" t="s">
        <v>156</v>
      </c>
      <c r="B5" s="216">
        <v>4</v>
      </c>
      <c r="C5" s="173" t="str">
        <f>"True Count: " &amp; B5-4</f>
        <v>True Count: 0</v>
      </c>
      <c r="D5" s="202" t="s">
        <v>64</v>
      </c>
      <c r="E5" s="198" t="s">
        <v>107</v>
      </c>
      <c r="F5" s="198" t="s">
        <v>106</v>
      </c>
      <c r="G5" s="203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71" t="s">
        <v>66</v>
      </c>
      <c r="B6" s="217" t="s">
        <v>88</v>
      </c>
      <c r="C6" s="195"/>
      <c r="D6" s="202" t="s">
        <v>64</v>
      </c>
      <c r="E6" s="198" t="s">
        <v>88</v>
      </c>
      <c r="F6" s="198" t="s">
        <v>67</v>
      </c>
      <c r="G6" s="203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71" t="s">
        <v>72</v>
      </c>
      <c r="B7" s="218" t="s">
        <v>68</v>
      </c>
      <c r="C7" s="118"/>
      <c r="D7" s="202" t="s">
        <v>64</v>
      </c>
      <c r="E7" s="198" t="s">
        <v>68</v>
      </c>
      <c r="F7" s="198" t="s">
        <v>69</v>
      </c>
      <c r="G7" s="203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71" t="s">
        <v>70</v>
      </c>
      <c r="B8" s="218" t="s">
        <v>69</v>
      </c>
      <c r="C8" s="118"/>
      <c r="D8" s="202" t="s">
        <v>64</v>
      </c>
      <c r="E8" s="198" t="s">
        <v>68</v>
      </c>
      <c r="F8" s="198" t="s">
        <v>69</v>
      </c>
      <c r="G8" s="203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71" t="s">
        <v>87</v>
      </c>
      <c r="B9" s="218" t="s">
        <v>68</v>
      </c>
      <c r="C9" s="118"/>
      <c r="D9" s="202" t="s">
        <v>64</v>
      </c>
      <c r="E9" s="198" t="s">
        <v>68</v>
      </c>
      <c r="F9" s="198" t="s">
        <v>69</v>
      </c>
      <c r="G9" s="203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71" t="s">
        <v>62</v>
      </c>
      <c r="B10" s="218" t="s">
        <v>77</v>
      </c>
      <c r="C10" s="118"/>
      <c r="D10" s="202" t="s">
        <v>64</v>
      </c>
      <c r="E10" s="198" t="s">
        <v>77</v>
      </c>
      <c r="F10" s="198" t="s">
        <v>76</v>
      </c>
      <c r="G10" s="203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71" t="s">
        <v>85</v>
      </c>
      <c r="B11" s="218">
        <v>4</v>
      </c>
      <c r="C11" s="196" t="s">
        <v>86</v>
      </c>
      <c r="D11" s="202" t="s">
        <v>64</v>
      </c>
      <c r="E11" s="198" t="s">
        <v>71</v>
      </c>
      <c r="F11" s="198" t="s">
        <v>105</v>
      </c>
      <c r="G11" s="203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74" t="s">
        <v>104</v>
      </c>
      <c r="B12" s="215" t="s">
        <v>69</v>
      </c>
      <c r="C12" s="210"/>
      <c r="D12" s="202" t="s">
        <v>64</v>
      </c>
      <c r="E12" s="198" t="s">
        <v>68</v>
      </c>
      <c r="F12" s="198" t="s">
        <v>69</v>
      </c>
      <c r="G12" s="203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209" t="s">
        <v>119</v>
      </c>
      <c r="B13" s="215" t="s">
        <v>109</v>
      </c>
      <c r="C13" s="210"/>
      <c r="D13" s="202" t="s">
        <v>64</v>
      </c>
      <c r="E13" s="198" t="s">
        <v>108</v>
      </c>
      <c r="F13" s="198" t="s">
        <v>109</v>
      </c>
      <c r="G13" s="203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224" t="s">
        <v>120</v>
      </c>
      <c r="B14" s="215" t="s">
        <v>121</v>
      </c>
      <c r="C14" s="210"/>
      <c r="D14" s="211" t="s">
        <v>64</v>
      </c>
      <c r="E14" s="212" t="s">
        <v>121</v>
      </c>
      <c r="F14" s="212" t="s">
        <v>122</v>
      </c>
      <c r="G14" s="213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241" t="s">
        <v>145</v>
      </c>
      <c r="B15" s="215" t="s">
        <v>109</v>
      </c>
      <c r="C15" s="210"/>
      <c r="D15" s="211" t="s">
        <v>64</v>
      </c>
      <c r="E15" s="212" t="s">
        <v>108</v>
      </c>
      <c r="F15" s="212" t="s">
        <v>146</v>
      </c>
      <c r="G15" s="213" t="s">
        <v>109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240" t="s">
        <v>144</v>
      </c>
      <c r="B16" s="215" t="s">
        <v>109</v>
      </c>
      <c r="C16" s="210"/>
      <c r="D16" s="211" t="s">
        <v>64</v>
      </c>
      <c r="E16" s="212" t="s">
        <v>108</v>
      </c>
      <c r="F16" s="212" t="s">
        <v>146</v>
      </c>
      <c r="G16" s="213" t="s">
        <v>109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71" t="s">
        <v>118</v>
      </c>
      <c r="B17" s="219">
        <v>2</v>
      </c>
      <c r="C17" s="197" t="s">
        <v>86</v>
      </c>
      <c r="D17" s="204" t="s">
        <v>64</v>
      </c>
      <c r="E17" s="205" t="s">
        <v>71</v>
      </c>
      <c r="F17" s="205" t="s">
        <v>105</v>
      </c>
      <c r="G17" s="206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80</v>
      </c>
      <c r="B19" s="49"/>
      <c r="C19" s="402">
        <f>IF(Rules!$B$16=Rules!$E$16,EV!H46+'5 Cards'!G122,EV!H46)</f>
        <v>-5.3141792559054518E-3</v>
      </c>
      <c r="D19" s="403"/>
      <c r="E19" s="404" t="str">
        <f>"( "&amp; ROUND(C19*100,2)&amp; "% )"</f>
        <v>( -0.53% )</v>
      </c>
      <c r="F19" s="405"/>
      <c r="G19" s="226"/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ht="17" thickBot="1" x14ac:dyDescent="0.25">
      <c r="A20" s="207"/>
      <c r="B20" s="208"/>
      <c r="C20" s="49" t="s">
        <v>8</v>
      </c>
      <c r="D20" s="49" t="s">
        <v>37</v>
      </c>
      <c r="E20" s="49" t="s">
        <v>36</v>
      </c>
      <c r="F20" s="49" t="s">
        <v>38</v>
      </c>
      <c r="G20" s="227"/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 t="s">
        <v>102</v>
      </c>
      <c r="B21" s="167"/>
      <c r="C21" s="73">
        <f>'WL Prob'!O4</f>
        <v>0.60218479745106923</v>
      </c>
      <c r="D21" s="75">
        <f>C21</f>
        <v>0.60218479745106923</v>
      </c>
      <c r="E21" s="76">
        <f>C21</f>
        <v>0.60218479745106923</v>
      </c>
      <c r="F21" s="74">
        <f>ROUND(E21*10,0)</f>
        <v>6</v>
      </c>
      <c r="G21" s="228"/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ht="17" thickBot="1" x14ac:dyDescent="0.25">
      <c r="A22" s="49" t="s">
        <v>103</v>
      </c>
      <c r="B22" s="168"/>
      <c r="C22" s="80">
        <f>'WL Prob'!O5</f>
        <v>0.3978152025489306</v>
      </c>
      <c r="D22" s="81">
        <f>C22</f>
        <v>0.3978152025489306</v>
      </c>
      <c r="E22" s="82">
        <f>C22</f>
        <v>0.3978152025489306</v>
      </c>
      <c r="F22" s="83">
        <f>ROUND(E22*10,0)</f>
        <v>4</v>
      </c>
      <c r="G22" s="228"/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ht="17" thickBot="1" x14ac:dyDescent="0.25">
      <c r="A23" s="49" t="s">
        <v>2</v>
      </c>
      <c r="B23" s="169"/>
      <c r="C23" s="88">
        <f>SUM(C21:C22)</f>
        <v>0.99999999999999978</v>
      </c>
      <c r="D23" s="89">
        <f>C23</f>
        <v>0.99999999999999978</v>
      </c>
      <c r="E23" s="90">
        <f>C23</f>
        <v>0.99999999999999978</v>
      </c>
      <c r="F23" s="91">
        <f>ROUND(E23*10,0)</f>
        <v>10</v>
      </c>
      <c r="G23" s="228"/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ht="17" thickBot="1" x14ac:dyDescent="0.25">
      <c r="A24" s="49" t="s">
        <v>39</v>
      </c>
      <c r="B24" s="170"/>
      <c r="C24" s="84">
        <f>C22-C21</f>
        <v>-0.20436959490213863</v>
      </c>
      <c r="D24" s="85">
        <f>D22-D21</f>
        <v>-0.20436959490213863</v>
      </c>
      <c r="E24" s="86"/>
      <c r="F24" s="87"/>
      <c r="G24" s="228"/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 t="s">
        <v>58</v>
      </c>
      <c r="B26" s="49" t="s">
        <v>19</v>
      </c>
      <c r="C26" s="49" t="s">
        <v>19</v>
      </c>
      <c r="D26" s="49" t="s">
        <v>19</v>
      </c>
      <c r="E26" s="49" t="s">
        <v>19</v>
      </c>
      <c r="F26" s="49" t="s">
        <v>19</v>
      </c>
      <c r="G26" s="227"/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ht="17" thickBot="1" x14ac:dyDescent="0.25">
      <c r="A27" s="49" t="s">
        <v>57</v>
      </c>
      <c r="B27" s="49">
        <v>2</v>
      </c>
      <c r="C27" s="49">
        <v>3</v>
      </c>
      <c r="D27" s="49">
        <v>4</v>
      </c>
      <c r="E27" s="49">
        <v>5</v>
      </c>
      <c r="F27" s="49">
        <v>6</v>
      </c>
      <c r="G27" s="227"/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120">
        <v>1</v>
      </c>
      <c r="B28" s="164">
        <f>-1*$C$21*$F$21*$A$28</f>
        <v>-3.6131087847064154</v>
      </c>
      <c r="C28" s="165">
        <f>-1*$C$21*$F$21*$A$28</f>
        <v>-3.6131087847064154</v>
      </c>
      <c r="D28" s="165">
        <f>-1*$C$21*$F$21*$A$28</f>
        <v>-3.6131087847064154</v>
      </c>
      <c r="E28" s="165">
        <f>-1*$C$21*$F$21*$A$28</f>
        <v>-3.6131087847064154</v>
      </c>
      <c r="F28" s="58">
        <f>-1*$C$21*$F$21*$A$28</f>
        <v>-3.6131087847064154</v>
      </c>
      <c r="G28" s="159"/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ht="17" thickBot="1" x14ac:dyDescent="0.25">
      <c r="A29" s="153">
        <f>(C19+C21)/C22</f>
        <v>1.5003715654173615</v>
      </c>
      <c r="B29" s="113">
        <f>$C$22*$F$22*$A29*B$27</f>
        <v>4.7749649455613099</v>
      </c>
      <c r="C29" s="166">
        <f>$C$22*$F$22*$A29*C$27</f>
        <v>7.1624474183419649</v>
      </c>
      <c r="D29" s="166">
        <f>$C$22*$F$22*$A29*D$27</f>
        <v>9.5499298911226198</v>
      </c>
      <c r="E29" s="166">
        <f>$C$22*$F$22*$A29*E$27</f>
        <v>11.937412363903274</v>
      </c>
      <c r="F29" s="10">
        <f>$C$22*$F$22*$A29*F$27</f>
        <v>14.32489483668393</v>
      </c>
      <c r="G29" s="159"/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ht="17" thickBot="1" x14ac:dyDescent="0.25">
      <c r="A30" s="49" t="s">
        <v>60</v>
      </c>
      <c r="B30" s="161">
        <f>SUM(B28:B29)</f>
        <v>1.1618561608548945</v>
      </c>
      <c r="C30" s="162">
        <f>SUM(C28:C29)</f>
        <v>3.5493386336355495</v>
      </c>
      <c r="D30" s="162">
        <f>SUM(D28:D29)</f>
        <v>5.936821106416204</v>
      </c>
      <c r="E30" s="162">
        <f>SUM(E28:E29)</f>
        <v>8.324303579196858</v>
      </c>
      <c r="F30" s="163">
        <f>SUM(F28:F29)</f>
        <v>10.711786051977514</v>
      </c>
      <c r="G30" s="159"/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ht="17" thickBot="1" x14ac:dyDescent="0.25">
      <c r="A31" s="49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59"/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A32" s="160"/>
      <c r="B32" s="159"/>
      <c r="C32" s="159"/>
      <c r="D32" s="159"/>
      <c r="E32" s="159"/>
      <c r="F32" s="159"/>
      <c r="G32" s="159"/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1:19" x14ac:dyDescent="0.2">
      <c r="A33" s="406" t="s">
        <v>101</v>
      </c>
      <c r="B33" s="407"/>
      <c r="C33" s="407"/>
      <c r="D33" s="407"/>
      <c r="E33" s="407"/>
      <c r="F33" s="408"/>
      <c r="G33" s="227"/>
      <c r="I33" s="399" t="str">
        <f>Summary!B32</f>
        <v>EV = -0.00531417925590545</v>
      </c>
      <c r="J33" s="399"/>
      <c r="K33" s="399"/>
      <c r="L33" s="399"/>
      <c r="M33" s="399"/>
      <c r="N33" s="399"/>
      <c r="O33" s="399"/>
      <c r="P33" s="399"/>
      <c r="Q33" s="399"/>
      <c r="R33" s="399"/>
      <c r="S33" s="399"/>
    </row>
    <row r="34" spans="1:19" x14ac:dyDescent="0.2">
      <c r="A34" s="49" t="s">
        <v>95</v>
      </c>
      <c r="B34" s="49" t="s">
        <v>96</v>
      </c>
      <c r="C34" s="49" t="s">
        <v>97</v>
      </c>
      <c r="D34" s="49" t="s">
        <v>98</v>
      </c>
      <c r="E34" s="49" t="s">
        <v>99</v>
      </c>
      <c r="F34" s="49" t="s">
        <v>100</v>
      </c>
      <c r="G34" s="227"/>
      <c r="I34" s="399" t="str">
        <f>Summary!B33</f>
        <v>EV = -0.531417925590545 %</v>
      </c>
      <c r="J34" s="399"/>
      <c r="K34" s="399"/>
      <c r="L34" s="399"/>
      <c r="M34" s="399"/>
      <c r="N34" s="399"/>
      <c r="O34" s="399"/>
      <c r="P34" s="399"/>
      <c r="Q34" s="399"/>
      <c r="R34" s="399"/>
      <c r="S34" s="399"/>
    </row>
    <row r="35" spans="1:19" x14ac:dyDescent="0.2">
      <c r="A35" s="49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59"/>
      <c r="I35" s="400" t="s">
        <v>24</v>
      </c>
      <c r="J35" s="400"/>
      <c r="K35" s="400"/>
      <c r="L35" s="400"/>
      <c r="M35" s="400"/>
      <c r="N35" s="400"/>
      <c r="O35" s="400"/>
      <c r="P35" s="400"/>
      <c r="Q35" s="400"/>
      <c r="R35" s="400"/>
      <c r="S35" s="400"/>
    </row>
    <row r="36" spans="1:19" x14ac:dyDescent="0.2">
      <c r="A36" s="49" t="s">
        <v>94</v>
      </c>
      <c r="B36" s="1">
        <f>B$27^2*$F$21+B35</f>
        <v>42</v>
      </c>
      <c r="C36" s="1">
        <f>C$27^2*$F$21+C35</f>
        <v>78</v>
      </c>
      <c r="D36" s="1">
        <f>D$27^2*$F$21+D35</f>
        <v>126</v>
      </c>
      <c r="E36" s="1">
        <f>E$27^2*$F$21+E35</f>
        <v>186</v>
      </c>
      <c r="F36" s="1">
        <f>F$27^2*$F$21+F35</f>
        <v>258</v>
      </c>
      <c r="G36" s="159"/>
      <c r="I36" s="401" t="s">
        <v>25</v>
      </c>
      <c r="J36" s="401"/>
      <c r="K36" s="401"/>
      <c r="L36" s="401"/>
      <c r="M36" s="401"/>
      <c r="N36" s="401"/>
      <c r="O36" s="401"/>
      <c r="P36" s="401"/>
      <c r="Q36" s="401"/>
      <c r="R36" s="401"/>
      <c r="S36" s="401"/>
    </row>
    <row r="37" spans="1:19" x14ac:dyDescent="0.2">
      <c r="A37" s="49" t="s">
        <v>153</v>
      </c>
      <c r="B37" s="406" t="s">
        <v>152</v>
      </c>
      <c r="C37" s="407"/>
      <c r="D37" s="407"/>
      <c r="E37" s="407"/>
      <c r="F37" s="408"/>
      <c r="G37" s="159"/>
      <c r="I37" s="393" t="s">
        <v>26</v>
      </c>
      <c r="J37" s="393"/>
      <c r="K37" s="393"/>
      <c r="L37" s="393"/>
      <c r="M37" s="393"/>
      <c r="N37" s="393"/>
      <c r="O37" s="393"/>
      <c r="P37" s="393"/>
      <c r="Q37" s="393"/>
      <c r="R37" s="393"/>
      <c r="S37" s="393"/>
    </row>
    <row r="38" spans="1:19" x14ac:dyDescent="0.2">
      <c r="A38" s="49" t="s">
        <v>93</v>
      </c>
      <c r="B38" s="1">
        <f t="shared" ref="B38:F39" si="0">B35*8</f>
        <v>144</v>
      </c>
      <c r="C38" s="1">
        <f t="shared" si="0"/>
        <v>192</v>
      </c>
      <c r="D38" s="1">
        <f t="shared" si="0"/>
        <v>240</v>
      </c>
      <c r="E38" s="1">
        <f t="shared" si="0"/>
        <v>288</v>
      </c>
      <c r="F38" s="1">
        <f t="shared" si="0"/>
        <v>336</v>
      </c>
      <c r="G38" s="159"/>
      <c r="I38" s="394" t="s">
        <v>27</v>
      </c>
      <c r="J38" s="394"/>
      <c r="K38" s="394"/>
      <c r="L38" s="394"/>
      <c r="M38" s="394"/>
      <c r="N38" s="394"/>
      <c r="O38" s="394"/>
      <c r="P38" s="394"/>
      <c r="Q38" s="394"/>
      <c r="R38" s="394"/>
      <c r="S38" s="394"/>
    </row>
    <row r="39" spans="1:19" x14ac:dyDescent="0.2">
      <c r="A39" s="49" t="s">
        <v>94</v>
      </c>
      <c r="B39" s="1">
        <f t="shared" si="0"/>
        <v>336</v>
      </c>
      <c r="C39" s="1">
        <f t="shared" si="0"/>
        <v>624</v>
      </c>
      <c r="D39" s="1">
        <f t="shared" si="0"/>
        <v>1008</v>
      </c>
      <c r="E39" s="1">
        <f t="shared" si="0"/>
        <v>1488</v>
      </c>
      <c r="F39" s="1">
        <f t="shared" si="0"/>
        <v>2064</v>
      </c>
      <c r="G39" s="159"/>
      <c r="I39" s="392" t="s">
        <v>28</v>
      </c>
      <c r="J39" s="392"/>
      <c r="K39" s="392"/>
      <c r="L39" s="392"/>
      <c r="M39" s="392"/>
      <c r="N39" s="392"/>
      <c r="O39" s="392"/>
      <c r="P39" s="392"/>
      <c r="Q39" s="392"/>
      <c r="R39" s="392"/>
      <c r="S39" s="392"/>
    </row>
    <row r="40" spans="1:19" x14ac:dyDescent="0.2">
      <c r="A40" s="49" t="s">
        <v>116</v>
      </c>
      <c r="B40" s="49" t="s">
        <v>110</v>
      </c>
      <c r="C40" s="49" t="s">
        <v>111</v>
      </c>
      <c r="D40" s="49" t="s">
        <v>112</v>
      </c>
      <c r="E40" s="49" t="s">
        <v>114</v>
      </c>
      <c r="F40" s="49" t="s">
        <v>113</v>
      </c>
      <c r="G40" s="22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49" t="s">
        <v>115</v>
      </c>
      <c r="B41" s="222">
        <f>SUMIF(HSDR!O5:X19,"H",Prob!B3:K17)+SUMIF(HSDR!O36:X44,"H",Prob!B19:K27)+SUMIF(Pair!O2:X11,"H",Prob!B29:K38)</f>
        <v>0.35425930464619593</v>
      </c>
      <c r="C41" s="222">
        <f>SUMIF(HSDR!O5:X19,"D",Prob!B3:K17)+SUMIF(HSDR!O36:X44,"D",Prob!B19:K27)+SUMIF(Pair!O2:X11,"D",Prob!B29:K38)</f>
        <v>9.3554147263751261E-2</v>
      </c>
      <c r="D41" s="222">
        <f>SUMIF(HSDR!O5:X19,"S",Prob!B3:K17)+SUMIF(HSDR!O36:X44,"S",Prob!B19:K27)+SUMIF(Pair!O2:X11,"S",Prob!B29:K38)</f>
        <v>0.4306571898743044</v>
      </c>
      <c r="E41" s="222">
        <f>SUMIF(HSDR!O5:X19,"P",Prob!B3:K17)+SUMIF(HSDR!O36:X44,"P",Prob!B19:K27)+SUMIF(Pair!O2:X11,"P",Prob!B29:K38)</f>
        <v>3.0531143867511663E-2</v>
      </c>
      <c r="F41" s="222">
        <f>SUMIF(HSDR!O5:X19,"R",Prob!B3:K17)+SUMIF(HSDR!O36:X44,"R",Prob!B19:K27)+SUMIF(Pair!O2:X11,"R",Prob!B29:K38)</f>
        <v>4.3660936241728239E-2</v>
      </c>
      <c r="G41" s="229"/>
    </row>
    <row r="42" spans="1:19" x14ac:dyDescent="0.2">
      <c r="A42" s="221"/>
      <c r="B42" s="223"/>
      <c r="C42" s="221"/>
      <c r="D42" s="221"/>
      <c r="E42" s="221"/>
      <c r="F42" s="221"/>
      <c r="G42" s="221"/>
    </row>
    <row r="43" spans="1:19" x14ac:dyDescent="0.2">
      <c r="A43" s="221"/>
      <c r="B43" s="221"/>
      <c r="C43" s="221"/>
      <c r="D43" s="221"/>
      <c r="E43" s="221"/>
      <c r="F43" s="221"/>
      <c r="G43" s="221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144" priority="4" operator="containsText" text="S">
      <formula>NOT(ISERROR(SEARCH("S",J4)))</formula>
    </cfRule>
    <cfRule type="containsText" dxfId="143" priority="5" operator="containsText" text="H">
      <formula>NOT(ISERROR(SEARCH("H",J4)))</formula>
    </cfRule>
  </conditionalFormatting>
  <conditionalFormatting sqref="J15:S21 J23:S32 J4:S13">
    <cfRule type="containsText" dxfId="142" priority="3" operator="containsText" text="D">
      <formula>NOT(ISERROR(SEARCH("D",J4)))</formula>
    </cfRule>
  </conditionalFormatting>
  <conditionalFormatting sqref="J15:S21 J23:S32 J4:S13">
    <cfRule type="containsText" dxfId="141" priority="2" operator="containsText" text="R">
      <formula>NOT(ISERROR(SEARCH("R",J4)))</formula>
    </cfRule>
  </conditionalFormatting>
  <conditionalFormatting sqref="J15:S21 J23:S32 J4:S13">
    <cfRule type="containsText" dxfId="140" priority="1" operator="containsText" text="P">
      <formula>NOT(ISERROR(SEARCH("P",J4)))</formula>
    </cfRule>
  </conditionalFormatting>
  <dataValidations count="13">
    <dataValidation type="list" allowBlank="1" showInputMessage="1" showErrorMessage="1" sqref="B4">
      <formula1>$E$4:$F$4</formula1>
    </dataValidation>
    <dataValidation type="list" allowBlank="1" showInputMessage="1" showErrorMessage="1" sqref="B3">
      <formula1>$E$3:$G$3</formula1>
    </dataValidation>
    <dataValidation type="whole" allowBlank="1" showInputMessage="1" showErrorMessage="1" sqref="B5">
      <formula1>0</formula1>
      <formula2>100</formula2>
    </dataValidation>
    <dataValidation type="list" allowBlank="1" showInputMessage="1" showErrorMessage="1" sqref="B6">
      <formula1>$E$6:$F$6</formula1>
    </dataValidation>
    <dataValidation type="list" allowBlank="1" showInputMessage="1" showErrorMessage="1" sqref="B8:B9">
      <formula1>$E$8:$F$8</formula1>
    </dataValidation>
    <dataValidation type="list" allowBlank="1" showInputMessage="1" showErrorMessage="1" sqref="B7">
      <formula1>$E$7:$F$7</formula1>
    </dataValidation>
    <dataValidation type="list" allowBlank="1" showInputMessage="1" showErrorMessage="1" sqref="B10">
      <formula1>$E$10:$F$10</formula1>
    </dataValidation>
    <dataValidation type="whole" allowBlank="1" showInputMessage="1" showErrorMessage="1" sqref="B11 B17">
      <formula1>2</formula1>
      <formula2>5</formula2>
    </dataValidation>
    <dataValidation type="list" allowBlank="1" showInputMessage="1" showErrorMessage="1" sqref="B12">
      <formula1>$E$12:$F$12</formula1>
    </dataValidation>
    <dataValidation type="list" allowBlank="1" showInputMessage="1" showErrorMessage="1" sqref="B13">
      <formula1>$E$13:$F$13</formula1>
    </dataValidation>
    <dataValidation type="list" allowBlank="1" showInputMessage="1" showErrorMessage="1" sqref="B14">
      <formula1>$E$14:$F$14</formula1>
    </dataValidation>
    <dataValidation type="list" allowBlank="1" showInputMessage="1" showErrorMessage="1" sqref="B16">
      <formula1>$E$16:$G$16</formula1>
    </dataValidation>
    <dataValidation type="list" allowBlank="1" showInputMessage="1" showErrorMessage="1" sqref="B15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402" t="s">
        <v>89</v>
      </c>
      <c r="B1" s="403"/>
      <c r="C1" s="403"/>
      <c r="D1" s="403"/>
      <c r="E1" s="403"/>
      <c r="F1" s="403"/>
      <c r="G1" s="403"/>
      <c r="H1" s="403"/>
      <c r="I1" s="403"/>
      <c r="J1" s="403"/>
      <c r="K1" s="411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6" t="s">
        <v>7</v>
      </c>
      <c r="B2" s="177">
        <v>1</v>
      </c>
      <c r="C2" s="178">
        <v>2</v>
      </c>
      <c r="D2" s="178">
        <v>3</v>
      </c>
      <c r="E2" s="178">
        <v>4</v>
      </c>
      <c r="F2" s="178">
        <v>5</v>
      </c>
      <c r="G2" s="178">
        <v>6</v>
      </c>
      <c r="H2" s="178">
        <v>7</v>
      </c>
      <c r="I2" s="178">
        <v>8</v>
      </c>
      <c r="J2" s="178">
        <v>9</v>
      </c>
      <c r="K2" s="139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1">
        <v>1</v>
      </c>
      <c r="B3" s="164">
        <f>2*(IF(Rules!$B$12=Rules!$F$12,SUM(Stand!B36:B43)+Rules!$B$5*Stand!B44+B16,SUM(HSD!B36:B43)+Rules!$B$5*HSD!B44+B16)/(9+Rules!$B$5))</f>
        <v>0.24964002360108775</v>
      </c>
      <c r="C3" s="165">
        <f>2*(IF(Rules!$B$12=Rules!$F$12,SUM(Stand!C36:C43)+Rules!$B$5*Stand!C44+C16,SUM(HSD!C36:C43)+Rules!$B$5*HSD!C44+C16)/(9+Rules!$B$5))</f>
        <v>0.60893997246027043</v>
      </c>
      <c r="D3" s="165">
        <f>2*(IF(Rules!$B$12=Rules!$F$12,SUM(Stand!D36:D43)+Rules!$B$5*Stand!D44+D16,SUM(HSD!D36:D43)+Rules!$B$5*HSD!D44+D16)/(9+Rules!$B$5))</f>
        <v>0.65729370645788177</v>
      </c>
      <c r="E3" s="165">
        <f>2*(IF(Rules!$B$12=Rules!$F$12,SUM(Stand!E36:E43)+Rules!$B$5*Stand!E44+E16,SUM(HSD!E36:E43)+Rules!$B$5*HSD!E44+E16)/(9+Rules!$B$5))</f>
        <v>0.7068176357371978</v>
      </c>
      <c r="F3" s="165">
        <f>2*(IF(Rules!$B$12=Rules!$F$12,SUM(Stand!F36:F43)+Rules!$B$5*Stand!F44+F16,SUM(HSD!F36:F43)+Rules!$B$5*HSD!F44+F16)/(9+Rules!$B$5))</f>
        <v>0.75634348224235182</v>
      </c>
      <c r="G3" s="165">
        <f>2*(IF(Rules!$B$12=Rules!$F$12,SUM(Stand!G36:G43)+Rules!$B$5*Stand!G44+G16,SUM(HSD!G36:G43)+Rules!$B$5*HSD!G44+G16)/(9+Rules!$B$5))</f>
        <v>0.81612360245129012</v>
      </c>
      <c r="H3" s="165">
        <f>2*(IF(Rules!$B$12=Rules!$F$12,SUM(Stand!H36:H43)+Rules!$B$5*Stand!H44+H16,SUM(HSD!H36:H43)+Rules!$B$5*HSD!H44+H16)/(9+Rules!$B$5))</f>
        <v>0.63286124044017034</v>
      </c>
      <c r="I3" s="165">
        <f>2*(IF(Rules!$B$12=Rules!$F$12,SUM(Stand!I36:I43)+Rules!$B$5*Stand!I44+I16,SUM(HSD!I36:I43)+Rules!$B$5*HSD!I44+I16)/(9+Rules!$B$5))</f>
        <v>0.5067060739538094</v>
      </c>
      <c r="J3" s="165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1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1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1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1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1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1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1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1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2">
        <v>10</v>
      </c>
      <c r="B12" s="113">
        <f>2*(IF(Rules!$B$9=Rules!$E$9,SUM(HSD!B13:B19)+Rules!$B$5*HSD!B20+HSD!B44+B25,SUM(HS!B13:B19)+Rules!$B$5*HS!B20+HS!B44+B25)/(9+Rules!$B$5))</f>
        <v>0.25591217102008812</v>
      </c>
      <c r="C12" s="166">
        <f>2*(IF(Rules!$B$9=Rules!$E$9,SUM(HSD!C13:C19)+Rules!$B$5*HSD!C20+HSD!C44+C25,SUM(HS!C13:C19)+Rules!$B$5*HS!C20+HS!C44+C25)/(9+Rules!$B$5))</f>
        <v>0.47702511757927396</v>
      </c>
      <c r="D12" s="166">
        <f>2*(IF(Rules!$B$9=Rules!$E$9,SUM(HSD!D13:D19)+Rules!$B$5*HSD!D20+HSD!D44+D25,SUM(HS!D13:D19)+Rules!$B$5*HS!D20+HS!D44+D25)/(9+Rules!$B$5))</f>
        <v>0.52917868575056526</v>
      </c>
      <c r="E12" s="166">
        <f>2*(IF(Rules!$B$9=Rules!$E$9,SUM(HSD!E13:E19)+Rules!$B$5*HSD!E20+HSD!E44+E25,SUM(HS!E13:E19)+Rules!$B$5*HS!E20+HS!E44+E25)/(9+Rules!$B$5))</f>
        <v>0.58267776514625602</v>
      </c>
      <c r="F12" s="166">
        <f>2*(IF(Rules!$B$9=Rules!$E$9,SUM(HSD!F13:F19)+Rules!$B$5*HSD!F20+HSD!F44+F25,SUM(HS!F13:F19)+Rules!$B$5*HS!F20+HS!F44+F25)/(9+Rules!$B$5))</f>
        <v>0.63565069498224802</v>
      </c>
      <c r="G12" s="166">
        <f>2*(IF(Rules!$B$9=Rules!$E$9,SUM(HSD!G13:G19)+Rules!$B$5*HSD!G20+HSD!G44+G25,SUM(HS!G13:G19)+Rules!$B$5*HS!G20+HS!G44+G25)/(9+Rules!$B$5))</f>
        <v>0.70770536905396042</v>
      </c>
      <c r="H12" s="166">
        <f>2*(IF(Rules!$B$9=Rules!$E$9,SUM(HSD!H13:H19)+Rules!$B$5*HSD!H20+HSD!H44+H25,SUM(HS!H13:H19)+Rules!$B$5*HS!H20+HS!H44+H25)/(9+Rules!$B$5))</f>
        <v>0.6454573388630771</v>
      </c>
      <c r="I12" s="166">
        <f>2*(IF(Rules!$B$9=Rules!$E$9,SUM(HSD!I13:I19)+Rules!$B$5*HSD!I20+HSD!I44+I25,SUM(HS!I13:I19)+Rules!$B$5*HS!I20+HS!I44+I25)/(9+Rules!$B$5))</f>
        <v>0.51682590743860801</v>
      </c>
      <c r="J12" s="166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402" t="s">
        <v>90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11"/>
    </row>
    <row r="15" spans="1:24" ht="17" thickBot="1" x14ac:dyDescent="0.25">
      <c r="A15" s="135" t="s">
        <v>7</v>
      </c>
      <c r="B15" s="177">
        <v>1</v>
      </c>
      <c r="C15" s="178">
        <v>2</v>
      </c>
      <c r="D15" s="178">
        <v>3</v>
      </c>
      <c r="E15" s="178">
        <v>4</v>
      </c>
      <c r="F15" s="178">
        <v>5</v>
      </c>
      <c r="G15" s="178">
        <v>6</v>
      </c>
      <c r="H15" s="178">
        <v>7</v>
      </c>
      <c r="I15" s="178">
        <v>8</v>
      </c>
      <c r="J15" s="178">
        <v>9</v>
      </c>
      <c r="K15" s="139">
        <v>10</v>
      </c>
    </row>
    <row r="16" spans="1:24" x14ac:dyDescent="0.2">
      <c r="A16" s="126">
        <v>1</v>
      </c>
      <c r="B16" s="164">
        <f>2*(IF(Rules!$B$12=Rules!$F$12,SUM(Stand!B36:B43)+Rules!$B$5*Stand!B44+B29,SUM(HSD!B36:B43)+Rules!$B$5*HSD!B44+B29)/(9+Rules!$B$5))</f>
        <v>0.24681431015742963</v>
      </c>
      <c r="C16" s="165">
        <f>2*(IF(Rules!$B$12=Rules!$F$12,SUM(Stand!C36:C43)+Rules!$B$5*Stand!C44+C29,SUM(HSD!C36:C43)+Rules!$B$5*HSD!C44+C29)/(9+Rules!$B$5))</f>
        <v>0.60616009207593269</v>
      </c>
      <c r="D16" s="165">
        <f>2*(IF(Rules!$B$12=Rules!$F$12,SUM(Stand!D36:D43)+Rules!$B$5*Stand!D44+D29,SUM(HSD!D36:D43)+Rules!$B$5*HSD!D44+D29)/(9+Rules!$B$5))</f>
        <v>0.65448971744610962</v>
      </c>
      <c r="E16" s="165">
        <f>2*(IF(Rules!$B$12=Rules!$F$12,SUM(Stand!E36:E43)+Rules!$B$5*Stand!E44+E29,SUM(HSD!E36:E43)+Rules!$B$5*HSD!E44+E29)/(9+Rules!$B$5))</f>
        <v>0.70398794558002764</v>
      </c>
      <c r="F16" s="165">
        <f>2*(IF(Rules!$B$12=Rules!$F$12,SUM(Stand!F36:F43)+Rules!$B$5*Stand!F44+F29,SUM(HSD!F36:F43)+Rules!$B$5*HSD!F44+F29)/(9+Rules!$B$5))</f>
        <v>0.75349635733112907</v>
      </c>
      <c r="G16" s="165">
        <f>2*(IF(Rules!$B$12=Rules!$F$12,SUM(Stand!G36:G43)+Rules!$B$5*Stand!G44+G29,SUM(HSD!G36:G43)+Rules!$B$5*HSD!G44+G29)/(9+Rules!$B$5))</f>
        <v>0.81313378320418017</v>
      </c>
      <c r="H16" s="165">
        <f>2*(IF(Rules!$B$12=Rules!$F$12,SUM(Stand!H36:H43)+Rules!$B$5*Stand!H44+H29,SUM(HSD!H36:H43)+Rules!$B$5*HSD!H44+H29)/(9+Rules!$B$5))</f>
        <v>0.62944471196628327</v>
      </c>
      <c r="I16" s="165">
        <f>2*(IF(Rules!$B$12=Rules!$F$12,SUM(Stand!I36:I43)+Rules!$B$5*Stand!I44+I29,SUM(HSD!I36:I43)+Rules!$B$5*HSD!I44+I29)/(9+Rules!$B$5))</f>
        <v>0.50357012454509587</v>
      </c>
      <c r="J16" s="165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1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1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1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1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1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1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1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1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2">
        <v>10</v>
      </c>
      <c r="B25" s="113">
        <f>2*(IF(Rules!$B$9=Rules!$E$9,SUM(HSD!B13:B19)+Rules!$B$5*HSD!B20+HSD!B44+B38,SUM(HS!B13:B19)+Rules!$B$5*HS!B20+HS!B44+B38)/(9+Rules!$B$5))</f>
        <v>0.25404256790190649</v>
      </c>
      <c r="C25" s="166">
        <f>2*(IF(Rules!$B$9=Rules!$E$9,SUM(HSD!C13:C19)+Rules!$B$5*HSD!C20+HSD!C44+C38,SUM(HS!C13:C19)+Rules!$B$5*HS!C20+HS!C44+C38)/(9+Rules!$B$5))</f>
        <v>0.47477335618105915</v>
      </c>
      <c r="D25" s="166">
        <f>2*(IF(Rules!$B$9=Rules!$E$9,SUM(HSD!D13:D19)+Rules!$B$5*HSD!D20+HSD!D44+D38,SUM(HS!D13:D19)+Rules!$B$5*HS!D20+HS!D44+D38)/(9+Rules!$B$5))</f>
        <v>0.52682687199935552</v>
      </c>
      <c r="E25" s="166">
        <f>2*(IF(Rules!$B$9=Rules!$E$9,SUM(HSD!E13:E19)+Rules!$B$5*HSD!E20+HSD!E44+E38,SUM(HS!E13:E19)+Rules!$B$5*HS!E20+HS!E44+E38)/(9+Rules!$B$5))</f>
        <v>0.58023077979244886</v>
      </c>
      <c r="F25" s="166">
        <f>2*(IF(Rules!$B$9=Rules!$E$9,SUM(HSD!F13:F19)+Rules!$B$5*HSD!F20+HSD!F44+F38,SUM(HS!F13:F19)+Rules!$B$5*HS!F20+HS!F44+F38)/(9+Rules!$B$5))</f>
        <v>0.63317564802789661</v>
      </c>
      <c r="G25" s="166">
        <f>2*(IF(Rules!$B$9=Rules!$E$9,SUM(HSD!G13:G19)+Rules!$B$5*HSD!G20+HSD!G44+G38,SUM(HS!G13:G19)+Rules!$B$5*HS!G20+HS!G44+G38)/(9+Rules!$B$5))</f>
        <v>0.70504978713524302</v>
      </c>
      <c r="H25" s="166">
        <f>2*(IF(Rules!$B$9=Rules!$E$9,SUM(HSD!H13:H19)+Rules!$B$5*HSD!H20+HSD!H44+H38,SUM(HS!H13:H19)+Rules!$B$5*HS!H20+HS!H44+H38)/(9+Rules!$B$5))</f>
        <v>0.64281131172356143</v>
      </c>
      <c r="I25" s="166">
        <f>2*(IF(Rules!$B$9=Rules!$E$9,SUM(HSD!I13:I19)+Rules!$B$5*HSD!I20+HSD!I44+I38,SUM(HS!I13:I19)+Rules!$B$5*HS!I20+HS!I44+I38)/(9+Rules!$B$5))</f>
        <v>0.5143953850109767</v>
      </c>
      <c r="J25" s="166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402" t="s">
        <v>91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11"/>
    </row>
    <row r="28" spans="1:11" ht="17" thickBot="1" x14ac:dyDescent="0.25">
      <c r="A28" s="160" t="s">
        <v>7</v>
      </c>
      <c r="B28" s="177">
        <v>1</v>
      </c>
      <c r="C28" s="178">
        <v>2</v>
      </c>
      <c r="D28" s="178">
        <v>3</v>
      </c>
      <c r="E28" s="178">
        <v>4</v>
      </c>
      <c r="F28" s="178">
        <v>5</v>
      </c>
      <c r="G28" s="178">
        <v>6</v>
      </c>
      <c r="H28" s="178">
        <v>7</v>
      </c>
      <c r="I28" s="178">
        <v>8</v>
      </c>
      <c r="J28" s="178">
        <v>9</v>
      </c>
      <c r="K28" s="139">
        <v>10</v>
      </c>
    </row>
    <row r="29" spans="1:11" x14ac:dyDescent="0.2">
      <c r="A29" s="126">
        <v>1</v>
      </c>
      <c r="B29" s="164">
        <f>2*(IF(Rules!$B$12=Rules!$F$12,SUM(Stand!B36:B43)+Rules!$B$5*Stand!B44+B42,SUM(HSD!B36:B43)+Rules!$B$5*HSD!B44+B42)/(9+Rules!$B$5))</f>
        <v>0.22844717277365195</v>
      </c>
      <c r="C29" s="165">
        <f>2*(IF(Rules!$B$12=Rules!$F$12,SUM(Stand!C36:C43)+Rules!$B$5*Stand!C44+C42,SUM(HSD!C36:C43)+Rules!$B$5*HSD!C44+C42)/(9+Rules!$B$5))</f>
        <v>0.58809086957773749</v>
      </c>
      <c r="D29" s="165">
        <f>2*(IF(Rules!$B$12=Rules!$F$12,SUM(Stand!D36:D43)+Rules!$B$5*Stand!D44+D42,SUM(HSD!D36:D43)+Rules!$B$5*HSD!D44+D42)/(9+Rules!$B$5))</f>
        <v>0.63626378886959067</v>
      </c>
      <c r="E29" s="165">
        <f>2*(IF(Rules!$B$12=Rules!$F$12,SUM(Stand!E36:E43)+Rules!$B$5*Stand!E44+E42,SUM(HSD!E36:E43)+Rules!$B$5*HSD!E44+E42)/(9+Rules!$B$5))</f>
        <v>0.68559495955842076</v>
      </c>
      <c r="F29" s="165">
        <f>2*(IF(Rules!$B$12=Rules!$F$12,SUM(Stand!F36:F43)+Rules!$B$5*Stand!F44+F42,SUM(HSD!F36:F43)+Rules!$B$5*HSD!F44+F42)/(9+Rules!$B$5))</f>
        <v>0.73499004540818236</v>
      </c>
      <c r="G29" s="165">
        <f>2*(IF(Rules!$B$12=Rules!$F$12,SUM(Stand!G36:G43)+Rules!$B$5*Stand!G44+G42,SUM(HSD!G36:G43)+Rules!$B$5*HSD!G44+G42)/(9+Rules!$B$5))</f>
        <v>0.79369995809796545</v>
      </c>
      <c r="H29" s="165">
        <f>2*(IF(Rules!$B$12=Rules!$F$12,SUM(Stand!H36:H43)+Rules!$B$5*Stand!H44+H42,SUM(HSD!H36:H43)+Rules!$B$5*HSD!H44+H42)/(9+Rules!$B$5))</f>
        <v>0.60723727688601759</v>
      </c>
      <c r="I29" s="165">
        <f>2*(IF(Rules!$B$12=Rules!$F$12,SUM(Stand!I36:I43)+Rules!$B$5*Stand!I44+I42,SUM(HSD!I36:I43)+Rules!$B$5*HSD!I44+I42)/(9+Rules!$B$5))</f>
        <v>0.48318645338845845</v>
      </c>
      <c r="J29" s="165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1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1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1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1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1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1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1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1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2">
        <v>10</v>
      </c>
      <c r="B38" s="113">
        <f>2*(IF(Rules!$B$9=Rules!$E$9,SUM(HSD!B13:B19)+Rules!$B$5*HSD!B20+HSD!B44+B51,SUM(HS!B13:B19)+Rules!$B$5*HS!B20+HS!B44+B51)/(9+Rules!$B$5))</f>
        <v>0.24189014763372588</v>
      </c>
      <c r="C38" s="166">
        <f>2*(IF(Rules!$B$9=Rules!$E$9,SUM(HSD!C13:C19)+Rules!$B$5*HSD!C20+HSD!C44+C51,SUM(HS!C13:C19)+Rules!$B$5*HS!C20+HS!C44+C51)/(9+Rules!$B$5))</f>
        <v>0.46013690709266325</v>
      </c>
      <c r="D38" s="166">
        <f>2*(IF(Rules!$B$9=Rules!$E$9,SUM(HSD!D13:D19)+Rules!$B$5*HSD!D20+HSD!D44+D51,SUM(HS!D13:D19)+Rules!$B$5*HS!D20+HS!D44+D51)/(9+Rules!$B$5))</f>
        <v>0.51154008261649231</v>
      </c>
      <c r="E38" s="166">
        <f>2*(IF(Rules!$B$9=Rules!$E$9,SUM(HSD!E13:E19)+Rules!$B$5*HSD!E20+HSD!E44+E51,SUM(HS!E13:E19)+Rules!$B$5*HS!E20+HS!E44+E51)/(9+Rules!$B$5))</f>
        <v>0.56432537499270297</v>
      </c>
      <c r="F38" s="166">
        <f>2*(IF(Rules!$B$9=Rules!$E$9,SUM(HSD!F13:F19)+Rules!$B$5*HSD!F20+HSD!F44+F51,SUM(HS!F13:F19)+Rules!$B$5*HS!F20+HS!F44+F51)/(9+Rules!$B$5))</f>
        <v>0.61708784282461282</v>
      </c>
      <c r="G38" s="166">
        <f>2*(IF(Rules!$B$9=Rules!$E$9,SUM(HSD!G13:G19)+Rules!$B$5*HSD!G20+HSD!G44+G51,SUM(HS!G13:G19)+Rules!$B$5*HS!G20+HS!G44+G51)/(9+Rules!$B$5))</f>
        <v>0.68778850466357977</v>
      </c>
      <c r="H38" s="166">
        <f>2*(IF(Rules!$B$9=Rules!$E$9,SUM(HSD!H13:H19)+Rules!$B$5*HSD!H20+HSD!H44+H51,SUM(HS!H13:H19)+Rules!$B$5*HS!H20+HS!H44+H51)/(9+Rules!$B$5))</f>
        <v>0.62561213531670967</v>
      </c>
      <c r="I38" s="166">
        <f>2*(IF(Rules!$B$9=Rules!$E$9,SUM(HSD!I13:I19)+Rules!$B$5*HSD!I20+HSD!I44+I51,SUM(HS!I13:I19)+Rules!$B$5*HS!I20+HS!I44+I51)/(9+Rules!$B$5))</f>
        <v>0.49859698923137341</v>
      </c>
      <c r="J38" s="166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412" t="s">
        <v>92</v>
      </c>
      <c r="B40" s="413"/>
      <c r="C40" s="413"/>
      <c r="D40" s="413"/>
      <c r="E40" s="413"/>
      <c r="F40" s="413"/>
      <c r="G40" s="413"/>
      <c r="H40" s="413"/>
      <c r="I40" s="413"/>
      <c r="J40" s="413"/>
      <c r="K40" s="414"/>
    </row>
    <row r="41" spans="1:11" ht="17" thickBot="1" x14ac:dyDescent="0.25">
      <c r="A41" s="191" t="s">
        <v>7</v>
      </c>
      <c r="B41" s="192">
        <v>1</v>
      </c>
      <c r="C41" s="193">
        <v>2</v>
      </c>
      <c r="D41" s="193">
        <v>3</v>
      </c>
      <c r="E41" s="193">
        <v>4</v>
      </c>
      <c r="F41" s="193">
        <v>5</v>
      </c>
      <c r="G41" s="193">
        <v>6</v>
      </c>
      <c r="H41" s="193">
        <v>7</v>
      </c>
      <c r="I41" s="193">
        <v>8</v>
      </c>
      <c r="J41" s="193">
        <v>9</v>
      </c>
      <c r="K41" s="194">
        <v>10</v>
      </c>
    </row>
    <row r="42" spans="1:11" x14ac:dyDescent="0.2">
      <c r="A42" s="186">
        <v>1</v>
      </c>
      <c r="B42" s="185">
        <f>2*(IF(Rules!$B$12=Rules!$F$12,SUM(Stand!B35:B43)+Rules!$B$5*Stand!B44,SUM(HSD!B35:B43)+Rules!$B$5*HSD!B44)/(9+Rules!$B$5))</f>
        <v>0.10906077977909699</v>
      </c>
      <c r="C42" s="189">
        <f>2*(IF(Rules!$B$12=Rules!$F$12,SUM(Stand!C35:C43)+Rules!$B$5*Stand!C44,SUM(HSD!C35:C43)+Rules!$B$5*HSD!C44)/(9+Rules!$B$5))</f>
        <v>0.47064092333946894</v>
      </c>
      <c r="D42" s="189">
        <f>2*(IF(Rules!$B$12=Rules!$F$12,SUM(Stand!D35:D43)+Rules!$B$5*Stand!D44,SUM(HSD!D35:D43)+Rules!$B$5*HSD!D44)/(9+Rules!$B$5))</f>
        <v>0.51779525312221664</v>
      </c>
      <c r="E42" s="189">
        <f>2*(IF(Rules!$B$12=Rules!$F$12,SUM(Stand!E35:E43)+Rules!$B$5*Stand!E44,SUM(HSD!E35:E43)+Rules!$B$5*HSD!E44)/(9+Rules!$B$5))</f>
        <v>0.56604055041797596</v>
      </c>
      <c r="F42" s="189">
        <f>2*(IF(Rules!$B$12=Rules!$F$12,SUM(Stand!F35:F43)+Rules!$B$5*Stand!F44,SUM(HSD!F35:F43)+Rules!$B$5*HSD!F44)/(9+Rules!$B$5))</f>
        <v>0.61469901790902803</v>
      </c>
      <c r="G42" s="189">
        <f>2*(IF(Rules!$B$12=Rules!$F$12,SUM(Stand!G35:G43)+Rules!$B$5*Stand!G44,SUM(HSD!G35:G43)+Rules!$B$5*HSD!G44)/(9+Rules!$B$5))</f>
        <v>0.66738009490756944</v>
      </c>
      <c r="H42" s="189">
        <f>2*(IF(Rules!$B$12=Rules!$F$12,SUM(Stand!H35:H43)+Rules!$B$5*Stand!H44,SUM(HSD!H35:H43)+Rules!$B$5*HSD!H44)/(9+Rules!$B$5))</f>
        <v>0.46288894886429088</v>
      </c>
      <c r="I42" s="189">
        <f>2*(IF(Rules!$B$12=Rules!$F$12,SUM(Stand!I35:I43)+Rules!$B$5*Stand!I44,SUM(HSD!I35:I43)+Rules!$B$5*HSD!I44)/(9+Rules!$B$5))</f>
        <v>0.35069259087031512</v>
      </c>
      <c r="J42" s="189">
        <f>2*(IF(Rules!$B$12=Rules!$F$12,SUM(Stand!J35:J43)+Rules!$B$5*Stand!J44,SUM(HSD!J35:J43)+Rules!$B$5*HSD!J44)/(9+Rules!$B$5))</f>
        <v>0.22778342315245487</v>
      </c>
      <c r="K42" s="190">
        <f>2*(IF(Rules!$B$12=Rules!$F$12,SUM(Stand!K35:K43)+Rules!$B$5*Stand!K44,SUM(HSD!K35:K43)+Rules!$B$5*HSD!K44)/(9+Rules!$B$5))</f>
        <v>0.17968872741114625</v>
      </c>
    </row>
    <row r="43" spans="1:11" x14ac:dyDescent="0.2">
      <c r="A43" s="187">
        <v>2</v>
      </c>
      <c r="B43" s="180">
        <f>2*(IF(Rules!$B$9=Rules!$E$9,SUM(HSD!B4:B11)+Rules!$B$5*HSD!B12+HSD!B36,SUM(HS!B4:B11)+Rules!$B$5*HS!B12+HS!B36)/(9+Rules!$B$5))</f>
        <v>-0.40670736629778753</v>
      </c>
      <c r="C43" s="179">
        <f>2*(IF(Rules!$B$9=Rules!$E$9,SUM(HSD!C4:C11)+Rules!$B$5*HSD!C12+HSD!C36,SUM(HS!C4:C11)+Rules!$B$5*HS!C12+HS!C36)/(9+Rules!$B$5))</f>
        <v>-8.8887240897114625E-2</v>
      </c>
      <c r="D43" s="179">
        <f>2*(IF(Rules!$B$9=Rules!$E$9,SUM(HSD!D4:D11)+Rules!$B$5*HSD!D12+HSD!D36,SUM(HS!D4:D11)+Rules!$B$5*HS!D12+HS!D36)/(9+Rules!$B$5))</f>
        <v>-2.561613047924638E-2</v>
      </c>
      <c r="E43" s="179">
        <f>2*(IF(Rules!$B$9=Rules!$E$9,SUM(HSD!E4:E11)+Rules!$B$5*HSD!E12+HSD!E36,SUM(HS!E4:E11)+Rules!$B$5*HS!E12+HS!E36)/(9+Rules!$B$5))</f>
        <v>4.2946629568768907E-2</v>
      </c>
      <c r="F43" s="179">
        <f>2*(IF(Rules!$B$9=Rules!$E$9,SUM(HSD!F4:F11)+Rules!$B$5*HSD!F12+HSD!F36,SUM(HS!F4:F11)+Rules!$B$5*HS!F12+HS!F36)/(9+Rules!$B$5))</f>
        <v>0.12724982334843896</v>
      </c>
      <c r="G43" s="179">
        <f>2*(IF(Rules!$B$9=Rules!$E$9,SUM(HSD!G4:G11)+Rules!$B$5*HSD!G12+HSD!G36,SUM(HS!G4:G11)+Rules!$B$5*HS!G12+HS!G36)/(9+Rules!$B$5))</f>
        <v>0.19477859816579254</v>
      </c>
      <c r="H43" s="179">
        <f>2*(IF(Rules!$B$9=Rules!$E$9,SUM(HSD!H4:H11)+Rules!$B$5*HSD!H12+HSD!H36,SUM(HS!H4:H11)+Rules!$B$5*HS!H12+HS!H36)/(9+Rules!$B$5))</f>
        <v>-7.3993244927046805E-3</v>
      </c>
      <c r="I43" s="179">
        <f>2*(IF(Rules!$B$9=Rules!$E$9,SUM(HSD!I4:I11)+Rules!$B$5*HSD!I12+HSD!I36,SUM(HS!I4:I11)+Rules!$B$5*HS!I12+HS!I36)/(9+Rules!$B$5))</f>
        <v>-0.17410923184246513</v>
      </c>
      <c r="J43" s="179">
        <f>2*(IF(Rules!$B$9=Rules!$E$9,SUM(HSD!J4:J11)+Rules!$B$5*HSD!J12+HSD!J36,SUM(HS!J4:J11)+Rules!$B$5*HS!J12+HS!J36)/(9+Rules!$B$5))</f>
        <v>-0.36512119656719888</v>
      </c>
      <c r="K43" s="181">
        <f>2*(IF(Rules!$B$9=Rules!$E$9,SUM(HSD!K4:K11)+Rules!$B$5*HSD!K12+HSD!K36,SUM(HS!K4:K11)+Rules!$B$5*HS!K12+HS!K36)/(9+Rules!$B$5))</f>
        <v>-0.47473352836952315</v>
      </c>
    </row>
    <row r="44" spans="1:11" x14ac:dyDescent="0.2">
      <c r="A44" s="187">
        <v>3</v>
      </c>
      <c r="B44" s="180">
        <f>2*(IF(Rules!$B$9=Rules!$E$9,SUM(HSD!B5:B12)+Rules!$B$5*HSD!B13+HSD!B37,SUM(HS!B5:B12)+Rules!$B$5*HS!B13+HS!B37)/(9+Rules!$B$5))</f>
        <v>-0.45587498581610703</v>
      </c>
      <c r="C44" s="179">
        <f>2*(IF(Rules!$B$9=Rules!$E$9,SUM(HSD!C5:C12)+Rules!$B$5*HSD!C13+HSD!C37,SUM(HS!C5:C12)+Rules!$B$5*HS!C13+HS!C37)/(9+Rules!$B$5))</f>
        <v>-0.13816353305492138</v>
      </c>
      <c r="D44" s="179">
        <f>2*(IF(Rules!$B$9=Rules!$E$9,SUM(HSD!D5:D12)+Rules!$B$5*HSD!D13+HSD!D37,SUM(HS!D5:D12)+Rules!$B$5*HS!D13+HS!D37)/(9+Rules!$B$5))</f>
        <v>-6.3866434744217312E-2</v>
      </c>
      <c r="E44" s="179">
        <f>2*(IF(Rules!$B$9=Rules!$E$9,SUM(HSD!E5:E12)+Rules!$B$5*HSD!E13+HSD!E37,SUM(HS!E5:E12)+Rules!$B$5*HS!E13+HS!E37)/(9+Rules!$B$5))</f>
        <v>1.4624872422626991E-2</v>
      </c>
      <c r="F44" s="179">
        <f>2*(IF(Rules!$B$9=Rules!$E$9,SUM(HSD!F5:F12)+Rules!$B$5*HSD!F13+HSD!F37,SUM(HS!F5:F12)+Rules!$B$5*HS!F13+HS!F37)/(9+Rules!$B$5))</f>
        <v>0.10229274834073326</v>
      </c>
      <c r="G44" s="179">
        <f>2*(IF(Rules!$B$9=Rules!$E$9,SUM(HSD!G5:G12)+Rules!$B$5*HSD!G13+HSD!G37,SUM(HS!G5:G12)+Rules!$B$5*HS!G13+HS!G37)/(9+Rules!$B$5))</f>
        <v>0.16942022384102573</v>
      </c>
      <c r="H44" s="179">
        <f>2*(IF(Rules!$B$9=Rules!$E$9,SUM(HSD!H5:H12)+Rules!$B$5*HSD!H13+HSD!H37,SUM(HS!H5:H12)+Rules!$B$5*HS!H13+HS!H37)/(9+Rules!$B$5))</f>
        <v>-6.7760458821693514E-2</v>
      </c>
      <c r="I44" s="179">
        <f>2*(IF(Rules!$B$9=Rules!$E$9,SUM(HSD!I5:I12)+Rules!$B$5*HSD!I13+HSD!I37,SUM(HS!I5:I12)+Rules!$B$5*HS!I13+HS!I37)/(9+Rules!$B$5))</f>
        <v>-0.22966953759261269</v>
      </c>
      <c r="J44" s="179">
        <f>2*(IF(Rules!$B$9=Rules!$E$9,SUM(HSD!J5:J12)+Rules!$B$5*HSD!J13+HSD!J37,SUM(HS!J5:J12)+Rules!$B$5*HS!J13+HS!J37)/(9+Rules!$B$5))</f>
        <v>-0.41518015608743064</v>
      </c>
      <c r="K44" s="181">
        <f>2*(IF(Rules!$B$9=Rules!$E$9,SUM(HSD!K5:K12)+Rules!$B$5*HSD!K13+HSD!K37,SUM(HS!K5:K12)+Rules!$B$5*HS!K13+HS!K37)/(9+Rules!$B$5))</f>
        <v>-0.52139589164919231</v>
      </c>
    </row>
    <row r="45" spans="1:11" x14ac:dyDescent="0.2">
      <c r="A45" s="187">
        <v>4</v>
      </c>
      <c r="B45" s="180">
        <f>2*(IF(Rules!$B$9=Rules!$E$9,SUM(HSD!B6:B13)+Rules!$B$5*HSD!B14+HSD!B38,SUM(HS!B6:B13)+Rules!$B$5*HS!B14+HS!B38)/(9+Rules!$B$5))</f>
        <v>-0.50615398880781726</v>
      </c>
      <c r="C45" s="179">
        <f>2*(IF(Rules!$B$9=Rules!$E$9,SUM(HSD!C6:C13)+Rules!$B$5*HSD!C14+HSD!C38,SUM(HS!C6:C13)+Rules!$B$5*HS!C14+HS!C38)/(9+Rules!$B$5))</f>
        <v>-0.16694517949705912</v>
      </c>
      <c r="D45" s="179">
        <f>2*(IF(Rules!$B$9=Rules!$E$9,SUM(HSD!D6:D13)+Rules!$B$5*HSD!D14+HSD!D38,SUM(HS!D6:D13)+Rules!$B$5*HS!D14+HS!D38)/(9+Rules!$B$5))</f>
        <v>-9.1341346785911021E-2</v>
      </c>
      <c r="E45" s="179">
        <f>2*(IF(Rules!$B$9=Rules!$E$9,SUM(HSD!E6:E13)+Rules!$B$5*HSD!E14+HSD!E38,SUM(HS!E6:E13)+Rules!$B$5*HS!E14+HS!E38)/(9+Rules!$B$5))</f>
        <v>-1.1587386373396152E-2</v>
      </c>
      <c r="F45" s="179">
        <f>2*(IF(Rules!$B$9=Rules!$E$9,SUM(HSD!F6:F13)+Rules!$B$5*HSD!F14+HSD!F38,SUM(HS!F6:F13)+Rules!$B$5*HS!F14+HS!F38)/(9+Rules!$B$5))</f>
        <v>8.0259872887869343E-2</v>
      </c>
      <c r="G45" s="179">
        <f>2*(IF(Rules!$B$9=Rules!$E$9,SUM(HSD!G6:G13)+Rules!$B$5*HSD!G14+HSD!G38,SUM(HS!G6:G13)+Rules!$B$5*HS!G14+HS!G38)/(9+Rules!$B$5))</f>
        <v>0.14595673491924663</v>
      </c>
      <c r="H45" s="179">
        <f>2*(IF(Rules!$B$9=Rules!$E$9,SUM(HSD!H6:H13)+Rules!$B$5*HSD!H14+HSD!H38,SUM(HS!H6:H13)+Rules!$B$5*HS!H14+HS!H38)/(9+Rules!$B$5))</f>
        <v>-0.12944368385790758</v>
      </c>
      <c r="I45" s="179">
        <f>2*(IF(Rules!$B$9=Rules!$E$9,SUM(HSD!I6:I13)+Rules!$B$5*HSD!I14+HSD!I38,SUM(HS!I6:I13)+Rules!$B$5*HS!I14+HS!I38)/(9+Rules!$B$5))</f>
        <v>-0.28645408161262087</v>
      </c>
      <c r="J45" s="179">
        <f>2*(IF(Rules!$B$9=Rules!$E$9,SUM(HSD!J6:J13)+Rules!$B$5*HSD!J14+HSD!J38,SUM(HS!J6:J13)+Rules!$B$5*HS!J14+HS!J38)/(9+Rules!$B$5))</f>
        <v>-0.46635926876691297</v>
      </c>
      <c r="K45" s="181">
        <f>2*(IF(Rules!$B$9=Rules!$E$9,SUM(HSD!K6:K13)+Rules!$B$5*HSD!K14+HSD!K38,SUM(HS!K6:K13)+Rules!$B$5*HS!K14+HS!K38)/(9+Rules!$B$5))</f>
        <v>-0.5691332910255914</v>
      </c>
    </row>
    <row r="46" spans="1:11" x14ac:dyDescent="0.2">
      <c r="A46" s="187">
        <v>5</v>
      </c>
      <c r="B46" s="180">
        <f>2*(IF(Rules!$B$9=Rules!$E$9,SUM(HSD!B7:B14)+Rules!$B$5*HSD!B15+HSD!B39,SUM(HS!B7:B14)+Rules!$B$5*HS!B15+HS!B39)/(9+Rules!$B$5))</f>
        <v>-0.55714919510363936</v>
      </c>
      <c r="C46" s="179">
        <f>2*(IF(Rules!$B$9=Rules!$E$9,SUM(HSD!C7:C14)+Rules!$B$5*HSD!C15+HSD!C39,SUM(HS!C7:C14)+Rules!$B$5*HS!C15+HS!C39)/(9+Rules!$B$5))</f>
        <v>-0.19354965838671134</v>
      </c>
      <c r="D46" s="179">
        <f>2*(IF(Rules!$B$9=Rules!$E$9,SUM(HSD!D7:D14)+Rules!$B$5*HSD!D15+HSD!D39,SUM(HS!D7:D14)+Rules!$B$5*HS!D15+HS!D39)/(9+Rules!$B$5))</f>
        <v>-0.11673517270940206</v>
      </c>
      <c r="E46" s="179">
        <f>2*(IF(Rules!$B$9=Rules!$E$9,SUM(HSD!E7:E14)+Rules!$B$5*HSD!E15+HSD!E39,SUM(HS!E7:E14)+Rules!$B$5*HS!E15+HS!E39)/(9+Rules!$B$5))</f>
        <v>-3.2972744105082649E-2</v>
      </c>
      <c r="F46" s="179">
        <f>2*(IF(Rules!$B$9=Rules!$E$9,SUM(HSD!F7:F14)+Rules!$B$5*HSD!F15+HSD!F39,SUM(HS!F7:F14)+Rules!$B$5*HS!F15+HS!F39)/(9+Rules!$B$5))</f>
        <v>5.9909613271658099E-2</v>
      </c>
      <c r="G46" s="179">
        <f>2*(IF(Rules!$B$9=Rules!$E$9,SUM(HSD!G7:G14)+Rules!$B$5*HSD!G15+HSD!G39,SUM(HS!G7:G14)+Rules!$B$5*HS!G15+HS!G39)/(9+Rules!$B$5))</f>
        <v>0.12431163025768811</v>
      </c>
      <c r="H46" s="179">
        <f>2*(IF(Rules!$B$9=Rules!$E$9,SUM(HSD!H7:H14)+Rules!$B$5*HSD!H15+HSD!H39,SUM(HS!H7:H14)+Rules!$B$5*HS!H15+HS!H39)/(9+Rules!$B$5))</f>
        <v>-0.19178016550927721</v>
      </c>
      <c r="I46" s="179">
        <f>2*(IF(Rules!$B$9=Rules!$E$9,SUM(HSD!I7:I14)+Rules!$B$5*HSD!I15+HSD!I39,SUM(HS!I7:I14)+Rules!$B$5*HS!I15+HS!I39)/(9+Rules!$B$5))</f>
        <v>-0.34397238409858105</v>
      </c>
      <c r="J46" s="179">
        <f>2*(IF(Rules!$B$9=Rules!$E$9,SUM(HSD!J7:J14)+Rules!$B$5*HSD!J15+HSD!J39,SUM(HS!J7:J14)+Rules!$B$5*HS!J15+HS!J39)/(9+Rules!$B$5))</f>
        <v>-0.51825701717610007</v>
      </c>
      <c r="K46" s="181">
        <f>2*(IF(Rules!$B$9=Rules!$E$9,SUM(HSD!K7:K14)+Rules!$B$5*HSD!K15+HSD!K39,SUM(HS!K7:K14)+Rules!$B$5*HS!K15+HS!K39)/(9+Rules!$B$5))</f>
        <v>-0.61756074878418332</v>
      </c>
    </row>
    <row r="47" spans="1:11" x14ac:dyDescent="0.2">
      <c r="A47" s="187">
        <v>6</v>
      </c>
      <c r="B47" s="180">
        <f>2*(IF(Rules!$B$9=Rules!$E$9,SUM(HSD!B8:B15)+Rules!$B$5*HSD!B16+HSD!B40,SUM(HS!B8:B15)+Rules!$B$5*HS!B16+HS!B40)/(9+Rules!$B$5))</f>
        <v>-0.60829326195139866</v>
      </c>
      <c r="C47" s="179">
        <f>2*(IF(Rules!$B$9=Rules!$E$9,SUM(HSD!C8:C15)+Rules!$B$5*HSD!C16+HSD!C40,SUM(HS!C8:C15)+Rules!$B$5*HS!C16+HS!C40)/(9+Rules!$B$5))</f>
        <v>-0.21863675917925621</v>
      </c>
      <c r="D47" s="179">
        <f>2*(IF(Rules!$B$9=Rules!$E$9,SUM(HSD!D8:D15)+Rules!$B$5*HSD!D16+HSD!D40,SUM(HS!D8:D15)+Rules!$B$5*HS!D16+HS!D40)/(9+Rules!$B$5))</f>
        <v>-0.13667841243230397</v>
      </c>
      <c r="E47" s="179">
        <f>2*(IF(Rules!$B$9=Rules!$E$9,SUM(HSD!E8:E15)+Rules!$B$5*HSD!E16+HSD!E40,SUM(HS!E8:E15)+Rules!$B$5*HS!E16+HS!E40)/(9+Rules!$B$5))</f>
        <v>-4.9559710729696275E-2</v>
      </c>
      <c r="F47" s="179">
        <f>2*(IF(Rules!$B$9=Rules!$E$9,SUM(HSD!F8:F15)+Rules!$B$5*HSD!F16+HSD!F40,SUM(HS!F8:F15)+Rules!$B$5*HS!F16+HS!F40)/(9+Rules!$B$5))</f>
        <v>4.3986900993555816E-2</v>
      </c>
      <c r="G47" s="179">
        <f>2*(IF(Rules!$B$9=Rules!$E$9,SUM(HSD!G8:G15)+Rules!$B$5*HSD!G16+HSD!G40,SUM(HS!G8:G15)+Rules!$B$5*HS!G16+HS!G40)/(9+Rules!$B$5))</f>
        <v>0.10792266460833698</v>
      </c>
      <c r="H47" s="179">
        <f>2*(IF(Rules!$B$9=Rules!$E$9,SUM(HSD!H8:H15)+Rules!$B$5*HSD!H16+HSD!H40,SUM(HS!H8:H15)+Rules!$B$5*HS!H16+HS!H40)/(9+Rules!$B$5))</f>
        <v>-0.25675069621437913</v>
      </c>
      <c r="I47" s="179">
        <f>2*(IF(Rules!$B$9=Rules!$E$9,SUM(HSD!I8:I15)+Rules!$B$5*HSD!I16+HSD!I40,SUM(HS!I8:I15)+Rules!$B$5*HS!I16+HS!I40)/(9+Rules!$B$5))</f>
        <v>-0.40226953893378015</v>
      </c>
      <c r="J47" s="179">
        <f>2*(IF(Rules!$B$9=Rules!$E$9,SUM(HSD!J8:J15)+Rules!$B$5*HSD!J16+HSD!J40,SUM(HS!J8:J15)+Rules!$B$5*HS!J16+HS!J40)/(9+Rules!$B$5))</f>
        <v>-0.57030831085563405</v>
      </c>
      <c r="K47" s="181">
        <f>2*(IF(Rules!$B$9=Rules!$E$9,SUM(HSD!K8:K15)+Rules!$B$5*HSD!K16+HSD!K40,SUM(HS!K8:K15)+Rules!$B$5*HS!K16+HS!K40)/(9+Rules!$B$5))</f>
        <v>-0.66623634281105726</v>
      </c>
    </row>
    <row r="48" spans="1:11" x14ac:dyDescent="0.2">
      <c r="A48" s="187">
        <v>7</v>
      </c>
      <c r="B48" s="180">
        <f>2*(IF(Rules!$B$9=Rules!$E$9,SUM(HSD!B9:B16)+Rules!$B$5*HSD!B17+HSD!B41,SUM(HS!B9:B16)+Rules!$B$5*HS!B17+HS!B41)/(9+Rules!$B$5))</f>
        <v>-0.62014330066327394</v>
      </c>
      <c r="C48" s="179">
        <f>2*(IF(Rules!$B$9=Rules!$E$9,SUM(HSD!C9:C16)+Rules!$B$5*HSD!C17+HSD!C41,SUM(HS!C9:C16)+Rules!$B$5*HS!C17+HS!C41)/(9+Rules!$B$5))</f>
        <v>-0.1554853799924491</v>
      </c>
      <c r="D48" s="179">
        <f>2*(IF(Rules!$B$9=Rules!$E$9,SUM(HSD!D9:D16)+Rules!$B$5*HSD!D17+HSD!D41,SUM(HS!D9:D16)+Rules!$B$5*HS!D17+HS!D41)/(9+Rules!$B$5))</f>
        <v>-7.4766650789560851E-2</v>
      </c>
      <c r="E48" s="179">
        <f>2*(IF(Rules!$B$9=Rules!$E$9,SUM(HSD!E9:E16)+Rules!$B$5*HSD!E17+HSD!E41,SUM(HS!E9:E16)+Rules!$B$5*HS!E17+HS!E41)/(9+Rules!$B$5))</f>
        <v>1.0511467456082583E-2</v>
      </c>
      <c r="F48" s="179">
        <f>2*(IF(Rules!$B$9=Rules!$E$9,SUM(HSD!F9:F16)+Rules!$B$5*HSD!F17+HSD!F41,SUM(HS!F9:F16)+Rules!$B$5*HS!F17+HS!F41)/(9+Rules!$B$5))</f>
        <v>9.9964621687930175E-2</v>
      </c>
      <c r="G48" s="179">
        <f>2*(IF(Rules!$B$9=Rules!$E$9,SUM(HSD!G9:G16)+Rules!$B$5*HSD!G17+HSD!G41,SUM(HS!G9:G16)+Rules!$B$5*HS!G17+HS!G41)/(9+Rules!$B$5))</f>
        <v>0.18769123920448363</v>
      </c>
      <c r="H48" s="179">
        <f>2*(IF(Rules!$B$9=Rules!$E$9,SUM(HSD!H9:H16)+Rules!$B$5*HSD!H17+HSD!H41,SUM(HS!H9:H16)+Rules!$B$5*HS!H17+HS!H41)/(9+Rules!$B$5))</f>
        <v>-9.0500880901835723E-2</v>
      </c>
      <c r="I48" s="179">
        <f>2*(IF(Rules!$B$9=Rules!$E$9,SUM(HSD!I9:I16)+Rules!$B$5*HSD!I17+HSD!I41,SUM(HS!I9:I16)+Rules!$B$5*HS!I17+HS!I41)/(9+Rules!$B$5))</f>
        <v>-0.38899531374091001</v>
      </c>
      <c r="J48" s="179">
        <f>2*(IF(Rules!$B$9=Rules!$E$9,SUM(HSD!J9:J16)+Rules!$B$5*HSD!J17+HSD!J41,SUM(HS!J9:J16)+Rules!$B$5*HS!J17+HS!J41)/(9+Rules!$B$5))</f>
        <v>-0.55575779143393522</v>
      </c>
      <c r="K48" s="181">
        <f>2*(IF(Rules!$B$9=Rules!$E$9,SUM(HSD!K9:K16)+Rules!$B$5*HSD!K17+HSD!K41,SUM(HS!K9:K16)+Rules!$B$5*HS!K17+HS!K41)/(9+Rules!$B$5))</f>
        <v>-0.62884704485091814</v>
      </c>
    </row>
    <row r="49" spans="1:11" x14ac:dyDescent="0.2">
      <c r="A49" s="187">
        <v>8</v>
      </c>
      <c r="B49" s="180">
        <f>2*(IF(Rules!$B$9=Rules!$E$9,SUM(HSD!B10:B17)+Rules!$B$5*HSD!B18+HSD!B42,SUM(HS!B10:B17)+Rules!$B$5*HS!B18+HS!B42)/(9+Rules!$B$5))</f>
        <v>-0.39405762114832721</v>
      </c>
      <c r="C49" s="179">
        <f>2*(IF(Rules!$B$9=Rules!$E$9,SUM(HSD!C10:C17)+Rules!$B$5*HSD!C18+HSD!C42,SUM(HS!C10:C17)+Rules!$B$5*HS!C18+HS!C42)/(9+Rules!$B$5))</f>
        <v>1.9285099723172237E-2</v>
      </c>
      <c r="D49" s="179">
        <f>2*(IF(Rules!$B$9=Rules!$E$9,SUM(HSD!D10:D17)+Rules!$B$5*HSD!D18+HSD!D42,SUM(HS!D10:D17)+Rules!$B$5*HS!D18+HS!D42)/(9+Rules!$B$5))</f>
        <v>8.688786047625327E-2</v>
      </c>
      <c r="E49" s="179">
        <f>2*(IF(Rules!$B$9=Rules!$E$9,SUM(HSD!E10:E17)+Rules!$B$5*HSD!E18+HSD!E42,SUM(HS!E10:E17)+Rules!$B$5*HS!E18+HS!E42)/(9+Rules!$B$5))</f>
        <v>0.15656746918613532</v>
      </c>
      <c r="F49" s="179">
        <f>2*(IF(Rules!$B$9=Rules!$E$9,SUM(HSD!F10:F17)+Rules!$B$5*HSD!F18+HSD!F42,SUM(HS!F10:F17)+Rules!$B$5*HS!F18+HS!F42)/(9+Rules!$B$5))</f>
        <v>0.22831820480547502</v>
      </c>
      <c r="G49" s="179">
        <f>2*(IF(Rules!$B$9=Rules!$E$9,SUM(HSD!G10:G17)+Rules!$B$5*HSD!G18+HSD!G42,SUM(HS!G10:G17)+Rules!$B$5*HS!G18+HS!G42)/(9+Rules!$B$5))</f>
        <v>0.32553339738516479</v>
      </c>
      <c r="H49" s="179">
        <f>2*(IF(Rules!$B$9=Rules!$E$9,SUM(HSD!H10:H17)+Rules!$B$5*HSD!H18+HSD!H42,SUM(HS!H10:H17)+Rules!$B$5*HS!H18+HS!H42)/(9+Rules!$B$5))</f>
        <v>0.21152959698650559</v>
      </c>
      <c r="I49" s="179">
        <f>2*(IF(Rules!$B$9=Rules!$E$9,SUM(HSD!I10:I17)+Rules!$B$5*HSD!I18+HSD!I42,SUM(HS!I10:I17)+Rules!$B$5*HS!I18+HS!I42)/(9+Rules!$B$5))</f>
        <v>-8.7582327609523197E-2</v>
      </c>
      <c r="J49" s="179">
        <f>2*(IF(Rules!$B$9=Rules!$E$9,SUM(HSD!J10:J17)+Rules!$B$5*HSD!J18+HSD!J42,SUM(HS!J10:J17)+Rules!$B$5*HS!J18+HS!J42)/(9+Rules!$B$5))</f>
        <v>-0.40539957445661723</v>
      </c>
      <c r="K49" s="181">
        <f>2*(IF(Rules!$B$9=Rules!$E$9,SUM(HSD!K10:K17)+Rules!$B$5*HSD!K18+HSD!K42,SUM(HS!K10:K17)+Rules!$B$5*HS!K18+HS!K42)/(9+Rules!$B$5))</f>
        <v>-0.48948762316092631</v>
      </c>
    </row>
    <row r="50" spans="1:11" x14ac:dyDescent="0.2">
      <c r="A50" s="187">
        <v>9</v>
      </c>
      <c r="B50" s="180">
        <f>2*(IF(Rules!$B$9=Rules!$E$9,SUM(HSD!B11:B18)+Rules!$B$5*HSD!B19+HSD!B43,SUM(HS!B11:B18)+Rules!$B$5*HS!B19+HS!B43)/(9+Rules!$B$5))</f>
        <v>-0.13136155755613241</v>
      </c>
      <c r="C50" s="179">
        <f>2*(IF(Rules!$B$9=Rules!$E$9,SUM(HSD!C11:C18)+Rules!$B$5*HSD!C19+HSD!C43,SUM(HS!C11:C18)+Rules!$B$5*HS!C19+HS!C43)/(9+Rules!$B$5))</f>
        <v>0.18462902498065631</v>
      </c>
      <c r="D50" s="179">
        <f>2*(IF(Rules!$B$9=Rules!$E$9,SUM(HSD!D11:D18)+Rules!$B$5*HSD!D19+HSD!D43,SUM(HS!D11:D18)+Rules!$B$5*HS!D19+HS!D43)/(9+Rules!$B$5))</f>
        <v>0.24214017052931303</v>
      </c>
      <c r="E50" s="179">
        <f>2*(IF(Rules!$B$9=Rules!$E$9,SUM(HSD!E11:E18)+Rules!$B$5*HSD!E19+HSD!E43,SUM(HS!E11:E18)+Rules!$B$5*HS!E19+HS!E43)/(9+Rules!$B$5))</f>
        <v>0.30150334319286637</v>
      </c>
      <c r="F50" s="179">
        <f>2*(IF(Rules!$B$9=Rules!$E$9,SUM(HSD!F11:F18)+Rules!$B$5*HSD!F19+HSD!F43,SUM(HS!F11:F18)+Rules!$B$5*HS!F19+HS!F43)/(9+Rules!$B$5))</f>
        <v>0.36334825237219065</v>
      </c>
      <c r="G50" s="179">
        <f>2*(IF(Rules!$B$9=Rules!$E$9,SUM(HSD!G11:G18)+Rules!$B$5*HSD!G19+HSD!G43,SUM(HS!G11:G18)+Rules!$B$5*HS!G19+HS!G43)/(9+Rules!$B$5))</f>
        <v>0.44337460889206287</v>
      </c>
      <c r="H50" s="179">
        <f>2*(IF(Rules!$B$9=Rules!$E$9,SUM(HSD!H11:H18)+Rules!$B$5*HSD!H19+HSD!H43,SUM(HS!H11:H18)+Rules!$B$5*HS!H19+HS!H43)/(9+Rules!$B$5))</f>
        <v>0.37000371337194804</v>
      </c>
      <c r="I50" s="179">
        <f>2*(IF(Rules!$B$9=Rules!$E$9,SUM(HSD!I11:I18)+Rules!$B$5*HSD!I19+HSD!I43,SUM(HS!I11:I18)+Rules!$B$5*HS!I19+HS!I43)/(9+Rules!$B$5))</f>
        <v>0.21532327264714252</v>
      </c>
      <c r="J50" s="179">
        <f>2*(IF(Rules!$B$9=Rules!$E$9,SUM(HSD!J11:J18)+Rules!$B$5*HSD!J19+HSD!J43,SUM(HS!J11:J18)+Rules!$B$5*HS!J19+HS!J43)/(9+Rules!$B$5))</f>
        <v>-9.3659752356483508E-2</v>
      </c>
      <c r="K50" s="181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88">
        <v>10</v>
      </c>
      <c r="B51" s="182">
        <f>2*(IF(Rules!$B$9=Rules!$E$9,SUM(HSD!B12:B19)+Rules!$B$5*HSD!B20+HSD!B44,SUM(HS!B12:B19)+Rules!$B$5*HS!B20+HS!B44)/(9+Rules!$B$5))</f>
        <v>0.16289941589055185</v>
      </c>
      <c r="C51" s="183">
        <f>2*(IF(Rules!$B$9=Rules!$E$9,SUM(HSD!C12:C19)+Rules!$B$5*HSD!C20+HSD!C44,SUM(HS!C12:C19)+Rules!$B$5*HS!C20+HS!C44)/(9+Rules!$B$5))</f>
        <v>0.36499998801808975</v>
      </c>
      <c r="D51" s="183">
        <f>2*(IF(Rules!$B$9=Rules!$E$9,SUM(HSD!D12:D19)+Rules!$B$5*HSD!D20+HSD!D44,SUM(HS!D12:D19)+Rules!$B$5*HS!D20+HS!D44)/(9+Rules!$B$5))</f>
        <v>0.41217595162788179</v>
      </c>
      <c r="E51" s="183">
        <f>2*(IF(Rules!$B$9=Rules!$E$9,SUM(HSD!E12:E19)+Rules!$B$5*HSD!E20+HSD!E44,SUM(HS!E12:E19)+Rules!$B$5*HS!E20+HS!E44)/(9+Rules!$B$5))</f>
        <v>0.460940243794354</v>
      </c>
      <c r="F51" s="183">
        <f>2*(IF(Rules!$B$9=Rules!$E$9,SUM(HSD!F12:F19)+Rules!$B$5*HSD!F20+HSD!F44,SUM(HS!F12:F19)+Rules!$B$5*HS!F20+HS!F44)/(9+Rules!$B$5))</f>
        <v>0.51251710900326775</v>
      </c>
      <c r="G51" s="183">
        <f>2*(IF(Rules!$B$9=Rules!$E$9,SUM(HSD!G12:G19)+Rules!$B$5*HSD!G20+HSD!G44,SUM(HS!G12:G19)+Rules!$B$5*HS!G20+HS!G44)/(9+Rules!$B$5))</f>
        <v>0.57559016859776857</v>
      </c>
      <c r="H51" s="183">
        <f>2*(IF(Rules!$B$9=Rules!$E$9,SUM(HSD!H12:H19)+Rules!$B$5*HSD!H20+HSD!H44,SUM(HS!H12:H19)+Rules!$B$5*HS!H20+HS!H44)/(9+Rules!$B$5))</f>
        <v>0.51381748867217314</v>
      </c>
      <c r="I51" s="183">
        <f>2*(IF(Rules!$B$9=Rules!$E$9,SUM(HSD!I12:I19)+Rules!$B$5*HSD!I20+HSD!I44,SUM(HS!I12:I19)+Rules!$B$5*HS!I20+HS!I44)/(9+Rules!$B$5))</f>
        <v>0.39590741666395218</v>
      </c>
      <c r="J51" s="183">
        <f>2*(IF(Rules!$B$9=Rules!$E$9,SUM(HSD!J12:J19)+Rules!$B$5*HSD!J20+HSD!J44,SUM(HS!J12:J19)+Rules!$B$5*HS!J20+HS!J44)/(9+Rules!$B$5))</f>
        <v>0.2330591821385678</v>
      </c>
      <c r="K51" s="184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113" priority="5" operator="containsText" text="S">
      <formula>NOT(ISERROR(SEARCH("S",O2)))</formula>
    </cfRule>
    <cfRule type="containsText" dxfId="112" priority="6" operator="containsText" text="H">
      <formula>NOT(ISERROR(SEARCH("H",O2)))</formula>
    </cfRule>
  </conditionalFormatting>
  <conditionalFormatting sqref="O2:X11">
    <cfRule type="containsText" dxfId="111" priority="4" operator="containsText" text="D">
      <formula>NOT(ISERROR(SEARCH("D",O2)))</formula>
    </cfRule>
  </conditionalFormatting>
  <conditionalFormatting sqref="O2:X11">
    <cfRule type="containsText" dxfId="110" priority="3" operator="containsText" text="R">
      <formula>NOT(ISERROR(SEARCH("R",O2)))</formula>
    </cfRule>
  </conditionalFormatting>
  <conditionalFormatting sqref="O2:X11">
    <cfRule type="containsText" dxfId="109" priority="2" operator="containsText" text="P">
      <formula>NOT(ISERROR(SEARCH("P",O2)))</formula>
    </cfRule>
  </conditionalFormatting>
  <conditionalFormatting sqref="O3:X11">
    <cfRule type="containsText" dxfId="108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7"/>
  <sheetViews>
    <sheetView workbookViewId="0">
      <selection activeCell="V44" sqref="V4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415" t="s">
        <v>208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</row>
    <row r="2" spans="1:13" x14ac:dyDescent="0.2">
      <c r="A2" s="388" t="s">
        <v>9</v>
      </c>
      <c r="B2" s="388" t="s">
        <v>1</v>
      </c>
      <c r="C2" s="388">
        <v>2</v>
      </c>
      <c r="D2" s="388">
        <v>3</v>
      </c>
      <c r="E2" s="388">
        <v>4</v>
      </c>
      <c r="F2" s="388">
        <v>5</v>
      </c>
      <c r="G2" s="388">
        <v>6</v>
      </c>
      <c r="H2" s="388">
        <v>7</v>
      </c>
      <c r="I2" s="388">
        <v>8</v>
      </c>
      <c r="J2" s="388">
        <v>9</v>
      </c>
      <c r="K2" s="388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220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107" priority="15" operator="containsText" text="R">
      <formula>NOT(ISERROR(SEARCH("R",B3)))</formula>
    </cfRule>
    <cfRule type="containsText" dxfId="106" priority="16" operator="containsText" text="D">
      <formula>NOT(ISERROR(SEARCH("D",B3)))</formula>
    </cfRule>
    <cfRule type="containsText" dxfId="105" priority="17" operator="containsText" text="S">
      <formula>NOT(ISERROR(SEARCH("S",B3)))</formula>
    </cfRule>
    <cfRule type="containsText" dxfId="104" priority="18" operator="containsText" text="H">
      <formula>NOT(ISERROR(SEARCH("H",B3)))</formula>
    </cfRule>
  </conditionalFormatting>
  <conditionalFormatting sqref="B19:K27 B29:K39 B3:K17">
    <cfRule type="containsText" dxfId="103" priority="14" operator="containsText" text="P">
      <formula>NOT(ISERROR(SEARCH("P",B3)))</formula>
    </cfRule>
  </conditionalFormatting>
  <conditionalFormatting sqref="C43">
    <cfRule type="containsText" dxfId="102" priority="10" operator="containsText" text="R">
      <formula>NOT(ISERROR(SEARCH("R",C43)))</formula>
    </cfRule>
    <cfRule type="containsText" dxfId="101" priority="11" operator="containsText" text="D">
      <formula>NOT(ISERROR(SEARCH("D",C43)))</formula>
    </cfRule>
    <cfRule type="containsText" dxfId="100" priority="12" operator="containsText" text="S">
      <formula>NOT(ISERROR(SEARCH("S",C43)))</formula>
    </cfRule>
    <cfRule type="containsText" dxfId="99" priority="13" operator="containsText" text="H">
      <formula>NOT(ISERROR(SEARCH("H",C43)))</formula>
    </cfRule>
  </conditionalFormatting>
  <conditionalFormatting sqref="C43">
    <cfRule type="containsText" dxfId="98" priority="9" operator="containsText" text="P">
      <formula>NOT(ISERROR(SEARCH("P",C43)))</formula>
    </cfRule>
  </conditionalFormatting>
  <conditionalFormatting sqref="C56">
    <cfRule type="containsText" dxfId="97" priority="5" operator="containsText" text="R">
      <formula>NOT(ISERROR(SEARCH("R",C56)))</formula>
    </cfRule>
    <cfRule type="containsText" dxfId="96" priority="6" operator="containsText" text="D">
      <formula>NOT(ISERROR(SEARCH("D",C56)))</formula>
    </cfRule>
    <cfRule type="containsText" dxfId="95" priority="7" operator="containsText" text="S">
      <formula>NOT(ISERROR(SEARCH("S",C56)))</formula>
    </cfRule>
    <cfRule type="containsText" dxfId="94" priority="8" operator="containsText" text="H">
      <formula>NOT(ISERROR(SEARCH("H",C56)))</formula>
    </cfRule>
  </conditionalFormatting>
  <conditionalFormatting sqref="C56">
    <cfRule type="containsText" dxfId="93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2"/>
  <sheetViews>
    <sheetView topLeftCell="C95" zoomScale="85" workbookViewId="0">
      <selection activeCell="G122" sqref="G122"/>
    </sheetView>
  </sheetViews>
  <sheetFormatPr baseColWidth="10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39">
        <v>1</v>
      </c>
      <c r="N3" s="237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38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37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38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37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3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37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38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37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38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37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38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37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39">
        <v>1</v>
      </c>
      <c r="N16" s="238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37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38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37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39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36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15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137</v>
      </c>
      <c r="E119" s="242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138</v>
      </c>
      <c r="E120" s="242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139</v>
      </c>
      <c r="E121" s="242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3" t="s">
        <v>2</v>
      </c>
      <c r="E122" s="244">
        <f ca="1">SUM(E118:E121)</f>
        <v>0.68327439515423138</v>
      </c>
      <c r="F122" s="166">
        <f ca="1">SUM(F118:F121)</f>
        <v>0.28758419900186649</v>
      </c>
      <c r="G122" s="166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92" priority="7" operator="containsText" text="R">
      <formula>NOT(ISERROR(SEARCH("R",C2)))</formula>
    </cfRule>
    <cfRule type="containsText" dxfId="91" priority="8" operator="containsText" text="D">
      <formula>NOT(ISERROR(SEARCH("D",C2)))</formula>
    </cfRule>
    <cfRule type="containsText" dxfId="90" priority="9" operator="containsText" text="S">
      <formula>NOT(ISERROR(SEARCH("S",C2)))</formula>
    </cfRule>
    <cfRule type="containsText" dxfId="89" priority="10" operator="containsText" text="H">
      <formula>NOT(ISERROR(SEARCH("H",C2)))</formula>
    </cfRule>
  </conditionalFormatting>
  <conditionalFormatting sqref="C2">
    <cfRule type="containsText" dxfId="88" priority="6" operator="containsText" text="P">
      <formula>NOT(ISERROR(SEARCH("P",C2)))</formula>
    </cfRule>
  </conditionalFormatting>
  <conditionalFormatting sqref="C15">
    <cfRule type="containsText" dxfId="87" priority="2" operator="containsText" text="R">
      <formula>NOT(ISERROR(SEARCH("R",C15)))</formula>
    </cfRule>
    <cfRule type="containsText" dxfId="86" priority="3" operator="containsText" text="D">
      <formula>NOT(ISERROR(SEARCH("D",C15)))</formula>
    </cfRule>
    <cfRule type="containsText" dxfId="85" priority="4" operator="containsText" text="S">
      <formula>NOT(ISERROR(SEARCH("S",C15)))</formula>
    </cfRule>
    <cfRule type="containsText" dxfId="84" priority="5" operator="containsText" text="H">
      <formula>NOT(ISERROR(SEARCH("H",C15)))</formula>
    </cfRule>
  </conditionalFormatting>
  <conditionalFormatting sqref="C15">
    <cfRule type="containsText" dxfId="83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5"/>
  <sheetViews>
    <sheetView topLeftCell="A18" workbookViewId="0">
      <selection sqref="A1:K45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415" t="s">
        <v>209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</row>
    <row r="2" spans="1:11" x14ac:dyDescent="0.2">
      <c r="A2" s="388" t="s">
        <v>9</v>
      </c>
      <c r="B2" s="388" t="s">
        <v>1</v>
      </c>
      <c r="C2" s="388">
        <v>2</v>
      </c>
      <c r="D2" s="388">
        <v>3</v>
      </c>
      <c r="E2" s="388">
        <v>4</v>
      </c>
      <c r="F2" s="388">
        <v>5</v>
      </c>
      <c r="G2" s="388">
        <v>6</v>
      </c>
      <c r="H2" s="388">
        <v>7</v>
      </c>
      <c r="I2" s="388">
        <v>8</v>
      </c>
      <c r="J2" s="388">
        <v>9</v>
      </c>
      <c r="K2" s="388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63.260355849610434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1.0685912896370811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COUNT($B$3:$K$17,$B$19:$K$27,$B$29:$K$38)</f>
        <v>340</v>
      </c>
      <c r="E44" s="33">
        <f>AVERAGE($B$3:$K$17,$B$19:$K$27,$B$29:$K$38)</f>
        <v>8.1346465288335848E-2</v>
      </c>
    </row>
    <row r="45" spans="1:11" x14ac:dyDescent="0.2">
      <c r="C45" s="33">
        <f>SUM($B$3:$K$17,$B$19:$K$27,$B$29:$K$38)</f>
        <v>27.65779819803419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82" priority="30" operator="containsText" text="R">
      <formula>NOT(ISERROR(SEARCH("R",B39)))</formula>
    </cfRule>
    <cfRule type="containsText" dxfId="81" priority="31" operator="containsText" text="D">
      <formula>NOT(ISERROR(SEARCH("D",B39)))</formula>
    </cfRule>
    <cfRule type="containsText" dxfId="80" priority="32" operator="containsText" text="S">
      <formula>NOT(ISERROR(SEARCH("S",B39)))</formula>
    </cfRule>
    <cfRule type="containsText" dxfId="79" priority="33" operator="containsText" text="H">
      <formula>NOT(ISERROR(SEARCH("H",B39)))</formula>
    </cfRule>
  </conditionalFormatting>
  <conditionalFormatting sqref="B39:K39">
    <cfRule type="containsText" dxfId="78" priority="29" operator="containsText" text="P">
      <formula>NOT(ISERROR(SEARCH("P",B39)))</formula>
    </cfRule>
  </conditionalFormatting>
  <conditionalFormatting sqref="B3:K17">
    <cfRule type="containsText" dxfId="77" priority="15" operator="containsText" text="R">
      <formula>NOT(ISERROR(SEARCH("R",B3)))</formula>
    </cfRule>
    <cfRule type="containsText" dxfId="76" priority="16" operator="containsText" text="D">
      <formula>NOT(ISERROR(SEARCH("D",B3)))</formula>
    </cfRule>
    <cfRule type="containsText" dxfId="75" priority="17" operator="containsText" text="S">
      <formula>NOT(ISERROR(SEARCH("S",B3)))</formula>
    </cfRule>
    <cfRule type="containsText" dxfId="74" priority="18" operator="containsText" text="H">
      <formula>NOT(ISERROR(SEARCH("H",B3)))</formula>
    </cfRule>
  </conditionalFormatting>
  <conditionalFormatting sqref="B3:K17">
    <cfRule type="containsText" dxfId="73" priority="14" operator="containsText" text="P">
      <formula>NOT(ISERROR(SEARCH("P",B3)))</formula>
    </cfRule>
  </conditionalFormatting>
  <conditionalFormatting sqref="B3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ntainsText" dxfId="72" priority="9" operator="containsText" text="R">
      <formula>NOT(ISERROR(SEARCH("R",B19)))</formula>
    </cfRule>
    <cfRule type="containsText" dxfId="71" priority="10" operator="containsText" text="D">
      <formula>NOT(ISERROR(SEARCH("D",B19)))</formula>
    </cfRule>
    <cfRule type="containsText" dxfId="70" priority="11" operator="containsText" text="S">
      <formula>NOT(ISERROR(SEARCH("S",B19)))</formula>
    </cfRule>
    <cfRule type="containsText" dxfId="69" priority="12" operator="containsText" text="H">
      <formula>NOT(ISERROR(SEARCH("H",B19)))</formula>
    </cfRule>
  </conditionalFormatting>
  <conditionalFormatting sqref="B19:K27">
    <cfRule type="containsText" dxfId="68" priority="8" operator="containsText" text="P">
      <formula>NOT(ISERROR(SEARCH("P",B19)))</formula>
    </cfRule>
  </conditionalFormatting>
  <conditionalFormatting sqref="B19:K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ntainsText" dxfId="67" priority="3" operator="containsText" text="R">
      <formula>NOT(ISERROR(SEARCH("R",B29)))</formula>
    </cfRule>
    <cfRule type="containsText" dxfId="66" priority="4" operator="containsText" text="D">
      <formula>NOT(ISERROR(SEARCH("D",B29)))</formula>
    </cfRule>
    <cfRule type="containsText" dxfId="65" priority="5" operator="containsText" text="S">
      <formula>NOT(ISERROR(SEARCH("S",B29)))</formula>
    </cfRule>
    <cfRule type="containsText" dxfId="64" priority="6" operator="containsText" text="H">
      <formula>NOT(ISERROR(SEARCH("H",B29)))</formula>
    </cfRule>
  </conditionalFormatting>
  <conditionalFormatting sqref="B29:K38">
    <cfRule type="containsText" dxfId="63" priority="2" operator="containsText" text="P">
      <formula>NOT(ISERROR(SEARCH("P",B29)))</formula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7"/>
  <sheetViews>
    <sheetView topLeftCell="A33"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418" t="s">
        <v>207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20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7">
        <f>Prob!K29*ER!K29</f>
        <v>3.0198728741063065E-4</v>
      </c>
      <c r="L29" s="47">
        <f t="shared" si="0"/>
        <v>2.1014522029106147E-3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386">
        <f>Prob!K38*ER!K38</f>
        <v>1.4911412452209501E-2</v>
      </c>
      <c r="L38" s="386">
        <f t="shared" si="0"/>
        <v>5.9364062523238656E-2</v>
      </c>
    </row>
    <row r="39" spans="1:12" ht="16" thickBot="1" x14ac:dyDescent="0.25">
      <c r="A39" s="387" t="s">
        <v>2</v>
      </c>
      <c r="B39" s="71">
        <f>SUM(B3:B17,B19:B27,B29:B38)</f>
        <v>-3.4694829422739271E-3</v>
      </c>
      <c r="C39" s="71">
        <f t="shared" ref="C39:K39" si="1">SUM(C3:C17,C19:C27,C29:C38)</f>
        <v>6.8705002514141827E-3</v>
      </c>
      <c r="D39" s="71">
        <f t="shared" si="1"/>
        <v>9.390470506118534E-3</v>
      </c>
      <c r="E39" s="71">
        <f t="shared" si="1"/>
        <v>1.2054073430888084E-2</v>
      </c>
      <c r="F39" s="71">
        <f t="shared" si="1"/>
        <v>1.4985353290843443E-2</v>
      </c>
      <c r="G39" s="71">
        <f t="shared" si="1"/>
        <v>1.7870181437327503E-2</v>
      </c>
      <c r="H39" s="71">
        <f t="shared" si="1"/>
        <v>1.0973317833008221E-2</v>
      </c>
      <c r="I39" s="71">
        <f t="shared" si="1"/>
        <v>4.4008129108684515E-3</v>
      </c>
      <c r="J39" s="71">
        <f t="shared" si="1"/>
        <v>-3.1624687936245869E-3</v>
      </c>
      <c r="K39" s="72">
        <f t="shared" si="1"/>
        <v>-3.0130476972499463E-2</v>
      </c>
      <c r="L39" s="72">
        <f>SUM(L3:L17,L19:L27,L29:L38)</f>
        <v>3.9782280952070474E-2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421" t="s">
        <v>11</v>
      </c>
      <c r="G41" s="422"/>
      <c r="H41" s="39">
        <f>Blackjack!C3*ER!C40</f>
        <v>-4.5096460207975919E-2</v>
      </c>
    </row>
    <row r="42" spans="1:12" ht="16" thickBot="1" x14ac:dyDescent="0.25"/>
    <row r="43" spans="1:12" x14ac:dyDescent="0.2">
      <c r="B43" s="426" t="s">
        <v>16</v>
      </c>
      <c r="C43" s="427"/>
      <c r="D43" s="175">
        <f>SUM(B3:K17)</f>
        <v>-9.6526607161070171E-2</v>
      </c>
      <c r="F43" s="361" t="s">
        <v>29</v>
      </c>
      <c r="G43" s="362"/>
      <c r="H43" s="51">
        <f>H41</f>
        <v>-4.5096460207975919E-2</v>
      </c>
      <c r="J43" s="423">
        <f>SUM(D43:D45)</f>
        <v>3.9782280952070467E-2</v>
      </c>
      <c r="K43" s="171" t="s">
        <v>81</v>
      </c>
      <c r="L43" s="175">
        <f>SUMIF($B$3:$K$17,"&gt;0")+SUMIF($B$19:$K$27,"&gt;0")+ SUMIF($B$29:$K$38,"&gt;0")</f>
        <v>0.19763611356035593</v>
      </c>
    </row>
    <row r="44" spans="1:12" ht="16" thickBot="1" x14ac:dyDescent="0.25">
      <c r="B44" s="428" t="s">
        <v>17</v>
      </c>
      <c r="C44" s="429"/>
      <c r="D44" s="385">
        <f>SUM(B19:K27)</f>
        <v>7.8380375117117845E-2</v>
      </c>
      <c r="F44" s="245" t="s">
        <v>147</v>
      </c>
      <c r="G44" s="246"/>
      <c r="H44" s="51">
        <f>IF(Rules!$B$15=Rules!$E$15,'Three 7 Cards'!$D$2,IF(Rules!$B$15=Rules!$F$15,2*'Three 7 Cards'!$D$2,0))</f>
        <v>0</v>
      </c>
      <c r="J44" s="424"/>
      <c r="K44" s="172" t="s">
        <v>82</v>
      </c>
      <c r="L44" s="176">
        <f>SUMIF($B$3:$K$17,"&lt;0")+SUMIF($B$19:$K$27,"&lt;0")+ SUMIF($B$29:$K$38,"&lt;0")+H41</f>
        <v>-0.20295029281626137</v>
      </c>
    </row>
    <row r="45" spans="1:12" ht="16" thickBot="1" x14ac:dyDescent="0.25">
      <c r="B45" s="430" t="s">
        <v>18</v>
      </c>
      <c r="C45" s="431"/>
      <c r="D45" s="176">
        <f>SUM(B29:K38)</f>
        <v>5.7928512996022793E-2</v>
      </c>
      <c r="F45" s="245" t="s">
        <v>144</v>
      </c>
      <c r="G45" s="246"/>
      <c r="H45" s="51">
        <f>IF(Rules!$B$16=Rules!$E$16,'5 Cards'!$G$122,IF(Rules!$B$16=Rules!$F$16,2*'5 Cards'!$G$122,0))</f>
        <v>0</v>
      </c>
      <c r="J45" s="425"/>
      <c r="K45" s="172" t="s">
        <v>2</v>
      </c>
      <c r="L45" s="176">
        <f>L43+L44</f>
        <v>-5.3141792559054379E-3</v>
      </c>
    </row>
    <row r="46" spans="1:12" ht="16" thickBot="1" x14ac:dyDescent="0.25">
      <c r="F46" s="359" t="s">
        <v>19</v>
      </c>
      <c r="G46" s="360"/>
      <c r="H46" s="52">
        <f>SUM(D43:D45,H43:H45)</f>
        <v>-5.3141792559054518E-3</v>
      </c>
    </row>
    <row r="47" spans="1:12" ht="16" thickBot="1" x14ac:dyDescent="0.25">
      <c r="H47" s="111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62" priority="15" operator="containsText" text="R">
      <formula>NOT(ISERROR(SEARCH("R",B3)))</formula>
    </cfRule>
    <cfRule type="containsText" dxfId="61" priority="16" operator="containsText" text="D">
      <formula>NOT(ISERROR(SEARCH("D",B3)))</formula>
    </cfRule>
    <cfRule type="containsText" dxfId="60" priority="17" operator="containsText" text="S">
      <formula>NOT(ISERROR(SEARCH("S",B3)))</formula>
    </cfRule>
    <cfRule type="containsText" dxfId="59" priority="18" operator="containsText" text="H">
      <formula>NOT(ISERROR(SEARCH("H",B3)))</formula>
    </cfRule>
  </conditionalFormatting>
  <conditionalFormatting sqref="B29:K40 B19:L27 L29:L39 B3:L17">
    <cfRule type="containsText" dxfId="58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16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432" t="s">
        <v>23</v>
      </c>
      <c r="C1" s="432"/>
      <c r="D1" s="432"/>
      <c r="E1" s="432"/>
      <c r="F1" s="432"/>
      <c r="G1" s="432"/>
      <c r="H1" s="432"/>
      <c r="I1" s="432"/>
      <c r="J1" s="432"/>
      <c r="K1" s="432"/>
      <c r="L1" s="432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399" t="str">
        <f>"EV = " &amp; EV!$H$46</f>
        <v>EV = -0.00531417925590545</v>
      </c>
      <c r="C32" s="399"/>
      <c r="D32" s="399"/>
      <c r="E32" s="399"/>
      <c r="F32" s="399"/>
      <c r="G32" s="399"/>
      <c r="H32" s="399"/>
      <c r="I32" s="399"/>
      <c r="J32" s="399"/>
      <c r="K32" s="399"/>
      <c r="L32" s="399"/>
    </row>
    <row r="33" spans="2:12" x14ac:dyDescent="0.2">
      <c r="B33" s="399" t="str">
        <f>"EV = " &amp; EV!H46*100 &amp; " %"</f>
        <v>EV = -0.531417925590545 %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</row>
    <row r="34" spans="2:12" x14ac:dyDescent="0.2">
      <c r="B34" s="400" t="s">
        <v>24</v>
      </c>
      <c r="C34" s="400"/>
      <c r="D34" s="400"/>
      <c r="E34" s="400"/>
      <c r="F34" s="400"/>
      <c r="G34" s="400"/>
      <c r="H34" s="400"/>
      <c r="I34" s="400"/>
      <c r="J34" s="400"/>
      <c r="K34" s="400"/>
      <c r="L34" s="400"/>
    </row>
    <row r="35" spans="2:12" x14ac:dyDescent="0.2">
      <c r="B35" s="401" t="s">
        <v>25</v>
      </c>
      <c r="C35" s="401"/>
      <c r="D35" s="401"/>
      <c r="E35" s="401"/>
      <c r="F35" s="401"/>
      <c r="G35" s="401"/>
      <c r="H35" s="401"/>
      <c r="I35" s="401"/>
      <c r="J35" s="401"/>
      <c r="K35" s="401"/>
      <c r="L35" s="401"/>
    </row>
    <row r="36" spans="2:12" x14ac:dyDescent="0.2">
      <c r="B36" s="393" t="s">
        <v>26</v>
      </c>
      <c r="C36" s="393"/>
      <c r="D36" s="393"/>
      <c r="E36" s="393"/>
      <c r="F36" s="393"/>
      <c r="G36" s="393"/>
      <c r="H36" s="393"/>
      <c r="I36" s="393"/>
      <c r="J36" s="393"/>
      <c r="K36" s="393"/>
      <c r="L36" s="393"/>
    </row>
    <row r="37" spans="2:12" x14ac:dyDescent="0.2">
      <c r="B37" s="394" t="s">
        <v>27</v>
      </c>
      <c r="C37" s="394"/>
      <c r="D37" s="394"/>
      <c r="E37" s="394"/>
      <c r="F37" s="394"/>
      <c r="G37" s="394"/>
      <c r="H37" s="394"/>
      <c r="I37" s="394"/>
      <c r="J37" s="394"/>
      <c r="K37" s="394"/>
      <c r="L37" s="394"/>
    </row>
    <row r="38" spans="2:12" x14ac:dyDescent="0.2">
      <c r="B38" s="392" t="s">
        <v>28</v>
      </c>
      <c r="C38" s="392"/>
      <c r="D38" s="392"/>
      <c r="E38" s="392"/>
      <c r="F38" s="392"/>
      <c r="G38" s="392"/>
      <c r="H38" s="392"/>
      <c r="I38" s="392"/>
      <c r="J38" s="392"/>
      <c r="K38" s="392"/>
      <c r="L38" s="392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57" priority="4" operator="containsText" text="S">
      <formula>NOT(ISERROR(SEARCH("S",C3)))</formula>
    </cfRule>
    <cfRule type="containsText" dxfId="56" priority="5" operator="containsText" text="H">
      <formula>NOT(ISERROR(SEARCH("H",C3)))</formula>
    </cfRule>
  </conditionalFormatting>
  <conditionalFormatting sqref="C3:L12 C22:L31 C14:L20">
    <cfRule type="containsText" dxfId="55" priority="3" operator="containsText" text="D">
      <formula>NOT(ISERROR(SEARCH("D",C3)))</formula>
    </cfRule>
  </conditionalFormatting>
  <conditionalFormatting sqref="C3:L12 C22:L31 C14:L20">
    <cfRule type="containsText" dxfId="54" priority="2" operator="containsText" text="R">
      <formula>NOT(ISERROR(SEARCH("R",C3)))</formula>
    </cfRule>
  </conditionalFormatting>
  <conditionalFormatting sqref="C3:L12 C22:L31 C14:L20">
    <cfRule type="containsText" dxfId="53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433"/>
      <c r="N3" s="434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435" t="s">
        <v>35</v>
      </c>
      <c r="N4" s="436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437" t="s">
        <v>34</v>
      </c>
      <c r="N5" s="438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439" t="s">
        <v>2</v>
      </c>
      <c r="N6" s="440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441" t="s">
        <v>39</v>
      </c>
      <c r="N7" s="442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421" t="s">
        <v>11</v>
      </c>
      <c r="B46" s="422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52" priority="19" operator="containsText" text="R">
      <formula>NOT(ISERROR(SEARCH("R",B2)))</formula>
    </cfRule>
    <cfRule type="containsText" dxfId="51" priority="20" operator="containsText" text="D">
      <formula>NOT(ISERROR(SEARCH("D",B2)))</formula>
    </cfRule>
    <cfRule type="containsText" dxfId="50" priority="21" operator="containsText" text="S">
      <formula>NOT(ISERROR(SEARCH("S",B2)))</formula>
    </cfRule>
    <cfRule type="containsText" dxfId="49" priority="22" operator="containsText" text="H">
      <formula>NOT(ISERROR(SEARCH("H",B2)))</formula>
    </cfRule>
  </conditionalFormatting>
  <conditionalFormatting sqref="B2:K16 B18:K26 B28:K37 B39:K45">
    <cfRule type="containsText" dxfId="48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47" priority="8" operator="containsText" text="R">
      <formula>NOT(ISERROR(SEARCH("R",C46)))</formula>
    </cfRule>
    <cfRule type="containsText" dxfId="46" priority="9" operator="containsText" text="D">
      <formula>NOT(ISERROR(SEARCH("D",C46)))</formula>
    </cfRule>
    <cfRule type="containsText" dxfId="45" priority="10" operator="containsText" text="S">
      <formula>NOT(ISERROR(SEARCH("S",C46)))</formula>
    </cfRule>
    <cfRule type="containsText" dxfId="44" priority="11" operator="containsText" text="H">
      <formula>NOT(ISERROR(SEARCH("H",C46)))</formula>
    </cfRule>
  </conditionalFormatting>
  <conditionalFormatting sqref="C46">
    <cfRule type="containsText" dxfId="43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432" t="s">
        <v>23</v>
      </c>
      <c r="C1" s="432"/>
      <c r="D1" s="432"/>
      <c r="E1" s="432"/>
      <c r="F1" s="432"/>
      <c r="G1" s="432"/>
      <c r="H1" s="432"/>
      <c r="I1" s="432"/>
      <c r="J1" s="432"/>
      <c r="K1" s="432"/>
      <c r="L1" s="432"/>
      <c r="N1" s="461" t="s">
        <v>59</v>
      </c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158"/>
    </row>
    <row r="2" spans="2:26" ht="17" thickBot="1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N2" s="433"/>
      <c r="O2" s="434"/>
      <c r="P2" s="77" t="s">
        <v>8</v>
      </c>
      <c r="Q2" s="78" t="s">
        <v>37</v>
      </c>
      <c r="R2" s="78" t="s">
        <v>36</v>
      </c>
      <c r="S2" s="125" t="s">
        <v>38</v>
      </c>
      <c r="T2" s="119" t="s">
        <v>58</v>
      </c>
      <c r="U2" s="141" t="s">
        <v>19</v>
      </c>
      <c r="V2" s="142" t="s">
        <v>19</v>
      </c>
      <c r="W2" s="142" t="s">
        <v>19</v>
      </c>
      <c r="X2" s="142" t="s">
        <v>19</v>
      </c>
      <c r="Y2" s="143" t="s">
        <v>19</v>
      </c>
    </row>
    <row r="3" spans="2:26" ht="17" thickBot="1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  <c r="N3" s="148"/>
      <c r="O3" s="149"/>
      <c r="P3" s="462" t="str">
        <f>B32</f>
        <v>EV = -0.00531417925590545</v>
      </c>
      <c r="Q3" s="463"/>
      <c r="R3" s="463"/>
      <c r="S3" s="464"/>
      <c r="T3" s="119" t="s">
        <v>57</v>
      </c>
      <c r="U3" s="150">
        <v>2</v>
      </c>
      <c r="V3" s="151">
        <v>3</v>
      </c>
      <c r="W3" s="151">
        <v>4</v>
      </c>
      <c r="X3" s="151">
        <v>5</v>
      </c>
      <c r="Y3" s="152">
        <v>6</v>
      </c>
    </row>
    <row r="4" spans="2:26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  <c r="N4" s="445" t="s">
        <v>35</v>
      </c>
      <c r="O4" s="446"/>
      <c r="P4" s="144">
        <f>'WL Prob'!O4</f>
        <v>0.60218479745106923</v>
      </c>
      <c r="Q4" s="145">
        <f>0.5+(P4-0.6)/50</f>
        <v>0.50004369594902143</v>
      </c>
      <c r="R4" s="146">
        <f>P4</f>
        <v>0.60218479745106923</v>
      </c>
      <c r="S4" s="147">
        <f>ROUND(R4*10,0)</f>
        <v>6</v>
      </c>
      <c r="T4" s="120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  <c r="N5" s="437" t="s">
        <v>34</v>
      </c>
      <c r="O5" s="438"/>
      <c r="P5" s="80">
        <f>'WL Prob'!O5</f>
        <v>0.3978152025489306</v>
      </c>
      <c r="Q5" s="157">
        <f>0.5+(P5-0.4)/50</f>
        <v>0.49995630405097863</v>
      </c>
      <c r="R5" s="82">
        <f>P5</f>
        <v>0.3978152025489306</v>
      </c>
      <c r="S5" s="83">
        <v>4</v>
      </c>
      <c r="T5" s="153">
        <f>(EV!H46+P4)/P5</f>
        <v>1.5003715654173615</v>
      </c>
      <c r="U5" s="133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  <c r="N6" s="439" t="s">
        <v>2</v>
      </c>
      <c r="O6" s="440"/>
      <c r="P6" s="88">
        <f>SUM(P4:P5)</f>
        <v>0.99999999999999978</v>
      </c>
      <c r="Q6" s="89">
        <f>SUM(Q4:Q5)</f>
        <v>1</v>
      </c>
      <c r="R6" s="90">
        <f>P6</f>
        <v>0.99999999999999978</v>
      </c>
      <c r="S6" s="156">
        <f>ROUND(R6*10,0)</f>
        <v>10</v>
      </c>
      <c r="T6" s="119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  <c r="N7" s="439" t="s">
        <v>39</v>
      </c>
      <c r="O7" s="440"/>
      <c r="P7" s="88">
        <f>P5-P4</f>
        <v>-0.20436959490213863</v>
      </c>
      <c r="Q7" s="154">
        <f>Q5-Q4</f>
        <v>-8.739189804279901E-5</v>
      </c>
      <c r="R7" s="155"/>
      <c r="S7" s="156"/>
      <c r="T7" s="119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26" ht="17" thickBot="1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  <c r="N9" s="114" t="s">
        <v>55</v>
      </c>
      <c r="O9" s="136" t="s">
        <v>57</v>
      </c>
      <c r="P9" s="459">
        <v>2</v>
      </c>
      <c r="Q9" s="460"/>
      <c r="R9" s="459">
        <v>3</v>
      </c>
      <c r="S9" s="460"/>
      <c r="T9" s="459">
        <v>4</v>
      </c>
      <c r="U9" s="460"/>
      <c r="V9" s="459">
        <v>5</v>
      </c>
      <c r="W9" s="460"/>
      <c r="X9" s="459">
        <v>6</v>
      </c>
      <c r="Y9" s="460"/>
    </row>
    <row r="10" spans="2:26" ht="17" thickBot="1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  <c r="N10" s="136">
        <v>6</v>
      </c>
      <c r="O10" s="140"/>
      <c r="P10" s="113" t="s">
        <v>56</v>
      </c>
      <c r="Q10" s="10" t="s">
        <v>54</v>
      </c>
      <c r="R10" s="113" t="s">
        <v>56</v>
      </c>
      <c r="S10" s="10" t="s">
        <v>54</v>
      </c>
      <c r="T10" s="113" t="s">
        <v>56</v>
      </c>
      <c r="U10" s="10" t="s">
        <v>54</v>
      </c>
      <c r="V10" s="113" t="s">
        <v>56</v>
      </c>
      <c r="W10" s="10" t="s">
        <v>54</v>
      </c>
      <c r="X10" s="113" t="s">
        <v>56</v>
      </c>
      <c r="Y10" s="10" t="s">
        <v>54</v>
      </c>
    </row>
    <row r="11" spans="2:26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  <c r="N11" s="115"/>
      <c r="O11" s="117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  <c r="N12" s="116"/>
      <c r="O12" s="118" t="s">
        <v>50</v>
      </c>
      <c r="P12" s="112">
        <f>P11*P$9</f>
        <v>2</v>
      </c>
      <c r="Q12" s="8">
        <f>P12*$N$10+Q11</f>
        <v>18</v>
      </c>
      <c r="R12" s="112">
        <f>R11*R$9</f>
        <v>3</v>
      </c>
      <c r="S12" s="8">
        <f>R12*$N$10+S11</f>
        <v>24</v>
      </c>
      <c r="T12" s="112">
        <f>T11*T$9</f>
        <v>4</v>
      </c>
      <c r="U12" s="8">
        <f>T12*$N$10+U11</f>
        <v>30</v>
      </c>
      <c r="V12" s="112">
        <f>V11*V$9</f>
        <v>5</v>
      </c>
      <c r="W12" s="8">
        <f>V12*$N$10+W11</f>
        <v>36</v>
      </c>
      <c r="X12" s="112">
        <f>X11*X$9</f>
        <v>6</v>
      </c>
      <c r="Y12" s="8">
        <f>X12*$N$10+Y11</f>
        <v>42</v>
      </c>
    </row>
    <row r="13" spans="2:26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  <c r="N13" s="116"/>
      <c r="O13" s="118" t="s">
        <v>51</v>
      </c>
      <c r="P13" s="112">
        <f>P12*P$9</f>
        <v>4</v>
      </c>
      <c r="Q13" s="8">
        <f>P13*$N$10+Q12</f>
        <v>42</v>
      </c>
      <c r="R13" s="112">
        <f t="shared" ref="R13:T15" si="0">R12*R$9</f>
        <v>9</v>
      </c>
      <c r="S13" s="8">
        <f>R13*$N$10+S12</f>
        <v>78</v>
      </c>
      <c r="T13" s="112">
        <f t="shared" si="0"/>
        <v>16</v>
      </c>
      <c r="U13" s="8">
        <f>T13*$N$10+U12</f>
        <v>126</v>
      </c>
      <c r="V13" s="112">
        <f>V12*V$9</f>
        <v>25</v>
      </c>
      <c r="W13" s="8">
        <f>V13*$N$10+W12</f>
        <v>186</v>
      </c>
      <c r="X13" s="112">
        <f>X12*X$9</f>
        <v>36</v>
      </c>
      <c r="Y13" s="8">
        <f>X13*$N$10+Y12</f>
        <v>258</v>
      </c>
    </row>
    <row r="14" spans="2:26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  <c r="N14" s="116"/>
      <c r="O14" s="118" t="s">
        <v>52</v>
      </c>
      <c r="P14" s="112">
        <f>P13*P$9</f>
        <v>8</v>
      </c>
      <c r="Q14" s="8">
        <f>P14*$N$10+Q13</f>
        <v>90</v>
      </c>
      <c r="R14" s="112">
        <f t="shared" si="0"/>
        <v>27</v>
      </c>
      <c r="S14" s="8">
        <f>R14*$N$10+S13</f>
        <v>240</v>
      </c>
      <c r="T14" s="112">
        <f t="shared" si="0"/>
        <v>64</v>
      </c>
      <c r="U14" s="8">
        <f>T14*$N$10+U13</f>
        <v>510</v>
      </c>
      <c r="V14" s="112">
        <f>V13*V$9</f>
        <v>125</v>
      </c>
      <c r="W14" s="8">
        <f>V14*$N$10+W13</f>
        <v>936</v>
      </c>
      <c r="X14" s="112">
        <f>X13*X$9</f>
        <v>216</v>
      </c>
      <c r="Y14" s="8">
        <f>X14*$N$10+Y13</f>
        <v>1554</v>
      </c>
    </row>
    <row r="15" spans="2:26" ht="17" thickBot="1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  <c r="N15" s="131"/>
      <c r="O15" s="132" t="s">
        <v>53</v>
      </c>
      <c r="P15" s="133">
        <f>P14*P$9</f>
        <v>16</v>
      </c>
      <c r="Q15" s="134">
        <f>P15*$N$10+Q14</f>
        <v>186</v>
      </c>
      <c r="R15" s="133">
        <f t="shared" si="0"/>
        <v>81</v>
      </c>
      <c r="S15" s="134">
        <f>R15*$N$10+S14</f>
        <v>726</v>
      </c>
      <c r="T15" s="133">
        <f t="shared" si="0"/>
        <v>256</v>
      </c>
      <c r="U15" s="134">
        <f>T15*$N$10+U14</f>
        <v>2046</v>
      </c>
      <c r="V15" s="133">
        <f>V14*V$9</f>
        <v>625</v>
      </c>
      <c r="W15" s="134">
        <f>V15*$N$10+W14</f>
        <v>4686</v>
      </c>
      <c r="X15" s="133">
        <f>X14*X$9</f>
        <v>1296</v>
      </c>
      <c r="Y15" s="134">
        <f>X15*$N$10+Y14</f>
        <v>9330</v>
      </c>
    </row>
    <row r="16" spans="2:26" ht="17" thickBot="1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  <c r="N16" s="135" t="s">
        <v>57</v>
      </c>
      <c r="O16" s="136" t="s">
        <v>56</v>
      </c>
      <c r="P16" s="137">
        <v>100</v>
      </c>
      <c r="Q16" s="20" t="s">
        <v>54</v>
      </c>
      <c r="R16" s="138">
        <v>200</v>
      </c>
      <c r="S16" s="139" t="s">
        <v>54</v>
      </c>
      <c r="T16" s="137">
        <v>300</v>
      </c>
      <c r="U16" s="20" t="s">
        <v>54</v>
      </c>
      <c r="V16" s="137">
        <v>400</v>
      </c>
      <c r="W16" s="20" t="s">
        <v>54</v>
      </c>
      <c r="X16" s="137">
        <v>500</v>
      </c>
      <c r="Y16" s="20" t="s">
        <v>54</v>
      </c>
    </row>
    <row r="17" spans="2:25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  <c r="N17" s="456">
        <v>2</v>
      </c>
      <c r="O17" s="126">
        <v>1</v>
      </c>
      <c r="P17" s="130">
        <f>O17*P$16</f>
        <v>100</v>
      </c>
      <c r="Q17" s="127">
        <f>O17*$N$10*P17</f>
        <v>600</v>
      </c>
      <c r="R17" s="130">
        <f>$O17*R$16</f>
        <v>200</v>
      </c>
      <c r="S17" s="127">
        <f>$N$10*R17</f>
        <v>1200</v>
      </c>
      <c r="T17" s="130">
        <f>$O17*T$16</f>
        <v>300</v>
      </c>
      <c r="U17" s="127">
        <f>$N$10*T17</f>
        <v>1800</v>
      </c>
      <c r="V17" s="130">
        <f>$O17*V$16</f>
        <v>400</v>
      </c>
      <c r="W17" s="127">
        <f>$N$10*V17</f>
        <v>2400</v>
      </c>
      <c r="X17" s="130">
        <f>$O17*X$16</f>
        <v>500</v>
      </c>
      <c r="Y17" s="127">
        <f>$N$10*X17</f>
        <v>3000</v>
      </c>
    </row>
    <row r="18" spans="2:25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  <c r="N18" s="457"/>
      <c r="O18" s="121">
        <f>O17*N17</f>
        <v>2</v>
      </c>
      <c r="P18" s="128">
        <f>O18*P$16</f>
        <v>200</v>
      </c>
      <c r="Q18" s="123">
        <f>$N$10*P18+Q17</f>
        <v>1800</v>
      </c>
      <c r="R18" s="128">
        <f>$O18*R$16</f>
        <v>400</v>
      </c>
      <c r="S18" s="123">
        <f>$N$10*R18+S17</f>
        <v>3600</v>
      </c>
      <c r="T18" s="128">
        <f>$O18*T$16</f>
        <v>600</v>
      </c>
      <c r="U18" s="123">
        <f>$N$10*T18+U17</f>
        <v>5400</v>
      </c>
      <c r="V18" s="128">
        <f t="shared" ref="V18:X21" si="1">$O18*V$16</f>
        <v>800</v>
      </c>
      <c r="W18" s="123">
        <f>$N$10*V18+W17</f>
        <v>7200</v>
      </c>
      <c r="X18" s="128">
        <f t="shared" si="1"/>
        <v>1000</v>
      </c>
      <c r="Y18" s="123">
        <f>$N$10*X18+Y17</f>
        <v>9000</v>
      </c>
    </row>
    <row r="19" spans="2:25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  <c r="N19" s="457"/>
      <c r="O19" s="121">
        <f>O18*N17</f>
        <v>4</v>
      </c>
      <c r="P19" s="128">
        <f>O19*P$16</f>
        <v>400</v>
      </c>
      <c r="Q19" s="123">
        <f>$N$10*P19+Q18</f>
        <v>4200</v>
      </c>
      <c r="R19" s="128">
        <f>$O19*R$16</f>
        <v>800</v>
      </c>
      <c r="S19" s="123">
        <f>$N$10*R19+S18</f>
        <v>8400</v>
      </c>
      <c r="T19" s="128">
        <f>$O19*T$16</f>
        <v>1200</v>
      </c>
      <c r="U19" s="123">
        <f>$N$10*T19+U18</f>
        <v>12600</v>
      </c>
      <c r="V19" s="128">
        <f t="shared" si="1"/>
        <v>1600</v>
      </c>
      <c r="W19" s="123">
        <f>$N$10*V19+W18</f>
        <v>16800</v>
      </c>
      <c r="X19" s="128">
        <f t="shared" si="1"/>
        <v>2000</v>
      </c>
      <c r="Y19" s="123">
        <f>$N$10*X19+Y18</f>
        <v>21000</v>
      </c>
    </row>
    <row r="20" spans="2:25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  <c r="N20" s="457"/>
      <c r="O20" s="121">
        <f>O19*N17</f>
        <v>8</v>
      </c>
      <c r="P20" s="128">
        <f>O20*P$16</f>
        <v>800</v>
      </c>
      <c r="Q20" s="123">
        <f>$N$10*P20+Q19</f>
        <v>9000</v>
      </c>
      <c r="R20" s="128">
        <f>$O20*R$16</f>
        <v>1600</v>
      </c>
      <c r="S20" s="123">
        <f>$N$10*R20+S19</f>
        <v>18000</v>
      </c>
      <c r="T20" s="128">
        <f>$O20*T$16</f>
        <v>2400</v>
      </c>
      <c r="U20" s="123">
        <f>$N$10*T20+U19</f>
        <v>27000</v>
      </c>
      <c r="V20" s="128">
        <f t="shared" si="1"/>
        <v>3200</v>
      </c>
      <c r="W20" s="123">
        <f>$N$10*V20+W19</f>
        <v>36000</v>
      </c>
      <c r="X20" s="128">
        <f t="shared" si="1"/>
        <v>4000</v>
      </c>
      <c r="Y20" s="123">
        <f>$N$10*X20+Y19</f>
        <v>45000</v>
      </c>
    </row>
    <row r="21" spans="2:25" ht="17" thickBot="1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  <c r="N21" s="458"/>
      <c r="O21" s="121">
        <f>O20*N17</f>
        <v>16</v>
      </c>
      <c r="P21" s="129">
        <f>O21*P$16</f>
        <v>1600</v>
      </c>
      <c r="Q21" s="124">
        <f>$N$10*P21+Q20</f>
        <v>18600</v>
      </c>
      <c r="R21" s="129">
        <f>$O21*R$16</f>
        <v>3200</v>
      </c>
      <c r="S21" s="124">
        <f>$N$10*R21+S20</f>
        <v>37200</v>
      </c>
      <c r="T21" s="129">
        <f>$O21*T$16</f>
        <v>4800</v>
      </c>
      <c r="U21" s="124">
        <f>$N$10*T21+U20</f>
        <v>55800</v>
      </c>
      <c r="V21" s="129">
        <f t="shared" si="1"/>
        <v>6400</v>
      </c>
      <c r="W21" s="124">
        <f>$N$10*V21+W20</f>
        <v>74400</v>
      </c>
      <c r="X21" s="129">
        <f t="shared" si="1"/>
        <v>8000</v>
      </c>
      <c r="Y21" s="124">
        <f>$N$10*X21+Y20</f>
        <v>93000</v>
      </c>
    </row>
    <row r="22" spans="2:25" ht="17" thickBot="1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  <c r="N22" s="135" t="s">
        <v>57</v>
      </c>
      <c r="O22" s="136" t="s">
        <v>56</v>
      </c>
      <c r="P22" s="137">
        <v>100</v>
      </c>
      <c r="Q22" s="20" t="s">
        <v>54</v>
      </c>
      <c r="R22" s="138">
        <v>200</v>
      </c>
      <c r="S22" s="139" t="s">
        <v>54</v>
      </c>
      <c r="T22" s="137">
        <v>300</v>
      </c>
      <c r="U22" s="20" t="s">
        <v>54</v>
      </c>
      <c r="V22" s="137">
        <v>400</v>
      </c>
      <c r="W22" s="20" t="s">
        <v>54</v>
      </c>
      <c r="X22" s="137">
        <v>500</v>
      </c>
      <c r="Y22" s="20" t="s">
        <v>54</v>
      </c>
    </row>
    <row r="23" spans="2:25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  <c r="N23" s="456">
        <v>3</v>
      </c>
      <c r="O23" s="126">
        <v>1</v>
      </c>
      <c r="P23" s="130">
        <f>O23*P$16</f>
        <v>100</v>
      </c>
      <c r="Q23" s="127">
        <f>O23*$N$10*P23</f>
        <v>600</v>
      </c>
      <c r="R23" s="130">
        <f>$O23*R$16</f>
        <v>200</v>
      </c>
      <c r="S23" s="127">
        <f>$N$10*R23</f>
        <v>1200</v>
      </c>
      <c r="T23" s="130">
        <f>$O23*T$16</f>
        <v>300</v>
      </c>
      <c r="U23" s="127">
        <f>$N$10*T23</f>
        <v>1800</v>
      </c>
      <c r="V23" s="130">
        <f>$O23*V$16</f>
        <v>400</v>
      </c>
      <c r="W23" s="127">
        <f>$N$10*V23</f>
        <v>2400</v>
      </c>
      <c r="X23" s="130">
        <f>$O23*X$16</f>
        <v>500</v>
      </c>
      <c r="Y23" s="127">
        <f>$N$10*X23</f>
        <v>3000</v>
      </c>
    </row>
    <row r="24" spans="2:25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  <c r="N24" s="457"/>
      <c r="O24" s="121">
        <f>O23*N23</f>
        <v>3</v>
      </c>
      <c r="P24" s="128">
        <f>O24*P$16</f>
        <v>300</v>
      </c>
      <c r="Q24" s="123">
        <f>$N$10*P24+Q23</f>
        <v>2400</v>
      </c>
      <c r="R24" s="128">
        <f>$O24*R$16</f>
        <v>600</v>
      </c>
      <c r="S24" s="123">
        <f>$N$10*R24+S23</f>
        <v>4800</v>
      </c>
      <c r="T24" s="128">
        <f>$O24*T$16</f>
        <v>900</v>
      </c>
      <c r="U24" s="123">
        <f>$N$10*T24+U23</f>
        <v>7200</v>
      </c>
      <c r="V24" s="128">
        <f t="shared" ref="V24:X27" si="2">$O24*V$16</f>
        <v>1200</v>
      </c>
      <c r="W24" s="123">
        <f>$N$10*V24+W23</f>
        <v>9600</v>
      </c>
      <c r="X24" s="128">
        <f t="shared" si="2"/>
        <v>1500</v>
      </c>
      <c r="Y24" s="123">
        <f>$N$10*X24+Y23</f>
        <v>12000</v>
      </c>
    </row>
    <row r="25" spans="2:25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  <c r="N25" s="457"/>
      <c r="O25" s="121">
        <f>O24*N23</f>
        <v>9</v>
      </c>
      <c r="P25" s="128">
        <f>O25*P$16</f>
        <v>900</v>
      </c>
      <c r="Q25" s="123">
        <f>$N$10*P25+Q24</f>
        <v>7800</v>
      </c>
      <c r="R25" s="128">
        <f>$O25*R$16</f>
        <v>1800</v>
      </c>
      <c r="S25" s="123">
        <f>$N$10*R25+S24</f>
        <v>15600</v>
      </c>
      <c r="T25" s="128">
        <f>$O25*T$16</f>
        <v>2700</v>
      </c>
      <c r="U25" s="123">
        <f>$N$10*T25+U24</f>
        <v>23400</v>
      </c>
      <c r="V25" s="128">
        <f t="shared" si="2"/>
        <v>3600</v>
      </c>
      <c r="W25" s="123">
        <f>$N$10*V25+W24</f>
        <v>31200</v>
      </c>
      <c r="X25" s="128">
        <f t="shared" si="2"/>
        <v>4500</v>
      </c>
      <c r="Y25" s="123">
        <f>$N$10*X25+Y24</f>
        <v>39000</v>
      </c>
    </row>
    <row r="26" spans="2:25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  <c r="N26" s="457"/>
      <c r="O26" s="121">
        <f>O25*N23</f>
        <v>27</v>
      </c>
      <c r="P26" s="128">
        <f>O26*P$16</f>
        <v>2700</v>
      </c>
      <c r="Q26" s="123">
        <f>$N$10*P26+Q25</f>
        <v>24000</v>
      </c>
      <c r="R26" s="128">
        <f>$O26*R$16</f>
        <v>5400</v>
      </c>
      <c r="S26" s="123">
        <f>$N$10*R26+S25</f>
        <v>48000</v>
      </c>
      <c r="T26" s="128">
        <f>$O26*T$16</f>
        <v>8100</v>
      </c>
      <c r="U26" s="123">
        <f>$N$10*T26+U25</f>
        <v>72000</v>
      </c>
      <c r="V26" s="128">
        <f t="shared" si="2"/>
        <v>10800</v>
      </c>
      <c r="W26" s="123">
        <f>$N$10*V26+W25</f>
        <v>96000</v>
      </c>
      <c r="X26" s="128">
        <f t="shared" si="2"/>
        <v>13500</v>
      </c>
      <c r="Y26" s="123">
        <f>$N$10*X26+Y25</f>
        <v>120000</v>
      </c>
    </row>
    <row r="27" spans="2:25" ht="17" thickBot="1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  <c r="N27" s="458"/>
      <c r="O27" s="122">
        <f>O26*N23</f>
        <v>81</v>
      </c>
      <c r="P27" s="129">
        <f>O27*P$16</f>
        <v>8100</v>
      </c>
      <c r="Q27" s="124">
        <f>$N$10*P27+Q26</f>
        <v>72600</v>
      </c>
      <c r="R27" s="129">
        <f>$O27*R$16</f>
        <v>16200</v>
      </c>
      <c r="S27" s="124">
        <f>$N$10*R27+S26</f>
        <v>145200</v>
      </c>
      <c r="T27" s="129">
        <f>$O27*T$16</f>
        <v>24300</v>
      </c>
      <c r="U27" s="124">
        <f>$N$10*T27+U26</f>
        <v>217800</v>
      </c>
      <c r="V27" s="129">
        <f t="shared" si="2"/>
        <v>32400</v>
      </c>
      <c r="W27" s="124">
        <f>$N$10*V27+W26</f>
        <v>290400</v>
      </c>
      <c r="X27" s="129">
        <f t="shared" si="2"/>
        <v>40500</v>
      </c>
      <c r="Y27" s="124">
        <f>$N$10*X27+Y26</f>
        <v>363000</v>
      </c>
    </row>
    <row r="28" spans="2:25" ht="17" thickBot="1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  <c r="N28" s="135" t="s">
        <v>57</v>
      </c>
      <c r="O28" s="136" t="s">
        <v>56</v>
      </c>
      <c r="P28" s="137">
        <v>100</v>
      </c>
      <c r="Q28" s="20" t="s">
        <v>54</v>
      </c>
      <c r="R28" s="138">
        <v>200</v>
      </c>
      <c r="S28" s="139" t="s">
        <v>54</v>
      </c>
      <c r="T28" s="137">
        <v>300</v>
      </c>
      <c r="U28" s="20" t="s">
        <v>54</v>
      </c>
      <c r="V28" s="137">
        <v>400</v>
      </c>
      <c r="W28" s="20" t="s">
        <v>54</v>
      </c>
      <c r="X28" s="137">
        <v>500</v>
      </c>
      <c r="Y28" s="20" t="s">
        <v>54</v>
      </c>
    </row>
    <row r="29" spans="2:25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  <c r="N29" s="456">
        <v>4</v>
      </c>
      <c r="O29" s="126">
        <v>1</v>
      </c>
      <c r="P29" s="130">
        <f>O29*P$16</f>
        <v>100</v>
      </c>
      <c r="Q29" s="127">
        <f>O29*$N$10*P29</f>
        <v>600</v>
      </c>
      <c r="R29" s="130">
        <f>$O29*R$16</f>
        <v>200</v>
      </c>
      <c r="S29" s="127">
        <f>$N$10*R29</f>
        <v>1200</v>
      </c>
      <c r="T29" s="130">
        <f>$O29*T$16</f>
        <v>300</v>
      </c>
      <c r="U29" s="127">
        <f>$N$10*T29</f>
        <v>1800</v>
      </c>
      <c r="V29" s="130">
        <f>$O29*V$16</f>
        <v>400</v>
      </c>
      <c r="W29" s="127">
        <f>$N$10*V29</f>
        <v>2400</v>
      </c>
      <c r="X29" s="130">
        <f>$O29*X$16</f>
        <v>500</v>
      </c>
      <c r="Y29" s="127">
        <f>$N$10*X29</f>
        <v>3000</v>
      </c>
    </row>
    <row r="30" spans="2:25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  <c r="N30" s="457"/>
      <c r="O30" s="121">
        <f>O29*N29</f>
        <v>4</v>
      </c>
      <c r="P30" s="128">
        <f>O30*P$16</f>
        <v>400</v>
      </c>
      <c r="Q30" s="123">
        <f>$N$10*P30+Q29</f>
        <v>3000</v>
      </c>
      <c r="R30" s="128">
        <f>$O30*R$16</f>
        <v>800</v>
      </c>
      <c r="S30" s="123">
        <f>$N$10*R30+S29</f>
        <v>6000</v>
      </c>
      <c r="T30" s="128">
        <f>$O30*T$16</f>
        <v>1200</v>
      </c>
      <c r="U30" s="123">
        <f>$N$10*T30+U29</f>
        <v>9000</v>
      </c>
      <c r="V30" s="128">
        <f t="shared" ref="V30:X33" si="3">$O30*V$16</f>
        <v>1600</v>
      </c>
      <c r="W30" s="123">
        <f>$N$10*V30+W29</f>
        <v>12000</v>
      </c>
      <c r="X30" s="128">
        <f t="shared" si="3"/>
        <v>2000</v>
      </c>
      <c r="Y30" s="123">
        <f>$N$10*X30+Y29</f>
        <v>15000</v>
      </c>
    </row>
    <row r="31" spans="2:25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  <c r="N31" s="457"/>
      <c r="O31" s="121">
        <f>O30*N29</f>
        <v>16</v>
      </c>
      <c r="P31" s="128">
        <f>O31*P$16</f>
        <v>1600</v>
      </c>
      <c r="Q31" s="123">
        <f>$N$10*P31+Q30</f>
        <v>12600</v>
      </c>
      <c r="R31" s="128">
        <f>$O31*R$16</f>
        <v>3200</v>
      </c>
      <c r="S31" s="123">
        <f>$N$10*R31+S30</f>
        <v>25200</v>
      </c>
      <c r="T31" s="128">
        <f>$O31*T$16</f>
        <v>4800</v>
      </c>
      <c r="U31" s="123">
        <f>$N$10*T31+U30</f>
        <v>37800</v>
      </c>
      <c r="V31" s="128">
        <f t="shared" si="3"/>
        <v>6400</v>
      </c>
      <c r="W31" s="123">
        <f>$N$10*V31+W30</f>
        <v>50400</v>
      </c>
      <c r="X31" s="128">
        <f t="shared" si="3"/>
        <v>8000</v>
      </c>
      <c r="Y31" s="123">
        <f>$N$10*X31+Y30</f>
        <v>63000</v>
      </c>
    </row>
    <row r="32" spans="2:25" x14ac:dyDescent="0.2">
      <c r="B32" s="399" t="str">
        <f>"EV = " &amp; EV!H46</f>
        <v>EV = -0.00531417925590545</v>
      </c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N32" s="457"/>
      <c r="O32" s="121">
        <f>O31*N29</f>
        <v>64</v>
      </c>
      <c r="P32" s="128">
        <f>O32*P$16</f>
        <v>6400</v>
      </c>
      <c r="Q32" s="123">
        <f>$N$10*P32+Q31</f>
        <v>51000</v>
      </c>
      <c r="R32" s="128">
        <f>$O32*R$16</f>
        <v>12800</v>
      </c>
      <c r="S32" s="123">
        <f>$N$10*R32+S31</f>
        <v>102000</v>
      </c>
      <c r="T32" s="128">
        <f>$O32*T$16</f>
        <v>19200</v>
      </c>
      <c r="U32" s="123">
        <f>$N$10*T32+U31</f>
        <v>153000</v>
      </c>
      <c r="V32" s="128">
        <f t="shared" si="3"/>
        <v>25600</v>
      </c>
      <c r="W32" s="123">
        <f>$N$10*V32+W31</f>
        <v>204000</v>
      </c>
      <c r="X32" s="128">
        <f t="shared" si="3"/>
        <v>32000</v>
      </c>
      <c r="Y32" s="123">
        <f>$N$10*X32+Y31</f>
        <v>255000</v>
      </c>
    </row>
    <row r="33" spans="2:25" ht="17" thickBot="1" x14ac:dyDescent="0.25">
      <c r="B33" s="453" t="str">
        <f>Summary!B33</f>
        <v>EV = -0.531417925590545 %</v>
      </c>
      <c r="C33" s="454"/>
      <c r="D33" s="454"/>
      <c r="E33" s="454"/>
      <c r="F33" s="454"/>
      <c r="G33" s="454"/>
      <c r="H33" s="454"/>
      <c r="I33" s="454"/>
      <c r="J33" s="454"/>
      <c r="K33" s="454"/>
      <c r="L33" s="455"/>
      <c r="N33" s="458"/>
      <c r="O33" s="122">
        <f>O32*N29</f>
        <v>256</v>
      </c>
      <c r="P33" s="129">
        <f>O33*P$16</f>
        <v>25600</v>
      </c>
      <c r="Q33" s="124">
        <f>$N$10*P33+Q32</f>
        <v>204600</v>
      </c>
      <c r="R33" s="129">
        <f>$O33*R$16</f>
        <v>51200</v>
      </c>
      <c r="S33" s="124">
        <f>$N$10*R33+S32</f>
        <v>409200</v>
      </c>
      <c r="T33" s="129">
        <f>$O33*T$16</f>
        <v>76800</v>
      </c>
      <c r="U33" s="124">
        <f>$N$10*T33+U32</f>
        <v>613800</v>
      </c>
      <c r="V33" s="129">
        <f t="shared" si="3"/>
        <v>102400</v>
      </c>
      <c r="W33" s="124">
        <f>$N$10*V33+W32</f>
        <v>818400</v>
      </c>
      <c r="X33" s="129">
        <f t="shared" si="3"/>
        <v>128000</v>
      </c>
      <c r="Y33" s="124">
        <f>$N$10*X33+Y32</f>
        <v>1023000</v>
      </c>
    </row>
    <row r="34" spans="2:25" ht="17" thickBot="1" x14ac:dyDescent="0.25">
      <c r="B34" s="447" t="s">
        <v>24</v>
      </c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N34" s="135" t="s">
        <v>57</v>
      </c>
      <c r="O34" s="136" t="s">
        <v>56</v>
      </c>
      <c r="P34" s="137">
        <v>100</v>
      </c>
      <c r="Q34" s="20" t="s">
        <v>54</v>
      </c>
      <c r="R34" s="138">
        <v>200</v>
      </c>
      <c r="S34" s="139" t="s">
        <v>54</v>
      </c>
      <c r="T34" s="137">
        <v>300</v>
      </c>
      <c r="U34" s="20" t="s">
        <v>54</v>
      </c>
      <c r="V34" s="137">
        <v>400</v>
      </c>
      <c r="W34" s="20" t="s">
        <v>54</v>
      </c>
      <c r="X34" s="137">
        <v>500</v>
      </c>
      <c r="Y34" s="20" t="s">
        <v>54</v>
      </c>
    </row>
    <row r="35" spans="2:25" x14ac:dyDescent="0.2">
      <c r="B35" s="449" t="s">
        <v>25</v>
      </c>
      <c r="C35" s="450"/>
      <c r="D35" s="450"/>
      <c r="E35" s="450"/>
      <c r="F35" s="450"/>
      <c r="G35" s="450"/>
      <c r="H35" s="450"/>
      <c r="I35" s="450"/>
      <c r="J35" s="450"/>
      <c r="K35" s="450"/>
      <c r="L35" s="450"/>
      <c r="N35" s="456">
        <v>5</v>
      </c>
      <c r="O35" s="126">
        <v>1</v>
      </c>
      <c r="P35" s="130">
        <f>O35*P$16</f>
        <v>100</v>
      </c>
      <c r="Q35" s="127">
        <f>O35*$N$10*P35</f>
        <v>600</v>
      </c>
      <c r="R35" s="130">
        <f>$O35*R$16</f>
        <v>200</v>
      </c>
      <c r="S35" s="127">
        <f>$N$10*R35</f>
        <v>1200</v>
      </c>
      <c r="T35" s="130">
        <f>$O35*T$16</f>
        <v>300</v>
      </c>
      <c r="U35" s="127">
        <f>$N$10*T35</f>
        <v>1800</v>
      </c>
      <c r="V35" s="130">
        <f>$O35*V$16</f>
        <v>400</v>
      </c>
      <c r="W35" s="127">
        <f>$N$10*V35</f>
        <v>2400</v>
      </c>
      <c r="X35" s="130">
        <f>$O35*X$16</f>
        <v>500</v>
      </c>
      <c r="Y35" s="127">
        <f>$N$10*X35</f>
        <v>3000</v>
      </c>
    </row>
    <row r="36" spans="2:25" x14ac:dyDescent="0.2">
      <c r="B36" s="451" t="s">
        <v>26</v>
      </c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N36" s="457"/>
      <c r="O36" s="121">
        <f>O35*N35</f>
        <v>5</v>
      </c>
      <c r="P36" s="128">
        <f>O36*P$16</f>
        <v>500</v>
      </c>
      <c r="Q36" s="123">
        <f>$N$10*P36+Q35</f>
        <v>3600</v>
      </c>
      <c r="R36" s="128">
        <f>$O36*R$16</f>
        <v>1000</v>
      </c>
      <c r="S36" s="123">
        <f>$N$10*R36+S35</f>
        <v>7200</v>
      </c>
      <c r="T36" s="128">
        <f>$O36*T$16</f>
        <v>1500</v>
      </c>
      <c r="U36" s="123">
        <f>$N$10*T36+U35</f>
        <v>10800</v>
      </c>
      <c r="V36" s="128">
        <f t="shared" ref="V36:X39" si="4">$O36*V$16</f>
        <v>2000</v>
      </c>
      <c r="W36" s="123">
        <f>$N$10*V36+W35</f>
        <v>14400</v>
      </c>
      <c r="X36" s="128">
        <f t="shared" si="4"/>
        <v>2500</v>
      </c>
      <c r="Y36" s="123">
        <f>$N$10*X36+Y35</f>
        <v>18000</v>
      </c>
    </row>
    <row r="37" spans="2:25" x14ac:dyDescent="0.2">
      <c r="B37" s="444" t="s">
        <v>27</v>
      </c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N37" s="457"/>
      <c r="O37" s="121">
        <f>O36*N35</f>
        <v>25</v>
      </c>
      <c r="P37" s="128">
        <f>O37*P$16</f>
        <v>2500</v>
      </c>
      <c r="Q37" s="123">
        <f>$N$10*P37+Q36</f>
        <v>18600</v>
      </c>
      <c r="R37" s="128">
        <f>$O37*R$16</f>
        <v>5000</v>
      </c>
      <c r="S37" s="123">
        <f>$N$10*R37+S36</f>
        <v>37200</v>
      </c>
      <c r="T37" s="128">
        <f>$O37*T$16</f>
        <v>7500</v>
      </c>
      <c r="U37" s="123">
        <f>$N$10*T37+U36</f>
        <v>55800</v>
      </c>
      <c r="V37" s="128">
        <f t="shared" si="4"/>
        <v>10000</v>
      </c>
      <c r="W37" s="123">
        <f>$N$10*V37+W36</f>
        <v>74400</v>
      </c>
      <c r="X37" s="128">
        <f t="shared" si="4"/>
        <v>12500</v>
      </c>
      <c r="Y37" s="123">
        <f>$N$10*X37+Y36</f>
        <v>93000</v>
      </c>
    </row>
    <row r="38" spans="2:25" x14ac:dyDescent="0.2">
      <c r="B38" s="443" t="s">
        <v>28</v>
      </c>
      <c r="C38" s="443"/>
      <c r="D38" s="443"/>
      <c r="E38" s="443"/>
      <c r="F38" s="443"/>
      <c r="G38" s="443"/>
      <c r="H38" s="443"/>
      <c r="I38" s="443"/>
      <c r="J38" s="443"/>
      <c r="K38" s="443"/>
      <c r="L38" s="443"/>
      <c r="N38" s="457"/>
      <c r="O38" s="121">
        <f>O37*N35</f>
        <v>125</v>
      </c>
      <c r="P38" s="128">
        <f>O38*P$16</f>
        <v>12500</v>
      </c>
      <c r="Q38" s="123">
        <f>$N$10*P38+Q37</f>
        <v>93600</v>
      </c>
      <c r="R38" s="128">
        <f>$O38*R$16</f>
        <v>25000</v>
      </c>
      <c r="S38" s="123">
        <f>$N$10*R38+S37</f>
        <v>187200</v>
      </c>
      <c r="T38" s="128">
        <f>$O38*T$16</f>
        <v>37500</v>
      </c>
      <c r="U38" s="123">
        <f>$N$10*T38+U37</f>
        <v>280800</v>
      </c>
      <c r="V38" s="128">
        <f t="shared" si="4"/>
        <v>50000</v>
      </c>
      <c r="W38" s="123">
        <f>$N$10*V38+W37</f>
        <v>374400</v>
      </c>
      <c r="X38" s="128">
        <f t="shared" si="4"/>
        <v>62500</v>
      </c>
      <c r="Y38" s="123">
        <f>$N$10*X38+Y37</f>
        <v>468000</v>
      </c>
    </row>
    <row r="39" spans="2:25" ht="17" thickBot="1" x14ac:dyDescent="0.25">
      <c r="N39" s="458"/>
      <c r="O39" s="122">
        <f>O38*N35</f>
        <v>625</v>
      </c>
      <c r="P39" s="129">
        <f>O39*P$16</f>
        <v>62500</v>
      </c>
      <c r="Q39" s="124">
        <f>$N$10*P39+Q38</f>
        <v>468600</v>
      </c>
      <c r="R39" s="129">
        <f>$O39*R$16</f>
        <v>125000</v>
      </c>
      <c r="S39" s="124">
        <f>$N$10*R39+S38</f>
        <v>937200</v>
      </c>
      <c r="T39" s="129">
        <f>$O39*T$16</f>
        <v>187500</v>
      </c>
      <c r="U39" s="124">
        <f>$N$10*T39+U38</f>
        <v>1405800</v>
      </c>
      <c r="V39" s="129">
        <f t="shared" si="4"/>
        <v>250000</v>
      </c>
      <c r="W39" s="124">
        <f>$N$10*V39+W38</f>
        <v>1874400</v>
      </c>
      <c r="X39" s="129">
        <f t="shared" si="4"/>
        <v>312500</v>
      </c>
      <c r="Y39" s="124">
        <f>$N$10*X39+Y38</f>
        <v>2343000</v>
      </c>
    </row>
  </sheetData>
  <sheetProtection sheet="1" objects="1" scenarios="1"/>
  <mergeCells count="24"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</mergeCells>
  <phoneticPr fontId="14" type="noConversion"/>
  <conditionalFormatting sqref="C3:L12 C22:L31 C14:L20">
    <cfRule type="containsText" dxfId="42" priority="4" operator="containsText" text="S">
      <formula>NOT(ISERROR(SEARCH("S",C3)))</formula>
    </cfRule>
    <cfRule type="containsText" dxfId="41" priority="5" operator="containsText" text="H">
      <formula>NOT(ISERROR(SEARCH("H",C3)))</formula>
    </cfRule>
  </conditionalFormatting>
  <conditionalFormatting sqref="C3:L12 C22:L31 C14:L20">
    <cfRule type="containsText" dxfId="40" priority="3" operator="containsText" text="D">
      <formula>NOT(ISERROR(SEARCH("D",C3)))</formula>
    </cfRule>
  </conditionalFormatting>
  <conditionalFormatting sqref="C3:L12 C22:L31 C14:L20">
    <cfRule type="containsText" dxfId="39" priority="2" operator="containsText" text="R">
      <formula>NOT(ISERROR(SEARCH("R",C3)))</formula>
    </cfRule>
  </conditionalFormatting>
  <conditionalFormatting sqref="C3:L12 C22:L31 C14:L20">
    <cfRule type="containsText" dxfId="38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410" t="s">
        <v>78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1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410" t="s">
        <v>79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1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f>IF(Rules!$B$14=Rules!$E$14,0,1)</f>
        <v>0</v>
      </c>
      <c r="X20" s="232">
        <v>0</v>
      </c>
      <c r="Y20" s="232">
        <v>0</v>
      </c>
      <c r="Z20" s="232">
        <v>0</v>
      </c>
      <c r="AA20" s="232">
        <v>0</v>
      </c>
      <c r="AB20" s="232">
        <v>0</v>
      </c>
      <c r="AC20" s="232">
        <v>0</v>
      </c>
      <c r="AD20" s="232">
        <v>0</v>
      </c>
      <c r="AE20" s="232">
        <v>0</v>
      </c>
      <c r="AF20" s="134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4" t="s">
        <v>4</v>
      </c>
      <c r="B23" s="177">
        <v>11</v>
      </c>
      <c r="C23" s="178">
        <v>12</v>
      </c>
      <c r="D23" s="178">
        <v>13</v>
      </c>
      <c r="E23" s="178">
        <v>14</v>
      </c>
      <c r="F23" s="178">
        <v>15</v>
      </c>
      <c r="G23" s="178">
        <v>16</v>
      </c>
      <c r="H23" s="178">
        <v>17</v>
      </c>
      <c r="I23" s="178">
        <v>18</v>
      </c>
      <c r="J23" s="178">
        <v>19</v>
      </c>
      <c r="K23" s="178">
        <v>20</v>
      </c>
      <c r="L23" s="178">
        <v>21</v>
      </c>
      <c r="M23" s="178">
        <v>22</v>
      </c>
      <c r="N23" s="178">
        <v>23</v>
      </c>
      <c r="O23" s="178">
        <v>24</v>
      </c>
      <c r="P23" s="178">
        <v>25</v>
      </c>
      <c r="Q23" s="178">
        <v>26</v>
      </c>
      <c r="R23" s="178">
        <v>27</v>
      </c>
      <c r="S23" s="178">
        <v>28</v>
      </c>
      <c r="T23" s="178">
        <v>29</v>
      </c>
      <c r="U23" s="178">
        <v>30</v>
      </c>
      <c r="V23" s="178">
        <v>31</v>
      </c>
      <c r="W23" s="139">
        <v>32</v>
      </c>
    </row>
    <row r="24" spans="1:32" x14ac:dyDescent="0.2">
      <c r="A24" s="234" t="s">
        <v>0</v>
      </c>
      <c r="B24" s="164">
        <f t="shared" ref="B24:B30" si="12">L14</f>
        <v>0.2121090766176992</v>
      </c>
      <c r="C24" s="165">
        <f>(SUM(D24:L24)+Rules!$B$5*M24)/(9+Rules!$B$5)</f>
        <v>0.24495802642312861</v>
      </c>
      <c r="D24" s="165">
        <f>(SUM(E24:M24)+Rules!$B$5*N24)/(9+Rules!$B$5)</f>
        <v>0.27249534667872904</v>
      </c>
      <c r="E24" s="165">
        <f>(SUM(F24:N24)+Rules!$B$5*O24)/(9+Rules!$B$5)</f>
        <v>0.29995101900790128</v>
      </c>
      <c r="F24" s="165">
        <f>(SUM(G24:O24)+Rules!$B$5*P24)/(9+Rules!$B$5)</f>
        <v>0.32719621086821865</v>
      </c>
      <c r="G24" s="165">
        <f>(SUM(H24:P24)+Rules!$B$5*Q24)/(9+Rules!$B$5)</f>
        <v>0.35412091093722581</v>
      </c>
      <c r="H24" s="165">
        <f>IF(Rules!$B$4=Rules!$F$4,0,(SUM(I24:Q24)+Rules!$B$5*R24)/(9+Rules!$B$5))</f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 t="shared" ref="M24:V24" si="13">M14</f>
        <v>0.48267271400214923</v>
      </c>
      <c r="N24" s="165">
        <f t="shared" si="13"/>
        <v>0.51962466300199572</v>
      </c>
      <c r="O24" s="165">
        <f t="shared" si="13"/>
        <v>0.55393718707328177</v>
      </c>
      <c r="P24" s="165">
        <f t="shared" si="13"/>
        <v>0.58579881656804733</v>
      </c>
      <c r="Q24" s="165">
        <f t="shared" si="13"/>
        <v>0.61538461538461542</v>
      </c>
      <c r="R24" s="165">
        <f t="shared" si="13"/>
        <v>0</v>
      </c>
      <c r="S24" s="165">
        <f t="shared" si="13"/>
        <v>0</v>
      </c>
      <c r="T24" s="165">
        <f t="shared" si="13"/>
        <v>0</v>
      </c>
      <c r="U24" s="165">
        <f t="shared" si="13"/>
        <v>0</v>
      </c>
      <c r="V24" s="165">
        <f t="shared" si="13"/>
        <v>0</v>
      </c>
      <c r="W24" s="58">
        <f t="shared" ref="W24:W30" si="14">W14</f>
        <v>1</v>
      </c>
    </row>
    <row r="25" spans="1:32" x14ac:dyDescent="0.2">
      <c r="A25" s="233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3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3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3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3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35">
        <v>22</v>
      </c>
      <c r="B30" s="161">
        <f t="shared" si="12"/>
        <v>0</v>
      </c>
      <c r="C30" s="162">
        <f>(SUM(D30:L30)+Rules!$B$5*M30)/(9+Rules!$B$5)</f>
        <v>0</v>
      </c>
      <c r="D30" s="162">
        <f>(SUM(E30:M30)+Rules!$B$5*N30)/(9+Rules!$B$5)</f>
        <v>0</v>
      </c>
      <c r="E30" s="162">
        <f>(SUM(F30:N30)+Rules!$B$5*O30)/(9+Rules!$B$5)</f>
        <v>0</v>
      </c>
      <c r="F30" s="162">
        <f>(SUM(G30:O30)+Rules!$B$5*P30)/(9+Rules!$B$5)</f>
        <v>0</v>
      </c>
      <c r="G30" s="162">
        <f>(SUM(H30:P30)+Rules!$B$5*Q30)/(9+Rules!$B$5)</f>
        <v>0</v>
      </c>
      <c r="H30" s="162">
        <f>IF(Rules!$B$4=Rules!$F$4,0,(SUM(I30:Q30)+Rules!$B$5*R30)/(9+Rules!$B$5))</f>
        <v>0</v>
      </c>
      <c r="I30" s="166">
        <v>0</v>
      </c>
      <c r="J30" s="166">
        <v>0</v>
      </c>
      <c r="K30" s="166">
        <v>0</v>
      </c>
      <c r="L30" s="166">
        <v>0</v>
      </c>
      <c r="M30" s="162">
        <f t="shared" si="19"/>
        <v>0</v>
      </c>
      <c r="N30" s="162">
        <f t="shared" si="19"/>
        <v>0</v>
      </c>
      <c r="O30" s="162">
        <f t="shared" si="19"/>
        <v>0</v>
      </c>
      <c r="P30" s="162">
        <f t="shared" si="19"/>
        <v>0</v>
      </c>
      <c r="Q30" s="162">
        <f t="shared" si="19"/>
        <v>0</v>
      </c>
      <c r="R30" s="166">
        <f t="shared" si="20"/>
        <v>0</v>
      </c>
      <c r="S30" s="166">
        <f t="shared" si="20"/>
        <v>0</v>
      </c>
      <c r="T30" s="166">
        <f t="shared" si="20"/>
        <v>0</v>
      </c>
      <c r="U30" s="166">
        <f t="shared" si="20"/>
        <v>0</v>
      </c>
      <c r="V30" s="166">
        <f t="shared" si="20"/>
        <v>0</v>
      </c>
      <c r="W30" s="10">
        <f t="shared" si="14"/>
        <v>0</v>
      </c>
    </row>
    <row r="31" spans="1:32" ht="17" thickBot="1" x14ac:dyDescent="0.25">
      <c r="A31" s="136"/>
      <c r="B31" s="236">
        <f t="shared" ref="B31:W31" si="21">SUM(B24:B30)</f>
        <v>1</v>
      </c>
      <c r="C31" s="162">
        <f t="shared" si="21"/>
        <v>0.99999999999999978</v>
      </c>
      <c r="D31" s="162">
        <f t="shared" si="21"/>
        <v>0.99999999999999989</v>
      </c>
      <c r="E31" s="162">
        <f t="shared" si="21"/>
        <v>0.99999999999999978</v>
      </c>
      <c r="F31" s="162">
        <f t="shared" si="21"/>
        <v>1.0000000000000002</v>
      </c>
      <c r="G31" s="162">
        <f t="shared" si="21"/>
        <v>1</v>
      </c>
      <c r="H31" s="162">
        <f t="shared" si="21"/>
        <v>1</v>
      </c>
      <c r="I31" s="162">
        <f t="shared" si="21"/>
        <v>1</v>
      </c>
      <c r="J31" s="162">
        <f t="shared" si="21"/>
        <v>1</v>
      </c>
      <c r="K31" s="162">
        <f t="shared" si="21"/>
        <v>1</v>
      </c>
      <c r="L31" s="162">
        <f t="shared" si="21"/>
        <v>1</v>
      </c>
      <c r="M31" s="162">
        <f t="shared" si="21"/>
        <v>0.99999999999999989</v>
      </c>
      <c r="N31" s="162">
        <f t="shared" si="21"/>
        <v>0.99999999999999978</v>
      </c>
      <c r="O31" s="162">
        <f t="shared" si="21"/>
        <v>0.99999999999999978</v>
      </c>
      <c r="P31" s="162">
        <f t="shared" si="21"/>
        <v>0.99999999999999989</v>
      </c>
      <c r="Q31" s="162">
        <f t="shared" si="21"/>
        <v>0.99999999999999978</v>
      </c>
      <c r="R31" s="162">
        <f t="shared" si="21"/>
        <v>1</v>
      </c>
      <c r="S31" s="162">
        <f t="shared" si="21"/>
        <v>1</v>
      </c>
      <c r="T31" s="162">
        <f t="shared" si="21"/>
        <v>1</v>
      </c>
      <c r="U31" s="162">
        <f t="shared" si="21"/>
        <v>1</v>
      </c>
      <c r="V31" s="162">
        <f t="shared" si="21"/>
        <v>1</v>
      </c>
      <c r="W31" s="162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workbookViewId="0">
      <selection activeCell="G2" sqref="G2"/>
    </sheetView>
  </sheetViews>
  <sheetFormatPr baseColWidth="10" defaultRowHeight="16" x14ac:dyDescent="0.2"/>
  <cols>
    <col min="2" max="2" width="10.83203125" style="250"/>
  </cols>
  <sheetData>
    <row r="2" spans="1:19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409" t="s">
        <v>162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x14ac:dyDescent="0.2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0.49311512312538874</v>
      </c>
      <c r="C9">
        <f>B9+D6*C7</f>
        <v>0.51594500696011258</v>
      </c>
      <c r="D9">
        <f>C9+E6*D7</f>
        <v>0.52141409437124875</v>
      </c>
      <c r="E9">
        <f t="shared" ref="E9:J9" si="2">D9+F6*E7</f>
        <v>0.52272425947446122</v>
      </c>
      <c r="F9">
        <f t="shared" si="2"/>
        <v>0.52303812035629327</v>
      </c>
      <c r="G9">
        <f t="shared" si="2"/>
        <v>0.52311330832527736</v>
      </c>
      <c r="H9">
        <f t="shared" si="2"/>
        <v>0.52313132022483921</v>
      </c>
      <c r="I9">
        <f t="shared" si="2"/>
        <v>0.52313563512428674</v>
      </c>
      <c r="J9">
        <f t="shared" si="2"/>
        <v>0.52313666879412135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0.74644314404449486</v>
      </c>
      <c r="C11">
        <f t="shared" ref="C11:J11" si="3">B11+C6*D7</f>
        <v>0.78100142357920843</v>
      </c>
      <c r="D11">
        <f t="shared" si="3"/>
        <v>0.78928014514091682</v>
      </c>
      <c r="E11">
        <f t="shared" si="3"/>
        <v>0.79126338133262164</v>
      </c>
      <c r="F11">
        <f t="shared" si="3"/>
        <v>0.79173848195809504</v>
      </c>
      <c r="G11">
        <f t="shared" si="3"/>
        <v>0.79185229624066478</v>
      </c>
      <c r="H11">
        <f t="shared" si="3"/>
        <v>0.79187956139297633</v>
      </c>
      <c r="I11">
        <f t="shared" si="3"/>
        <v>0.79188609298561818</v>
      </c>
      <c r="J11">
        <f t="shared" si="3"/>
        <v>0.79188765768263336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0.3978152025489306</v>
      </c>
      <c r="C13" s="114">
        <v>1</v>
      </c>
      <c r="D13" s="268">
        <f>C13*B7</f>
        <v>0.60218479745106923</v>
      </c>
      <c r="E13" s="165"/>
      <c r="F13" s="165"/>
      <c r="G13" s="165"/>
      <c r="H13" s="165"/>
      <c r="I13" s="165"/>
      <c r="J13" s="165"/>
      <c r="K13" s="165"/>
      <c r="L13" s="165"/>
      <c r="M13" s="58"/>
      <c r="Q13" s="28">
        <f>B13-D13</f>
        <v>-0.20436959490213863</v>
      </c>
      <c r="R13" s="2">
        <f>1+($J$2-1)*SUM(C13)</f>
        <v>1.5003715654173615</v>
      </c>
      <c r="S13" s="8">
        <f>B13*R13-D13*COUNT(D13:M13)</f>
        <v>-5.3141792559054934E-3</v>
      </c>
    </row>
    <row r="14" spans="1:19" x14ac:dyDescent="0.2">
      <c r="A14" s="261">
        <v>2</v>
      </c>
      <c r="B14" s="121">
        <f t="shared" ref="B14:B22" si="4">C14*$B$6</f>
        <v>0.4931151231253888</v>
      </c>
      <c r="C14" s="116">
        <f>C13+B7*B6</f>
        <v>1.2395582671698839</v>
      </c>
      <c r="D14" s="242">
        <f>C14*B7</f>
        <v>0.74644314404449497</v>
      </c>
      <c r="E14" s="1">
        <f>D14*B7</f>
        <v>0.44949671350517351</v>
      </c>
      <c r="F14" s="1"/>
      <c r="G14" s="1"/>
      <c r="H14" s="1"/>
      <c r="I14" s="1"/>
      <c r="J14" s="1"/>
      <c r="K14" s="1"/>
      <c r="L14" s="1"/>
      <c r="M14" s="9"/>
      <c r="Q14" s="112">
        <f>B14-E14</f>
        <v>4.3618409620215293E-2</v>
      </c>
      <c r="R14" s="1">
        <f>1+($J$2-1)*SUM(C14:D14)*$B$6</f>
        <v>1.3953243363832839</v>
      </c>
      <c r="S14" s="9">
        <f>B14*R14-E14*COUNT(D14:M14)</f>
        <v>-0.2109378950748525</v>
      </c>
    </row>
    <row r="15" spans="1:19" x14ac:dyDescent="0.2">
      <c r="A15" s="261">
        <v>3</v>
      </c>
      <c r="B15" s="121">
        <f t="shared" si="4"/>
        <v>0.5159450069601127</v>
      </c>
      <c r="C15" s="116">
        <f>C14+C6*C7</f>
        <v>1.2969464305393215</v>
      </c>
      <c r="D15" s="242">
        <f>C15*$B$11</f>
        <v>0.96809677126905613</v>
      </c>
      <c r="E15" s="1">
        <f>D15*B6</f>
        <v>0.38512361314936533</v>
      </c>
      <c r="F15" s="1">
        <f>E15*B6</f>
        <v>0.15320802817139076</v>
      </c>
      <c r="G15" s="1"/>
      <c r="H15" s="1"/>
      <c r="I15" s="1"/>
      <c r="J15" s="1"/>
      <c r="K15" s="1"/>
      <c r="L15" s="1"/>
      <c r="M15" s="9"/>
      <c r="Q15" s="112">
        <f>B15-F15</f>
        <v>0.36273697878872191</v>
      </c>
      <c r="R15" s="1">
        <f>1+($J$2-1)*SUM(C15:E15)*$B$6</f>
        <v>1.5275300568832673</v>
      </c>
      <c r="S15" s="9">
        <f>B15*R15-F15*COUNT(D15:M15)</f>
        <v>0.32849742131624637</v>
      </c>
    </row>
    <row r="16" spans="1:19" x14ac:dyDescent="0.2">
      <c r="A16" s="261">
        <v>4</v>
      </c>
      <c r="B16" s="121">
        <f t="shared" si="4"/>
        <v>0.52141409437124897</v>
      </c>
      <c r="C16" s="116">
        <f>C15+D6*D7</f>
        <v>1.3106942395121661</v>
      </c>
      <c r="D16" s="242">
        <f>C16*$C$11</f>
        <v>1.0236540669360696</v>
      </c>
      <c r="E16" s="1">
        <f>D16*$B$11</f>
        <v>0.76409956013769365</v>
      </c>
      <c r="F16" s="1">
        <f>E16*B7</f>
        <v>0.46012913885396817</v>
      </c>
      <c r="G16" s="1">
        <f>F16*B7</f>
        <v>0.27708277228211176</v>
      </c>
      <c r="H16" s="1"/>
      <c r="I16" s="1"/>
      <c r="J16" s="1"/>
      <c r="K16" s="1"/>
      <c r="L16" s="1"/>
      <c r="M16" s="9"/>
      <c r="Q16" s="112">
        <f>B16-G16</f>
        <v>0.24433132208913722</v>
      </c>
      <c r="R16" s="1">
        <f>1+($J$2-1)*SUM(C16:F16)*$B$6</f>
        <v>1.7083540249269666</v>
      </c>
      <c r="S16" s="9">
        <f>B16*R16-G16*COUNT(D16:M16)</f>
        <v>-0.21757122235567461</v>
      </c>
    </row>
    <row r="17" spans="1:19" x14ac:dyDescent="0.2">
      <c r="A17" s="261">
        <v>5</v>
      </c>
      <c r="B17" s="121">
        <f t="shared" si="4"/>
        <v>0.52272425947446133</v>
      </c>
      <c r="C17" s="116">
        <f>C16+E6*E7</f>
        <v>1.3139876408070834</v>
      </c>
      <c r="D17" s="242">
        <f>C17*$D$11</f>
        <v>1.0371043558495856</v>
      </c>
      <c r="E17" s="1">
        <f>D17*$C$11</f>
        <v>0.80997997831872437</v>
      </c>
      <c r="F17" s="1">
        <f>E17*$B$11</f>
        <v>0.60460400162932038</v>
      </c>
      <c r="G17" s="1">
        <f>F17*B7</f>
        <v>0.3640833382592582</v>
      </c>
      <c r="H17" s="1">
        <f>G17*B7</f>
        <v>0.21924545130496054</v>
      </c>
      <c r="I17" s="1"/>
      <c r="J17" s="1"/>
      <c r="K17" s="1"/>
      <c r="L17" s="1"/>
      <c r="M17" s="9"/>
      <c r="Q17" s="112">
        <f>B17-H17</f>
        <v>0.30347880816950079</v>
      </c>
      <c r="R17" s="1">
        <f>1+($J$2-1)*SUM(C17:G17)*$B$6</f>
        <v>1.822050956939151</v>
      </c>
      <c r="S17" s="9">
        <f>B17*R17-H17*COUNT(D17:M17)</f>
        <v>-0.1437970193340512</v>
      </c>
    </row>
    <row r="18" spans="1:19" x14ac:dyDescent="0.2">
      <c r="A18" s="261">
        <v>6</v>
      </c>
      <c r="B18" s="121">
        <f t="shared" si="4"/>
        <v>0.52303812035629338</v>
      </c>
      <c r="C18" s="116">
        <f>C17+F6*F7</f>
        <v>1.3147766023143888</v>
      </c>
      <c r="D18" s="242">
        <f>C18*$E$11</f>
        <v>1.0403345800442989</v>
      </c>
      <c r="E18" s="1">
        <f>D18*$D$11</f>
        <v>0.82111542833247897</v>
      </c>
      <c r="F18" s="1">
        <f>E18*$C$11</f>
        <v>0.6412923184505176</v>
      </c>
      <c r="G18" s="1">
        <f>F18*$B$11</f>
        <v>0.47868825443578777</v>
      </c>
      <c r="H18" s="1">
        <f>G18*B7</f>
        <v>0.28825878953962075</v>
      </c>
      <c r="I18" s="1">
        <f>H18*B7</f>
        <v>0.1735850607924069</v>
      </c>
      <c r="J18" s="1"/>
      <c r="K18" s="1"/>
      <c r="L18" s="1"/>
      <c r="M18" s="9"/>
      <c r="Q18" s="112">
        <f>B18-I18</f>
        <v>0.3494530595638865</v>
      </c>
      <c r="R18" s="1">
        <f>1+($J$2-1)*SUM(C18:H18)*$B$6</f>
        <v>1.9125627797948357</v>
      </c>
      <c r="S18" s="9">
        <f>B18*R18-I18*COUNT(D18:M18)</f>
        <v>-4.116712334714312E-2</v>
      </c>
    </row>
    <row r="19" spans="1:19" x14ac:dyDescent="0.2">
      <c r="A19" s="261">
        <v>7</v>
      </c>
      <c r="B19" s="121">
        <f t="shared" si="4"/>
        <v>0.52311330832527747</v>
      </c>
      <c r="C19" s="116">
        <f>C18+G6*G7</f>
        <v>1.3149656045659426</v>
      </c>
      <c r="D19" s="242">
        <f>C19*$F$11</f>
        <v>1.0411088715861481</v>
      </c>
      <c r="E19" s="1">
        <f>D19*$E$11</f>
        <v>0.82379132606664573</v>
      </c>
      <c r="F19" s="1">
        <f>E19*$D$11</f>
        <v>0.65020213740371047</v>
      </c>
      <c r="G19" s="1">
        <f>F19*$C$11</f>
        <v>0.50780879492654196</v>
      </c>
      <c r="H19" s="1">
        <f>G19*$B$11</f>
        <v>0.37905039345841413</v>
      </c>
      <c r="I19" s="1">
        <f>H19*B7</f>
        <v>0.22825838440850321</v>
      </c>
      <c r="J19" s="1">
        <f>I19*B7</f>
        <v>0.13745372898154282</v>
      </c>
      <c r="K19" s="1"/>
      <c r="L19" s="1"/>
      <c r="M19" s="9"/>
      <c r="Q19" s="112">
        <f>B19-J19</f>
        <v>0.38565957934373463</v>
      </c>
      <c r="R19" s="1">
        <f>1+($J$2-1)*SUM(C19:I19)*$B$6</f>
        <v>1.9843659576216783</v>
      </c>
      <c r="S19" s="9">
        <f>B19*R19-J19*COUNT(D19:M19)</f>
        <v>7.5872138148733836E-2</v>
      </c>
    </row>
    <row r="20" spans="1:19" x14ac:dyDescent="0.2">
      <c r="A20" s="261">
        <v>8</v>
      </c>
      <c r="B20" s="121">
        <f t="shared" si="4"/>
        <v>0.52311762322472488</v>
      </c>
      <c r="C20" s="116">
        <f>C19+I6*I7</f>
        <v>1.314976451058032</v>
      </c>
      <c r="D20" s="242">
        <f>C20*$G$11</f>
        <v>1.0412671222727028</v>
      </c>
      <c r="E20" s="1">
        <f>D20*$F$11</f>
        <v>0.8244112507010638</v>
      </c>
      <c r="F20" s="1">
        <f>E20*$E$11</f>
        <v>0.6523264338383794</v>
      </c>
      <c r="G20" s="1">
        <f>F20*$D$11</f>
        <v>0.51486830237921277</v>
      </c>
      <c r="H20" s="1">
        <f>G20*$C$11</f>
        <v>0.40211287711397553</v>
      </c>
      <c r="I20" s="1">
        <f>H20*$B$11</f>
        <v>0.30015440025373352</v>
      </c>
      <c r="J20" s="1">
        <f>I20*$B$7</f>
        <v>0.18074841672084169</v>
      </c>
      <c r="K20" s="1">
        <f>J20*$B$7</f>
        <v>0.10884394871264151</v>
      </c>
      <c r="L20" s="1"/>
      <c r="M20" s="9"/>
      <c r="Q20" s="112">
        <f>B20-K20</f>
        <v>0.41427367451208336</v>
      </c>
      <c r="R20" s="1">
        <f>1+($J$2-1)*SUM(C20:J20)*$B$6</f>
        <v>2.041232057391678</v>
      </c>
      <c r="S20" s="9">
        <f>B20*R20-K20*COUNT(D20:M20)</f>
        <v>0.19705287261171767</v>
      </c>
    </row>
    <row r="21" spans="1:19" x14ac:dyDescent="0.2">
      <c r="A21" s="261">
        <v>9</v>
      </c>
      <c r="B21" s="121">
        <f t="shared" si="4"/>
        <v>0.52311865689455961</v>
      </c>
      <c r="C21" s="116">
        <f>C20+J6*J7</f>
        <v>1.3149790494248819</v>
      </c>
      <c r="D21" s="242">
        <f>C21*$H$11</f>
        <v>1.0413050328995284</v>
      </c>
      <c r="E21" s="1">
        <f>D21*$G$11</f>
        <v>0.82455978138845254</v>
      </c>
      <c r="F21" s="1">
        <f>E21*$F$11</f>
        <v>0.6528357096001921</v>
      </c>
      <c r="G21" s="1">
        <f>F21*$E$11</f>
        <v>0.51656499103292941</v>
      </c>
      <c r="H21" s="1">
        <f>G21*$D$11</f>
        <v>0.40771449109718694</v>
      </c>
      <c r="I21" s="1">
        <f>H21*$C$11</f>
        <v>0.31842559796077552</v>
      </c>
      <c r="J21" s="1">
        <f>I21*$B$11</f>
        <v>0.23768660448608958</v>
      </c>
      <c r="K21" s="1">
        <f>J21*$B$7</f>
        <v>0.14313125977928826</v>
      </c>
      <c r="L21" s="1">
        <f>K21*$B$7</f>
        <v>8.6191468679107069E-2</v>
      </c>
      <c r="M21" s="9"/>
      <c r="Q21" s="112">
        <f>B21-L21</f>
        <v>0.43692718821545251</v>
      </c>
      <c r="R21" s="1">
        <f>1+($J$2-1)*SUM(C21:K21)*$B$6</f>
        <v>2.0862857154203374</v>
      </c>
      <c r="S21" s="9">
        <f>B21*R21-L21*COUNT(D21:M21)</f>
        <v>0.3156517632370287</v>
      </c>
    </row>
    <row r="22" spans="1:19" ht="17" thickBot="1" x14ac:dyDescent="0.25">
      <c r="A22" s="262">
        <v>10</v>
      </c>
      <c r="B22" s="122">
        <f t="shared" si="4"/>
        <v>0.52311890451871401</v>
      </c>
      <c r="C22" s="243">
        <f>C21+K6*K7</f>
        <v>1.3149796718851419</v>
      </c>
      <c r="D22" s="269">
        <f>C22*$I$11</f>
        <v>1.0413141147246352</v>
      </c>
      <c r="E22" s="166">
        <f>D22*$H$11</f>
        <v>0.82459536444045956</v>
      </c>
      <c r="F22" s="166">
        <f>E22*$G$11</f>
        <v>0.65295773280158576</v>
      </c>
      <c r="G22" s="166">
        <f>F22*$F$11</f>
        <v>0.516971764151127</v>
      </c>
      <c r="H22" s="166">
        <f>G22*$E$11</f>
        <v>0.40906082615571132</v>
      </c>
      <c r="I22" s="166">
        <f>H22*$D$11</f>
        <v>0.32286358823964317</v>
      </c>
      <c r="J22" s="166">
        <f>I22*$C$11</f>
        <v>0.2521569220370527</v>
      </c>
      <c r="K22" s="166">
        <f>J22*$B$11</f>
        <v>0.18822080567792018</v>
      </c>
      <c r="L22" s="166">
        <f>K22*$B$7</f>
        <v>0.11334370774323543</v>
      </c>
      <c r="M22" s="10">
        <f>L22*$B$7</f>
        <v>6.8253857689713412E-2</v>
      </c>
      <c r="Q22" s="113">
        <f>B22-M22</f>
        <v>0.45486504682900059</v>
      </c>
      <c r="R22" s="166">
        <f>1+($J$2-1)*SUM(C22:L22)*$B$6</f>
        <v>2.1219687833960648</v>
      </c>
      <c r="S22" s="10">
        <f>B22*R22-M22*COUNT(D22:M22)</f>
        <v>0.4275034084959235</v>
      </c>
    </row>
    <row r="25" spans="1:19" x14ac:dyDescent="0.2">
      <c r="A25" s="409" t="s">
        <v>164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</row>
    <row r="26" spans="1:19" x14ac:dyDescent="0.2">
      <c r="A26" t="s">
        <v>163</v>
      </c>
      <c r="B26" s="250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9" x14ac:dyDescent="0.2">
      <c r="A27" t="s">
        <v>157</v>
      </c>
      <c r="B27" s="250">
        <f>$C$2</f>
        <v>0.3978152025489306</v>
      </c>
      <c r="C27">
        <f>B27*$C$2</f>
        <v>0.15825693537904667</v>
      </c>
      <c r="D27">
        <f t="shared" ref="D27:K27" si="5">C27*$C$2</f>
        <v>6.2957014802588473E-2</v>
      </c>
      <c r="E27">
        <f t="shared" si="5"/>
        <v>2.5045257595567756E-2</v>
      </c>
      <c r="F27">
        <f t="shared" si="5"/>
        <v>9.96338422327093E-3</v>
      </c>
      <c r="G27">
        <f t="shared" si="5"/>
        <v>3.9635857128533444E-3</v>
      </c>
      <c r="H27">
        <f t="shared" si="5"/>
        <v>1.5767746531788007E-3</v>
      </c>
      <c r="I27">
        <f t="shared" si="5"/>
        <v>6.2726492802834437E-4</v>
      </c>
      <c r="J27">
        <f t="shared" si="5"/>
        <v>2.495355243954362E-4</v>
      </c>
      <c r="K27">
        <f t="shared" si="5"/>
        <v>9.9269025180524062E-5</v>
      </c>
    </row>
    <row r="28" spans="1:19" x14ac:dyDescent="0.2">
      <c r="A28" t="s">
        <v>158</v>
      </c>
      <c r="B28" s="250">
        <f>$E$2</f>
        <v>0.60218479745106923</v>
      </c>
      <c r="C28">
        <f>B28*$E$2</f>
        <v>0.3626265302811853</v>
      </c>
      <c r="D28">
        <f t="shared" ref="D28:K28" si="6">C28*$E$2</f>
        <v>0.21836818368775959</v>
      </c>
      <c r="E28">
        <f t="shared" si="6"/>
        <v>0.13149800046377139</v>
      </c>
      <c r="F28">
        <f t="shared" si="6"/>
        <v>7.9186096774496784E-2</v>
      </c>
      <c r="G28">
        <f t="shared" si="6"/>
        <v>4.7684663647091112E-2</v>
      </c>
      <c r="H28">
        <f t="shared" si="6"/>
        <v>2.8714979519845925E-2</v>
      </c>
      <c r="I28">
        <f t="shared" si="6"/>
        <v>1.7291724125970021E-2</v>
      </c>
      <c r="J28">
        <f t="shared" si="6"/>
        <v>1.0412813390377024E-2</v>
      </c>
      <c r="K28">
        <f t="shared" si="6"/>
        <v>6.2704379223799695E-3</v>
      </c>
    </row>
    <row r="29" spans="1:19" x14ac:dyDescent="0.2">
      <c r="B29" s="250">
        <v>1</v>
      </c>
      <c r="C29">
        <v>2</v>
      </c>
      <c r="D29">
        <v>3</v>
      </c>
      <c r="E29" s="250">
        <v>4</v>
      </c>
      <c r="F29">
        <v>5</v>
      </c>
      <c r="G29">
        <v>6</v>
      </c>
      <c r="H29" s="250">
        <v>7</v>
      </c>
      <c r="I29">
        <v>8</v>
      </c>
      <c r="J29">
        <v>9</v>
      </c>
      <c r="K29" s="250"/>
    </row>
    <row r="30" spans="1:19" x14ac:dyDescent="0.2">
      <c r="B30" s="250">
        <f>B27+C27*B28</f>
        <v>0.49311512312538874</v>
      </c>
      <c r="C30">
        <f>B30+D27*C28</f>
        <v>0.51594500696011258</v>
      </c>
      <c r="D30">
        <f>C30+E27*D28</f>
        <v>0.52141409437124875</v>
      </c>
      <c r="E30">
        <f t="shared" ref="E30:J30" si="7">D30+F27*E28</f>
        <v>0.52272425947446122</v>
      </c>
      <c r="F30">
        <f t="shared" si="7"/>
        <v>0.52303812035629327</v>
      </c>
      <c r="G30">
        <f t="shared" si="7"/>
        <v>0.52311330832527736</v>
      </c>
      <c r="H30">
        <f t="shared" si="7"/>
        <v>0.52313132022483921</v>
      </c>
      <c r="I30">
        <f t="shared" si="7"/>
        <v>0.52313563512428674</v>
      </c>
      <c r="J30">
        <f t="shared" si="7"/>
        <v>0.52313666879412135</v>
      </c>
    </row>
    <row r="31" spans="1:19" x14ac:dyDescent="0.2">
      <c r="B31" s="250">
        <v>-1</v>
      </c>
      <c r="C31">
        <v>-2</v>
      </c>
      <c r="D31" s="250">
        <v>-3</v>
      </c>
      <c r="E31">
        <v>-4</v>
      </c>
      <c r="F31" s="250">
        <v>-5</v>
      </c>
      <c r="G31">
        <v>-6</v>
      </c>
      <c r="H31" s="250">
        <v>-7</v>
      </c>
      <c r="I31">
        <v>-8</v>
      </c>
      <c r="J31" s="250">
        <v>-9</v>
      </c>
      <c r="K31" s="250"/>
    </row>
    <row r="32" spans="1:19" ht="17" thickBot="1" x14ac:dyDescent="0.25">
      <c r="B32" s="250">
        <f>B28+B27*C28</f>
        <v>0.74644314404449486</v>
      </c>
      <c r="C32">
        <f t="shared" ref="C32:J32" si="8">B32+C27*D28</f>
        <v>0.78100142357920843</v>
      </c>
      <c r="D32">
        <f t="shared" si="8"/>
        <v>0.78928014514091682</v>
      </c>
      <c r="E32">
        <f t="shared" si="8"/>
        <v>0.79126338133262164</v>
      </c>
      <c r="F32">
        <f t="shared" si="8"/>
        <v>0.79173848195809504</v>
      </c>
      <c r="G32">
        <f t="shared" si="8"/>
        <v>0.79185229624066478</v>
      </c>
      <c r="H32">
        <f t="shared" si="8"/>
        <v>0.79187956139297633</v>
      </c>
      <c r="I32">
        <f t="shared" si="8"/>
        <v>0.79188609298561818</v>
      </c>
      <c r="J32">
        <f t="shared" si="8"/>
        <v>0.79188765768263336</v>
      </c>
    </row>
    <row r="33" spans="1:19" ht="17" thickBot="1" x14ac:dyDescent="0.25">
      <c r="A33" s="259"/>
      <c r="B33" s="257">
        <v>2</v>
      </c>
      <c r="C33" s="263">
        <v>1</v>
      </c>
      <c r="D33" s="270">
        <v>0</v>
      </c>
      <c r="E33" s="267">
        <v>-1</v>
      </c>
      <c r="F33" s="178">
        <v>-2</v>
      </c>
      <c r="G33" s="178">
        <v>-3</v>
      </c>
      <c r="H33" s="178">
        <v>-4</v>
      </c>
      <c r="I33" s="178">
        <v>-5</v>
      </c>
      <c r="J33" s="178">
        <v>-6</v>
      </c>
      <c r="K33" s="178">
        <v>-7</v>
      </c>
      <c r="L33" s="178">
        <v>-8</v>
      </c>
      <c r="M33" s="178">
        <v>-9</v>
      </c>
      <c r="N33" s="139">
        <v>-10</v>
      </c>
      <c r="Q33" s="29" t="s">
        <v>61</v>
      </c>
      <c r="R33" s="19" t="s">
        <v>58</v>
      </c>
      <c r="S33" s="20" t="s">
        <v>60</v>
      </c>
    </row>
    <row r="34" spans="1:19" x14ac:dyDescent="0.2">
      <c r="A34" s="260">
        <v>1</v>
      </c>
      <c r="B34" s="252">
        <f>C34*$B$27</f>
        <v>0.15825693537904667</v>
      </c>
      <c r="C34" s="264">
        <f>D34*$B$6</f>
        <v>0.3978152025489306</v>
      </c>
      <c r="D34" s="114">
        <v>1</v>
      </c>
      <c r="E34" s="268">
        <f>D34*B28</f>
        <v>0.60218479745106923</v>
      </c>
      <c r="F34" s="165"/>
      <c r="G34" s="165"/>
      <c r="H34" s="165"/>
      <c r="I34" s="165"/>
      <c r="J34" s="165"/>
      <c r="K34" s="165"/>
      <c r="L34" s="165"/>
      <c r="M34" s="165"/>
      <c r="N34" s="58"/>
      <c r="Q34" s="28">
        <f>B34-E34</f>
        <v>-0.44392786207202256</v>
      </c>
      <c r="R34" s="2">
        <f>1+($J$2-1)*SUM(C34:D34)*$B$27</f>
        <v>1.2782426861400009</v>
      </c>
      <c r="S34" s="8">
        <f>B34*R34*COUNT(B34:C34)-E34*COUNT(E34:N34)</f>
        <v>-0.1976032570926749</v>
      </c>
    </row>
    <row r="35" spans="1:19" x14ac:dyDescent="0.2">
      <c r="A35" s="261">
        <v>2</v>
      </c>
      <c r="B35" s="254">
        <f t="shared" ref="B35:B43" si="9">C35*$B$27</f>
        <v>0.23408044979308809</v>
      </c>
      <c r="C35" s="265">
        <f t="shared" ref="C35:C43" si="10">D35*$B$6</f>
        <v>0.58841504370184694</v>
      </c>
      <c r="D35" s="116">
        <f>D34+(B28*B27*2)</f>
        <v>1.4791165343397676</v>
      </c>
      <c r="E35" s="242">
        <f>D35*B28</f>
        <v>0.89070149063792048</v>
      </c>
      <c r="F35" s="1">
        <f>E35*B28</f>
        <v>0.5363668967291616</v>
      </c>
      <c r="G35" s="1"/>
      <c r="H35" s="1"/>
      <c r="I35" s="1"/>
      <c r="J35" s="1"/>
      <c r="K35" s="1"/>
      <c r="L35" s="1"/>
      <c r="M35" s="1"/>
      <c r="N35" s="9"/>
      <c r="Q35" s="112">
        <f>B35-F35</f>
        <v>-0.30228644693607354</v>
      </c>
      <c r="R35" s="1">
        <f>1+($J$2-1)*SUM(C35:E35)*$B$27</f>
        <v>1.5888523130644367</v>
      </c>
      <c r="S35" s="9">
        <f>B35*R35*COUNT(B35:C35)-F35*COUNT(E35:N35)</f>
        <v>-0.32889526526449964</v>
      </c>
    </row>
    <row r="36" spans="1:19" s="290" customFormat="1" x14ac:dyDescent="0.2">
      <c r="A36" s="283">
        <v>3</v>
      </c>
      <c r="B36" s="284">
        <f t="shared" si="9"/>
        <v>0.24316252465496735</v>
      </c>
      <c r="C36" s="285">
        <f t="shared" si="10"/>
        <v>0.61124492753657089</v>
      </c>
      <c r="D36" s="286">
        <f>D35+C27*C28</f>
        <v>1.5365046977092052</v>
      </c>
      <c r="E36" s="287">
        <f>D36*$B$32</f>
        <v>1.1469133973971952</v>
      </c>
      <c r="F36" s="288">
        <f>E36*B27</f>
        <v>0.45625958549164736</v>
      </c>
      <c r="G36" s="288">
        <f>F36*B27</f>
        <v>0.18150699941725082</v>
      </c>
      <c r="H36" s="288"/>
      <c r="I36" s="288"/>
      <c r="J36" s="288"/>
      <c r="K36" s="288"/>
      <c r="L36" s="288"/>
      <c r="M36" s="288"/>
      <c r="N36" s="289"/>
      <c r="Q36" s="291">
        <f>B36-G36</f>
        <v>6.165552523771653E-2</v>
      </c>
      <c r="R36" s="288">
        <f>1+($J$2-1)*SUM(C36:F36)*$B$27</f>
        <v>1.7466414588190893</v>
      </c>
      <c r="S36" s="289">
        <f>B36*R36*COUNT(B36:C36)-G36*COUNT(E36:N36)</f>
        <v>0.30491449533521742</v>
      </c>
    </row>
    <row r="37" spans="1:19" x14ac:dyDescent="0.2">
      <c r="A37" s="261">
        <v>4</v>
      </c>
      <c r="B37" s="254">
        <f t="shared" si="9"/>
        <v>0.24533821077118631</v>
      </c>
      <c r="C37" s="265">
        <f t="shared" si="10"/>
        <v>0.61671401494770706</v>
      </c>
      <c r="D37" s="116">
        <f>D36+D27*D28</f>
        <v>1.5502525066820498</v>
      </c>
      <c r="E37" s="242">
        <f>D37*$C$11</f>
        <v>1.2107494146259172</v>
      </c>
      <c r="F37" s="1">
        <f>E37*$B$11</f>
        <v>0.90375559970340136</v>
      </c>
      <c r="G37" s="1">
        <f>F37*B28</f>
        <v>0.54422788275266232</v>
      </c>
      <c r="H37" s="1">
        <f>G37*B28</f>
        <v>0.3277257573426362</v>
      </c>
      <c r="I37" s="1"/>
      <c r="J37" s="1"/>
      <c r="K37" s="1"/>
      <c r="L37" s="1"/>
      <c r="M37" s="1"/>
      <c r="N37" s="9"/>
      <c r="Q37" s="112">
        <f>B37-H37</f>
        <v>-8.2387546571449893E-2</v>
      </c>
      <c r="R37" s="1">
        <f>1+($J$2-1)*SUM(C37:G37)*$B$27</f>
        <v>1.9605816035754506</v>
      </c>
      <c r="S37" s="9">
        <f>B37*R37*COUNT(B37:C37)-H37*COUNT(E37:N37)</f>
        <v>-0.34889186398633609</v>
      </c>
    </row>
    <row r="38" spans="1:19" x14ac:dyDescent="0.2">
      <c r="A38" s="261">
        <v>5</v>
      </c>
      <c r="B38" s="254">
        <f t="shared" si="9"/>
        <v>0.2458594143670933</v>
      </c>
      <c r="C38" s="265">
        <f t="shared" si="10"/>
        <v>0.61802418005091952</v>
      </c>
      <c r="D38" s="116">
        <f>D37+E27*E28</f>
        <v>1.5535459079769671</v>
      </c>
      <c r="E38" s="242">
        <f>D38*$D$11</f>
        <v>1.2261829397311381</v>
      </c>
      <c r="F38" s="1">
        <f>E38*$C$11</f>
        <v>0.95765062149855762</v>
      </c>
      <c r="G38" s="1">
        <f>F38*$B$11</f>
        <v>0.71483174080754786</v>
      </c>
      <c r="H38" s="1">
        <f>G38*B28</f>
        <v>0.43046080704978845</v>
      </c>
      <c r="I38" s="1">
        <f>H38*B28</f>
        <v>0.25921695390390065</v>
      </c>
      <c r="J38" s="1"/>
      <c r="K38" s="1"/>
      <c r="L38" s="1"/>
      <c r="M38" s="1"/>
      <c r="N38" s="9"/>
      <c r="Q38" s="112">
        <f>B38-I38</f>
        <v>-1.335753953680735E-2</v>
      </c>
      <c r="R38" s="1">
        <f>1+($J$2-1)*SUM(C38:H38)*$B$27</f>
        <v>2.0949433678603642</v>
      </c>
      <c r="S38" s="9">
        <f>B38*R38*COUNT(B38:C38)-I38*COUNT(E38:N38)</f>
        <v>-0.2659616704107528</v>
      </c>
    </row>
    <row r="39" spans="1:19" x14ac:dyDescent="0.2">
      <c r="A39" s="261">
        <v>6</v>
      </c>
      <c r="B39" s="254">
        <f t="shared" si="9"/>
        <v>0.24598427299737147</v>
      </c>
      <c r="C39" s="265">
        <f t="shared" si="10"/>
        <v>0.61833804093275146</v>
      </c>
      <c r="D39" s="116">
        <f>D38+F27*F28</f>
        <v>1.5543348694842725</v>
      </c>
      <c r="E39" s="242">
        <f>D39*$E$11</f>
        <v>1.2298882645513245</v>
      </c>
      <c r="F39" s="1">
        <f>E39*$D$11</f>
        <v>0.97072638795217969</v>
      </c>
      <c r="G39" s="1">
        <f>F39*$C$11</f>
        <v>0.75813869089655528</v>
      </c>
      <c r="H39" s="1">
        <f>G39*$B$11</f>
        <v>0.56590742805460215</v>
      </c>
      <c r="I39" s="1">
        <f>H39*B28</f>
        <v>0.34078084993911611</v>
      </c>
      <c r="J39" s="1">
        <f>I39*B28</f>
        <v>0.20521304709578986</v>
      </c>
      <c r="K39" s="1"/>
      <c r="L39" s="1"/>
      <c r="M39" s="1"/>
      <c r="N39" s="9"/>
      <c r="Q39" s="112">
        <f>B39-J39</f>
        <v>4.0771225901581609E-2</v>
      </c>
      <c r="R39" s="1">
        <f>1+($J$2-1)*SUM(C39:I39)*$B$27</f>
        <v>2.2019193978491596</v>
      </c>
      <c r="S39" s="9">
        <f>B39*R39*COUNT(B39:C39)-J39*COUNT(E39:N39)</f>
        <v>-0.14800319801726824</v>
      </c>
    </row>
    <row r="40" spans="1:19" x14ac:dyDescent="0.2">
      <c r="A40" s="261">
        <v>7</v>
      </c>
      <c r="B40" s="254">
        <f t="shared" si="9"/>
        <v>0.24601418391448213</v>
      </c>
      <c r="C40" s="265">
        <f t="shared" si="10"/>
        <v>0.61841322890173556</v>
      </c>
      <c r="D40" s="116">
        <f>D39+G27*G28</f>
        <v>1.5545238717358263</v>
      </c>
      <c r="E40" s="242">
        <f>D40*$F$11</f>
        <v>1.2307763703757435</v>
      </c>
      <c r="F40" s="1">
        <f>E40*$E$11</f>
        <v>0.97386827248780194</v>
      </c>
      <c r="G40" s="1">
        <f>F40*$D$11</f>
        <v>0.76865489145730626</v>
      </c>
      <c r="H40" s="1">
        <f>G40*$C$11</f>
        <v>0.60032056446927817</v>
      </c>
      <c r="I40" s="1">
        <f>H40*$B$11</f>
        <v>0.44810516957701385</v>
      </c>
      <c r="J40" s="1">
        <f>I40*B28</f>
        <v>0.26984212077851111</v>
      </c>
      <c r="K40" s="1">
        <f>J40*B28</f>
        <v>0.16249482284477468</v>
      </c>
      <c r="L40" s="1"/>
      <c r="M40" s="1"/>
      <c r="N40" s="9"/>
      <c r="Q40" s="112">
        <f>B40-K40</f>
        <v>8.3519361069707448E-2</v>
      </c>
      <c r="R40" s="1">
        <f>1+($J$2-1)*SUM(C40:J40)*$B$27</f>
        <v>2.2867946281607385</v>
      </c>
      <c r="S40" s="9">
        <f>B40*R40*COUNT(B40:C40)-K40*COUNT(E40:N40)</f>
        <v>-1.2295931459451293E-2</v>
      </c>
    </row>
    <row r="41" spans="1:19" s="301" customFormat="1" x14ac:dyDescent="0.2">
      <c r="A41" s="294">
        <v>8</v>
      </c>
      <c r="B41" s="295">
        <f t="shared" si="9"/>
        <v>0.2460159004470798</v>
      </c>
      <c r="C41" s="296">
        <f t="shared" si="10"/>
        <v>0.61841754380118308</v>
      </c>
      <c r="D41" s="297">
        <f>D40+I27*I28</f>
        <v>1.5545347182279157</v>
      </c>
      <c r="E41" s="298">
        <f>D41*$G$11</f>
        <v>1.2309618862146099</v>
      </c>
      <c r="F41" s="299">
        <f>E41*$F$11</f>
        <v>0.97459989513982859</v>
      </c>
      <c r="G41" s="299">
        <f>F41*$E$11</f>
        <v>0.77116520847475922</v>
      </c>
      <c r="H41" s="299">
        <f>G41*$D$11</f>
        <v>0.60866538767258338</v>
      </c>
      <c r="I41" s="299">
        <f>H41*$C$11</f>
        <v>0.47536853425567838</v>
      </c>
      <c r="J41" s="299">
        <f>I41*$B$11</f>
        <v>0.35483558328963172</v>
      </c>
      <c r="K41" s="299">
        <f>J41*$B$7</f>
        <v>0.21367659385169888</v>
      </c>
      <c r="L41" s="299">
        <f>K41*$B$7</f>
        <v>0.12867279638861967</v>
      </c>
      <c r="M41" s="299"/>
      <c r="N41" s="300"/>
      <c r="Q41" s="302">
        <f>B41-L41</f>
        <v>0.11734310405846013</v>
      </c>
      <c r="R41" s="299">
        <f>1+($J$2-1)*SUM(C41:K41)*$B$27</f>
        <v>2.3540197945482948</v>
      </c>
      <c r="S41" s="300">
        <f>B41*R41*COUNT(B41:C41)-L41*COUNT(E41:N41)</f>
        <v>0.12887022774313972</v>
      </c>
    </row>
    <row r="42" spans="1:19" x14ac:dyDescent="0.2">
      <c r="A42" s="261">
        <v>9</v>
      </c>
      <c r="B42" s="254">
        <f t="shared" si="9"/>
        <v>0.24601631165665444</v>
      </c>
      <c r="C42" s="265">
        <f t="shared" si="10"/>
        <v>0.61841857747101769</v>
      </c>
      <c r="D42" s="116">
        <f>D41+J27*J28</f>
        <v>1.5545373165947656</v>
      </c>
      <c r="E42" s="242">
        <f>D42*$H$11</f>
        <v>1.2310063284340773</v>
      </c>
      <c r="F42" s="1">
        <f>E42*$G$11</f>
        <v>0.9747751878573141</v>
      </c>
      <c r="G42" s="1">
        <f>F42*$F$11</f>
        <v>0.77176702748456683</v>
      </c>
      <c r="H42" s="1">
        <f>G42*$E$11</f>
        <v>0.61067098776846473</v>
      </c>
      <c r="I42" s="1">
        <f>H42*$D$11</f>
        <v>0.48199048585924087</v>
      </c>
      <c r="J42" s="1">
        <f>I42*$C$11</f>
        <v>0.37643525560770147</v>
      </c>
      <c r="K42" s="1">
        <f>J42*$B$11</f>
        <v>0.28098751572500574</v>
      </c>
      <c r="L42" s="1">
        <f>K42*$B$7</f>
        <v>0.1692064102431417</v>
      </c>
      <c r="M42" s="1">
        <f>L42*$B$7</f>
        <v>0.10189352787968881</v>
      </c>
      <c r="N42" s="9"/>
      <c r="Q42" s="112">
        <f>B42-M42</f>
        <v>0.14412278377696564</v>
      </c>
      <c r="R42" s="1">
        <f>1+($J$2-1)*SUM(C42:L42)*$B$27</f>
        <v>2.4072810007798306</v>
      </c>
      <c r="S42" s="9">
        <f>B42*R42*COUNT(B42:C42)-M42*COUNT(E42:N42)</f>
        <v>0.26741903494878838</v>
      </c>
    </row>
    <row r="43" spans="1:19" ht="17" thickBot="1" x14ac:dyDescent="0.25">
      <c r="A43" s="262">
        <v>10</v>
      </c>
      <c r="B43" s="255">
        <f t="shared" si="9"/>
        <v>0.24601641016530756</v>
      </c>
      <c r="C43" s="266">
        <f t="shared" si="10"/>
        <v>0.6184188250951721</v>
      </c>
      <c r="D43" s="243">
        <f>D42+K27*K28</f>
        <v>1.5545379390550256</v>
      </c>
      <c r="E43" s="269">
        <f>D43*$I$11</f>
        <v>1.2310169749561992</v>
      </c>
      <c r="F43" s="166">
        <f>E43*$H$11</f>
        <v>0.97481718219562352</v>
      </c>
      <c r="G43" s="166">
        <f>F43*$G$11</f>
        <v>0.77191122413645896</v>
      </c>
      <c r="H43" s="166">
        <f>G43*$F$11</f>
        <v>0.61115182080421482</v>
      </c>
      <c r="I43" s="166">
        <f>H43*$E$11</f>
        <v>0.48358205623713146</v>
      </c>
      <c r="J43" s="166">
        <f>I43*$D$11</f>
        <v>0.38168171553438612</v>
      </c>
      <c r="K43" s="166">
        <f>J43*$C$11</f>
        <v>0.29809396318651005</v>
      </c>
      <c r="L43" s="166">
        <f>K43*$B$11</f>
        <v>0.22251019510162245</v>
      </c>
      <c r="M43" s="166">
        <f>L43*$B$7</f>
        <v>0.13399225676806842</v>
      </c>
      <c r="N43" s="10">
        <f>M43*$B$7</f>
        <v>8.0688100001890944E-2</v>
      </c>
      <c r="Q43" s="113">
        <f>B43-N43</f>
        <v>0.16532831016341662</v>
      </c>
      <c r="R43" s="166">
        <f>1+($J$2-1)*SUM(C43:M43)*$B$27</f>
        <v>2.4494646373564892</v>
      </c>
      <c r="S43" s="10">
        <f>B43*R43*COUNT(B43:C43)-N43*COUNT(E43:N43)</f>
        <v>0.3983359937997113</v>
      </c>
    </row>
    <row r="45" spans="1:19" x14ac:dyDescent="0.2">
      <c r="A45" s="409" t="s">
        <v>165</v>
      </c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</row>
    <row r="46" spans="1:19" x14ac:dyDescent="0.2">
      <c r="A46" t="s">
        <v>163</v>
      </c>
      <c r="B46" s="250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9" x14ac:dyDescent="0.2">
      <c r="A47" t="s">
        <v>157</v>
      </c>
      <c r="B47" s="250">
        <f>$C$2</f>
        <v>0.3978152025489306</v>
      </c>
      <c r="C47">
        <f>B47*$C$2</f>
        <v>0.15825693537904667</v>
      </c>
      <c r="D47">
        <f t="shared" ref="D47:K47" si="11">C47*$C$2</f>
        <v>6.2957014802588473E-2</v>
      </c>
      <c r="E47">
        <f t="shared" si="11"/>
        <v>2.5045257595567756E-2</v>
      </c>
      <c r="F47">
        <f t="shared" si="11"/>
        <v>9.96338422327093E-3</v>
      </c>
      <c r="G47">
        <f t="shared" si="11"/>
        <v>3.9635857128533444E-3</v>
      </c>
      <c r="H47">
        <f t="shared" si="11"/>
        <v>1.5767746531788007E-3</v>
      </c>
      <c r="I47">
        <f t="shared" si="11"/>
        <v>6.2726492802834437E-4</v>
      </c>
      <c r="J47">
        <f t="shared" si="11"/>
        <v>2.495355243954362E-4</v>
      </c>
      <c r="K47">
        <f t="shared" si="11"/>
        <v>9.9269025180524062E-5</v>
      </c>
    </row>
    <row r="48" spans="1:19" x14ac:dyDescent="0.2">
      <c r="A48" t="s">
        <v>158</v>
      </c>
      <c r="B48" s="250">
        <f>$E$2</f>
        <v>0.60218479745106923</v>
      </c>
      <c r="C48">
        <f>B48*$E$2</f>
        <v>0.3626265302811853</v>
      </c>
      <c r="D48">
        <f t="shared" ref="D48:K48" si="12">C48*$E$2</f>
        <v>0.21836818368775959</v>
      </c>
      <c r="E48">
        <f t="shared" si="12"/>
        <v>0.13149800046377139</v>
      </c>
      <c r="F48">
        <f t="shared" si="12"/>
        <v>7.9186096774496784E-2</v>
      </c>
      <c r="G48">
        <f t="shared" si="12"/>
        <v>4.7684663647091112E-2</v>
      </c>
      <c r="H48">
        <f t="shared" si="12"/>
        <v>2.8714979519845925E-2</v>
      </c>
      <c r="I48">
        <f t="shared" si="12"/>
        <v>1.7291724125970021E-2</v>
      </c>
      <c r="J48">
        <f t="shared" si="12"/>
        <v>1.0412813390377024E-2</v>
      </c>
      <c r="K48">
        <f t="shared" si="12"/>
        <v>6.2704379223799695E-3</v>
      </c>
    </row>
    <row r="49" spans="1:19" x14ac:dyDescent="0.2">
      <c r="B49" s="250">
        <v>1</v>
      </c>
      <c r="C49">
        <v>2</v>
      </c>
      <c r="D49">
        <v>3</v>
      </c>
      <c r="E49" s="250">
        <v>4</v>
      </c>
      <c r="F49">
        <v>5</v>
      </c>
      <c r="G49">
        <v>6</v>
      </c>
      <c r="H49" s="250">
        <v>7</v>
      </c>
      <c r="I49">
        <v>8</v>
      </c>
      <c r="J49">
        <v>9</v>
      </c>
      <c r="K49" s="250"/>
    </row>
    <row r="50" spans="1:19" x14ac:dyDescent="0.2">
      <c r="B50" s="250">
        <f>B47+C47*B48</f>
        <v>0.49311512312538874</v>
      </c>
      <c r="C50">
        <f>B50+D47*C48</f>
        <v>0.51594500696011258</v>
      </c>
      <c r="D50">
        <f>C50+E47*D48</f>
        <v>0.52141409437124875</v>
      </c>
      <c r="E50">
        <f t="shared" ref="E50:J50" si="13">D50+F47*E48</f>
        <v>0.52272425947446122</v>
      </c>
      <c r="F50">
        <f t="shared" si="13"/>
        <v>0.52303812035629327</v>
      </c>
      <c r="G50">
        <f t="shared" si="13"/>
        <v>0.52311330832527736</v>
      </c>
      <c r="H50">
        <f t="shared" si="13"/>
        <v>0.52313132022483921</v>
      </c>
      <c r="I50">
        <f t="shared" si="13"/>
        <v>0.52313563512428674</v>
      </c>
      <c r="J50">
        <f t="shared" si="13"/>
        <v>0.52313666879412135</v>
      </c>
    </row>
    <row r="51" spans="1:19" x14ac:dyDescent="0.2">
      <c r="B51" s="250">
        <v>-1</v>
      </c>
      <c r="C51">
        <v>-2</v>
      </c>
      <c r="D51" s="250">
        <v>-3</v>
      </c>
      <c r="E51">
        <v>-4</v>
      </c>
      <c r="F51" s="250">
        <v>-5</v>
      </c>
      <c r="G51">
        <v>-6</v>
      </c>
      <c r="H51" s="250">
        <v>-7</v>
      </c>
      <c r="I51">
        <v>-8</v>
      </c>
      <c r="J51" s="250">
        <v>-9</v>
      </c>
      <c r="K51" s="250"/>
    </row>
    <row r="52" spans="1:19" ht="17" thickBot="1" x14ac:dyDescent="0.25">
      <c r="B52" s="250">
        <f>B48+B47*C48</f>
        <v>0.74644314404449486</v>
      </c>
      <c r="C52">
        <f t="shared" ref="C52:J52" si="14">B52+C47*D48</f>
        <v>0.78100142357920843</v>
      </c>
      <c r="D52">
        <f t="shared" si="14"/>
        <v>0.78928014514091682</v>
      </c>
      <c r="E52">
        <f t="shared" si="14"/>
        <v>0.79126338133262164</v>
      </c>
      <c r="F52">
        <f t="shared" si="14"/>
        <v>0.79173848195809504</v>
      </c>
      <c r="G52">
        <f t="shared" si="14"/>
        <v>0.79185229624066478</v>
      </c>
      <c r="H52">
        <f t="shared" si="14"/>
        <v>0.79187956139297633</v>
      </c>
      <c r="I52">
        <f t="shared" si="14"/>
        <v>0.79188609298561818</v>
      </c>
      <c r="J52">
        <f t="shared" si="14"/>
        <v>0.79188765768263336</v>
      </c>
    </row>
    <row r="53" spans="1:19" ht="17" thickBot="1" x14ac:dyDescent="0.25">
      <c r="A53" s="259"/>
      <c r="B53" s="257">
        <v>3</v>
      </c>
      <c r="C53" s="258">
        <v>2</v>
      </c>
      <c r="D53" s="263">
        <v>1</v>
      </c>
      <c r="E53" s="270">
        <v>0</v>
      </c>
      <c r="F53" s="267">
        <v>-1</v>
      </c>
      <c r="G53" s="178">
        <v>-2</v>
      </c>
      <c r="H53" s="178">
        <v>-3</v>
      </c>
      <c r="I53" s="178">
        <v>-4</v>
      </c>
      <c r="J53" s="178">
        <v>-5</v>
      </c>
      <c r="K53" s="178">
        <v>-6</v>
      </c>
      <c r="L53" s="178">
        <v>-7</v>
      </c>
      <c r="M53" s="178">
        <v>-8</v>
      </c>
      <c r="N53" s="178">
        <v>-9</v>
      </c>
      <c r="O53" s="139">
        <v>-10</v>
      </c>
      <c r="Q53" s="29" t="s">
        <v>61</v>
      </c>
      <c r="R53" s="19" t="s">
        <v>58</v>
      </c>
      <c r="S53" s="20" t="s">
        <v>60</v>
      </c>
    </row>
    <row r="54" spans="1:19" x14ac:dyDescent="0.2">
      <c r="A54" s="260">
        <v>1</v>
      </c>
      <c r="B54" s="252">
        <f>C54*$B$47</f>
        <v>7.8038888174885288E-2</v>
      </c>
      <c r="C54" s="253">
        <f>D54*$B$47</f>
        <v>0.19616869258606737</v>
      </c>
      <c r="D54" s="264">
        <f>E54*$B$50</f>
        <v>0.49311512312538874</v>
      </c>
      <c r="E54" s="114">
        <v>1</v>
      </c>
      <c r="F54" s="268">
        <f>E54*B48</f>
        <v>0.60218479745106923</v>
      </c>
      <c r="G54" s="165"/>
      <c r="H54" s="165"/>
      <c r="I54" s="165"/>
      <c r="J54" s="165"/>
      <c r="K54" s="165"/>
      <c r="L54" s="165"/>
      <c r="M54" s="165"/>
      <c r="N54" s="165"/>
      <c r="O54" s="58"/>
      <c r="Q54" s="28">
        <f>B54-F54</f>
        <v>-0.52414590927618399</v>
      </c>
      <c r="R54" s="2">
        <f>1+($J$2-1)*SUM(C54:E54)*$B$47</f>
        <v>1.3362610920808986</v>
      </c>
      <c r="S54" s="8">
        <f>B54*R54*3-F54*COUNT(F54:O54)</f>
        <v>-0.28934380763901524</v>
      </c>
    </row>
    <row r="55" spans="1:19" x14ac:dyDescent="0.2">
      <c r="A55" s="261">
        <v>2</v>
      </c>
      <c r="B55" s="254">
        <f t="shared" ref="B55:C63" si="15">C55*$B$47</f>
        <v>0.11990711828471461</v>
      </c>
      <c r="C55" s="251">
        <f t="shared" si="15"/>
        <v>0.30141411770196547</v>
      </c>
      <c r="D55" s="265">
        <f>E55*$B$50</f>
        <v>0.75767370319361294</v>
      </c>
      <c r="E55" s="116">
        <f>E54+(B48*B47*2)+C47*C48</f>
        <v>1.5365046977092052</v>
      </c>
      <c r="F55" s="242">
        <f>E55*B48</f>
        <v>0.92525977017263406</v>
      </c>
      <c r="G55" s="1">
        <f>F55*B48</f>
        <v>0.55717736729103051</v>
      </c>
      <c r="H55" s="1"/>
      <c r="I55" s="1"/>
      <c r="J55" s="1"/>
      <c r="K55" s="1"/>
      <c r="L55" s="1"/>
      <c r="M55" s="1"/>
      <c r="N55" s="1"/>
      <c r="O55" s="9"/>
      <c r="Q55" s="112">
        <f>B55-G55</f>
        <v>-0.43727024900631589</v>
      </c>
      <c r="R55" s="1">
        <f>1+($J$2-1)*SUM(C55:F55)*$B$47</f>
        <v>1.7008447157715803</v>
      </c>
      <c r="S55" s="9">
        <f>B55*R55*3-G55*COUNT(F55:O55)</f>
        <v>-0.50252456902819709</v>
      </c>
    </row>
    <row r="56" spans="1:19" x14ac:dyDescent="0.2">
      <c r="A56" s="261">
        <v>3</v>
      </c>
      <c r="B56" s="254">
        <f t="shared" si="15"/>
        <v>0.12886413521221377</v>
      </c>
      <c r="C56" s="251">
        <f>D56*$B$47</f>
        <v>0.32392963965816185</v>
      </c>
      <c r="D56" s="265">
        <f>E56*$B$50</f>
        <v>0.81427164568533306</v>
      </c>
      <c r="E56" s="116">
        <f>E55+(C47*C48*2)</f>
        <v>1.65128102444808</v>
      </c>
      <c r="F56" s="242">
        <f>E56*$B$11</f>
        <v>1.2325873995900392</v>
      </c>
      <c r="G56" s="1">
        <f>F56*B47</f>
        <v>0.4903420060271711</v>
      </c>
      <c r="H56" s="1">
        <f>G56*B47</f>
        <v>0.19506550444594803</v>
      </c>
      <c r="I56" s="1"/>
      <c r="J56" s="1"/>
      <c r="K56" s="1"/>
      <c r="L56" s="1"/>
      <c r="M56" s="1"/>
      <c r="N56" s="1"/>
      <c r="O56" s="9"/>
      <c r="Q56" s="112">
        <f>B56-H56</f>
        <v>-6.6201369233734264E-2</v>
      </c>
      <c r="R56" s="1">
        <f>1+($J$2-1)*SUM(C56:G56)*$B$47</f>
        <v>1.8982199895776275</v>
      </c>
      <c r="S56" s="9">
        <f>B56*R56*3-H56*COUNT(F56:O56)</f>
        <v>0.1486409188605311</v>
      </c>
    </row>
    <row r="57" spans="1:19" x14ac:dyDescent="0.2">
      <c r="A57" s="261">
        <v>4</v>
      </c>
      <c r="B57" s="254">
        <f t="shared" si="15"/>
        <v>0.12993699893929525</v>
      </c>
      <c r="C57" s="251">
        <f t="shared" si="15"/>
        <v>0.32662652937028774</v>
      </c>
      <c r="D57" s="265">
        <f t="shared" ref="D57:D63" si="16">E57*$B$50</f>
        <v>0.82105089819968169</v>
      </c>
      <c r="E57" s="116">
        <f>E56+D47*D48</f>
        <v>1.6650288334209247</v>
      </c>
      <c r="F57" s="242">
        <f>E57*$C$11</f>
        <v>1.3003898892021708</v>
      </c>
      <c r="G57" s="1">
        <f>F57*$B$11</f>
        <v>0.97066711737974065</v>
      </c>
      <c r="H57" s="1">
        <f>G57*B48</f>
        <v>0.58452098147173237</v>
      </c>
      <c r="I57" s="1">
        <f>H57*B48</f>
        <v>0.35198964883345535</v>
      </c>
      <c r="J57" s="1"/>
      <c r="K57" s="1"/>
      <c r="L57" s="1"/>
      <c r="M57" s="1"/>
      <c r="N57" s="1"/>
      <c r="O57" s="9"/>
      <c r="Q57" s="112">
        <f>B57-I57</f>
        <v>-0.2220526498941601</v>
      </c>
      <c r="R57" s="1">
        <f>1+($J$2-1)*SUM(C57:H57)*$B$47</f>
        <v>2.128302677194557</v>
      </c>
      <c r="S57" s="9">
        <f>B57*R57*3-I57*COUNT(F57:O57)</f>
        <v>-0.57832280720643625</v>
      </c>
    </row>
    <row r="58" spans="1:19" x14ac:dyDescent="0.2">
      <c r="A58" s="261">
        <v>5</v>
      </c>
      <c r="B58" s="254">
        <f t="shared" si="15"/>
        <v>0.13019401231466432</v>
      </c>
      <c r="C58" s="251">
        <f t="shared" si="15"/>
        <v>0.32727259159647293</v>
      </c>
      <c r="D58" s="265">
        <f t="shared" si="16"/>
        <v>0.8226749241847261</v>
      </c>
      <c r="E58" s="116">
        <f>E57+E47*E48</f>
        <v>1.668322234715842</v>
      </c>
      <c r="F58" s="242">
        <f>E58*$D$11</f>
        <v>1.3167736155583385</v>
      </c>
      <c r="G58" s="1">
        <f>F58*$C$11</f>
        <v>1.0284020682826036</v>
      </c>
      <c r="H58" s="1">
        <f>G58*$B$11</f>
        <v>0.7676436731907279</v>
      </c>
      <c r="I58" s="1">
        <f>H58*B48</f>
        <v>0.46226334985495326</v>
      </c>
      <c r="J58" s="1">
        <f>I58*B48</f>
        <v>0.27836796170145778</v>
      </c>
      <c r="K58" s="1"/>
      <c r="L58" s="1"/>
      <c r="M58" s="1"/>
      <c r="N58" s="1"/>
      <c r="O58" s="9"/>
      <c r="Q58" s="112">
        <f>B58-J58</f>
        <v>-0.14817394938679346</v>
      </c>
      <c r="R58" s="1">
        <f>1+($J$2-1)*SUM(C58:I58)*$B$47</f>
        <v>2.2726314307773712</v>
      </c>
      <c r="S58" s="9">
        <f>B58*R58*3-J58*COUNT(F58:O58)</f>
        <v>-0.50419079505132225</v>
      </c>
    </row>
    <row r="59" spans="1:19" x14ac:dyDescent="0.2">
      <c r="A59" s="261">
        <v>6</v>
      </c>
      <c r="B59" s="254">
        <f t="shared" si="15"/>
        <v>0.1302555819935072</v>
      </c>
      <c r="C59" s="251">
        <f t="shared" si="15"/>
        <v>0.32742736114386173</v>
      </c>
      <c r="D59" s="265">
        <f t="shared" si="16"/>
        <v>0.82306397303554213</v>
      </c>
      <c r="E59" s="116">
        <f>E58+F47*F48</f>
        <v>1.6691111962231473</v>
      </c>
      <c r="F59" s="242">
        <f>E59*$E$11</f>
        <v>1.3207065689436646</v>
      </c>
      <c r="G59" s="1">
        <f>F59*$D$11</f>
        <v>1.0424074724244179</v>
      </c>
      <c r="H59" s="1">
        <f>G59*$C$11</f>
        <v>0.8141217199130748</v>
      </c>
      <c r="I59" s="1">
        <f>H59*$B$11</f>
        <v>0.60769557624682724</v>
      </c>
      <c r="J59" s="1">
        <f>I59*B48</f>
        <v>0.36594503749410645</v>
      </c>
      <c r="K59" s="1">
        <f>J59*B48</f>
        <v>0.22036653828161243</v>
      </c>
      <c r="L59" s="1"/>
      <c r="M59" s="1"/>
      <c r="N59" s="1"/>
      <c r="O59" s="9"/>
      <c r="Q59" s="112">
        <f>B59-K59</f>
        <v>-9.0110956288105226E-2</v>
      </c>
      <c r="R59" s="1">
        <f>1+($J$2-1)*SUM(C59:J59)*$B$47</f>
        <v>2.387511575772602</v>
      </c>
      <c r="S59" s="9">
        <f>B59*R59*3-K59*COUNT(F59:O59)</f>
        <v>-0.38923910023418729</v>
      </c>
    </row>
    <row r="60" spans="1:19" x14ac:dyDescent="0.2">
      <c r="A60" s="261">
        <v>7</v>
      </c>
      <c r="B60" s="254">
        <f t="shared" si="15"/>
        <v>0.13027033151908102</v>
      </c>
      <c r="C60" s="251">
        <f t="shared" si="15"/>
        <v>0.32746443746844489</v>
      </c>
      <c r="D60" s="265">
        <f t="shared" si="16"/>
        <v>0.82315717290408807</v>
      </c>
      <c r="E60" s="116">
        <f>E59+G47*G48</f>
        <v>1.6693001984747011</v>
      </c>
      <c r="F60" s="242">
        <f>E60*$F$11</f>
        <v>1.3216492050727067</v>
      </c>
      <c r="G60" s="1">
        <f>F60*$E$11</f>
        <v>1.0457726189414014</v>
      </c>
      <c r="H60" s="1">
        <f>G60*$D$11</f>
        <v>0.82540756446246599</v>
      </c>
      <c r="I60" s="1">
        <f>H60*$C$11</f>
        <v>0.64464448287823317</v>
      </c>
      <c r="J60" s="1">
        <f>I60*$B$11</f>
        <v>0.48119045459056592</v>
      </c>
      <c r="K60" s="1">
        <f>J60*B48</f>
        <v>0.28976557643300788</v>
      </c>
      <c r="L60" s="1">
        <f>K60*B48</f>
        <v>0.17449242495260317</v>
      </c>
      <c r="M60" s="1"/>
      <c r="N60" s="1"/>
      <c r="O60" s="9"/>
      <c r="Q60" s="112">
        <f>B60-L60</f>
        <v>-4.4222093433522153E-2</v>
      </c>
      <c r="R60" s="1">
        <f>1+($J$2-1)*SUM(C60:K60)*$B$47</f>
        <v>2.4786536374444221</v>
      </c>
      <c r="S60" s="9">
        <f>B60*R60*3-L60*COUNT(F60:O60)</f>
        <v>-0.25276188145563938</v>
      </c>
    </row>
    <row r="61" spans="1:19" x14ac:dyDescent="0.2">
      <c r="A61" s="261">
        <v>8</v>
      </c>
      <c r="B61" s="254">
        <f t="shared" si="15"/>
        <v>0.13027117796726428</v>
      </c>
      <c r="C61" s="251">
        <f t="shared" si="15"/>
        <v>0.32746656521061723</v>
      </c>
      <c r="D61" s="265">
        <f t="shared" si="16"/>
        <v>0.82316252147337021</v>
      </c>
      <c r="E61" s="116">
        <f>E60+I47*I48</f>
        <v>1.6693110449667905</v>
      </c>
      <c r="F61" s="242">
        <f>E61*$G$11</f>
        <v>1.3218477840968568</v>
      </c>
      <c r="G61" s="1">
        <f>F61*$F$11</f>
        <v>1.0465577579605172</v>
      </c>
      <c r="H61" s="1">
        <f>G61*$E$11</f>
        <v>0.82810283032372622</v>
      </c>
      <c r="I61" s="1">
        <f>H61*$D$11</f>
        <v>0.6536051221095146</v>
      </c>
      <c r="J61" s="1">
        <f>I61*$C$11</f>
        <v>0.51046653082619331</v>
      </c>
      <c r="K61" s="1">
        <f>J61*$B$11</f>
        <v>0.38103424219938981</v>
      </c>
      <c r="L61" s="1">
        <f>K61*$B$7</f>
        <v>0.2294530279607612</v>
      </c>
      <c r="M61" s="1">
        <f>L61*$B$7</f>
        <v>0.13817312516708552</v>
      </c>
      <c r="N61" s="1"/>
      <c r="O61" s="9"/>
      <c r="Q61" s="112">
        <f>B61-M61</f>
        <v>-7.9019471998212354E-3</v>
      </c>
      <c r="R61" s="1">
        <f>1+($J$2-1)*SUM(C61:L61)*$B$47</f>
        <v>2.5508422217098015</v>
      </c>
      <c r="S61" s="9">
        <f>B61*R61*3-M61*COUNT(F61:O61)</f>
        <v>-0.10848133824437611</v>
      </c>
    </row>
    <row r="62" spans="1:19" x14ac:dyDescent="0.2">
      <c r="A62" s="261">
        <v>9</v>
      </c>
      <c r="B62" s="254">
        <f t="shared" si="15"/>
        <v>0.13027138074092431</v>
      </c>
      <c r="C62" s="251">
        <f t="shared" si="15"/>
        <v>0.32746707492884503</v>
      </c>
      <c r="D62" s="265">
        <f t="shared" si="16"/>
        <v>0.82316380276735934</v>
      </c>
      <c r="E62" s="116">
        <f>E61+J47*J48</f>
        <v>1.6693136433336404</v>
      </c>
      <c r="F62" s="242">
        <f>E62*$H$11</f>
        <v>1.3218953557103545</v>
      </c>
      <c r="G62" s="1">
        <f>F62*$G$11</f>
        <v>1.0467458728091146</v>
      </c>
      <c r="H62" s="1">
        <f>G62*$F$11</f>
        <v>0.82874898833378963</v>
      </c>
      <c r="I62" s="1">
        <f>H62*$E$11</f>
        <v>0.65575872678498381</v>
      </c>
      <c r="J62" s="1">
        <f>I62*$D$11</f>
        <v>0.51757734305427483</v>
      </c>
      <c r="K62" s="1">
        <f>J62*$C$11</f>
        <v>0.40422864173773299</v>
      </c>
      <c r="L62" s="1">
        <f>K62*$B$11</f>
        <v>0.30173369825154911</v>
      </c>
      <c r="M62" s="1">
        <f>L62*$B$7</f>
        <v>0.18169944596577114</v>
      </c>
      <c r="N62" s="1">
        <f>M62*$B$7</f>
        <v>0.1094166440658694</v>
      </c>
      <c r="O62" s="9"/>
      <c r="Q62" s="112">
        <f>B62-N62</f>
        <v>2.0854736675054913E-2</v>
      </c>
      <c r="R62" s="1">
        <f>1+($J$2-1)*SUM(C62:M62)*$B$47</f>
        <v>2.6080358521629705</v>
      </c>
      <c r="S62" s="9">
        <f>B62*R62*3-N62*COUNT(F62:O62)</f>
        <v>3.4507497856485325E-2</v>
      </c>
    </row>
    <row r="63" spans="1:19" ht="17" thickBot="1" x14ac:dyDescent="0.25">
      <c r="A63" s="262">
        <v>10</v>
      </c>
      <c r="B63" s="255">
        <f t="shared" si="15"/>
        <v>0.13027142931703095</v>
      </c>
      <c r="C63" s="256">
        <f t="shared" si="15"/>
        <v>0.32746719703606042</v>
      </c>
      <c r="D63" s="266">
        <f t="shared" si="16"/>
        <v>0.82316410971192711</v>
      </c>
      <c r="E63" s="243">
        <f>E62+K47*K48</f>
        <v>1.6693142657939004</v>
      </c>
      <c r="F63" s="269">
        <f>E63*$I$11</f>
        <v>1.3219067519046876</v>
      </c>
      <c r="G63" s="166">
        <f>F63*$H$11</f>
        <v>1.046790938900698</v>
      </c>
      <c r="H63" s="166">
        <f>G63*$G$11</f>
        <v>0.82890380865243907</v>
      </c>
      <c r="I63" s="166">
        <f>H63*$F$11</f>
        <v>0.65627504315176544</v>
      </c>
      <c r="J63" s="166">
        <f>I63*$E$11</f>
        <v>0.51928640972847806</v>
      </c>
      <c r="K63" s="166">
        <f>J63*$D$11</f>
        <v>0.40986245284019879</v>
      </c>
      <c r="L63" s="166">
        <f>K63*$C$11</f>
        <v>0.32010315913986143</v>
      </c>
      <c r="M63" s="166">
        <f>L63*$B$11</f>
        <v>0.23893880852693344</v>
      </c>
      <c r="N63" s="166">
        <f>M63*$B$7</f>
        <v>0.14388531801599122</v>
      </c>
      <c r="O63" s="10">
        <f>N63*$B$7</f>
        <v>8.6645551085642356E-2</v>
      </c>
      <c r="Q63" s="113">
        <f>B63-O63</f>
        <v>4.3625878231388596E-2</v>
      </c>
      <c r="R63" s="166">
        <f>1+($J$2-1)*SUM(C63:N63)*$B$47</f>
        <v>2.6533340311369984</v>
      </c>
      <c r="S63" s="10">
        <f>B63*R63*3-O63*COUNT(F63:O63)</f>
        <v>0.17050533921878519</v>
      </c>
    </row>
    <row r="65" spans="1:19" x14ac:dyDescent="0.2">
      <c r="A65" s="409" t="s">
        <v>166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</row>
    <row r="66" spans="1:19" x14ac:dyDescent="0.2">
      <c r="A66" t="s">
        <v>163</v>
      </c>
      <c r="B66" s="250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9" x14ac:dyDescent="0.2">
      <c r="A67" t="s">
        <v>157</v>
      </c>
      <c r="B67" s="250">
        <f>$C$2</f>
        <v>0.3978152025489306</v>
      </c>
      <c r="C67">
        <f>B67*$C$2</f>
        <v>0.15825693537904667</v>
      </c>
      <c r="D67">
        <f t="shared" ref="D67:K67" si="17">C67*$C$2</f>
        <v>6.2957014802588473E-2</v>
      </c>
      <c r="E67">
        <f t="shared" si="17"/>
        <v>2.5045257595567756E-2</v>
      </c>
      <c r="F67">
        <f t="shared" si="17"/>
        <v>9.96338422327093E-3</v>
      </c>
      <c r="G67">
        <f t="shared" si="17"/>
        <v>3.9635857128533444E-3</v>
      </c>
      <c r="H67">
        <f t="shared" si="17"/>
        <v>1.5767746531788007E-3</v>
      </c>
      <c r="I67">
        <f t="shared" si="17"/>
        <v>6.2726492802834437E-4</v>
      </c>
      <c r="J67">
        <f t="shared" si="17"/>
        <v>2.495355243954362E-4</v>
      </c>
      <c r="K67">
        <f t="shared" si="17"/>
        <v>9.9269025180524062E-5</v>
      </c>
    </row>
    <row r="68" spans="1:19" x14ac:dyDescent="0.2">
      <c r="A68" t="s">
        <v>158</v>
      </c>
      <c r="B68" s="250">
        <f>$E$2</f>
        <v>0.60218479745106923</v>
      </c>
      <c r="C68">
        <f>B68*$E$2</f>
        <v>0.3626265302811853</v>
      </c>
      <c r="D68">
        <f t="shared" ref="D68:K68" si="18">C68*$E$2</f>
        <v>0.21836818368775959</v>
      </c>
      <c r="E68">
        <f t="shared" si="18"/>
        <v>0.13149800046377139</v>
      </c>
      <c r="F68">
        <f t="shared" si="18"/>
        <v>7.9186096774496784E-2</v>
      </c>
      <c r="G68">
        <f t="shared" si="18"/>
        <v>4.7684663647091112E-2</v>
      </c>
      <c r="H68">
        <f t="shared" si="18"/>
        <v>2.8714979519845925E-2</v>
      </c>
      <c r="I68">
        <f t="shared" si="18"/>
        <v>1.7291724125970021E-2</v>
      </c>
      <c r="J68">
        <f t="shared" si="18"/>
        <v>1.0412813390377024E-2</v>
      </c>
      <c r="K68">
        <f t="shared" si="18"/>
        <v>6.2704379223799695E-3</v>
      </c>
    </row>
    <row r="69" spans="1:19" x14ac:dyDescent="0.2">
      <c r="B69" s="250">
        <v>1</v>
      </c>
      <c r="C69">
        <v>2</v>
      </c>
      <c r="D69">
        <v>3</v>
      </c>
      <c r="E69" s="250">
        <v>4</v>
      </c>
      <c r="F69">
        <v>5</v>
      </c>
      <c r="G69">
        <v>6</v>
      </c>
      <c r="H69" s="250">
        <v>7</v>
      </c>
      <c r="I69">
        <v>8</v>
      </c>
      <c r="J69">
        <v>9</v>
      </c>
      <c r="K69" s="250"/>
    </row>
    <row r="70" spans="1:19" x14ac:dyDescent="0.2">
      <c r="B70" s="250">
        <f>B67+C67*B68</f>
        <v>0.49311512312538874</v>
      </c>
      <c r="C70">
        <f>B70+D67*C68</f>
        <v>0.51594500696011258</v>
      </c>
      <c r="D70">
        <f>C70+E67*D68</f>
        <v>0.52141409437124875</v>
      </c>
      <c r="E70">
        <f t="shared" ref="E70:J70" si="19">D70+F67*E68</f>
        <v>0.52272425947446122</v>
      </c>
      <c r="F70">
        <f t="shared" si="19"/>
        <v>0.52303812035629327</v>
      </c>
      <c r="G70">
        <f t="shared" si="19"/>
        <v>0.52311330832527736</v>
      </c>
      <c r="H70">
        <f t="shared" si="19"/>
        <v>0.52313132022483921</v>
      </c>
      <c r="I70">
        <f t="shared" si="19"/>
        <v>0.52313563512428674</v>
      </c>
      <c r="J70">
        <f t="shared" si="19"/>
        <v>0.52313666879412135</v>
      </c>
    </row>
    <row r="71" spans="1:19" x14ac:dyDescent="0.2">
      <c r="B71" s="250">
        <v>-1</v>
      </c>
      <c r="C71">
        <v>-2</v>
      </c>
      <c r="D71" s="250">
        <v>-3</v>
      </c>
      <c r="E71">
        <v>-4</v>
      </c>
      <c r="F71" s="250">
        <v>-5</v>
      </c>
      <c r="G71">
        <v>-6</v>
      </c>
      <c r="H71" s="250">
        <v>-7</v>
      </c>
      <c r="I71">
        <v>-8</v>
      </c>
      <c r="J71" s="250">
        <v>-9</v>
      </c>
      <c r="K71" s="250"/>
    </row>
    <row r="72" spans="1:19" ht="17" thickBot="1" x14ac:dyDescent="0.25">
      <c r="B72" s="250">
        <f>B68+B67*C68</f>
        <v>0.74644314404449486</v>
      </c>
      <c r="C72">
        <f t="shared" ref="C72:J72" si="20">B72+C67*D68</f>
        <v>0.78100142357920843</v>
      </c>
      <c r="D72">
        <f t="shared" si="20"/>
        <v>0.78928014514091682</v>
      </c>
      <c r="E72">
        <f t="shared" si="20"/>
        <v>0.79126338133262164</v>
      </c>
      <c r="F72">
        <f t="shared" si="20"/>
        <v>0.79173848195809504</v>
      </c>
      <c r="G72">
        <f t="shared" si="20"/>
        <v>0.79185229624066478</v>
      </c>
      <c r="H72">
        <f t="shared" si="20"/>
        <v>0.79187956139297633</v>
      </c>
      <c r="I72">
        <f t="shared" si="20"/>
        <v>0.79188609298561818</v>
      </c>
      <c r="J72">
        <f t="shared" si="20"/>
        <v>0.79188765768263336</v>
      </c>
    </row>
    <row r="73" spans="1:19" ht="17" thickBot="1" x14ac:dyDescent="0.25">
      <c r="A73" s="259"/>
      <c r="B73" s="257">
        <v>4</v>
      </c>
      <c r="C73" s="258">
        <v>3</v>
      </c>
      <c r="D73" s="258">
        <v>2</v>
      </c>
      <c r="E73" s="263">
        <v>1</v>
      </c>
      <c r="F73" s="270">
        <v>0</v>
      </c>
      <c r="G73" s="267">
        <v>-1</v>
      </c>
      <c r="H73" s="178">
        <v>-2</v>
      </c>
      <c r="I73" s="178">
        <v>-3</v>
      </c>
      <c r="J73" s="178">
        <v>-4</v>
      </c>
      <c r="K73" s="178">
        <v>-5</v>
      </c>
      <c r="L73" s="178">
        <v>-6</v>
      </c>
      <c r="M73" s="178">
        <v>-7</v>
      </c>
      <c r="N73" s="178">
        <v>-8</v>
      </c>
      <c r="O73" s="178">
        <v>-9</v>
      </c>
      <c r="P73" s="263">
        <v>-10</v>
      </c>
      <c r="Q73" s="29" t="s">
        <v>61</v>
      </c>
      <c r="R73" s="19" t="s">
        <v>58</v>
      </c>
      <c r="S73" s="20" t="s">
        <v>60</v>
      </c>
    </row>
    <row r="74" spans="1:19" x14ac:dyDescent="0.2">
      <c r="A74" s="260">
        <v>1</v>
      </c>
      <c r="B74" s="252">
        <f>C74*$B$67</f>
        <v>4.0263774702550638E-2</v>
      </c>
      <c r="C74" s="253">
        <f t="shared" ref="C74:C83" si="21">D74*$B$47</f>
        <v>0.10121225746167471</v>
      </c>
      <c r="D74" s="165">
        <f>E74*$B$70</f>
        <v>0.25442028563306546</v>
      </c>
      <c r="E74" s="264">
        <f>F74*$C$70</f>
        <v>0.51594500696011258</v>
      </c>
      <c r="F74" s="114">
        <v>1</v>
      </c>
      <c r="G74" s="268">
        <f>F74*B68</f>
        <v>0.60218479745106923</v>
      </c>
      <c r="H74" s="165"/>
      <c r="I74" s="165"/>
      <c r="J74" s="165"/>
      <c r="K74" s="165"/>
      <c r="L74" s="165"/>
      <c r="M74" s="165"/>
      <c r="N74" s="165"/>
      <c r="O74" s="165"/>
      <c r="P74" s="264"/>
      <c r="Q74" s="28">
        <f>B74-G74</f>
        <v>-0.56192102274851863</v>
      </c>
      <c r="R74" s="2">
        <f>1+($J$2-1)*SUM(C74:F74)*$B$47</f>
        <v>1.3725476471403275</v>
      </c>
      <c r="S74" s="8">
        <f>B74*R74*4-G74*COUNT(G74:P74)</f>
        <v>-0.38112900051917276</v>
      </c>
    </row>
    <row r="75" spans="1:19" x14ac:dyDescent="0.2">
      <c r="A75" s="261">
        <v>2</v>
      </c>
      <c r="B75" s="254">
        <f t="shared" ref="B75:B83" si="22">C75*$B$67</f>
        <v>6.1865478977974106E-2</v>
      </c>
      <c r="C75" s="251">
        <f t="shared" si="21"/>
        <v>0.15551310905561674</v>
      </c>
      <c r="D75" s="1">
        <f t="shared" ref="D75:D83" si="23">E75*$B$70</f>
        <v>0.39091796406772289</v>
      </c>
      <c r="E75" s="265">
        <f t="shared" ref="E75:E83" si="24">F75*$C$70</f>
        <v>0.79275192695382157</v>
      </c>
      <c r="F75" s="116">
        <f>F74+(B68*B67*2)+C67*C68</f>
        <v>1.5365046977092052</v>
      </c>
      <c r="G75" s="242">
        <f>F75*B68</f>
        <v>0.92525977017263406</v>
      </c>
      <c r="H75" s="1">
        <f>G75*B68</f>
        <v>0.55717736729103051</v>
      </c>
      <c r="I75" s="1"/>
      <c r="J75" s="1"/>
      <c r="K75" s="1"/>
      <c r="L75" s="1"/>
      <c r="M75" s="1"/>
      <c r="N75" s="1"/>
      <c r="O75" s="1"/>
      <c r="P75" s="265"/>
      <c r="Q75" s="112">
        <f>B75-H75</f>
        <v>-0.49531188831305639</v>
      </c>
      <c r="R75" s="1">
        <f>1+($J$2-1)*SUM(C75:G75)*$B$47</f>
        <v>1.7565991780840764</v>
      </c>
      <c r="S75" s="9">
        <f>B75*R75*4-H75*COUNT(G75:P75)</f>
        <v>-0.67966333648411292</v>
      </c>
    </row>
    <row r="76" spans="1:19" x14ac:dyDescent="0.2">
      <c r="A76" s="261">
        <v>3</v>
      </c>
      <c r="B76" s="254">
        <f t="shared" si="22"/>
        <v>6.6486807138974507E-2</v>
      </c>
      <c r="C76" s="251">
        <f t="shared" si="21"/>
        <v>0.16712988018801705</v>
      </c>
      <c r="D76" s="1">
        <f t="shared" si="23"/>
        <v>0.42011938990054148</v>
      </c>
      <c r="E76" s="265">
        <f t="shared" si="24"/>
        <v>0.85197019965196652</v>
      </c>
      <c r="F76" s="116">
        <f>F75+(C67*C68*2)</f>
        <v>1.65128102444808</v>
      </c>
      <c r="G76" s="242">
        <f>F76*$B$11</f>
        <v>1.2325873995900392</v>
      </c>
      <c r="H76" s="1">
        <f>G76*B67</f>
        <v>0.4903420060271711</v>
      </c>
      <c r="I76" s="1">
        <f>H76*B67</f>
        <v>0.19506550444594803</v>
      </c>
      <c r="J76" s="1"/>
      <c r="K76" s="1"/>
      <c r="L76" s="1"/>
      <c r="M76" s="1"/>
      <c r="N76" s="1"/>
      <c r="O76" s="1"/>
      <c r="P76" s="265"/>
      <c r="Q76" s="112">
        <f>B76-I76</f>
        <v>-0.12857869730697352</v>
      </c>
      <c r="R76" s="1">
        <f>1+($J$2-1)*SUM(C76:H76)*$B$47</f>
        <v>1.9581392893898528</v>
      </c>
      <c r="S76" s="9">
        <f>B76*R76*4-I76*COUNT(G76:P76)</f>
        <v>-6.4434796198197142E-2</v>
      </c>
    </row>
    <row r="77" spans="1:19" x14ac:dyDescent="0.2">
      <c r="A77" s="261">
        <v>4</v>
      </c>
      <c r="B77" s="254">
        <f t="shared" si="22"/>
        <v>6.7040345822110825E-2</v>
      </c>
      <c r="C77" s="251">
        <f t="shared" si="21"/>
        <v>0.16852132696931052</v>
      </c>
      <c r="D77" s="1">
        <f t="shared" si="23"/>
        <v>0.42361711138624142</v>
      </c>
      <c r="E77" s="265">
        <f t="shared" si="24"/>
        <v>0.85906331304814709</v>
      </c>
      <c r="F77" s="116">
        <f>F76+D67*D68</f>
        <v>1.6650288334209247</v>
      </c>
      <c r="G77" s="242">
        <f>F77*$C$11</f>
        <v>1.3003898892021708</v>
      </c>
      <c r="H77" s="1">
        <f>G77*$B$11</f>
        <v>0.97066711737974065</v>
      </c>
      <c r="I77" s="1">
        <f>H77*B68</f>
        <v>0.58452098147173237</v>
      </c>
      <c r="J77" s="1">
        <f>I77*B68</f>
        <v>0.35198964883345535</v>
      </c>
      <c r="K77" s="1"/>
      <c r="L77" s="1"/>
      <c r="M77" s="1"/>
      <c r="N77" s="1"/>
      <c r="O77" s="1"/>
      <c r="P77" s="265"/>
      <c r="Q77" s="112">
        <f>B77-J77</f>
        <v>-0.28494930301134452</v>
      </c>
      <c r="R77" s="1">
        <f>1+($J$2-1)*SUM(C77:I77)*$B$47</f>
        <v>2.1887208376340217</v>
      </c>
      <c r="S77" s="9">
        <f>B77*R77*4-J77*COUNT(G77:P77)</f>
        <v>-0.82102818788164178</v>
      </c>
    </row>
    <row r="78" spans="1:19" x14ac:dyDescent="0.2">
      <c r="A78" s="261">
        <v>5</v>
      </c>
      <c r="B78" s="254">
        <f t="shared" si="22"/>
        <v>6.7172950589854466E-2</v>
      </c>
      <c r="C78" s="251">
        <f t="shared" si="21"/>
        <v>0.16885465954909631</v>
      </c>
      <c r="D78" s="1">
        <f t="shared" si="23"/>
        <v>0.42445501948439862</v>
      </c>
      <c r="E78" s="265">
        <f t="shared" si="24"/>
        <v>0.8607625270021757</v>
      </c>
      <c r="F78" s="116">
        <f>F77+E67*E68</f>
        <v>1.668322234715842</v>
      </c>
      <c r="G78" s="242">
        <f>F78*$D$11</f>
        <v>1.3167736155583385</v>
      </c>
      <c r="H78" s="1">
        <f>G78*$C$11</f>
        <v>1.0284020682826036</v>
      </c>
      <c r="I78" s="1">
        <f>H78*$B$11</f>
        <v>0.7676436731907279</v>
      </c>
      <c r="J78" s="1">
        <f>I78*B68</f>
        <v>0.46226334985495326</v>
      </c>
      <c r="K78" s="1">
        <f>J78*B68</f>
        <v>0.27836796170145778</v>
      </c>
      <c r="L78" s="1"/>
      <c r="M78" s="1"/>
      <c r="N78" s="1"/>
      <c r="O78" s="1"/>
      <c r="P78" s="265"/>
      <c r="Q78" s="112">
        <f>B78-K78</f>
        <v>-0.21119501111160333</v>
      </c>
      <c r="R78" s="1">
        <f>1+($J$2-1)*SUM(C78:J78)*$B$47</f>
        <v>2.3331690974042569</v>
      </c>
      <c r="S78" s="9">
        <f>B78*R78*4-K78*COUNT(G78:P78)</f>
        <v>-0.76493639851644302</v>
      </c>
    </row>
    <row r="79" spans="1:19" x14ac:dyDescent="0.2">
      <c r="A79" s="261">
        <v>6</v>
      </c>
      <c r="B79" s="254">
        <f t="shared" si="22"/>
        <v>6.720471715823359E-2</v>
      </c>
      <c r="C79" s="251">
        <f t="shared" si="21"/>
        <v>0.16893451212430105</v>
      </c>
      <c r="D79" s="1">
        <f t="shared" si="23"/>
        <v>0.42465574729644073</v>
      </c>
      <c r="E79" s="265">
        <f t="shared" si="24"/>
        <v>0.86116958775255359</v>
      </c>
      <c r="F79" s="116">
        <f>F78+F67*F68</f>
        <v>1.6691111962231473</v>
      </c>
      <c r="G79" s="242">
        <f>F79*$E$11</f>
        <v>1.3207065689436646</v>
      </c>
      <c r="H79" s="1">
        <f>G79*$D$11</f>
        <v>1.0424074724244179</v>
      </c>
      <c r="I79" s="1">
        <f>H79*$C$11</f>
        <v>0.8141217199130748</v>
      </c>
      <c r="J79" s="1">
        <f>I79*$B$11</f>
        <v>0.60769557624682724</v>
      </c>
      <c r="K79" s="1">
        <f>J79*B68</f>
        <v>0.36594503749410645</v>
      </c>
      <c r="L79" s="1">
        <f>K79*B68</f>
        <v>0.22036653828161243</v>
      </c>
      <c r="M79" s="1"/>
      <c r="N79" s="1"/>
      <c r="O79" s="1"/>
      <c r="P79" s="265"/>
      <c r="Q79" s="112">
        <f>B79-L79</f>
        <v>-0.15316182112337884</v>
      </c>
      <c r="R79" s="1">
        <f>1+($J$2-1)*SUM(C79:K79)*$B$47</f>
        <v>2.4480778710946627</v>
      </c>
      <c r="S79" s="9">
        <f>B79*R79*4-L79*COUNT(G79:P79)</f>
        <v>-0.66410970605668473</v>
      </c>
    </row>
    <row r="80" spans="1:19" x14ac:dyDescent="0.2">
      <c r="A80" s="261">
        <v>7</v>
      </c>
      <c r="B80" s="254">
        <f t="shared" si="22"/>
        <v>6.7212327102308428E-2</v>
      </c>
      <c r="C80" s="251">
        <f t="shared" si="21"/>
        <v>0.16895364146884614</v>
      </c>
      <c r="D80" s="1">
        <f t="shared" si="23"/>
        <v>0.42470383330326633</v>
      </c>
      <c r="E80" s="265">
        <f t="shared" si="24"/>
        <v>0.86126710252054695</v>
      </c>
      <c r="F80" s="116">
        <f>F79+G67*G68</f>
        <v>1.6693001984747011</v>
      </c>
      <c r="G80" s="242">
        <f>F80*$F$11</f>
        <v>1.3216492050727067</v>
      </c>
      <c r="H80" s="1">
        <f>G80*$E$11</f>
        <v>1.0457726189414014</v>
      </c>
      <c r="I80" s="1">
        <f>H80*$D$11</f>
        <v>0.82540756446246599</v>
      </c>
      <c r="J80" s="1">
        <f>I80*$C$11</f>
        <v>0.64464448287823317</v>
      </c>
      <c r="K80" s="1">
        <f>J80*$B$11</f>
        <v>0.48119045459056592</v>
      </c>
      <c r="L80" s="1">
        <f>K80*B68</f>
        <v>0.28976557643300788</v>
      </c>
      <c r="M80" s="1">
        <f>L80*B68</f>
        <v>0.17449242495260317</v>
      </c>
      <c r="N80" s="1"/>
      <c r="O80" s="1"/>
      <c r="P80" s="265"/>
      <c r="Q80" s="112">
        <f>B80-M80</f>
        <v>-0.10728009785029474</v>
      </c>
      <c r="R80" s="1">
        <f>1+($J$2-1)*SUM(C80:L80)*$B$47</f>
        <v>2.5392267910070898</v>
      </c>
      <c r="S80" s="9">
        <f>B80*R80*4-M80*COUNT(G80:P80)</f>
        <v>-0.53877760801176822</v>
      </c>
    </row>
    <row r="81" spans="1:19" x14ac:dyDescent="0.2">
      <c r="A81" s="261">
        <v>8</v>
      </c>
      <c r="B81" s="254">
        <f t="shared" si="22"/>
        <v>6.7212763823022229E-2</v>
      </c>
      <c r="C81" s="251">
        <f t="shared" si="21"/>
        <v>0.16895473926679605</v>
      </c>
      <c r="D81" s="1">
        <f t="shared" si="23"/>
        <v>0.42470659287088181</v>
      </c>
      <c r="E81" s="265">
        <f t="shared" si="24"/>
        <v>0.86127269871398349</v>
      </c>
      <c r="F81" s="116">
        <f>F80+I67*I68</f>
        <v>1.6693110449667905</v>
      </c>
      <c r="G81" s="242">
        <f>F81*$G$11</f>
        <v>1.3218477840968568</v>
      </c>
      <c r="H81" s="1">
        <f>G81*$F$11</f>
        <v>1.0465577579605172</v>
      </c>
      <c r="I81" s="1">
        <f>H81*$E$11</f>
        <v>0.82810283032372622</v>
      </c>
      <c r="J81" s="1">
        <f>I81*$D$11</f>
        <v>0.6536051221095146</v>
      </c>
      <c r="K81" s="1">
        <f>J81*$C$11</f>
        <v>0.51046653082619331</v>
      </c>
      <c r="L81" s="1">
        <f>K81*$B$11</f>
        <v>0.38103424219938981</v>
      </c>
      <c r="M81" s="1">
        <f>L81*$B$7</f>
        <v>0.2294530279607612</v>
      </c>
      <c r="N81" s="1">
        <f>M81*$B$7</f>
        <v>0.13817312516708552</v>
      </c>
      <c r="O81" s="1"/>
      <c r="P81" s="265"/>
      <c r="Q81" s="112">
        <f>B81-N81</f>
        <v>-7.0960361344063291E-2</v>
      </c>
      <c r="R81" s="1">
        <f>1+($J$2-1)*SUM(C81:M81)*$B$47</f>
        <v>2.6114157688543012</v>
      </c>
      <c r="S81" s="9">
        <f>B81*R81*4-N81*COUNT(G81:P81)</f>
        <v>-0.40330311607380354</v>
      </c>
    </row>
    <row r="82" spans="1:19" x14ac:dyDescent="0.2">
      <c r="A82" s="261">
        <v>9</v>
      </c>
      <c r="B82" s="254">
        <f t="shared" si="22"/>
        <v>6.7212868443079665E-2</v>
      </c>
      <c r="C82" s="251">
        <f t="shared" si="21"/>
        <v>0.16895500225337065</v>
      </c>
      <c r="D82" s="1">
        <f t="shared" si="23"/>
        <v>0.42470725394811798</v>
      </c>
      <c r="E82" s="265">
        <f t="shared" si="24"/>
        <v>0.86127403932838598</v>
      </c>
      <c r="F82" s="116">
        <f>F81+J67*J68</f>
        <v>1.6693136433336404</v>
      </c>
      <c r="G82" s="242">
        <f>F82*$H$11</f>
        <v>1.3218953557103545</v>
      </c>
      <c r="H82" s="1">
        <f>G82*$G$11</f>
        <v>1.0467458728091146</v>
      </c>
      <c r="I82" s="1">
        <f>H82*$F$11</f>
        <v>0.82874898833378963</v>
      </c>
      <c r="J82" s="1">
        <f>I82*$E$11</f>
        <v>0.65575872678498381</v>
      </c>
      <c r="K82" s="1">
        <f>J82*$D$11</f>
        <v>0.51757734305427483</v>
      </c>
      <c r="L82" s="1">
        <f>K82*$C$11</f>
        <v>0.40422864173773299</v>
      </c>
      <c r="M82" s="1">
        <f>L82*$B$11</f>
        <v>0.30173369825154911</v>
      </c>
      <c r="N82" s="1">
        <f>M82*$B$7</f>
        <v>0.18169944596577114</v>
      </c>
      <c r="O82" s="1">
        <f>N82*$B$7</f>
        <v>0.1094166440658694</v>
      </c>
      <c r="P82" s="265"/>
      <c r="Q82" s="112">
        <f>B82-O82</f>
        <v>-4.2203775622789735E-2</v>
      </c>
      <c r="R82" s="1">
        <f>1+($J$2-1)*SUM(C82:N82)*$B$47</f>
        <v>2.6686094935932525</v>
      </c>
      <c r="S82" s="9">
        <f>B82*R82*4-O82*COUNT(G82:P82)</f>
        <v>-0.26729020131747772</v>
      </c>
    </row>
    <row r="83" spans="1:19" ht="17" thickBot="1" x14ac:dyDescent="0.25">
      <c r="A83" s="262">
        <v>10</v>
      </c>
      <c r="B83" s="255">
        <f t="shared" si="22"/>
        <v>6.7212893505679341E-2</v>
      </c>
      <c r="C83" s="256">
        <f t="shared" si="21"/>
        <v>0.16895506525397874</v>
      </c>
      <c r="D83" s="166">
        <f t="shared" si="23"/>
        <v>0.4247074123146351</v>
      </c>
      <c r="E83" s="266">
        <f t="shared" si="24"/>
        <v>0.86127436048364914</v>
      </c>
      <c r="F83" s="243">
        <f>F82+K67*K68</f>
        <v>1.6693142657939004</v>
      </c>
      <c r="G83" s="269">
        <f>F83*$I$11</f>
        <v>1.3219067519046876</v>
      </c>
      <c r="H83" s="166">
        <f>G83*$H$11</f>
        <v>1.046790938900698</v>
      </c>
      <c r="I83" s="166">
        <f>H83*$G$11</f>
        <v>0.82890380865243907</v>
      </c>
      <c r="J83" s="166">
        <f>I83*$F$11</f>
        <v>0.65627504315176544</v>
      </c>
      <c r="K83" s="166">
        <f>J83*$E$11</f>
        <v>0.51928640972847806</v>
      </c>
      <c r="L83" s="166">
        <f>K83*$D$11</f>
        <v>0.40986245284019879</v>
      </c>
      <c r="M83" s="166">
        <f>L83*$C$11</f>
        <v>0.32010315913986143</v>
      </c>
      <c r="N83" s="166">
        <f>M83*$B$11</f>
        <v>0.23893880852693344</v>
      </c>
      <c r="O83" s="166">
        <f>N83*$B$7</f>
        <v>0.14388531801599122</v>
      </c>
      <c r="P83" s="266">
        <f>O83*$B$7</f>
        <v>8.6645551085642356E-2</v>
      </c>
      <c r="Q83" s="113">
        <f>B83-P83</f>
        <v>-1.9432657579963014E-2</v>
      </c>
      <c r="R83" s="166">
        <f>1+($J$2-1)*SUM(C83:O83)*$B$47</f>
        <v>2.7139076951542185</v>
      </c>
      <c r="S83" s="10">
        <f>B83*R83*4-P83*COUNT(G83:P83)</f>
        <v>-0.1368171552618469</v>
      </c>
    </row>
  </sheetData>
  <sheetProtection sheet="1" objects="1" scenarios="1"/>
  <mergeCells count="4">
    <mergeCell ref="A65:S65"/>
    <mergeCell ref="A45:S45"/>
    <mergeCell ref="A25:S25"/>
    <mergeCell ref="A4:S4"/>
  </mergeCells>
  <conditionalFormatting sqref="Q34">
    <cfRule type="cellIs" dxfId="139" priority="5" operator="lessThanOrEqual">
      <formula>0</formula>
    </cfRule>
    <cfRule type="cellIs" dxfId="138" priority="6" operator="greaterThan">
      <formula>0</formula>
    </cfRule>
  </conditionalFormatting>
  <conditionalFormatting sqref="Q74:S83 Q54:S63 Q35:Q43 R34:S43">
    <cfRule type="cellIs" dxfId="137" priority="3" operator="lessThanOrEqual">
      <formula>0</formula>
    </cfRule>
    <cfRule type="cellIs" dxfId="136" priority="4" operator="greaterThan">
      <formula>0</formula>
    </cfRule>
  </conditionalFormatting>
  <conditionalFormatting sqref="Q13:S22">
    <cfRule type="cellIs" dxfId="135" priority="1" operator="lessThanOrEqual">
      <formula>0</formula>
    </cfRule>
    <cfRule type="cellIs" dxfId="134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G24" sqref="G24"/>
    </sheetView>
  </sheetViews>
  <sheetFormatPr baseColWidth="10" defaultRowHeight="16" x14ac:dyDescent="0.2"/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48">
        <f>Analysis!B43</f>
        <v>0.24601641016530756</v>
      </c>
      <c r="D2" s="247" t="s">
        <v>160</v>
      </c>
      <c r="E2" s="248">
        <f>Analysis!N43</f>
        <v>8.0688100001890944E-2</v>
      </c>
      <c r="G2" t="s">
        <v>182</v>
      </c>
      <c r="H2">
        <v>10</v>
      </c>
      <c r="I2" t="s">
        <v>58</v>
      </c>
      <c r="J2">
        <v>2</v>
      </c>
      <c r="K2" s="247" t="s">
        <v>183</v>
      </c>
      <c r="L2" s="248">
        <f>Analysis!R36</f>
        <v>1.7466414588190893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0.24601641016530756</v>
      </c>
      <c r="C6">
        <f>B6*$C$2</f>
        <v>6.052407407062485E-2</v>
      </c>
      <c r="D6">
        <f t="shared" ref="D6:K6" si="0">C6*$C$2</f>
        <v>1.48899154314343E-2</v>
      </c>
      <c r="E6">
        <f t="shared" si="0"/>
        <v>3.6631635421064831E-3</v>
      </c>
      <c r="F6">
        <f t="shared" si="0"/>
        <v>9.0119834447746942E-4</v>
      </c>
      <c r="G6">
        <f t="shared" si="0"/>
        <v>2.2170958155526526E-4</v>
      </c>
      <c r="H6">
        <f t="shared" si="0"/>
        <v>5.4544195353478848E-5</v>
      </c>
      <c r="I6">
        <f t="shared" si="0"/>
        <v>1.3418767136218115E-5</v>
      </c>
      <c r="J6">
        <f t="shared" si="0"/>
        <v>3.3012369196965851E-6</v>
      </c>
      <c r="K6">
        <f t="shared" si="0"/>
        <v>8.1215845608893158E-7</v>
      </c>
    </row>
    <row r="7" spans="1:19" x14ac:dyDescent="0.2">
      <c r="A7" t="s">
        <v>158</v>
      </c>
      <c r="B7" s="250">
        <f>$E$2</f>
        <v>8.0688100001890944E-2</v>
      </c>
      <c r="C7">
        <f>B7*$E$2</f>
        <v>6.5105694819151535E-3</v>
      </c>
      <c r="D7">
        <f t="shared" ref="D7:K7" si="1">C7*$E$2</f>
        <v>5.2532548142602924E-4</v>
      </c>
      <c r="E7">
        <f t="shared" si="1"/>
        <v>4.2387514978844954E-5</v>
      </c>
      <c r="F7">
        <f t="shared" si="1"/>
        <v>3.420168047444692E-6</v>
      </c>
      <c r="G7">
        <f t="shared" si="1"/>
        <v>2.7596686143548939E-7</v>
      </c>
      <c r="H7">
        <f t="shared" si="1"/>
        <v>2.2267241712714748E-8</v>
      </c>
      <c r="I7">
        <f t="shared" si="1"/>
        <v>1.7967014260818051E-9</v>
      </c>
      <c r="J7">
        <f t="shared" si="1"/>
        <v>1.4497242434122875E-10</v>
      </c>
      <c r="K7">
        <f t="shared" si="1"/>
        <v>1.1697549472761634E-11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0.25089998270643998</v>
      </c>
      <c r="C9">
        <f>B9+D6*C7</f>
        <v>0.25099692453543615</v>
      </c>
      <c r="D9">
        <f>C9+E6*D7</f>
        <v>0.25099884888858742</v>
      </c>
      <c r="E9">
        <f t="shared" ref="E9:J9" si="2">D9+F6*E7</f>
        <v>0.25099888708814577</v>
      </c>
      <c r="F9">
        <f t="shared" si="2"/>
        <v>0.25099888784642982</v>
      </c>
      <c r="G9">
        <f t="shared" si="2"/>
        <v>0.25099888786148222</v>
      </c>
      <c r="H9">
        <f t="shared" si="2"/>
        <v>0.25099888786178104</v>
      </c>
      <c r="I9">
        <f t="shared" si="2"/>
        <v>0.25099888786178698</v>
      </c>
      <c r="J9">
        <f t="shared" si="2"/>
        <v>0.25099888786178709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8.2289806933963511E-2</v>
      </c>
      <c r="C11">
        <f t="shared" ref="C11:J11" si="3">B11+C6*D7</f>
        <v>8.2321601772312528E-2</v>
      </c>
      <c r="D11">
        <f t="shared" si="3"/>
        <v>8.2322232918825913E-2</v>
      </c>
      <c r="E11">
        <f t="shared" si="3"/>
        <v>8.2322245447460807E-2</v>
      </c>
      <c r="F11">
        <f t="shared" si="3"/>
        <v>8.2322245696161686E-2</v>
      </c>
      <c r="G11">
        <f t="shared" si="3"/>
        <v>8.2322245701098543E-2</v>
      </c>
      <c r="H11">
        <f t="shared" si="3"/>
        <v>8.2322245701196547E-2</v>
      </c>
      <c r="I11">
        <f t="shared" si="3"/>
        <v>8.232224570119849E-2</v>
      </c>
      <c r="J11">
        <f t="shared" si="3"/>
        <v>8.2322245701198532E-2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0.24601641016530756</v>
      </c>
      <c r="C13" s="114">
        <v>1</v>
      </c>
      <c r="D13" s="268">
        <f>C13*B7</f>
        <v>8.0688100001890944E-2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0.75302422375314948</v>
      </c>
      <c r="Q13" s="28">
        <f>B13-D13</f>
        <v>0.16532831016341662</v>
      </c>
      <c r="R13" s="2">
        <f>1+$L$2*SUM(C13)</f>
        <v>2.7466414588190893</v>
      </c>
      <c r="S13" s="8">
        <f>B13*R13-D13*COUNT(D13:M13)</f>
        <v>0.5950307717079848</v>
      </c>
    </row>
    <row r="14" spans="1:19" x14ac:dyDescent="0.2">
      <c r="A14" s="261">
        <v>2</v>
      </c>
      <c r="B14" s="121">
        <f t="shared" ref="B14:B22" si="4">C14*$B$6</f>
        <v>0.25089998270643998</v>
      </c>
      <c r="C14" s="116">
        <f>C13+B7*B6</f>
        <v>1.0198505967055245</v>
      </c>
      <c r="D14" s="242">
        <f>C14*B7</f>
        <v>8.2289806933963511E-2</v>
      </c>
      <c r="E14" s="1">
        <f>D14*B7</f>
        <v>6.6398081710239464E-3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0.97421832118290752</v>
      </c>
      <c r="Q14" s="112">
        <f>B14-E14</f>
        <v>0.24426017453541604</v>
      </c>
      <c r="R14" s="1">
        <f>1+$L$2*SUM(C14:D14)*$C$2</f>
        <v>1.473592444411612</v>
      </c>
      <c r="S14" s="9">
        <f>B14*R14-E14*COUNT(D14:M14)</f>
        <v>0.3564447024771662</v>
      </c>
    </row>
    <row r="15" spans="1:19" x14ac:dyDescent="0.2">
      <c r="A15" s="261">
        <v>3</v>
      </c>
      <c r="B15" s="121">
        <f t="shared" si="4"/>
        <v>0.25099692453543615</v>
      </c>
      <c r="C15" s="116">
        <f>C14+C6*C7</f>
        <v>1.0202446428950898</v>
      </c>
      <c r="D15" s="242">
        <f>C15*$B$11</f>
        <v>8.3955734689247483E-2</v>
      </c>
      <c r="E15" s="1">
        <f>D15*B6</f>
        <v>2.065448846103965E-2</v>
      </c>
      <c r="F15" s="1">
        <f>E15*B6</f>
        <v>5.0813431049857426E-3</v>
      </c>
      <c r="G15" s="1"/>
      <c r="H15" s="1"/>
      <c r="I15" s="1"/>
      <c r="J15" s="1"/>
      <c r="K15" s="1"/>
      <c r="L15" s="1"/>
      <c r="M15" s="9"/>
      <c r="P15" s="1">
        <f>B15/(B15+F15)</f>
        <v>0.98015707013403874</v>
      </c>
      <c r="Q15" s="112">
        <f>B15-F15</f>
        <v>0.24591558143045042</v>
      </c>
      <c r="R15" s="1">
        <f>1+$L$2*SUM(C15:E15)*$C$2</f>
        <v>1.483352904820084</v>
      </c>
      <c r="S15" s="9">
        <f>B15*R15-F15*COUNT(D15:M15)</f>
        <v>0.35707298779558938</v>
      </c>
    </row>
    <row r="16" spans="1:19" x14ac:dyDescent="0.2">
      <c r="A16" s="261">
        <v>4</v>
      </c>
      <c r="B16" s="121">
        <f t="shared" si="4"/>
        <v>0.25099884888858742</v>
      </c>
      <c r="C16" s="116">
        <f>C15+D6*D7</f>
        <v>1.0202524649470821</v>
      </c>
      <c r="D16" s="242">
        <f>C16*$C$11</f>
        <v>8.3988817126593937E-2</v>
      </c>
      <c r="E16" s="1">
        <f>D16*$B$11</f>
        <v>6.9114235459593826E-3</v>
      </c>
      <c r="F16" s="1">
        <f>E16*B7</f>
        <v>5.5766963423179436E-4</v>
      </c>
      <c r="G16" s="1">
        <f>F16*B7</f>
        <v>4.4997303214912972E-5</v>
      </c>
      <c r="H16" s="1"/>
      <c r="I16" s="1"/>
      <c r="J16" s="1"/>
      <c r="K16" s="1"/>
      <c r="L16" s="1"/>
      <c r="M16" s="9"/>
      <c r="P16" s="1">
        <f>B16/(B16+G16)</f>
        <v>0.99982075918650282</v>
      </c>
      <c r="Q16" s="112">
        <f>B16-G16</f>
        <v>0.25095385158537253</v>
      </c>
      <c r="R16" s="1">
        <f>1+$L$2*SUM(C16:F16)*$C$2</f>
        <v>1.4777046847712223</v>
      </c>
      <c r="S16" s="9">
        <f>B16*R16-G16*COUNT(D16:M16)</f>
        <v>0.37072218566199006</v>
      </c>
    </row>
    <row r="17" spans="1:19" x14ac:dyDescent="0.2">
      <c r="A17" s="261">
        <v>5</v>
      </c>
      <c r="B17" s="121">
        <f t="shared" si="4"/>
        <v>0.25099888708814577</v>
      </c>
      <c r="C17" s="116">
        <f>C16+E6*E7</f>
        <v>1.0202526202194817</v>
      </c>
      <c r="D17" s="242">
        <f>C17*$D$11</f>
        <v>8.3989473837750614E-2</v>
      </c>
      <c r="E17" s="1">
        <f>D17*$C$11</f>
        <v>6.9141480183373674E-3</v>
      </c>
      <c r="F17" s="1">
        <f>E17*$B$11</f>
        <v>5.6896390554182839E-4</v>
      </c>
      <c r="G17" s="1">
        <f>F17*B7</f>
        <v>4.5908616507825485E-5</v>
      </c>
      <c r="H17" s="1">
        <f>G17*B7</f>
        <v>3.704279039731884E-6</v>
      </c>
      <c r="I17" s="1"/>
      <c r="J17" s="1"/>
      <c r="K17" s="1"/>
      <c r="L17" s="1"/>
      <c r="M17" s="9"/>
      <c r="P17" s="1">
        <f>B17/(B17+H17)</f>
        <v>0.99998524206853978</v>
      </c>
      <c r="Q17" s="112">
        <f>B17-H17</f>
        <v>0.25099518280910604</v>
      </c>
      <c r="R17" s="1">
        <f>1+$L$2*SUM(C17:G17)*$C$2</f>
        <v>1.4777307846167453</v>
      </c>
      <c r="S17" s="9">
        <f>B17*R17-H17*COUNT(D17:M17)</f>
        <v>0.3708902609594969</v>
      </c>
    </row>
    <row r="18" spans="1:19" x14ac:dyDescent="0.2">
      <c r="A18" s="261">
        <v>6</v>
      </c>
      <c r="B18" s="121">
        <f t="shared" si="4"/>
        <v>0.25099888784642982</v>
      </c>
      <c r="C18" s="116">
        <f>C17+F6*F7</f>
        <v>1.0202526233017315</v>
      </c>
      <c r="D18" s="242">
        <f>C18*$E$11</f>
        <v>8.3989486873860916E-2</v>
      </c>
      <c r="E18" s="1">
        <f>D18*$D$11</f>
        <v>6.9142021011626498E-3</v>
      </c>
      <c r="F18" s="1">
        <f>E18*$C$11</f>
        <v>5.6918819194519822E-4</v>
      </c>
      <c r="G18" s="1">
        <f>F18*$B$11</f>
        <v>4.6838386424262124E-5</v>
      </c>
      <c r="H18" s="1">
        <f>G18*B7</f>
        <v>3.7793004077280734E-6</v>
      </c>
      <c r="I18" s="1">
        <f>H18*B7</f>
        <v>3.0494456923595001E-7</v>
      </c>
      <c r="J18" s="1"/>
      <c r="K18" s="1"/>
      <c r="L18" s="1"/>
      <c r="M18" s="9"/>
      <c r="P18" s="1">
        <f>B18/(B18+I18)</f>
        <v>0.99999878507749018</v>
      </c>
      <c r="Q18" s="112">
        <f>B18-I18</f>
        <v>0.25099858290186056</v>
      </c>
      <c r="R18" s="1">
        <f>1+$L$2*SUM(C18:H18)*$C$2</f>
        <v>1.4777329346578969</v>
      </c>
      <c r="S18" s="9">
        <f>B18*R18-I18*COUNT(D18:M18)</f>
        <v>0.37090749346575763</v>
      </c>
    </row>
    <row r="19" spans="1:19" x14ac:dyDescent="0.2">
      <c r="A19" s="261">
        <v>7</v>
      </c>
      <c r="B19" s="121">
        <f t="shared" si="4"/>
        <v>0.25099888786148217</v>
      </c>
      <c r="C19" s="116">
        <f>C18+G6*G7</f>
        <v>1.0202526233629159</v>
      </c>
      <c r="D19" s="242">
        <f>C19*$F$11</f>
        <v>8.3989487132635474E-2</v>
      </c>
      <c r="E19" s="1">
        <f>D19*$E$11</f>
        <v>6.9142031747391683E-3</v>
      </c>
      <c r="F19" s="1">
        <f>E19*$D$11</f>
        <v>5.6919264419896343E-4</v>
      </c>
      <c r="G19" s="1">
        <f>F19*$C$11</f>
        <v>4.685685018747664E-5</v>
      </c>
      <c r="H19" s="1">
        <f>G19*$B$11</f>
        <v>3.8558411554611043E-6</v>
      </c>
      <c r="I19" s="1">
        <f>H19*B7</f>
        <v>3.111204967432523E-7</v>
      </c>
      <c r="J19" s="1">
        <f>I19*B7</f>
        <v>2.5103721753857528E-8</v>
      </c>
      <c r="K19" s="1"/>
      <c r="L19" s="1"/>
      <c r="M19" s="9"/>
      <c r="P19" s="1">
        <f>B19/(B19+J19)</f>
        <v>0.99999989998473904</v>
      </c>
      <c r="Q19" s="112">
        <f>B19-J19</f>
        <v>0.2509988627577604</v>
      </c>
      <c r="R19" s="1">
        <f>1+$L$2*SUM(C19:I19)*$C$2</f>
        <v>1.4777331116827623</v>
      </c>
      <c r="S19" s="9">
        <f>B19*R19-J19*COUNT(D19:M19)</f>
        <v>0.3709091918624085</v>
      </c>
    </row>
    <row r="20" spans="1:19" x14ac:dyDescent="0.2">
      <c r="A20" s="261">
        <v>8</v>
      </c>
      <c r="B20" s="121">
        <f t="shared" si="4"/>
        <v>0.25099888786148811</v>
      </c>
      <c r="C20" s="116">
        <f>C19+I6*I7</f>
        <v>1.0202526233629401</v>
      </c>
      <c r="D20" s="242">
        <f>C20*$G$11</f>
        <v>8.3989487137674304E-2</v>
      </c>
      <c r="E20" s="1">
        <f>D20*$F$11</f>
        <v>6.9142031960422361E-3</v>
      </c>
      <c r="F20" s="1">
        <f>E20*$E$11</f>
        <v>5.6919273257820691E-4</v>
      </c>
      <c r="G20" s="1">
        <f>F20*$D$11</f>
        <v>4.6857216707006142E-5</v>
      </c>
      <c r="H20" s="1">
        <f>G20*$C$11</f>
        <v>3.8573611339131092E-6</v>
      </c>
      <c r="I20" s="1">
        <f>H20*$B$11</f>
        <v>3.174215029842843E-7</v>
      </c>
      <c r="J20" s="1">
        <f>I20*$B$7</f>
        <v>2.5612137975546456E-8</v>
      </c>
      <c r="K20" s="1">
        <f>J20*$B$7</f>
        <v>2.0665947502331213E-9</v>
      </c>
      <c r="L20" s="1"/>
      <c r="M20" s="9"/>
      <c r="P20" s="1">
        <f>B20/(B20+K20)</f>
        <v>0.99999999176651844</v>
      </c>
      <c r="Q20" s="112">
        <f>B20-K20</f>
        <v>0.25099888579489338</v>
      </c>
      <c r="R20" s="1">
        <f>1+$L$2*SUM(C20:J20)*$C$2</f>
        <v>1.4777331262558582</v>
      </c>
      <c r="S20" s="9">
        <f>B20*R20-K20*COUNT(D20:M20)</f>
        <v>0.37090935471354242</v>
      </c>
    </row>
    <row r="21" spans="1:19" x14ac:dyDescent="0.2">
      <c r="A21" s="261">
        <v>9</v>
      </c>
      <c r="B21" s="121">
        <f>C21*$B$6</f>
        <v>0.25099888786148822</v>
      </c>
      <c r="C21" s="116">
        <f>C20+J6*J7</f>
        <v>1.0202526233629405</v>
      </c>
      <c r="D21" s="242">
        <f>C21*$H$11</f>
        <v>8.3989487137774335E-2</v>
      </c>
      <c r="E21" s="1">
        <f>D21*$G$11</f>
        <v>6.9142031964651149E-3</v>
      </c>
      <c r="F21" s="1">
        <f>E21*$F$11</f>
        <v>5.6919273433258762E-4</v>
      </c>
      <c r="G21" s="1">
        <f>F21*$E$11</f>
        <v>4.6857223982638632E-5</v>
      </c>
      <c r="H21" s="1">
        <f>G21*$D$11</f>
        <v>3.8573913066283732E-6</v>
      </c>
      <c r="I21" s="1">
        <f>H21*$C$11</f>
        <v>3.1754663102424123E-7</v>
      </c>
      <c r="J21" s="1">
        <f>I21*$B$11</f>
        <v>2.6130850959515359E-8</v>
      </c>
      <c r="K21" s="1">
        <f>J21*$B$7</f>
        <v>2.1084487153558831E-9</v>
      </c>
      <c r="L21" s="1">
        <f>K21*$B$7</f>
        <v>1.70126720793494E-10</v>
      </c>
      <c r="M21" s="9"/>
      <c r="P21" s="1">
        <f>B21/(B21+L21)</f>
        <v>0.99999999932220118</v>
      </c>
      <c r="Q21" s="112">
        <f>B21-L21</f>
        <v>0.25099888769136147</v>
      </c>
      <c r="R21" s="1">
        <f>1+$L$2*SUM(C21:K21)*$C$2</f>
        <v>1.4777331274555943</v>
      </c>
      <c r="S21" s="9">
        <f>B21*R21-L21*COUNT(D21:M21)</f>
        <v>0.37090937001629248</v>
      </c>
    </row>
    <row r="22" spans="1:19" ht="17" thickBot="1" x14ac:dyDescent="0.25">
      <c r="A22" s="262">
        <v>10</v>
      </c>
      <c r="B22" s="122">
        <f t="shared" si="4"/>
        <v>0.25099888786148822</v>
      </c>
      <c r="C22" s="243">
        <f>C21+K6*K7</f>
        <v>1.0202526233629405</v>
      </c>
      <c r="D22" s="269">
        <f>C22*$I$11</f>
        <v>8.398948713777632E-2</v>
      </c>
      <c r="E22" s="166">
        <f>D22*$H$11</f>
        <v>6.9142031964735092E-3</v>
      </c>
      <c r="F22" s="166">
        <f>E22*$G$11</f>
        <v>5.6919273436741317E-4</v>
      </c>
      <c r="G22" s="166">
        <f>F22*$F$11</f>
        <v>4.6857224127064281E-5</v>
      </c>
      <c r="H22" s="166">
        <f>G22*$E$11</f>
        <v>3.857391905574868E-6</v>
      </c>
      <c r="I22" s="166">
        <f>H22*$D$11</f>
        <v>3.17549114909928E-7</v>
      </c>
      <c r="J22" s="166">
        <f>I22*$C$11</f>
        <v>2.6141151780765405E-8</v>
      </c>
      <c r="K22" s="166">
        <f>J22*$B$11</f>
        <v>2.1511503330706214E-9</v>
      </c>
      <c r="L22" s="166">
        <f>K22*$B$7</f>
        <v>1.735722331939033E-10</v>
      </c>
      <c r="M22" s="10">
        <f>L22*$B$7</f>
        <v>1.4005213709501205E-11</v>
      </c>
      <c r="P22" s="166">
        <f>B22/(B22+M22)</f>
        <v>0.99999999994420197</v>
      </c>
      <c r="Q22" s="113">
        <f>B22-M22</f>
        <v>0.25099888784748298</v>
      </c>
      <c r="R22" s="166">
        <f>1+$L$2*SUM(C22:L22)*$C$2</f>
        <v>1.4777331275543601</v>
      </c>
      <c r="S22" s="10">
        <f>B22*R22-M22*COUNT(D22:M22)</f>
        <v>0.37090937143217095</v>
      </c>
    </row>
    <row r="24" spans="1:19" x14ac:dyDescent="0.2">
      <c r="B24" t="s">
        <v>167</v>
      </c>
      <c r="C24">
        <f>C2</f>
        <v>0.24601641016530756</v>
      </c>
      <c r="D24" t="s">
        <v>60</v>
      </c>
      <c r="E24">
        <f>L2</f>
        <v>1.7466414588190893</v>
      </c>
      <c r="F24" t="s">
        <v>58</v>
      </c>
      <c r="G24">
        <f>J2</f>
        <v>2</v>
      </c>
    </row>
    <row r="25" spans="1:19" x14ac:dyDescent="0.2">
      <c r="B25" t="s">
        <v>168</v>
      </c>
      <c r="C25">
        <f>E2</f>
        <v>8.0688100001890944E-2</v>
      </c>
      <c r="D25" t="s">
        <v>57</v>
      </c>
      <c r="E25">
        <v>10</v>
      </c>
      <c r="F25" t="s">
        <v>182</v>
      </c>
      <c r="G25">
        <f>H2</f>
        <v>10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>
        <v>7</v>
      </c>
      <c r="L27" s="26">
        <v>8</v>
      </c>
      <c r="M27" s="26">
        <v>9</v>
      </c>
      <c r="N27" s="26">
        <v>10</v>
      </c>
    </row>
    <row r="28" spans="1:19" ht="17" thickBot="1" x14ac:dyDescent="0.25">
      <c r="A28" s="281"/>
      <c r="B28" s="465" t="s">
        <v>177</v>
      </c>
      <c r="C28" s="466"/>
      <c r="D28" s="466"/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  <c r="P28" s="466"/>
      <c r="Q28" s="467"/>
    </row>
    <row r="29" spans="1:19" x14ac:dyDescent="0.2">
      <c r="A29" s="126"/>
      <c r="B29" s="278" t="s">
        <v>8</v>
      </c>
      <c r="C29" s="268">
        <f t="shared" ref="C29:N29" si="5">B14</f>
        <v>0.25089998270643998</v>
      </c>
      <c r="D29" s="165">
        <f t="shared" si="5"/>
        <v>1.0198505967055245</v>
      </c>
      <c r="E29" s="165">
        <f t="shared" si="5"/>
        <v>8.2289806933963511E-2</v>
      </c>
      <c r="F29" s="165">
        <f t="shared" si="5"/>
        <v>6.6398081710239464E-3</v>
      </c>
      <c r="G29" s="165">
        <f t="shared" si="5"/>
        <v>0</v>
      </c>
      <c r="H29" s="165">
        <f t="shared" si="5"/>
        <v>0</v>
      </c>
      <c r="I29" s="165">
        <f t="shared" si="5"/>
        <v>0</v>
      </c>
      <c r="J29" s="165">
        <f t="shared" si="5"/>
        <v>0</v>
      </c>
      <c r="K29" s="165">
        <f t="shared" si="5"/>
        <v>0</v>
      </c>
      <c r="L29" s="165">
        <f t="shared" si="5"/>
        <v>0</v>
      </c>
      <c r="M29" s="165">
        <f t="shared" si="5"/>
        <v>0</v>
      </c>
      <c r="N29" s="165">
        <f t="shared" si="5"/>
        <v>0</v>
      </c>
      <c r="O29" s="165"/>
      <c r="P29" s="164" t="s">
        <v>170</v>
      </c>
      <c r="Q29" s="165" t="s">
        <v>171</v>
      </c>
      <c r="R29" s="58" t="s">
        <v>174</v>
      </c>
    </row>
    <row r="30" spans="1:19" x14ac:dyDescent="0.2">
      <c r="A30" s="121">
        <f>$E$25</f>
        <v>10</v>
      </c>
      <c r="B30" s="279" t="s">
        <v>169</v>
      </c>
      <c r="C30" s="242">
        <v>0</v>
      </c>
      <c r="D30" s="1">
        <v>1</v>
      </c>
      <c r="E30" s="1">
        <f t="shared" ref="E30:N30" si="6">IF(F29&gt;0,POWER($A30,E$27),0)</f>
        <v>10</v>
      </c>
      <c r="F30" s="1">
        <f t="shared" si="6"/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/>
      <c r="P30" s="112">
        <f>SUM(C30:J30)*$G$25</f>
        <v>110</v>
      </c>
      <c r="Q30" s="1">
        <f>(C30*C29+D30*D29+E30*E29+F30*F29+G30*G29+H30*H29+I30*I29+J30*J29)*3</f>
        <v>5.5282459981354783</v>
      </c>
      <c r="R30" s="9">
        <f>P30/Q32</f>
        <v>6282.8513315498985</v>
      </c>
    </row>
    <row r="31" spans="1:19" x14ac:dyDescent="0.2">
      <c r="A31" s="121"/>
      <c r="B31" s="279" t="s">
        <v>58</v>
      </c>
      <c r="C31" s="242"/>
      <c r="D31" s="1"/>
      <c r="E31" s="1"/>
      <c r="F31" s="1"/>
      <c r="G31" s="1"/>
      <c r="H31" s="1"/>
      <c r="I31" s="1"/>
      <c r="J31" s="1"/>
      <c r="K31" s="265"/>
      <c r="L31" s="265"/>
      <c r="M31" s="265"/>
      <c r="N31" s="265"/>
      <c r="O31" s="265"/>
      <c r="P31" s="112" t="s">
        <v>172</v>
      </c>
      <c r="Q31" s="1" t="s">
        <v>173</v>
      </c>
      <c r="R31" s="9" t="s">
        <v>175</v>
      </c>
    </row>
    <row r="32" spans="1:19" ht="17" thickBot="1" x14ac:dyDescent="0.25">
      <c r="A32" s="122"/>
      <c r="B32" s="280" t="s">
        <v>60</v>
      </c>
      <c r="C32" s="269">
        <f>(D30*$G$24*$E$24*$C$24-D30*$G$25*$C$25)*D29</f>
        <v>5.3566554284485972E-2</v>
      </c>
      <c r="D32" s="166">
        <f t="shared" ref="D32:N32" si="7">(E30*$G$24*$E$24*$C$24-E30*$G$25*$C$25)*E29</f>
        <v>4.3221834888633369E-2</v>
      </c>
      <c r="E32" s="166">
        <f t="shared" si="7"/>
        <v>0</v>
      </c>
      <c r="F32" s="166">
        <f t="shared" si="7"/>
        <v>0</v>
      </c>
      <c r="G32" s="166">
        <f t="shared" si="7"/>
        <v>0</v>
      </c>
      <c r="H32" s="166">
        <f t="shared" si="7"/>
        <v>0</v>
      </c>
      <c r="I32" s="166">
        <f t="shared" si="7"/>
        <v>0</v>
      </c>
      <c r="J32" s="166">
        <f t="shared" si="7"/>
        <v>0</v>
      </c>
      <c r="K32" s="166">
        <f t="shared" si="7"/>
        <v>0</v>
      </c>
      <c r="L32" s="166">
        <f t="shared" si="7"/>
        <v>0</v>
      </c>
      <c r="M32" s="166">
        <f t="shared" si="7"/>
        <v>0</v>
      </c>
      <c r="N32" s="166">
        <f t="shared" si="7"/>
        <v>0</v>
      </c>
      <c r="O32" s="266"/>
      <c r="P32" s="113">
        <f>SUM(C32:O32)</f>
        <v>9.6788389173119341E-2</v>
      </c>
      <c r="Q32" s="166">
        <f>P32/Q30</f>
        <v>1.7507974356742326E-2</v>
      </c>
      <c r="R32" s="10">
        <f>Q30/Q32</f>
        <v>315.75588845928081</v>
      </c>
    </row>
    <row r="33" spans="1:18" ht="17" thickBot="1" x14ac:dyDescent="0.25">
      <c r="A33" s="282"/>
      <c r="B33" s="465" t="s">
        <v>178</v>
      </c>
      <c r="C33" s="466"/>
      <c r="D33" s="466"/>
      <c r="E33" s="466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467"/>
    </row>
    <row r="34" spans="1:18" x14ac:dyDescent="0.2">
      <c r="A34" s="126"/>
      <c r="B34" s="278" t="s">
        <v>8</v>
      </c>
      <c r="C34" s="268">
        <f t="shared" ref="C34:N34" si="8">B15</f>
        <v>0.25099692453543615</v>
      </c>
      <c r="D34" s="165">
        <f t="shared" si="8"/>
        <v>1.0202446428950898</v>
      </c>
      <c r="E34" s="165">
        <f t="shared" si="8"/>
        <v>8.3955734689247483E-2</v>
      </c>
      <c r="F34" s="165">
        <f t="shared" si="8"/>
        <v>2.065448846103965E-2</v>
      </c>
      <c r="G34" s="165">
        <f t="shared" si="8"/>
        <v>5.0813431049857426E-3</v>
      </c>
      <c r="H34" s="165">
        <f t="shared" si="8"/>
        <v>0</v>
      </c>
      <c r="I34" s="165">
        <f t="shared" si="8"/>
        <v>0</v>
      </c>
      <c r="J34" s="165">
        <f t="shared" si="8"/>
        <v>0</v>
      </c>
      <c r="K34" s="165">
        <f t="shared" si="8"/>
        <v>0</v>
      </c>
      <c r="L34" s="165">
        <f t="shared" si="8"/>
        <v>0</v>
      </c>
      <c r="M34" s="165">
        <f t="shared" si="8"/>
        <v>0</v>
      </c>
      <c r="N34" s="165">
        <f t="shared" si="8"/>
        <v>0</v>
      </c>
      <c r="O34" s="165"/>
      <c r="P34" s="164" t="s">
        <v>170</v>
      </c>
      <c r="Q34" s="165" t="s">
        <v>171</v>
      </c>
      <c r="R34" s="58" t="s">
        <v>174</v>
      </c>
    </row>
    <row r="35" spans="1:18" x14ac:dyDescent="0.2">
      <c r="A35" s="121">
        <f>$E$25</f>
        <v>10</v>
      </c>
      <c r="B35" s="279" t="s">
        <v>169</v>
      </c>
      <c r="C35" s="242">
        <v>0</v>
      </c>
      <c r="D35" s="1">
        <v>1</v>
      </c>
      <c r="E35" s="1">
        <f t="shared" ref="E35:N35" si="9">IF(F34&gt;0,POWER($A35,E$27),0)</f>
        <v>10</v>
      </c>
      <c r="F35" s="1">
        <f t="shared" si="9"/>
        <v>100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/>
      <c r="P35" s="112">
        <f>SUM(C35:J35)*$G$25</f>
        <v>1110</v>
      </c>
      <c r="Q35" s="1">
        <f>(C35*C34+D35*D34+E35*E34+F35*F34+G35*G34+H35*H34+I35*I34+J35*J34)*3</f>
        <v>11.775752507674589</v>
      </c>
      <c r="R35" s="9">
        <f>P35/Q37</f>
        <v>63399.681618367118</v>
      </c>
    </row>
    <row r="36" spans="1:18" x14ac:dyDescent="0.2">
      <c r="A36" s="121"/>
      <c r="B36" s="279" t="s">
        <v>58</v>
      </c>
      <c r="C36" s="242"/>
      <c r="D36" s="1"/>
      <c r="E36" s="1"/>
      <c r="F36" s="1"/>
      <c r="G36" s="1"/>
      <c r="H36" s="1"/>
      <c r="I36" s="1"/>
      <c r="J36" s="1"/>
      <c r="K36" s="265"/>
      <c r="L36" s="265"/>
      <c r="M36" s="265"/>
      <c r="N36" s="265"/>
      <c r="O36" s="265"/>
      <c r="P36" s="112" t="s">
        <v>172</v>
      </c>
      <c r="Q36" s="1" t="s">
        <v>173</v>
      </c>
      <c r="R36" s="9" t="s">
        <v>175</v>
      </c>
    </row>
    <row r="37" spans="1:18" ht="17" thickBot="1" x14ac:dyDescent="0.25">
      <c r="A37" s="122"/>
      <c r="B37" s="280" t="s">
        <v>60</v>
      </c>
      <c r="C37" s="269">
        <f>(D35*$G$24*$E$24*$C$24-D35*$G$25*$C$25)*D34</f>
        <v>5.3587251136232819E-2</v>
      </c>
      <c r="D37" s="166">
        <f t="shared" ref="D37:I37" si="10">(E35*$G$24*$E$24*$C$24-E35*$G$25*$C$25)*E34</f>
        <v>4.4096845501224287E-2</v>
      </c>
      <c r="E37" s="166">
        <f t="shared" si="10"/>
        <v>0.10848547629825384</v>
      </c>
      <c r="F37" s="166">
        <f t="shared" si="10"/>
        <v>0</v>
      </c>
      <c r="G37" s="166">
        <f t="shared" si="10"/>
        <v>0</v>
      </c>
      <c r="H37" s="166">
        <f t="shared" si="10"/>
        <v>0</v>
      </c>
      <c r="I37" s="166">
        <f t="shared" si="10"/>
        <v>0</v>
      </c>
      <c r="J37" s="166">
        <f>(K35*$G$24*$E$24*$C$24-K35*$G$25*$C$25)*K34</f>
        <v>0</v>
      </c>
      <c r="K37" s="166">
        <f>(L35*$G$24*$E$24*$C$24-L35*$G$25*$C$25)*L34</f>
        <v>0</v>
      </c>
      <c r="L37" s="166">
        <f>(M35*$G$24*$E$24*$C$24-M35*$G$25*$C$25)*M34</f>
        <v>0</v>
      </c>
      <c r="M37" s="166">
        <f>(N35*$G$24*$E$24*$C$24-N35*$G$25*$C$25)*N34</f>
        <v>0</v>
      </c>
      <c r="N37" s="166">
        <f>(O35*$G$24*$E$24*$C$24-O35*$G$25*$C$25)*O34</f>
        <v>0</v>
      </c>
      <c r="O37" s="266"/>
      <c r="P37" s="113">
        <f>SUM(C37:O37)</f>
        <v>0.20616957293571095</v>
      </c>
      <c r="Q37" s="166">
        <f>P37/Q35</f>
        <v>1.7507974356742336E-2</v>
      </c>
      <c r="R37" s="10">
        <f>Q35/Q37</f>
        <v>672.59365748041182</v>
      </c>
    </row>
    <row r="38" spans="1:18" ht="17" thickBot="1" x14ac:dyDescent="0.25">
      <c r="A38" s="282"/>
      <c r="B38" s="465" t="s">
        <v>179</v>
      </c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7"/>
    </row>
    <row r="39" spans="1:18" x14ac:dyDescent="0.2">
      <c r="A39" s="126"/>
      <c r="B39" s="278" t="s">
        <v>8</v>
      </c>
      <c r="C39" s="268">
        <f>B16</f>
        <v>0.25099884888858742</v>
      </c>
      <c r="D39" s="165">
        <f t="shared" ref="D39:I39" si="11">C16</f>
        <v>1.0202524649470821</v>
      </c>
      <c r="E39" s="165">
        <f t="shared" si="11"/>
        <v>8.3988817126593937E-2</v>
      </c>
      <c r="F39" s="165">
        <f t="shared" si="11"/>
        <v>6.9114235459593826E-3</v>
      </c>
      <c r="G39" s="165">
        <f t="shared" si="11"/>
        <v>5.5766963423179436E-4</v>
      </c>
      <c r="H39" s="165">
        <f t="shared" si="11"/>
        <v>4.4997303214912972E-5</v>
      </c>
      <c r="I39" s="165">
        <f t="shared" si="11"/>
        <v>0</v>
      </c>
      <c r="J39" s="165">
        <f>I16</f>
        <v>0</v>
      </c>
      <c r="K39" s="165">
        <f>J16</f>
        <v>0</v>
      </c>
      <c r="L39" s="165">
        <f>K16</f>
        <v>0</v>
      </c>
      <c r="M39" s="165">
        <f>L16</f>
        <v>0</v>
      </c>
      <c r="N39" s="165">
        <f>M16</f>
        <v>0</v>
      </c>
      <c r="O39" s="264"/>
      <c r="P39" s="164" t="s">
        <v>170</v>
      </c>
      <c r="Q39" s="165" t="s">
        <v>171</v>
      </c>
      <c r="R39" s="58" t="s">
        <v>174</v>
      </c>
    </row>
    <row r="40" spans="1:18" x14ac:dyDescent="0.2">
      <c r="A40" s="121">
        <f>$E$25</f>
        <v>10</v>
      </c>
      <c r="B40" s="279" t="s">
        <v>169</v>
      </c>
      <c r="C40" s="242">
        <v>0</v>
      </c>
      <c r="D40" s="1">
        <v>1</v>
      </c>
      <c r="E40" s="1">
        <f t="shared" ref="E40:N40" si="12">IF(F39&gt;0,POWER($A40,E$27),0)</f>
        <v>10</v>
      </c>
      <c r="F40" s="1">
        <f t="shared" si="12"/>
        <v>100</v>
      </c>
      <c r="G40" s="1">
        <f t="shared" si="12"/>
        <v>1000</v>
      </c>
      <c r="H40" s="1">
        <f t="shared" si="12"/>
        <v>0</v>
      </c>
      <c r="I40" s="1">
        <f t="shared" si="12"/>
        <v>0</v>
      </c>
      <c r="J40" s="1">
        <f t="shared" si="12"/>
        <v>0</v>
      </c>
      <c r="K40" s="1">
        <f t="shared" si="12"/>
        <v>0</v>
      </c>
      <c r="L40" s="1">
        <f t="shared" si="12"/>
        <v>0</v>
      </c>
      <c r="M40" s="1">
        <f t="shared" si="12"/>
        <v>0</v>
      </c>
      <c r="N40" s="1">
        <f t="shared" si="12"/>
        <v>0</v>
      </c>
      <c r="O40" s="265"/>
      <c r="P40" s="112">
        <f>SUM(C40:J40)*$G$25</f>
        <v>11110</v>
      </c>
      <c r="Q40" s="1">
        <f>(C40*C39+D40*D39+E40*E39+F40*F39+G40*G39+H40*H39+I40*I39+J40*J39)*3</f>
        <v>9.3268578751222631</v>
      </c>
      <c r="R40" s="9">
        <f>P40/Q42</f>
        <v>634567.98448653962</v>
      </c>
    </row>
    <row r="41" spans="1:18" x14ac:dyDescent="0.2">
      <c r="A41" s="121"/>
      <c r="B41" s="279" t="s">
        <v>58</v>
      </c>
      <c r="C41" s="242"/>
      <c r="D41" s="1"/>
      <c r="E41" s="1"/>
      <c r="F41" s="1"/>
      <c r="G41" s="1"/>
      <c r="H41" s="1"/>
      <c r="I41" s="1"/>
      <c r="J41" s="1"/>
      <c r="K41" s="265"/>
      <c r="L41" s="265"/>
      <c r="M41" s="265"/>
      <c r="N41" s="265"/>
      <c r="O41" s="265"/>
      <c r="P41" s="112" t="s">
        <v>172</v>
      </c>
      <c r="Q41" s="1" t="s">
        <v>173</v>
      </c>
      <c r="R41" s="9" t="s">
        <v>175</v>
      </c>
    </row>
    <row r="42" spans="1:18" ht="17" thickBot="1" x14ac:dyDescent="0.25">
      <c r="A42" s="122"/>
      <c r="B42" s="280" t="s">
        <v>60</v>
      </c>
      <c r="C42" s="269">
        <f>(D40*$G$24*$E$24*$C$24-D40*$G$25*$C$25)*D39</f>
        <v>5.3587661981089912E-2</v>
      </c>
      <c r="D42" s="166">
        <f t="shared" ref="D42:I42" si="13">(E40*$G$24*$E$24*$C$24-E40*$G$25*$C$25)*E39</f>
        <v>4.4114221695165892E-2</v>
      </c>
      <c r="E42" s="166">
        <f t="shared" si="13"/>
        <v>3.6301507863372634E-2</v>
      </c>
      <c r="F42" s="166">
        <f t="shared" si="13"/>
        <v>2.9290996966992427E-2</v>
      </c>
      <c r="G42" s="166">
        <f t="shared" si="13"/>
        <v>0</v>
      </c>
      <c r="H42" s="166">
        <f t="shared" si="13"/>
        <v>0</v>
      </c>
      <c r="I42" s="166">
        <f t="shared" si="13"/>
        <v>0</v>
      </c>
      <c r="J42" s="166">
        <f>(K40*$G$24*$E$24*$C$24-K40*$G$25*$C$25)*K39</f>
        <v>0</v>
      </c>
      <c r="K42" s="166">
        <f>(L40*$G$24*$E$24*$C$24-L40*$G$25*$C$25)*L39</f>
        <v>0</v>
      </c>
      <c r="L42" s="166">
        <f>(M40*$G$24*$E$24*$C$24-M40*$G$25*$C$25)*M39</f>
        <v>0</v>
      </c>
      <c r="M42" s="166">
        <f>(N40*$G$24*$E$24*$C$24-N40*$G$25*$C$25)*N39</f>
        <v>0</v>
      </c>
      <c r="N42" s="166">
        <f>(O40*$G$24*$E$24*$C$24-O40*$G$25*$C$25)*O39</f>
        <v>0</v>
      </c>
      <c r="O42" s="266"/>
      <c r="P42" s="113">
        <f>SUM(C42:O42)</f>
        <v>0.16329438850662084</v>
      </c>
      <c r="Q42" s="166">
        <f>P42/Q40</f>
        <v>1.7507974356742329E-2</v>
      </c>
      <c r="R42" s="10">
        <f>Q40/Q42</f>
        <v>532.72055836262325</v>
      </c>
    </row>
    <row r="43" spans="1:18" ht="17" thickBot="1" x14ac:dyDescent="0.25">
      <c r="A43" s="282"/>
      <c r="B43" s="465" t="s">
        <v>180</v>
      </c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7"/>
    </row>
    <row r="44" spans="1:18" x14ac:dyDescent="0.2">
      <c r="A44" s="126"/>
      <c r="B44" s="278" t="s">
        <v>8</v>
      </c>
      <c r="C44" s="268">
        <f>B17</f>
        <v>0.25099888708814577</v>
      </c>
      <c r="D44" s="165">
        <f t="shared" ref="D44:I44" si="14">C17</f>
        <v>1.0202526202194817</v>
      </c>
      <c r="E44" s="165">
        <f t="shared" si="14"/>
        <v>8.3989473837750614E-2</v>
      </c>
      <c r="F44" s="165">
        <f t="shared" si="14"/>
        <v>6.9141480183373674E-3</v>
      </c>
      <c r="G44" s="165">
        <f t="shared" si="14"/>
        <v>5.6896390554182839E-4</v>
      </c>
      <c r="H44" s="165">
        <f t="shared" si="14"/>
        <v>4.5908616507825485E-5</v>
      </c>
      <c r="I44" s="165">
        <f t="shared" si="14"/>
        <v>3.704279039731884E-6</v>
      </c>
      <c r="J44" s="165">
        <f>I17</f>
        <v>0</v>
      </c>
      <c r="K44" s="165">
        <f>J17</f>
        <v>0</v>
      </c>
      <c r="L44" s="165">
        <f>K17</f>
        <v>0</v>
      </c>
      <c r="M44" s="165">
        <f>L17</f>
        <v>0</v>
      </c>
      <c r="N44" s="165">
        <f>M17</f>
        <v>0</v>
      </c>
      <c r="O44" s="264"/>
      <c r="P44" s="164" t="s">
        <v>170</v>
      </c>
      <c r="Q44" s="165" t="s">
        <v>171</v>
      </c>
      <c r="R44" s="58" t="s">
        <v>174</v>
      </c>
    </row>
    <row r="45" spans="1:18" x14ac:dyDescent="0.2">
      <c r="A45" s="121">
        <f>$E$25</f>
        <v>10</v>
      </c>
      <c r="B45" s="279" t="s">
        <v>169</v>
      </c>
      <c r="C45" s="242">
        <v>0</v>
      </c>
      <c r="D45" s="1">
        <v>1</v>
      </c>
      <c r="E45" s="1">
        <f t="shared" ref="E45:N45" si="15">IF(F44&gt;0,POWER($A45,E$27),0)</f>
        <v>10</v>
      </c>
      <c r="F45" s="1">
        <f t="shared" si="15"/>
        <v>100</v>
      </c>
      <c r="G45" s="1">
        <f t="shared" si="15"/>
        <v>1000</v>
      </c>
      <c r="H45" s="1">
        <f t="shared" si="15"/>
        <v>10000</v>
      </c>
      <c r="I45" s="1">
        <f t="shared" si="15"/>
        <v>0</v>
      </c>
      <c r="J45" s="1">
        <f t="shared" si="15"/>
        <v>0</v>
      </c>
      <c r="K45" s="1">
        <f t="shared" si="15"/>
        <v>0</v>
      </c>
      <c r="L45" s="1">
        <f t="shared" si="15"/>
        <v>0</v>
      </c>
      <c r="M45" s="1">
        <f t="shared" si="15"/>
        <v>0</v>
      </c>
      <c r="N45" s="1">
        <f t="shared" si="15"/>
        <v>0</v>
      </c>
      <c r="O45" s="265"/>
      <c r="P45" s="112">
        <f>SUM(C45:J45)*$G$25</f>
        <v>111110</v>
      </c>
      <c r="Q45" s="1">
        <f>(C45*C44+D45*D44+E45*E44+F45*F44+G45*G44+H45*H44+I45*I44+J45*J44)*3</f>
        <v>10.738836693152422</v>
      </c>
      <c r="R45" s="9">
        <f>P45/Q47</f>
        <v>6346251.0131682632</v>
      </c>
    </row>
    <row r="46" spans="1:18" x14ac:dyDescent="0.2">
      <c r="A46" s="121"/>
      <c r="B46" s="279" t="s">
        <v>58</v>
      </c>
      <c r="C46" s="242"/>
      <c r="D46" s="1"/>
      <c r="E46" s="1"/>
      <c r="F46" s="1"/>
      <c r="G46" s="1"/>
      <c r="H46" s="1"/>
      <c r="I46" s="1"/>
      <c r="J46" s="1"/>
      <c r="K46" s="265"/>
      <c r="L46" s="265"/>
      <c r="M46" s="265"/>
      <c r="N46" s="265"/>
      <c r="O46" s="265"/>
      <c r="P46" s="112" t="s">
        <v>172</v>
      </c>
      <c r="Q46" s="1" t="s">
        <v>173</v>
      </c>
      <c r="R46" s="9" t="s">
        <v>175</v>
      </c>
    </row>
    <row r="47" spans="1:18" ht="17" thickBot="1" x14ac:dyDescent="0.25">
      <c r="A47" s="122"/>
      <c r="B47" s="280" t="s">
        <v>60</v>
      </c>
      <c r="C47" s="269">
        <f>(D45*$G$24*$E$24*$C$24-D45*$G$25*$C$25)*D44</f>
        <v>5.3587670136605488E-2</v>
      </c>
      <c r="D47" s="166">
        <f t="shared" ref="D47:I47" si="16">(E45*$G$24*$E$24*$C$24-E45*$G$25*$C$25)*E44</f>
        <v>4.4114566625628619E-2</v>
      </c>
      <c r="E47" s="166">
        <f t="shared" si="16"/>
        <v>3.6315817861131451E-2</v>
      </c>
      <c r="F47" s="166">
        <f t="shared" si="16"/>
        <v>2.9884216404414927E-2</v>
      </c>
      <c r="G47" s="166">
        <f t="shared" si="16"/>
        <v>2.4113006417175755E-2</v>
      </c>
      <c r="H47" s="166">
        <f t="shared" si="16"/>
        <v>0</v>
      </c>
      <c r="I47" s="166">
        <f t="shared" si="16"/>
        <v>0</v>
      </c>
      <c r="J47" s="166">
        <f>(K45*$G$24*$E$24*$C$24-K45*$G$25*$C$25)*K44</f>
        <v>0</v>
      </c>
      <c r="K47" s="166">
        <f>(L45*$G$24*$E$24*$C$24-L45*$G$25*$C$25)*L44</f>
        <v>0</v>
      </c>
      <c r="L47" s="166">
        <f>(M45*$G$24*$E$24*$C$24-M45*$G$25*$C$25)*M44</f>
        <v>0</v>
      </c>
      <c r="M47" s="166">
        <f>(N45*$G$24*$E$24*$C$24-N45*$G$25*$C$25)*N44</f>
        <v>0</v>
      </c>
      <c r="N47" s="166">
        <f>(O45*$G$24*$E$24*$C$24-O45*$G$25*$C$25)*O44</f>
        <v>0</v>
      </c>
      <c r="O47" s="266"/>
      <c r="P47" s="113">
        <f>SUM(C47:O47)</f>
        <v>0.18801527744495625</v>
      </c>
      <c r="Q47" s="166">
        <f>P47/Q45</f>
        <v>1.7507974356742333E-2</v>
      </c>
      <c r="R47" s="10">
        <f>Q45/Q47</f>
        <v>613.36831288063252</v>
      </c>
    </row>
    <row r="48" spans="1:18" ht="17" thickBot="1" x14ac:dyDescent="0.25">
      <c r="A48" s="282"/>
      <c r="B48" s="465" t="s">
        <v>181</v>
      </c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7"/>
    </row>
    <row r="49" spans="1:18" x14ac:dyDescent="0.2">
      <c r="A49" s="126"/>
      <c r="B49" s="278" t="s">
        <v>8</v>
      </c>
      <c r="C49" s="268">
        <f>B18</f>
        <v>0.25099888784642982</v>
      </c>
      <c r="D49" s="165">
        <f t="shared" ref="D49:I49" si="17">C18</f>
        <v>1.0202526233017315</v>
      </c>
      <c r="E49" s="165">
        <f t="shared" si="17"/>
        <v>8.3989486873860916E-2</v>
      </c>
      <c r="F49" s="165">
        <f t="shared" si="17"/>
        <v>6.9142021011626498E-3</v>
      </c>
      <c r="G49" s="165">
        <f t="shared" si="17"/>
        <v>5.6918819194519822E-4</v>
      </c>
      <c r="H49" s="165">
        <f t="shared" si="17"/>
        <v>4.6838386424262124E-5</v>
      </c>
      <c r="I49" s="165">
        <f t="shared" si="17"/>
        <v>3.7793004077280734E-6</v>
      </c>
      <c r="J49" s="165">
        <f>I18</f>
        <v>3.0494456923595001E-7</v>
      </c>
      <c r="K49" s="165">
        <f>J18</f>
        <v>0</v>
      </c>
      <c r="L49" s="165">
        <f>K18</f>
        <v>0</v>
      </c>
      <c r="M49" s="165">
        <f>L18</f>
        <v>0</v>
      </c>
      <c r="N49" s="165">
        <f>M18</f>
        <v>0</v>
      </c>
      <c r="O49" s="264"/>
      <c r="P49" s="164" t="s">
        <v>170</v>
      </c>
      <c r="Q49" s="165" t="s">
        <v>171</v>
      </c>
      <c r="R49" s="58" t="s">
        <v>174</v>
      </c>
    </row>
    <row r="50" spans="1:18" x14ac:dyDescent="0.2">
      <c r="A50" s="121">
        <f>$E$25</f>
        <v>10</v>
      </c>
      <c r="B50" s="279" t="s">
        <v>169</v>
      </c>
      <c r="C50" s="242">
        <v>0</v>
      </c>
      <c r="D50" s="1">
        <v>1</v>
      </c>
      <c r="E50" s="1">
        <f t="shared" ref="E50:N50" si="18">IF(F49&gt;0,POWER($A50,E$27),0)</f>
        <v>10</v>
      </c>
      <c r="F50" s="1">
        <f t="shared" si="18"/>
        <v>100</v>
      </c>
      <c r="G50" s="1">
        <f t="shared" si="18"/>
        <v>1000</v>
      </c>
      <c r="H50" s="1">
        <f t="shared" si="18"/>
        <v>10000</v>
      </c>
      <c r="I50" s="1">
        <f t="shared" si="18"/>
        <v>100000</v>
      </c>
      <c r="J50" s="1">
        <f t="shared" si="18"/>
        <v>0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265"/>
      <c r="P50" s="112">
        <f>SUM(C50:J50)*$G$25</f>
        <v>1111110</v>
      </c>
      <c r="Q50" s="1">
        <f>(C50*C49+D50*D49+E50*E49+F50*F49+G50*G49+H50*H49+I50*I49+J50*J49)*3</f>
        <v>11.901209397351698</v>
      </c>
      <c r="R50" s="9">
        <f>P50/Q52</f>
        <v>63463081.299985513</v>
      </c>
    </row>
    <row r="51" spans="1:18" x14ac:dyDescent="0.2">
      <c r="A51" s="121"/>
      <c r="B51" s="279" t="s">
        <v>58</v>
      </c>
      <c r="C51" s="242"/>
      <c r="D51" s="1"/>
      <c r="E51" s="1"/>
      <c r="F51" s="1"/>
      <c r="G51" s="1"/>
      <c r="H51" s="1"/>
      <c r="I51" s="1"/>
      <c r="J51" s="1"/>
      <c r="K51" s="265"/>
      <c r="L51" s="265"/>
      <c r="M51" s="265"/>
      <c r="N51" s="265"/>
      <c r="O51" s="265"/>
      <c r="P51" s="112" t="s">
        <v>172</v>
      </c>
      <c r="Q51" s="1" t="s">
        <v>173</v>
      </c>
      <c r="R51" s="9" t="s">
        <v>175</v>
      </c>
    </row>
    <row r="52" spans="1:18" ht="17" thickBot="1" x14ac:dyDescent="0.25">
      <c r="A52" s="122"/>
      <c r="B52" s="280" t="s">
        <v>60</v>
      </c>
      <c r="C52" s="269">
        <f>(D50*$G$24*$E$24*$C$24-D50*$G$25*$C$25)*D49</f>
        <v>5.3587670298497335E-2</v>
      </c>
      <c r="D52" s="166">
        <f t="shared" ref="D52:I52" si="19">(E50*$G$24*$E$24*$C$24-E50*$G$25*$C$25)*E49</f>
        <v>4.4114573472705164E-2</v>
      </c>
      <c r="E52" s="166">
        <f t="shared" si="19"/>
        <v>3.6316101925346907E-2</v>
      </c>
      <c r="F52" s="166">
        <f t="shared" si="19"/>
        <v>2.9895996806211224E-2</v>
      </c>
      <c r="G52" s="166">
        <f t="shared" si="19"/>
        <v>2.4601358052815048E-2</v>
      </c>
      <c r="H52" s="166">
        <f t="shared" si="19"/>
        <v>1.9850368387478699E-2</v>
      </c>
      <c r="I52" s="166">
        <f t="shared" si="19"/>
        <v>0</v>
      </c>
      <c r="J52" s="166">
        <f>(K50*$G$24*$E$24*$C$24-K50*$G$25*$C$25)*K49</f>
        <v>0</v>
      </c>
      <c r="K52" s="166">
        <f>(L50*$G$24*$E$24*$C$24-L50*$G$25*$C$25)*L49</f>
        <v>0</v>
      </c>
      <c r="L52" s="166">
        <f>(M50*$G$24*$E$24*$C$24-M50*$G$25*$C$25)*M49</f>
        <v>0</v>
      </c>
      <c r="M52" s="166">
        <f>(N50*$G$24*$E$24*$C$24-N50*$G$25*$C$25)*N49</f>
        <v>0</v>
      </c>
      <c r="N52" s="166">
        <f>(O50*$G$24*$E$24*$C$24-O50*$G$25*$C$25)*O49</f>
        <v>0</v>
      </c>
      <c r="O52" s="266"/>
      <c r="P52" s="113">
        <f>SUM(C52:O52)</f>
        <v>0.20836606894305437</v>
      </c>
      <c r="Q52" s="166">
        <f>P52/Q50</f>
        <v>1.7507974356742329E-2</v>
      </c>
      <c r="R52" s="10">
        <f>Q50/Q52</f>
        <v>679.75935735641156</v>
      </c>
    </row>
    <row r="53" spans="1:18" ht="17" thickBot="1" x14ac:dyDescent="0.25">
      <c r="A53" s="282"/>
      <c r="B53" s="465" t="s">
        <v>184</v>
      </c>
      <c r="C53" s="466"/>
      <c r="D53" s="466"/>
      <c r="E53" s="466"/>
      <c r="F53" s="466"/>
      <c r="G53" s="466"/>
      <c r="H53" s="466"/>
      <c r="I53" s="466"/>
      <c r="J53" s="466"/>
      <c r="K53" s="466"/>
      <c r="L53" s="466"/>
      <c r="M53" s="466"/>
      <c r="N53" s="466"/>
      <c r="O53" s="466"/>
      <c r="P53" s="466"/>
      <c r="Q53" s="466"/>
      <c r="R53" s="467"/>
    </row>
    <row r="54" spans="1:18" x14ac:dyDescent="0.2">
      <c r="A54" s="126"/>
      <c r="B54" s="278" t="s">
        <v>8</v>
      </c>
      <c r="C54" s="268">
        <f>B19</f>
        <v>0.25099888786148217</v>
      </c>
      <c r="D54" s="268">
        <f t="shared" ref="D54:N54" si="20">C19</f>
        <v>1.0202526233629159</v>
      </c>
      <c r="E54" s="268">
        <f t="shared" si="20"/>
        <v>8.3989487132635474E-2</v>
      </c>
      <c r="F54" s="268">
        <f t="shared" si="20"/>
        <v>6.9142031747391683E-3</v>
      </c>
      <c r="G54" s="268">
        <f t="shared" si="20"/>
        <v>5.6919264419896343E-4</v>
      </c>
      <c r="H54" s="268">
        <f t="shared" si="20"/>
        <v>4.685685018747664E-5</v>
      </c>
      <c r="I54" s="268">
        <f t="shared" si="20"/>
        <v>3.8558411554611043E-6</v>
      </c>
      <c r="J54" s="268">
        <f t="shared" si="20"/>
        <v>3.111204967432523E-7</v>
      </c>
      <c r="K54" s="268">
        <f t="shared" si="20"/>
        <v>2.5103721753857528E-8</v>
      </c>
      <c r="L54" s="268">
        <f t="shared" si="20"/>
        <v>0</v>
      </c>
      <c r="M54" s="268">
        <f t="shared" si="20"/>
        <v>0</v>
      </c>
      <c r="N54" s="268">
        <f t="shared" si="20"/>
        <v>0</v>
      </c>
      <c r="O54" s="268"/>
      <c r="P54" s="164" t="s">
        <v>170</v>
      </c>
      <c r="Q54" s="165" t="s">
        <v>171</v>
      </c>
      <c r="R54" s="58" t="s">
        <v>174</v>
      </c>
    </row>
    <row r="55" spans="1:18" x14ac:dyDescent="0.2">
      <c r="A55" s="121">
        <f>$E$25</f>
        <v>10</v>
      </c>
      <c r="B55" s="279" t="s">
        <v>169</v>
      </c>
      <c r="C55" s="242">
        <v>0</v>
      </c>
      <c r="D55" s="1">
        <v>1</v>
      </c>
      <c r="E55" s="1">
        <f t="shared" ref="E55:N55" si="21">IF(F54&gt;0,POWER($A55,E$27),0)</f>
        <v>10</v>
      </c>
      <c r="F55" s="1">
        <f t="shared" si="21"/>
        <v>100</v>
      </c>
      <c r="G55" s="1">
        <f t="shared" si="21"/>
        <v>1000</v>
      </c>
      <c r="H55" s="1">
        <f t="shared" si="21"/>
        <v>10000</v>
      </c>
      <c r="I55" s="1">
        <f t="shared" si="21"/>
        <v>100000</v>
      </c>
      <c r="J55" s="1">
        <f t="shared" si="21"/>
        <v>1000000</v>
      </c>
      <c r="K55" s="1">
        <f t="shared" si="21"/>
        <v>0</v>
      </c>
      <c r="L55" s="1">
        <f t="shared" si="21"/>
        <v>0</v>
      </c>
      <c r="M55" s="1">
        <f t="shared" si="21"/>
        <v>0</v>
      </c>
      <c r="N55" s="1">
        <f t="shared" si="21"/>
        <v>0</v>
      </c>
      <c r="O55" s="265"/>
      <c r="P55" s="112">
        <f>SUM(C55:J55)*$G$25</f>
        <v>11111110</v>
      </c>
      <c r="Q55" s="1">
        <f>(C55*C54+D55*D54+E55*E54+F55*F54+G55*G54+H55*H54+I55*I54+J55*J54)*3</f>
        <v>12.858100711578842</v>
      </c>
      <c r="R55" s="9">
        <f>P55/Q57</f>
        <v>634631384.16815817</v>
      </c>
    </row>
    <row r="56" spans="1:18" x14ac:dyDescent="0.2">
      <c r="A56" s="121"/>
      <c r="B56" s="279" t="s">
        <v>58</v>
      </c>
      <c r="C56" s="242"/>
      <c r="D56" s="1"/>
      <c r="E56" s="1"/>
      <c r="F56" s="1"/>
      <c r="G56" s="1"/>
      <c r="H56" s="1"/>
      <c r="I56" s="1"/>
      <c r="J56" s="1"/>
      <c r="K56" s="265"/>
      <c r="L56" s="265"/>
      <c r="M56" s="265"/>
      <c r="N56" s="265"/>
      <c r="O56" s="265"/>
      <c r="P56" s="112" t="s">
        <v>172</v>
      </c>
      <c r="Q56" s="1" t="s">
        <v>173</v>
      </c>
      <c r="R56" s="9" t="s">
        <v>175</v>
      </c>
    </row>
    <row r="57" spans="1:18" ht="17" thickBot="1" x14ac:dyDescent="0.25">
      <c r="A57" s="122"/>
      <c r="B57" s="280" t="s">
        <v>60</v>
      </c>
      <c r="C57" s="269">
        <f t="shared" ref="C57:N57" si="22">(D55*$G$24*$E$24*$C$24-D55*$G$25*$C$25)*D54</f>
        <v>5.358767030171098E-2</v>
      </c>
      <c r="D57" s="166">
        <f t="shared" si="22"/>
        <v>4.4114573608623711E-2</v>
      </c>
      <c r="E57" s="166">
        <f t="shared" si="22"/>
        <v>3.6316107564191957E-2</v>
      </c>
      <c r="F57" s="166">
        <f t="shared" si="22"/>
        <v>2.9896230656045474E-2</v>
      </c>
      <c r="G57" s="166">
        <f t="shared" si="22"/>
        <v>2.4611055945601708E-2</v>
      </c>
      <c r="H57" s="166">
        <f t="shared" si="22"/>
        <v>2.0252390422045435E-2</v>
      </c>
      <c r="I57" s="166">
        <f t="shared" si="22"/>
        <v>1.6341269036513402E-2</v>
      </c>
      <c r="J57" s="166">
        <f t="shared" si="22"/>
        <v>0</v>
      </c>
      <c r="K57" s="166">
        <f t="shared" si="22"/>
        <v>0</v>
      </c>
      <c r="L57" s="166">
        <f t="shared" si="22"/>
        <v>0</v>
      </c>
      <c r="M57" s="166">
        <f t="shared" si="22"/>
        <v>0</v>
      </c>
      <c r="N57" s="166">
        <f t="shared" si="22"/>
        <v>0</v>
      </c>
      <c r="O57" s="266"/>
      <c r="P57" s="113">
        <f>SUM(C57:O57)</f>
        <v>0.22511929753473264</v>
      </c>
      <c r="Q57" s="166">
        <f>P57/Q55</f>
        <v>1.7507974356742326E-2</v>
      </c>
      <c r="R57" s="10">
        <f>Q55/Q57</f>
        <v>734.41395615405304</v>
      </c>
    </row>
    <row r="58" spans="1:18" ht="17" thickBot="1" x14ac:dyDescent="0.25">
      <c r="A58" s="282"/>
      <c r="B58" s="465" t="s">
        <v>185</v>
      </c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467"/>
    </row>
    <row r="59" spans="1:18" x14ac:dyDescent="0.2">
      <c r="A59" s="126"/>
      <c r="B59" s="278" t="s">
        <v>8</v>
      </c>
      <c r="C59" s="268">
        <f>B20</f>
        <v>0.25099888786148811</v>
      </c>
      <c r="D59" s="268">
        <f t="shared" ref="D59:N59" si="23">C20</f>
        <v>1.0202526233629401</v>
      </c>
      <c r="E59" s="268">
        <f t="shared" si="23"/>
        <v>8.3989487137674304E-2</v>
      </c>
      <c r="F59" s="268">
        <f t="shared" si="23"/>
        <v>6.9142031960422361E-3</v>
      </c>
      <c r="G59" s="268">
        <f t="shared" si="23"/>
        <v>5.6919273257820691E-4</v>
      </c>
      <c r="H59" s="268">
        <f t="shared" si="23"/>
        <v>4.6857216707006142E-5</v>
      </c>
      <c r="I59" s="268">
        <f t="shared" si="23"/>
        <v>3.8573611339131092E-6</v>
      </c>
      <c r="J59" s="268">
        <f t="shared" si="23"/>
        <v>3.174215029842843E-7</v>
      </c>
      <c r="K59" s="268">
        <f t="shared" si="23"/>
        <v>2.5612137975546456E-8</v>
      </c>
      <c r="L59" s="268">
        <f t="shared" si="23"/>
        <v>2.0665947502331213E-9</v>
      </c>
      <c r="M59" s="268">
        <f t="shared" si="23"/>
        <v>0</v>
      </c>
      <c r="N59" s="268">
        <f t="shared" si="23"/>
        <v>0</v>
      </c>
      <c r="O59" s="268"/>
      <c r="P59" s="164" t="s">
        <v>170</v>
      </c>
      <c r="Q59" s="165" t="s">
        <v>171</v>
      </c>
      <c r="R59" s="58" t="s">
        <v>174</v>
      </c>
    </row>
    <row r="60" spans="1:18" x14ac:dyDescent="0.2">
      <c r="A60" s="121">
        <f>$E$25</f>
        <v>10</v>
      </c>
      <c r="B60" s="279" t="s">
        <v>169</v>
      </c>
      <c r="C60" s="242">
        <v>0</v>
      </c>
      <c r="D60" s="1">
        <v>1</v>
      </c>
      <c r="E60" s="1">
        <f t="shared" ref="E60:N60" si="24">IF(F59&gt;0,POWER($A60,E$27),0)</f>
        <v>10</v>
      </c>
      <c r="F60" s="1">
        <f t="shared" si="24"/>
        <v>100</v>
      </c>
      <c r="G60" s="1">
        <f t="shared" si="24"/>
        <v>1000</v>
      </c>
      <c r="H60" s="1">
        <f t="shared" si="24"/>
        <v>10000</v>
      </c>
      <c r="I60" s="1">
        <f t="shared" si="24"/>
        <v>100000</v>
      </c>
      <c r="J60" s="1">
        <f t="shared" si="24"/>
        <v>1000000</v>
      </c>
      <c r="K60" s="1">
        <f t="shared" si="24"/>
        <v>10000000</v>
      </c>
      <c r="L60" s="1">
        <f t="shared" si="24"/>
        <v>0</v>
      </c>
      <c r="M60" s="1">
        <f t="shared" si="24"/>
        <v>0</v>
      </c>
      <c r="N60" s="1">
        <f t="shared" si="24"/>
        <v>0</v>
      </c>
      <c r="O60" s="265"/>
      <c r="P60" s="112">
        <f>SUM(C60:J60)*$G$25</f>
        <v>11111110</v>
      </c>
      <c r="Q60" s="1">
        <f>(C60*C59+D60*D59+E60*E59+F60*F59+G60*G59+H60*H59+I60*I59+J60*J59)*3</f>
        <v>12.877470991103312</v>
      </c>
      <c r="R60" s="9">
        <f>P60/Q62</f>
        <v>598896818.08340728</v>
      </c>
    </row>
    <row r="61" spans="1:18" x14ac:dyDescent="0.2">
      <c r="A61" s="121"/>
      <c r="B61" s="279" t="s">
        <v>58</v>
      </c>
      <c r="C61" s="242"/>
      <c r="D61" s="1"/>
      <c r="E61" s="1"/>
      <c r="F61" s="1"/>
      <c r="G61" s="1"/>
      <c r="H61" s="1"/>
      <c r="I61" s="1"/>
      <c r="J61" s="1"/>
      <c r="K61" s="265"/>
      <c r="L61" s="265"/>
      <c r="M61" s="265"/>
      <c r="N61" s="265"/>
      <c r="O61" s="265"/>
      <c r="P61" s="112" t="s">
        <v>172</v>
      </c>
      <c r="Q61" s="1" t="s">
        <v>173</v>
      </c>
      <c r="R61" s="9" t="s">
        <v>175</v>
      </c>
    </row>
    <row r="62" spans="1:18" ht="17" thickBot="1" x14ac:dyDescent="0.25">
      <c r="A62" s="122"/>
      <c r="B62" s="280" t="s">
        <v>60</v>
      </c>
      <c r="C62" s="269">
        <f t="shared" ref="C62:N62" si="25">(D60*$G$24*$E$24*$C$24-D60*$G$25*$C$25)*D59</f>
        <v>5.3587670301712256E-2</v>
      </c>
      <c r="D62" s="166">
        <f t="shared" si="25"/>
        <v>4.4114573611270302E-2</v>
      </c>
      <c r="E62" s="166">
        <f t="shared" si="25"/>
        <v>3.6316107676084022E-2</v>
      </c>
      <c r="F62" s="166">
        <f t="shared" si="25"/>
        <v>2.9896235298070062E-2</v>
      </c>
      <c r="G62" s="166">
        <f t="shared" si="25"/>
        <v>2.4611248456037422E-2</v>
      </c>
      <c r="H62" s="166">
        <f t="shared" si="25"/>
        <v>2.0260373945173583E-2</v>
      </c>
      <c r="I62" s="166">
        <f t="shared" si="25"/>
        <v>1.6672222603582389E-2</v>
      </c>
      <c r="J62" s="166">
        <f t="shared" si="25"/>
        <v>1.3452499646916435E-2</v>
      </c>
      <c r="K62" s="166">
        <f t="shared" si="25"/>
        <v>0</v>
      </c>
      <c r="L62" s="166">
        <f t="shared" si="25"/>
        <v>0</v>
      </c>
      <c r="M62" s="166">
        <f t="shared" si="25"/>
        <v>0</v>
      </c>
      <c r="N62" s="166">
        <f t="shared" si="25"/>
        <v>0</v>
      </c>
      <c r="O62" s="266"/>
      <c r="P62" s="113">
        <f>SUM(C62:O62)</f>
        <v>0.23891093153884649</v>
      </c>
      <c r="Q62" s="166">
        <f>P62/Q60</f>
        <v>1.8552628206571262E-2</v>
      </c>
      <c r="R62" s="10">
        <f>Q60/Q62</f>
        <v>694.10494554847855</v>
      </c>
    </row>
    <row r="63" spans="1:18" ht="17" thickBot="1" x14ac:dyDescent="0.25">
      <c r="A63" s="282"/>
      <c r="B63" s="465" t="s">
        <v>186</v>
      </c>
      <c r="C63" s="466"/>
      <c r="D63" s="466"/>
      <c r="E63" s="466"/>
      <c r="F63" s="466"/>
      <c r="G63" s="466"/>
      <c r="H63" s="466"/>
      <c r="I63" s="466"/>
      <c r="J63" s="466"/>
      <c r="K63" s="466"/>
      <c r="L63" s="466"/>
      <c r="M63" s="466"/>
      <c r="N63" s="466"/>
      <c r="O63" s="466"/>
      <c r="P63" s="466"/>
      <c r="Q63" s="466"/>
      <c r="R63" s="467"/>
    </row>
    <row r="64" spans="1:18" x14ac:dyDescent="0.2">
      <c r="A64" s="126"/>
      <c r="B64" s="278" t="s">
        <v>8</v>
      </c>
      <c r="C64" s="268">
        <f>B21</f>
        <v>0.25099888786148822</v>
      </c>
      <c r="D64" s="268">
        <f t="shared" ref="D64:N64" si="26">C21</f>
        <v>1.0202526233629405</v>
      </c>
      <c r="E64" s="268">
        <f t="shared" si="26"/>
        <v>8.3989487137774335E-2</v>
      </c>
      <c r="F64" s="268">
        <f t="shared" si="26"/>
        <v>6.9142031964651149E-3</v>
      </c>
      <c r="G64" s="268">
        <f t="shared" si="26"/>
        <v>5.6919273433258762E-4</v>
      </c>
      <c r="H64" s="268">
        <f t="shared" si="26"/>
        <v>4.6857223982638632E-5</v>
      </c>
      <c r="I64" s="268">
        <f t="shared" si="26"/>
        <v>3.8573913066283732E-6</v>
      </c>
      <c r="J64" s="268">
        <f t="shared" si="26"/>
        <v>3.1754663102424123E-7</v>
      </c>
      <c r="K64" s="268">
        <f t="shared" si="26"/>
        <v>2.6130850959515359E-8</v>
      </c>
      <c r="L64" s="268">
        <f t="shared" si="26"/>
        <v>2.1084487153558831E-9</v>
      </c>
      <c r="M64" s="268">
        <f t="shared" si="26"/>
        <v>1.70126720793494E-10</v>
      </c>
      <c r="N64" s="268">
        <f t="shared" si="26"/>
        <v>0</v>
      </c>
      <c r="O64" s="268"/>
      <c r="P64" s="164" t="s">
        <v>170</v>
      </c>
      <c r="Q64" s="165" t="s">
        <v>171</v>
      </c>
      <c r="R64" s="58" t="s">
        <v>174</v>
      </c>
    </row>
    <row r="65" spans="1:18" x14ac:dyDescent="0.2">
      <c r="A65" s="121">
        <f>$E$25</f>
        <v>10</v>
      </c>
      <c r="B65" s="279" t="s">
        <v>169</v>
      </c>
      <c r="C65" s="242">
        <v>0</v>
      </c>
      <c r="D65" s="1">
        <v>1</v>
      </c>
      <c r="E65" s="1">
        <f t="shared" ref="E65:N65" si="27">IF(F64&gt;0,POWER($A65,E$27),0)</f>
        <v>10</v>
      </c>
      <c r="F65" s="1">
        <f t="shared" si="27"/>
        <v>100</v>
      </c>
      <c r="G65" s="1">
        <f t="shared" si="27"/>
        <v>1000</v>
      </c>
      <c r="H65" s="1">
        <f t="shared" si="27"/>
        <v>10000</v>
      </c>
      <c r="I65" s="1">
        <f t="shared" si="27"/>
        <v>100000</v>
      </c>
      <c r="J65" s="1">
        <f t="shared" si="27"/>
        <v>1000000</v>
      </c>
      <c r="K65" s="1">
        <f t="shared" si="27"/>
        <v>10000000</v>
      </c>
      <c r="L65" s="1">
        <f t="shared" si="27"/>
        <v>100000000</v>
      </c>
      <c r="M65" s="1">
        <f t="shared" si="27"/>
        <v>0</v>
      </c>
      <c r="N65" s="1">
        <f t="shared" si="27"/>
        <v>0</v>
      </c>
      <c r="O65" s="265"/>
      <c r="P65" s="112">
        <f>SUM(C65:J65)*$G$25</f>
        <v>11111110</v>
      </c>
      <c r="Q65" s="1">
        <f>(C65*C64+D65*D64+E65*E64+F65*F64+G65*G64+H65*H64+I65*I64+J65*J64)*3</f>
        <v>12.877855650699745</v>
      </c>
      <c r="R65" s="9">
        <f>P65/Q67</f>
        <v>571744144.62699878</v>
      </c>
    </row>
    <row r="66" spans="1:18" x14ac:dyDescent="0.2">
      <c r="A66" s="121"/>
      <c r="B66" s="279" t="s">
        <v>58</v>
      </c>
      <c r="C66" s="242"/>
      <c r="D66" s="1"/>
      <c r="E66" s="1"/>
      <c r="F66" s="1"/>
      <c r="G66" s="1"/>
      <c r="H66" s="1"/>
      <c r="I66" s="1"/>
      <c r="J66" s="1"/>
      <c r="K66" s="265"/>
      <c r="L66" s="265"/>
      <c r="M66" s="265"/>
      <c r="N66" s="265"/>
      <c r="O66" s="265"/>
      <c r="P66" s="112" t="s">
        <v>172</v>
      </c>
      <c r="Q66" s="1" t="s">
        <v>173</v>
      </c>
      <c r="R66" s="9" t="s">
        <v>175</v>
      </c>
    </row>
    <row r="67" spans="1:18" ht="17" thickBot="1" x14ac:dyDescent="0.25">
      <c r="A67" s="122"/>
      <c r="B67" s="280" t="s">
        <v>60</v>
      </c>
      <c r="C67" s="269">
        <f t="shared" ref="C67:N67" si="28">(D65*$G$24*$E$24*$C$24-D65*$G$25*$C$25)*D64</f>
        <v>5.3587670301712277E-2</v>
      </c>
      <c r="D67" s="166">
        <f t="shared" si="28"/>
        <v>4.4114573611322844E-2</v>
      </c>
      <c r="E67" s="166">
        <f t="shared" si="28"/>
        <v>3.6316107678305148E-2</v>
      </c>
      <c r="F67" s="166">
        <f t="shared" si="28"/>
        <v>2.9896235390217019E-2</v>
      </c>
      <c r="G67" s="166">
        <f t="shared" si="28"/>
        <v>2.4611252277485032E-2</v>
      </c>
      <c r="H67" s="166">
        <f t="shared" si="28"/>
        <v>2.0260532424111119E-2</v>
      </c>
      <c r="I67" s="166">
        <f t="shared" si="28"/>
        <v>1.6678794819127013E-2</v>
      </c>
      <c r="J67" s="166">
        <f t="shared" si="28"/>
        <v>1.3724948055571541E-2</v>
      </c>
      <c r="K67" s="166">
        <f t="shared" si="28"/>
        <v>1.1074399812287148E-2</v>
      </c>
      <c r="L67" s="166">
        <f t="shared" si="28"/>
        <v>0</v>
      </c>
      <c r="M67" s="166">
        <f t="shared" si="28"/>
        <v>0</v>
      </c>
      <c r="N67" s="166">
        <f t="shared" si="28"/>
        <v>0</v>
      </c>
      <c r="O67" s="266"/>
      <c r="P67" s="113">
        <f>SUM(C67:O67)</f>
        <v>0.25026451437013914</v>
      </c>
      <c r="Q67" s="166">
        <f>P67/Q65</f>
        <v>1.9433710173365742E-2</v>
      </c>
      <c r="R67" s="10">
        <f>Q65/Q67</f>
        <v>662.65553699308964</v>
      </c>
    </row>
    <row r="68" spans="1:18" ht="17" thickBot="1" x14ac:dyDescent="0.25">
      <c r="A68" s="282"/>
      <c r="B68" s="465" t="s">
        <v>187</v>
      </c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7"/>
    </row>
    <row r="69" spans="1:18" x14ac:dyDescent="0.2">
      <c r="A69" s="126"/>
      <c r="B69" s="278" t="s">
        <v>8</v>
      </c>
      <c r="C69" s="268">
        <f>B22</f>
        <v>0.25099888786148822</v>
      </c>
      <c r="D69" s="268">
        <f t="shared" ref="D69:N69" si="29">C22</f>
        <v>1.0202526233629405</v>
      </c>
      <c r="E69" s="268">
        <f t="shared" si="29"/>
        <v>8.398948713777632E-2</v>
      </c>
      <c r="F69" s="268">
        <f t="shared" si="29"/>
        <v>6.9142031964735092E-3</v>
      </c>
      <c r="G69" s="268">
        <f t="shared" si="29"/>
        <v>5.6919273436741317E-4</v>
      </c>
      <c r="H69" s="268">
        <f t="shared" si="29"/>
        <v>4.6857224127064281E-5</v>
      </c>
      <c r="I69" s="268">
        <f t="shared" si="29"/>
        <v>3.857391905574868E-6</v>
      </c>
      <c r="J69" s="268">
        <f t="shared" si="29"/>
        <v>3.17549114909928E-7</v>
      </c>
      <c r="K69" s="268">
        <f t="shared" si="29"/>
        <v>2.6141151780765405E-8</v>
      </c>
      <c r="L69" s="268">
        <f t="shared" si="29"/>
        <v>2.1511503330706214E-9</v>
      </c>
      <c r="M69" s="268">
        <f t="shared" si="29"/>
        <v>1.735722331939033E-10</v>
      </c>
      <c r="N69" s="268">
        <f t="shared" si="29"/>
        <v>1.4005213709501205E-11</v>
      </c>
      <c r="O69" s="268"/>
      <c r="P69" s="164" t="s">
        <v>170</v>
      </c>
      <c r="Q69" s="165" t="s">
        <v>171</v>
      </c>
      <c r="R69" s="58" t="s">
        <v>174</v>
      </c>
    </row>
    <row r="70" spans="1:18" x14ac:dyDescent="0.2">
      <c r="A70" s="121">
        <f>$E$25</f>
        <v>10</v>
      </c>
      <c r="B70" s="279" t="s">
        <v>169</v>
      </c>
      <c r="C70" s="242">
        <v>0</v>
      </c>
      <c r="D70" s="1">
        <v>1</v>
      </c>
      <c r="E70" s="1">
        <f t="shared" ref="E70:N70" si="30">IF(F69&gt;0,POWER($A70,E$27),0)</f>
        <v>10</v>
      </c>
      <c r="F70" s="1">
        <f t="shared" si="30"/>
        <v>100</v>
      </c>
      <c r="G70" s="1">
        <f t="shared" si="30"/>
        <v>1000</v>
      </c>
      <c r="H70" s="1">
        <f t="shared" si="30"/>
        <v>10000</v>
      </c>
      <c r="I70" s="1">
        <f t="shared" si="30"/>
        <v>100000</v>
      </c>
      <c r="J70" s="1">
        <f t="shared" si="30"/>
        <v>1000000</v>
      </c>
      <c r="K70" s="1">
        <f t="shared" si="30"/>
        <v>10000000</v>
      </c>
      <c r="L70" s="1">
        <f t="shared" si="30"/>
        <v>100000000</v>
      </c>
      <c r="M70" s="1">
        <f t="shared" si="30"/>
        <v>1000000000</v>
      </c>
      <c r="N70" s="1">
        <f t="shared" si="30"/>
        <v>0</v>
      </c>
      <c r="O70" s="265"/>
      <c r="P70" s="112">
        <f>SUM(C70:J70)*$G$25</f>
        <v>11111110</v>
      </c>
      <c r="Q70" s="1">
        <f>(C70*C69+D70*D69+E70*E69+F70*F69+G70*G69+H70*H69+I70*I69+J70*J69)*3</f>
        <v>12.877863286480576</v>
      </c>
      <c r="R70" s="9">
        <f>P70/Q72</f>
        <v>551160521.69469488</v>
      </c>
    </row>
    <row r="71" spans="1:18" x14ac:dyDescent="0.2">
      <c r="A71" s="121"/>
      <c r="B71" s="279" t="s">
        <v>58</v>
      </c>
      <c r="C71" s="242"/>
      <c r="D71" s="1"/>
      <c r="E71" s="1"/>
      <c r="F71" s="1"/>
      <c r="G71" s="1"/>
      <c r="H71" s="1"/>
      <c r="I71" s="1"/>
      <c r="J71" s="1"/>
      <c r="K71" s="265"/>
      <c r="L71" s="265"/>
      <c r="M71" s="265"/>
      <c r="N71" s="265"/>
      <c r="O71" s="265"/>
      <c r="P71" s="112" t="s">
        <v>172</v>
      </c>
      <c r="Q71" s="1" t="s">
        <v>173</v>
      </c>
      <c r="R71" s="9" t="s">
        <v>175</v>
      </c>
    </row>
    <row r="72" spans="1:18" ht="17" thickBot="1" x14ac:dyDescent="0.25">
      <c r="A72" s="122"/>
      <c r="B72" s="280" t="s">
        <v>60</v>
      </c>
      <c r="C72" s="269">
        <f t="shared" ref="C72:N72" si="31">(D70*$G$24*$E$24*$C$24-D70*$G$25*$C$25)*D69</f>
        <v>5.3587670301712277E-2</v>
      </c>
      <c r="D72" s="166">
        <f t="shared" si="31"/>
        <v>4.4114573611323891E-2</v>
      </c>
      <c r="E72" s="166">
        <f t="shared" si="31"/>
        <v>3.6316107678349238E-2</v>
      </c>
      <c r="F72" s="166">
        <f t="shared" si="31"/>
        <v>2.9896235392046194E-2</v>
      </c>
      <c r="G72" s="166">
        <f t="shared" si="31"/>
        <v>2.4611252353343049E-2</v>
      </c>
      <c r="H72" s="166">
        <f t="shared" si="31"/>
        <v>2.0260535570013082E-2</v>
      </c>
      <c r="I72" s="166">
        <f t="shared" si="31"/>
        <v>1.6678925282547739E-2</v>
      </c>
      <c r="J72" s="166">
        <f t="shared" si="31"/>
        <v>1.3730358451000516E-2</v>
      </c>
      <c r="K72" s="166">
        <f t="shared" si="31"/>
        <v>1.1298685460669462E-2</v>
      </c>
      <c r="L72" s="166">
        <f t="shared" si="31"/>
        <v>9.1166946234040626E-3</v>
      </c>
      <c r="M72" s="166">
        <f t="shared" si="31"/>
        <v>0</v>
      </c>
      <c r="N72" s="166">
        <f t="shared" si="31"/>
        <v>0</v>
      </c>
      <c r="O72" s="266"/>
      <c r="P72" s="113">
        <f>SUM(C72:O72)</f>
        <v>0.25961103872440955</v>
      </c>
      <c r="Q72" s="166">
        <f>P72/Q70</f>
        <v>2.0159480881968526E-2</v>
      </c>
      <c r="R72" s="10">
        <f>Q70/Q72</f>
        <v>638.79935013599822</v>
      </c>
    </row>
  </sheetData>
  <sheetProtection sheet="1" objects="1" scenarios="1"/>
  <mergeCells count="9">
    <mergeCell ref="B58:R58"/>
    <mergeCell ref="B63:R63"/>
    <mergeCell ref="B68:R68"/>
    <mergeCell ref="B28:Q28"/>
    <mergeCell ref="B33:R33"/>
    <mergeCell ref="B38:R38"/>
    <mergeCell ref="B43:R43"/>
    <mergeCell ref="B48:R48"/>
    <mergeCell ref="B53:R53"/>
  </mergeCells>
  <conditionalFormatting sqref="Q13:S22">
    <cfRule type="cellIs" dxfId="37" priority="3" operator="lessThanOrEqual">
      <formula>0</formula>
    </cfRule>
    <cfRule type="cellIs" dxfId="36" priority="4" operator="greaterThan">
      <formula>0</formula>
    </cfRule>
  </conditionalFormatting>
  <conditionalFormatting sqref="P13:P22">
    <cfRule type="cellIs" dxfId="35" priority="1" operator="lessThanOrEqual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85"/>
  <sheetViews>
    <sheetView topLeftCell="A62" workbookViewId="0">
      <selection activeCell="Q13" sqref="Q13"/>
    </sheetView>
  </sheetViews>
  <sheetFormatPr baseColWidth="10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351">
        <f>Analysis!B36</f>
        <v>0.24316252465496735</v>
      </c>
      <c r="D2" s="247" t="s">
        <v>160</v>
      </c>
      <c r="E2" s="351">
        <f>Analysis!G36</f>
        <v>0.18150699941725082</v>
      </c>
      <c r="F2" s="247" t="s">
        <v>182</v>
      </c>
      <c r="G2" s="351">
        <v>3</v>
      </c>
      <c r="H2" s="247" t="s">
        <v>58</v>
      </c>
      <c r="I2" s="351">
        <f>COUNT(Analysis!B36:C36)</f>
        <v>2</v>
      </c>
      <c r="J2" s="247" t="s">
        <v>183</v>
      </c>
      <c r="K2" s="351">
        <f>Analysis!R36</f>
        <v>1.7466414588190893</v>
      </c>
      <c r="L2" s="247" t="s">
        <v>57</v>
      </c>
      <c r="M2" s="351">
        <v>1.5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60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>
        <f>M2</f>
        <v>1.5</v>
      </c>
      <c r="F25" t="s">
        <v>182</v>
      </c>
      <c r="G25">
        <f>G2</f>
        <v>3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>
        <v>7</v>
      </c>
      <c r="L27" s="26">
        <v>8</v>
      </c>
      <c r="M27" s="26">
        <v>9</v>
      </c>
      <c r="N27" s="26">
        <v>10</v>
      </c>
    </row>
    <row r="28" spans="1:19" ht="17" thickBot="1" x14ac:dyDescent="0.25">
      <c r="A28" s="281"/>
      <c r="B28" s="465" t="s">
        <v>177</v>
      </c>
      <c r="C28" s="466"/>
      <c r="D28" s="466"/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  <c r="P28" s="466"/>
      <c r="Q28" s="467"/>
    </row>
    <row r="29" spans="1:19" x14ac:dyDescent="0.2">
      <c r="A29" s="126"/>
      <c r="B29" s="278" t="s">
        <v>8</v>
      </c>
      <c r="C29" s="268">
        <f t="shared" ref="C29:N29" si="5">B14</f>
        <v>0.25389467294808316</v>
      </c>
      <c r="D29" s="165">
        <f t="shared" si="5"/>
        <v>1.0441357002208465</v>
      </c>
      <c r="E29" s="165">
        <f t="shared" si="5"/>
        <v>0.18951793793151595</v>
      </c>
      <c r="F29" s="165">
        <f t="shared" si="5"/>
        <v>3.4398832249694242E-2</v>
      </c>
      <c r="G29" s="165">
        <f t="shared" si="5"/>
        <v>0</v>
      </c>
      <c r="H29" s="165">
        <f t="shared" si="5"/>
        <v>0</v>
      </c>
      <c r="I29" s="165">
        <f t="shared" si="5"/>
        <v>0</v>
      </c>
      <c r="J29" s="165">
        <f t="shared" si="5"/>
        <v>0</v>
      </c>
      <c r="K29" s="165">
        <f t="shared" si="5"/>
        <v>0</v>
      </c>
      <c r="L29" s="165">
        <f t="shared" si="5"/>
        <v>0</v>
      </c>
      <c r="M29" s="165">
        <f t="shared" si="5"/>
        <v>0</v>
      </c>
      <c r="N29" s="165">
        <f t="shared" si="5"/>
        <v>0</v>
      </c>
      <c r="O29" s="165"/>
      <c r="P29" s="164" t="s">
        <v>170</v>
      </c>
      <c r="Q29" s="165" t="s">
        <v>171</v>
      </c>
      <c r="R29" s="58" t="s">
        <v>174</v>
      </c>
    </row>
    <row r="30" spans="1:19" x14ac:dyDescent="0.2">
      <c r="A30" s="317">
        <f>$E$25</f>
        <v>1.5</v>
      </c>
      <c r="B30" s="279" t="s">
        <v>169</v>
      </c>
      <c r="C30" s="242">
        <v>0</v>
      </c>
      <c r="D30" s="1">
        <v>1</v>
      </c>
      <c r="E30" s="1">
        <f>IF(F29&gt;0,ROUNDUP(D30*$A30,0),0)</f>
        <v>2</v>
      </c>
      <c r="F30" s="1">
        <f t="shared" ref="F30:N30" si="6">IF(G29&gt;0,ROUNDUP(E30*$A30,0),0)</f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/>
      <c r="P30" s="112">
        <f>SUM(C30:N30)*$G$25</f>
        <v>9</v>
      </c>
      <c r="Q30" s="1">
        <f>(C30*C29+D30*D29+E30*E29+F30*F29+G30*G29+H30*H29+I30*I29+J30*J29+K29*K30+L29*L30+M29*M30+N29*N30)*3</f>
        <v>4.269514728251635</v>
      </c>
      <c r="R30" s="9">
        <f>P30/Q32</f>
        <v>88.549414386865067</v>
      </c>
    </row>
    <row r="31" spans="1:19" x14ac:dyDescent="0.2">
      <c r="A31" s="121"/>
      <c r="B31" s="279" t="s">
        <v>58</v>
      </c>
      <c r="C31" s="242"/>
      <c r="D31" s="1"/>
      <c r="E31" s="1"/>
      <c r="F31" s="1"/>
      <c r="G31" s="1"/>
      <c r="H31" s="1"/>
      <c r="I31" s="1"/>
      <c r="J31" s="1"/>
      <c r="K31" s="265"/>
      <c r="L31" s="265"/>
      <c r="M31" s="265"/>
      <c r="N31" s="265"/>
      <c r="O31" s="265"/>
      <c r="P31" s="112" t="s">
        <v>172</v>
      </c>
      <c r="Q31" s="1" t="s">
        <v>173</v>
      </c>
      <c r="R31" s="9" t="s">
        <v>175</v>
      </c>
    </row>
    <row r="32" spans="1:19" ht="17" thickBot="1" x14ac:dyDescent="0.25">
      <c r="A32" s="122"/>
      <c r="B32" s="280" t="s">
        <v>60</v>
      </c>
      <c r="C32" s="269">
        <f>(D30*$G$24*$C$24*$E$24-D30*$G$25*$C$25)*D29</f>
        <v>0.31837211009432326</v>
      </c>
      <c r="D32" s="166">
        <f t="shared" ref="D32:N32" si="7">(E30*$G$24*$C$24*$E$24-E30*$G$25*$C$25)*E29</f>
        <v>0.11557353280271848</v>
      </c>
      <c r="E32" s="166">
        <f t="shared" si="7"/>
        <v>0</v>
      </c>
      <c r="F32" s="166">
        <f t="shared" si="7"/>
        <v>0</v>
      </c>
      <c r="G32" s="166">
        <f t="shared" si="7"/>
        <v>0</v>
      </c>
      <c r="H32" s="166">
        <f t="shared" si="7"/>
        <v>0</v>
      </c>
      <c r="I32" s="166">
        <f t="shared" si="7"/>
        <v>0</v>
      </c>
      <c r="J32" s="166">
        <f t="shared" si="7"/>
        <v>0</v>
      </c>
      <c r="K32" s="166">
        <f t="shared" si="7"/>
        <v>0</v>
      </c>
      <c r="L32" s="166">
        <f t="shared" si="7"/>
        <v>0</v>
      </c>
      <c r="M32" s="166">
        <f t="shared" si="7"/>
        <v>0</v>
      </c>
      <c r="N32" s="166">
        <f t="shared" si="7"/>
        <v>0</v>
      </c>
      <c r="O32" s="266"/>
      <c r="P32" s="113">
        <f>SUM(C32:O32)</f>
        <v>0.43394564289704174</v>
      </c>
      <c r="Q32" s="166">
        <f>P32/Q30</f>
        <v>0.10163816511173913</v>
      </c>
      <c r="R32" s="10">
        <f>Q30/Q32</f>
        <v>42.007003211419736</v>
      </c>
    </row>
    <row r="33" spans="1:18" ht="17" thickBot="1" x14ac:dyDescent="0.25">
      <c r="A33" s="282"/>
      <c r="B33" s="465" t="s">
        <v>178</v>
      </c>
      <c r="C33" s="466"/>
      <c r="D33" s="466"/>
      <c r="E33" s="466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467"/>
    </row>
    <row r="34" spans="1:18" x14ac:dyDescent="0.2">
      <c r="A34" s="126"/>
      <c r="B34" s="278" t="s">
        <v>8</v>
      </c>
      <c r="C34" s="268">
        <f t="shared" ref="C34:N34" si="8">B15</f>
        <v>0.25436834382787382</v>
      </c>
      <c r="D34" s="165">
        <f t="shared" si="8"/>
        <v>1.0460836602548309</v>
      </c>
      <c r="E34" s="165">
        <f t="shared" si="8"/>
        <v>0.19825161819534806</v>
      </c>
      <c r="F34" s="165">
        <f t="shared" si="8"/>
        <v>4.8207363997313499E-2</v>
      </c>
      <c r="G34" s="165">
        <f t="shared" si="8"/>
        <v>1.1722224336547729E-2</v>
      </c>
      <c r="H34" s="165">
        <f t="shared" si="8"/>
        <v>0</v>
      </c>
      <c r="I34" s="165">
        <f t="shared" si="8"/>
        <v>0</v>
      </c>
      <c r="J34" s="165">
        <f t="shared" si="8"/>
        <v>0</v>
      </c>
      <c r="K34" s="165">
        <f t="shared" si="8"/>
        <v>0</v>
      </c>
      <c r="L34" s="165">
        <f t="shared" si="8"/>
        <v>0</v>
      </c>
      <c r="M34" s="165">
        <f t="shared" si="8"/>
        <v>0</v>
      </c>
      <c r="N34" s="165">
        <f t="shared" si="8"/>
        <v>0</v>
      </c>
      <c r="O34" s="165"/>
      <c r="P34" s="164" t="s">
        <v>170</v>
      </c>
      <c r="Q34" s="165" t="s">
        <v>171</v>
      </c>
      <c r="R34" s="58" t="s">
        <v>174</v>
      </c>
    </row>
    <row r="35" spans="1:18" x14ac:dyDescent="0.2">
      <c r="A35" s="121">
        <f>$E$25</f>
        <v>1.5</v>
      </c>
      <c r="B35" s="279" t="s">
        <v>169</v>
      </c>
      <c r="C35" s="242">
        <v>0</v>
      </c>
      <c r="D35" s="1">
        <v>1</v>
      </c>
      <c r="E35" s="1">
        <f>IF(F34&gt;0,ROUNDUP(D35*$A35,0),0)</f>
        <v>2</v>
      </c>
      <c r="F35" s="1">
        <f t="shared" ref="F35:N35" si="9">IF(G34&gt;0,ROUNDUP(E35*$A35,0),0)</f>
        <v>3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/>
      <c r="P35" s="112">
        <f>SUM(C35:N35)*$G$25</f>
        <v>18</v>
      </c>
      <c r="Q35" s="1">
        <f>(C35*C34+D35*D34+E35*E34+F35*F34+G35*G34+H35*H34+I35*I34+J35*J34+K34*K35+L34*L35+M34*M35+N34*N35)*3</f>
        <v>4.7616269659124031</v>
      </c>
      <c r="R35" s="9">
        <f>P35/Q37</f>
        <v>177.09882877373013</v>
      </c>
    </row>
    <row r="36" spans="1:18" x14ac:dyDescent="0.2">
      <c r="A36" s="121"/>
      <c r="B36" s="279" t="s">
        <v>58</v>
      </c>
      <c r="C36" s="242"/>
      <c r="D36" s="1"/>
      <c r="E36" s="1"/>
      <c r="F36" s="1"/>
      <c r="G36" s="1"/>
      <c r="H36" s="1"/>
      <c r="I36" s="1"/>
      <c r="J36" s="1"/>
      <c r="K36" s="265"/>
      <c r="L36" s="265"/>
      <c r="M36" s="265"/>
      <c r="N36" s="265"/>
      <c r="O36" s="265"/>
      <c r="P36" s="112" t="s">
        <v>172</v>
      </c>
      <c r="Q36" s="1" t="s">
        <v>173</v>
      </c>
      <c r="R36" s="9" t="s">
        <v>175</v>
      </c>
    </row>
    <row r="37" spans="1:18" ht="17" thickBot="1" x14ac:dyDescent="0.25">
      <c r="A37" s="122"/>
      <c r="B37" s="280" t="s">
        <v>60</v>
      </c>
      <c r="C37" s="269">
        <f>(D35*$G$24*$C$24*$E$24-D35*$G$25*$C$25)*D34</f>
        <v>0.31896607134501881</v>
      </c>
      <c r="D37" s="166">
        <f t="shared" ref="D37:N37" si="10">(E35*$G$24*$C$24*$E$24-E35*$G$25*$C$25)*E34</f>
        <v>0.12089958422284952</v>
      </c>
      <c r="E37" s="166">
        <f t="shared" si="10"/>
        <v>4.4097372194045914E-2</v>
      </c>
      <c r="F37" s="166">
        <f t="shared" si="10"/>
        <v>0</v>
      </c>
      <c r="G37" s="166">
        <f t="shared" si="10"/>
        <v>0</v>
      </c>
      <c r="H37" s="166">
        <f t="shared" si="10"/>
        <v>0</v>
      </c>
      <c r="I37" s="166">
        <f t="shared" si="10"/>
        <v>0</v>
      </c>
      <c r="J37" s="166">
        <f t="shared" si="10"/>
        <v>0</v>
      </c>
      <c r="K37" s="166">
        <f t="shared" si="10"/>
        <v>0</v>
      </c>
      <c r="L37" s="166">
        <f t="shared" si="10"/>
        <v>0</v>
      </c>
      <c r="M37" s="166">
        <f t="shared" si="10"/>
        <v>0</v>
      </c>
      <c r="N37" s="166">
        <f t="shared" si="10"/>
        <v>0</v>
      </c>
      <c r="O37" s="266"/>
      <c r="P37" s="113">
        <f>SUM(C37:O37)</f>
        <v>0.48396302776191424</v>
      </c>
      <c r="Q37" s="166">
        <f>P37/Q35</f>
        <v>0.10163816511173913</v>
      </c>
      <c r="R37" s="10">
        <f>Q35/Q37</f>
        <v>46.848808817805377</v>
      </c>
    </row>
    <row r="38" spans="1:18" ht="17" thickBot="1" x14ac:dyDescent="0.25">
      <c r="A38" s="282"/>
      <c r="B38" s="465" t="s">
        <v>179</v>
      </c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7"/>
    </row>
    <row r="39" spans="1:18" x14ac:dyDescent="0.2">
      <c r="A39" s="126"/>
      <c r="B39" s="278" t="s">
        <v>8</v>
      </c>
      <c r="C39" s="268">
        <f>B16</f>
        <v>0.25438924962382758</v>
      </c>
      <c r="D39" s="165">
        <f t="shared" ref="D39:I39" si="11">C16</f>
        <v>1.046169634834933</v>
      </c>
      <c r="E39" s="165">
        <f t="shared" si="11"/>
        <v>0.19863780442426532</v>
      </c>
      <c r="F39" s="165">
        <f t="shared" si="11"/>
        <v>3.7645427089730517E-2</v>
      </c>
      <c r="G39" s="165">
        <f t="shared" si="11"/>
        <v>6.832908512837875E-3</v>
      </c>
      <c r="H39" s="165">
        <f t="shared" si="11"/>
        <v>1.2402207214577924E-3</v>
      </c>
      <c r="I39" s="165">
        <f t="shared" si="11"/>
        <v>0</v>
      </c>
      <c r="J39" s="165">
        <f>I16</f>
        <v>0</v>
      </c>
      <c r="K39" s="165">
        <f>J16</f>
        <v>0</v>
      </c>
      <c r="L39" s="165">
        <f>K16</f>
        <v>0</v>
      </c>
      <c r="M39" s="165">
        <f>L16</f>
        <v>0</v>
      </c>
      <c r="N39" s="165">
        <f>M16</f>
        <v>0</v>
      </c>
      <c r="O39" s="264"/>
      <c r="P39" s="164" t="s">
        <v>170</v>
      </c>
      <c r="Q39" s="165" t="s">
        <v>171</v>
      </c>
      <c r="R39" s="58" t="s">
        <v>174</v>
      </c>
    </row>
    <row r="40" spans="1:18" x14ac:dyDescent="0.2">
      <c r="A40" s="121">
        <f>$E$25</f>
        <v>1.5</v>
      </c>
      <c r="B40" s="279" t="s">
        <v>169</v>
      </c>
      <c r="C40" s="242">
        <v>0</v>
      </c>
      <c r="D40" s="1">
        <v>1</v>
      </c>
      <c r="E40" s="1">
        <f>IF(F39&gt;0,ROUNDUP(D40*$A40,0),0)</f>
        <v>2</v>
      </c>
      <c r="F40" s="1">
        <f t="shared" ref="F40:N40" si="12">IF(G39&gt;0,ROUNDUP(E40*$A40,0),0)</f>
        <v>3</v>
      </c>
      <c r="G40" s="1">
        <f t="shared" si="12"/>
        <v>5</v>
      </c>
      <c r="H40" s="1">
        <f t="shared" si="12"/>
        <v>0</v>
      </c>
      <c r="I40" s="1">
        <f t="shared" si="12"/>
        <v>0</v>
      </c>
      <c r="J40" s="1">
        <f t="shared" si="12"/>
        <v>0</v>
      </c>
      <c r="K40" s="1">
        <f t="shared" si="12"/>
        <v>0</v>
      </c>
      <c r="L40" s="1">
        <f t="shared" si="12"/>
        <v>0</v>
      </c>
      <c r="M40" s="1">
        <f t="shared" si="12"/>
        <v>0</v>
      </c>
      <c r="N40" s="1">
        <f t="shared" si="12"/>
        <v>0</v>
      </c>
      <c r="O40" s="265"/>
      <c r="P40" s="112">
        <f>SUM(C40:N40)*$G$25</f>
        <v>33</v>
      </c>
      <c r="Q40" s="1">
        <f>(C40*C39+D40*D39+E40*E39+F40*F39+G40*G39+H40*H39+I40*I39+J40*J39+K39*K40+L39*L40+M39*M40+N39*N40)*3</f>
        <v>4.7716382025505339</v>
      </c>
      <c r="R40" s="9">
        <f>P40/Q42</f>
        <v>324.68118608517187</v>
      </c>
    </row>
    <row r="41" spans="1:18" x14ac:dyDescent="0.2">
      <c r="A41" s="121"/>
      <c r="B41" s="279" t="s">
        <v>58</v>
      </c>
      <c r="C41" s="242"/>
      <c r="D41" s="1"/>
      <c r="E41" s="1"/>
      <c r="F41" s="1"/>
      <c r="G41" s="1"/>
      <c r="H41" s="1"/>
      <c r="I41" s="1"/>
      <c r="J41" s="1"/>
      <c r="K41" s="265"/>
      <c r="L41" s="265"/>
      <c r="M41" s="265"/>
      <c r="N41" s="265"/>
      <c r="O41" s="265"/>
      <c r="P41" s="112" t="s">
        <v>172</v>
      </c>
      <c r="Q41" s="1" t="s">
        <v>173</v>
      </c>
      <c r="R41" s="9" t="s">
        <v>175</v>
      </c>
    </row>
    <row r="42" spans="1:18" ht="17" thickBot="1" x14ac:dyDescent="0.25">
      <c r="A42" s="122"/>
      <c r="B42" s="280" t="s">
        <v>60</v>
      </c>
      <c r="C42" s="269">
        <f>(D40*$G$24*$C$24*$E$24-D40*$G$25*$C$25)*D39</f>
        <v>0.31899228624072229</v>
      </c>
      <c r="D42" s="166">
        <f t="shared" ref="D42:N42" si="13">(E40*$G$24*$C$24*$E$24-E40*$G$25*$C$25)*E39</f>
        <v>0.12113509178104095</v>
      </c>
      <c r="E42" s="166">
        <f t="shared" si="13"/>
        <v>3.4435909208231703E-2</v>
      </c>
      <c r="F42" s="166">
        <f t="shared" si="13"/>
        <v>1.0417264254318361E-2</v>
      </c>
      <c r="G42" s="166">
        <f t="shared" si="13"/>
        <v>0</v>
      </c>
      <c r="H42" s="166">
        <f t="shared" si="13"/>
        <v>0</v>
      </c>
      <c r="I42" s="166">
        <f t="shared" si="13"/>
        <v>0</v>
      </c>
      <c r="J42" s="166">
        <f t="shared" si="13"/>
        <v>0</v>
      </c>
      <c r="K42" s="166">
        <f t="shared" si="13"/>
        <v>0</v>
      </c>
      <c r="L42" s="166">
        <f t="shared" si="13"/>
        <v>0</v>
      </c>
      <c r="M42" s="166">
        <f t="shared" si="13"/>
        <v>0</v>
      </c>
      <c r="N42" s="166">
        <f t="shared" si="13"/>
        <v>0</v>
      </c>
      <c r="O42" s="266"/>
      <c r="P42" s="113">
        <f>SUM(C42:O42)</f>
        <v>0.48498055148431335</v>
      </c>
      <c r="Q42" s="166">
        <f>P42/Q40</f>
        <v>0.10163816511173915</v>
      </c>
      <c r="R42" s="10">
        <f>Q40/Q42</f>
        <v>46.947307611315907</v>
      </c>
    </row>
    <row r="43" spans="1:18" ht="17" thickBot="1" x14ac:dyDescent="0.25">
      <c r="A43" s="282"/>
      <c r="B43" s="465" t="s">
        <v>180</v>
      </c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7"/>
    </row>
    <row r="44" spans="1:18" x14ac:dyDescent="0.2">
      <c r="A44" s="126"/>
      <c r="B44" s="278" t="s">
        <v>8</v>
      </c>
      <c r="C44" s="268">
        <f>B17</f>
        <v>0.25439017231577066</v>
      </c>
      <c r="D44" s="165">
        <f t="shared" ref="D44:I44" si="14">C17</f>
        <v>1.046173429383227</v>
      </c>
      <c r="E44" s="165">
        <f t="shared" si="14"/>
        <v>0.1986548504247404</v>
      </c>
      <c r="F44" s="165">
        <f t="shared" si="14"/>
        <v>3.7718895686383987E-2</v>
      </c>
      <c r="G44" s="165">
        <f t="shared" si="14"/>
        <v>7.1484073315374449E-3</v>
      </c>
      <c r="H44" s="165">
        <f t="shared" si="14"/>
        <v>1.2974859653596385E-3</v>
      </c>
      <c r="I44" s="165">
        <f t="shared" si="14"/>
        <v>2.3550278435842303E-4</v>
      </c>
      <c r="J44" s="165">
        <f>I17</f>
        <v>0</v>
      </c>
      <c r="K44" s="165">
        <f>J17</f>
        <v>0</v>
      </c>
      <c r="L44" s="165">
        <f>K17</f>
        <v>0</v>
      </c>
      <c r="M44" s="165">
        <f>L17</f>
        <v>0</v>
      </c>
      <c r="N44" s="165">
        <f>M17</f>
        <v>0</v>
      </c>
      <c r="O44" s="264"/>
      <c r="P44" s="164" t="s">
        <v>170</v>
      </c>
      <c r="Q44" s="165" t="s">
        <v>171</v>
      </c>
      <c r="R44" s="58" t="s">
        <v>174</v>
      </c>
    </row>
    <row r="45" spans="1:18" x14ac:dyDescent="0.2">
      <c r="A45" s="121">
        <f>$E$25</f>
        <v>1.5</v>
      </c>
      <c r="B45" s="279" t="s">
        <v>169</v>
      </c>
      <c r="C45" s="242">
        <v>0</v>
      </c>
      <c r="D45" s="1">
        <f>IF(E44&gt;0,POWER($A45,D$27),0)</f>
        <v>1</v>
      </c>
      <c r="E45" s="1">
        <f>IF(F44&gt;0,ROUNDUP(D45*$A45,0),0)</f>
        <v>2</v>
      </c>
      <c r="F45" s="1">
        <f t="shared" ref="F45:N45" si="15">IF(G44&gt;0,ROUNDUP(E45*$A45,0),0)</f>
        <v>3</v>
      </c>
      <c r="G45" s="1">
        <f t="shared" si="15"/>
        <v>5</v>
      </c>
      <c r="H45" s="1">
        <f t="shared" si="15"/>
        <v>8</v>
      </c>
      <c r="I45" s="1">
        <f t="shared" si="15"/>
        <v>0</v>
      </c>
      <c r="J45" s="1">
        <f t="shared" si="15"/>
        <v>0</v>
      </c>
      <c r="K45" s="1">
        <f t="shared" si="15"/>
        <v>0</v>
      </c>
      <c r="L45" s="1">
        <f t="shared" si="15"/>
        <v>0</v>
      </c>
      <c r="M45" s="1">
        <f t="shared" si="15"/>
        <v>0</v>
      </c>
      <c r="N45" s="1">
        <f t="shared" si="15"/>
        <v>0</v>
      </c>
      <c r="O45" s="265"/>
      <c r="P45" s="112">
        <f>SUM(C45:N45)*$G$25</f>
        <v>57</v>
      </c>
      <c r="Q45" s="1">
        <f>(C45*C44+D45*D44+E45*E44+F45*F44+G45*G44+H45*H44+I45*I44+J45*J44+K44*K45+L44*L45+M44*M45+N44*N45)*3</f>
        <v>4.808285225017273</v>
      </c>
      <c r="R45" s="9">
        <f>P45/Q47</f>
        <v>560.81295778347885</v>
      </c>
    </row>
    <row r="46" spans="1:18" x14ac:dyDescent="0.2">
      <c r="A46" s="121"/>
      <c r="B46" s="279" t="s">
        <v>58</v>
      </c>
      <c r="C46" s="242"/>
      <c r="D46" s="1"/>
      <c r="E46" s="1"/>
      <c r="F46" s="1"/>
      <c r="G46" s="1"/>
      <c r="H46" s="1"/>
      <c r="I46" s="1"/>
      <c r="J46" s="1"/>
      <c r="K46" s="265"/>
      <c r="L46" s="265"/>
      <c r="M46" s="265"/>
      <c r="N46" s="265"/>
      <c r="O46" s="265"/>
      <c r="P46" s="112" t="s">
        <v>172</v>
      </c>
      <c r="Q46" s="1" t="s">
        <v>173</v>
      </c>
      <c r="R46" s="9" t="s">
        <v>175</v>
      </c>
    </row>
    <row r="47" spans="1:18" ht="17" thickBot="1" x14ac:dyDescent="0.25">
      <c r="A47" s="122"/>
      <c r="B47" s="280" t="s">
        <v>60</v>
      </c>
      <c r="C47" s="269">
        <f>(D45*$G$24*$C$24*$E$24-D45*$G$25*$C$25)*D44</f>
        <v>0.31899344325350037</v>
      </c>
      <c r="D47" s="166">
        <f t="shared" ref="D47:N47" si="16">(E45*$G$24*$C$24*$E$24-E45*$G$25*$C$25)*E44</f>
        <v>0.12114548692630564</v>
      </c>
      <c r="E47" s="166">
        <f t="shared" si="16"/>
        <v>3.4503114128446442E-2</v>
      </c>
      <c r="F47" s="166">
        <f t="shared" si="16"/>
        <v>1.0898265069731544E-2</v>
      </c>
      <c r="G47" s="166">
        <f t="shared" si="16"/>
        <v>3.1649782266572925E-3</v>
      </c>
      <c r="H47" s="166">
        <f t="shared" si="16"/>
        <v>0</v>
      </c>
      <c r="I47" s="166">
        <f t="shared" si="16"/>
        <v>0</v>
      </c>
      <c r="J47" s="166">
        <f t="shared" si="16"/>
        <v>0</v>
      </c>
      <c r="K47" s="166">
        <f t="shared" si="16"/>
        <v>0</v>
      </c>
      <c r="L47" s="166">
        <f t="shared" si="16"/>
        <v>0</v>
      </c>
      <c r="M47" s="166">
        <f t="shared" si="16"/>
        <v>0</v>
      </c>
      <c r="N47" s="166">
        <f t="shared" si="16"/>
        <v>0</v>
      </c>
      <c r="O47" s="266"/>
      <c r="P47" s="113">
        <f>SUM(C47:O47)</f>
        <v>0.48870528760464127</v>
      </c>
      <c r="Q47" s="166">
        <f>P47/Q45</f>
        <v>0.10163816511173912</v>
      </c>
      <c r="R47" s="10">
        <f>Q45/Q47</f>
        <v>47.307871208921696</v>
      </c>
    </row>
    <row r="48" spans="1:18" ht="17" thickBot="1" x14ac:dyDescent="0.25">
      <c r="A48" s="282"/>
      <c r="B48" s="465" t="s">
        <v>181</v>
      </c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7"/>
    </row>
    <row r="49" spans="1:18" x14ac:dyDescent="0.2">
      <c r="A49" s="126"/>
      <c r="B49" s="278" t="s">
        <v>8</v>
      </c>
      <c r="C49" s="268">
        <f>B18</f>
        <v>0.25439021303942572</v>
      </c>
      <c r="D49" s="165">
        <f t="shared" ref="D49:I49" si="17">C18</f>
        <v>1.046173596858273</v>
      </c>
      <c r="E49" s="165">
        <f t="shared" si="17"/>
        <v>0.19865560276463615</v>
      </c>
      <c r="F49" s="165">
        <f t="shared" si="17"/>
        <v>3.7722138552602542E-2</v>
      </c>
      <c r="G49" s="165">
        <f t="shared" si="17"/>
        <v>7.1623592683027664E-3</v>
      </c>
      <c r="H49" s="165">
        <f t="shared" si="17"/>
        <v>1.3573955592534217E-3</v>
      </c>
      <c r="I49" s="165">
        <f t="shared" si="17"/>
        <v>2.4637679498238968E-4</v>
      </c>
      <c r="J49" s="165">
        <f>I18</f>
        <v>4.4719112783292725E-5</v>
      </c>
      <c r="K49" s="165">
        <f>J18</f>
        <v>0</v>
      </c>
      <c r="L49" s="165">
        <f>K18</f>
        <v>0</v>
      </c>
      <c r="M49" s="165">
        <f>L18</f>
        <v>0</v>
      </c>
      <c r="N49" s="165">
        <f>M18</f>
        <v>0</v>
      </c>
      <c r="O49" s="264"/>
      <c r="P49" s="164" t="s">
        <v>170</v>
      </c>
      <c r="Q49" s="165" t="s">
        <v>171</v>
      </c>
      <c r="R49" s="58" t="s">
        <v>174</v>
      </c>
    </row>
    <row r="50" spans="1:18" x14ac:dyDescent="0.2">
      <c r="A50" s="121">
        <f>$E$25</f>
        <v>1.5</v>
      </c>
      <c r="B50" s="279" t="s">
        <v>169</v>
      </c>
      <c r="C50" s="242">
        <v>0</v>
      </c>
      <c r="D50" s="1">
        <f>IF(E49&gt;0,POWER($A50,D$27),0)</f>
        <v>1</v>
      </c>
      <c r="E50" s="1">
        <f>IF(F49&gt;0,ROUNDUP(D50*$A50,0),0)</f>
        <v>2</v>
      </c>
      <c r="F50" s="1">
        <f t="shared" ref="F50:N50" si="18">IF(G49&gt;0,ROUNDUP(E50*$A50,0),0)</f>
        <v>3</v>
      </c>
      <c r="G50" s="1">
        <f t="shared" si="18"/>
        <v>5</v>
      </c>
      <c r="H50" s="1">
        <f t="shared" si="18"/>
        <v>8</v>
      </c>
      <c r="I50" s="1">
        <f t="shared" si="18"/>
        <v>12</v>
      </c>
      <c r="J50" s="1">
        <f t="shared" si="18"/>
        <v>0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265"/>
      <c r="P50" s="112">
        <f>SUM(C50:N50)*$G$25</f>
        <v>93</v>
      </c>
      <c r="Q50" s="1">
        <f>(C50*C49+D50*D49+E50*E49+F50*F49+G50*G49+H50*H49+I50*I49+J50*J49+K49*K50+L49*L50+M49*M50+N49*N50)*3</f>
        <v>4.8188361012020486</v>
      </c>
      <c r="R50" s="9">
        <f>P50/Q52</f>
        <v>915.01061533093889</v>
      </c>
    </row>
    <row r="51" spans="1:18" x14ac:dyDescent="0.2">
      <c r="A51" s="121"/>
      <c r="B51" s="279" t="s">
        <v>58</v>
      </c>
      <c r="C51" s="242"/>
      <c r="D51" s="1"/>
      <c r="E51" s="1"/>
      <c r="F51" s="1"/>
      <c r="G51" s="1"/>
      <c r="H51" s="1"/>
      <c r="I51" s="1"/>
      <c r="J51" s="1"/>
      <c r="K51" s="265"/>
      <c r="L51" s="265"/>
      <c r="M51" s="265"/>
      <c r="N51" s="265"/>
      <c r="O51" s="265"/>
      <c r="P51" s="112" t="s">
        <v>172</v>
      </c>
      <c r="Q51" s="1" t="s">
        <v>173</v>
      </c>
      <c r="R51" s="9" t="s">
        <v>175</v>
      </c>
    </row>
    <row r="52" spans="1:18" ht="17" thickBot="1" x14ac:dyDescent="0.25">
      <c r="A52" s="122"/>
      <c r="B52" s="280" t="s">
        <v>60</v>
      </c>
      <c r="C52" s="269">
        <f>(D50*$G$24*$C$24*$E$24-D50*$G$25*$C$25)*D49</f>
        <v>0.31899349431906954</v>
      </c>
      <c r="D52" s="166">
        <f t="shared" ref="D52:N52" si="19">(E50*$G$24*$C$24*$E$24-E50*$G$25*$C$25)*E49</f>
        <v>0.12114594572498491</v>
      </c>
      <c r="E52" s="166">
        <f t="shared" si="19"/>
        <v>3.4506080519195848E-2</v>
      </c>
      <c r="F52" s="166">
        <f t="shared" si="19"/>
        <v>1.0919535808520278E-2</v>
      </c>
      <c r="G52" s="166">
        <f t="shared" si="19"/>
        <v>3.3111166553601783E-3</v>
      </c>
      <c r="H52" s="166">
        <f t="shared" si="19"/>
        <v>9.0148627325236394E-4</v>
      </c>
      <c r="I52" s="166">
        <f t="shared" si="19"/>
        <v>0</v>
      </c>
      <c r="J52" s="166">
        <f t="shared" si="19"/>
        <v>0</v>
      </c>
      <c r="K52" s="166">
        <f t="shared" si="19"/>
        <v>0</v>
      </c>
      <c r="L52" s="166">
        <f t="shared" si="19"/>
        <v>0</v>
      </c>
      <c r="M52" s="166">
        <f t="shared" si="19"/>
        <v>0</v>
      </c>
      <c r="N52" s="166">
        <f t="shared" si="19"/>
        <v>0</v>
      </c>
      <c r="O52" s="266"/>
      <c r="P52" s="113">
        <f>SUM(C52:O52)</f>
        <v>0.48977765930038314</v>
      </c>
      <c r="Q52" s="166">
        <f>P52/Q50</f>
        <v>0.10163816511173915</v>
      </c>
      <c r="R52" s="10">
        <f>Q50/Q52</f>
        <v>47.411679420858377</v>
      </c>
    </row>
    <row r="53" spans="1:18" ht="17" thickBot="1" x14ac:dyDescent="0.25">
      <c r="A53" s="282"/>
      <c r="B53" s="465" t="s">
        <v>184</v>
      </c>
      <c r="C53" s="466"/>
      <c r="D53" s="466"/>
      <c r="E53" s="466"/>
      <c r="F53" s="466"/>
      <c r="G53" s="466"/>
      <c r="H53" s="466"/>
      <c r="I53" s="466"/>
      <c r="J53" s="466"/>
      <c r="K53" s="466"/>
      <c r="L53" s="466"/>
      <c r="M53" s="466"/>
      <c r="N53" s="466"/>
      <c r="O53" s="466"/>
      <c r="P53" s="466"/>
      <c r="Q53" s="466"/>
      <c r="R53" s="467"/>
    </row>
    <row r="54" spans="1:18" x14ac:dyDescent="0.2">
      <c r="A54" s="126"/>
      <c r="B54" s="278" t="s">
        <v>8</v>
      </c>
      <c r="C54" s="268">
        <f>B19</f>
        <v>0.25439021483679269</v>
      </c>
      <c r="D54" s="268">
        <f t="shared" ref="D54:N54" si="20">C19</f>
        <v>1.0461736042499015</v>
      </c>
      <c r="E54" s="268">
        <f t="shared" si="20"/>
        <v>0.19865563596968955</v>
      </c>
      <c r="F54" s="268">
        <f t="shared" si="20"/>
        <v>3.7722281679315864E-2</v>
      </c>
      <c r="G54" s="268">
        <f t="shared" si="20"/>
        <v>7.1629750997426389E-3</v>
      </c>
      <c r="H54" s="268">
        <f t="shared" si="20"/>
        <v>1.3600448718654114E-3</v>
      </c>
      <c r="I54" s="268">
        <f t="shared" si="20"/>
        <v>2.577528996102656E-4</v>
      </c>
      <c r="J54" s="268">
        <f t="shared" si="20"/>
        <v>4.6783955399355186E-5</v>
      </c>
      <c r="K54" s="268">
        <f t="shared" si="20"/>
        <v>8.4916153654074498E-6</v>
      </c>
      <c r="L54" s="268">
        <f t="shared" si="20"/>
        <v>0</v>
      </c>
      <c r="M54" s="268">
        <f t="shared" si="20"/>
        <v>0</v>
      </c>
      <c r="N54" s="268">
        <f t="shared" si="20"/>
        <v>0</v>
      </c>
      <c r="O54" s="268"/>
      <c r="P54" s="164" t="s">
        <v>170</v>
      </c>
      <c r="Q54" s="165" t="s">
        <v>171</v>
      </c>
      <c r="R54" s="58" t="s">
        <v>174</v>
      </c>
    </row>
    <row r="55" spans="1:18" x14ac:dyDescent="0.2">
      <c r="A55" s="121">
        <f>$E$25</f>
        <v>1.5</v>
      </c>
      <c r="B55" s="279" t="s">
        <v>169</v>
      </c>
      <c r="C55" s="242">
        <v>0</v>
      </c>
      <c r="D55" s="1">
        <f>IF(E54&gt;0,POWER($A55,D$27),0)</f>
        <v>1</v>
      </c>
      <c r="E55" s="1">
        <f>IF(F54&gt;0,ROUNDUP(D55*$A55,0),0)</f>
        <v>2</v>
      </c>
      <c r="F55" s="1">
        <f t="shared" ref="F55:N55" si="21">IF(G54&gt;0,ROUNDUP(E55*$A55,0),0)</f>
        <v>3</v>
      </c>
      <c r="G55" s="1">
        <f t="shared" si="21"/>
        <v>5</v>
      </c>
      <c r="H55" s="1">
        <f t="shared" si="21"/>
        <v>8</v>
      </c>
      <c r="I55" s="1">
        <f t="shared" si="21"/>
        <v>12</v>
      </c>
      <c r="J55" s="1">
        <f t="shared" si="21"/>
        <v>18</v>
      </c>
      <c r="K55" s="1">
        <f t="shared" si="21"/>
        <v>0</v>
      </c>
      <c r="L55" s="1">
        <f t="shared" si="21"/>
        <v>0</v>
      </c>
      <c r="M55" s="1">
        <f t="shared" si="21"/>
        <v>0</v>
      </c>
      <c r="N55" s="1">
        <f t="shared" si="21"/>
        <v>0</v>
      </c>
      <c r="O55" s="265"/>
      <c r="P55" s="112">
        <f>SUM(C55:N55)*$G$25</f>
        <v>147</v>
      </c>
      <c r="Q55" s="1">
        <f>(C55*C54+D55*D54+E55*E54+F55*F54+G55*G54+H55*H54+I55*I54+J55*J54+K54*K55+L54*L55+M54*M55+N54*N55)*3</f>
        <v>4.8218463050801272</v>
      </c>
      <c r="R55" s="9">
        <f>P55/Q57</f>
        <v>1446.3071016521287</v>
      </c>
    </row>
    <row r="56" spans="1:18" x14ac:dyDescent="0.2">
      <c r="A56" s="121"/>
      <c r="B56" s="279" t="s">
        <v>58</v>
      </c>
      <c r="C56" s="242"/>
      <c r="D56" s="1"/>
      <c r="E56" s="1"/>
      <c r="F56" s="1"/>
      <c r="G56" s="1"/>
      <c r="H56" s="1"/>
      <c r="I56" s="1"/>
      <c r="J56" s="1"/>
      <c r="K56" s="265"/>
      <c r="L56" s="265"/>
      <c r="M56" s="265"/>
      <c r="N56" s="265"/>
      <c r="O56" s="265"/>
      <c r="P56" s="112" t="s">
        <v>172</v>
      </c>
      <c r="Q56" s="1" t="s">
        <v>173</v>
      </c>
      <c r="R56" s="9" t="s">
        <v>175</v>
      </c>
    </row>
    <row r="57" spans="1:18" ht="17" thickBot="1" x14ac:dyDescent="0.25">
      <c r="A57" s="122"/>
      <c r="B57" s="280" t="s">
        <v>60</v>
      </c>
      <c r="C57" s="269">
        <f>(D55*$G$24*$C$24*$E$24-D55*$G$25*$C$25)*D54</f>
        <v>0.31899349657288417</v>
      </c>
      <c r="D57" s="166">
        <f t="shared" ref="D57:N57" si="22">(E55*$G$24*$C$24*$E$24-E55*$G$25*$C$25)*E54</f>
        <v>0.12114596597438911</v>
      </c>
      <c r="E57" s="166">
        <f t="shared" si="22"/>
        <v>3.4506211443424535E-2</v>
      </c>
      <c r="F57" s="166">
        <f t="shared" si="22"/>
        <v>1.092047468818378E-2</v>
      </c>
      <c r="G57" s="166">
        <f t="shared" si="22"/>
        <v>3.3175791659047389E-3</v>
      </c>
      <c r="H57" s="166">
        <f t="shared" si="22"/>
        <v>9.431111436702369E-4</v>
      </c>
      <c r="I57" s="166">
        <f t="shared" si="22"/>
        <v>2.5677191070683469E-4</v>
      </c>
      <c r="J57" s="166">
        <f t="shared" si="22"/>
        <v>0</v>
      </c>
      <c r="K57" s="166">
        <f t="shared" si="22"/>
        <v>0</v>
      </c>
      <c r="L57" s="166">
        <f t="shared" si="22"/>
        <v>0</v>
      </c>
      <c r="M57" s="166">
        <f t="shared" si="22"/>
        <v>0</v>
      </c>
      <c r="N57" s="166">
        <f t="shared" si="22"/>
        <v>0</v>
      </c>
      <c r="O57" s="266"/>
      <c r="P57" s="113">
        <f>SUM(C57:O57)</f>
        <v>0.49008361089916341</v>
      </c>
      <c r="Q57" s="166">
        <f>P57/Q55</f>
        <v>0.10163816511173918</v>
      </c>
      <c r="R57" s="10">
        <f>Q55/Q57</f>
        <v>47.441296286479357</v>
      </c>
    </row>
    <row r="58" spans="1:18" ht="17" thickBot="1" x14ac:dyDescent="0.25">
      <c r="A58" s="282"/>
      <c r="B58" s="465" t="s">
        <v>185</v>
      </c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467"/>
    </row>
    <row r="59" spans="1:18" x14ac:dyDescent="0.2">
      <c r="A59" s="126"/>
      <c r="B59" s="278" t="s">
        <v>8</v>
      </c>
      <c r="C59" s="268">
        <f>B20</f>
        <v>0.25439021484029395</v>
      </c>
      <c r="D59" s="268">
        <f t="shared" ref="D59:N59" si="23">C20</f>
        <v>1.0461736042643002</v>
      </c>
      <c r="E59" s="268">
        <f t="shared" si="23"/>
        <v>0.198655637376004</v>
      </c>
      <c r="F59" s="268">
        <f t="shared" si="23"/>
        <v>3.7722287985070643E-2</v>
      </c>
      <c r="G59" s="268">
        <f t="shared" si="23"/>
        <v>7.1630022778624864E-3</v>
      </c>
      <c r="H59" s="268">
        <f t="shared" si="23"/>
        <v>1.3601618107809889E-3</v>
      </c>
      <c r="I59" s="268">
        <f t="shared" si="23"/>
        <v>2.5825597184141001E-4</v>
      </c>
      <c r="J59" s="268">
        <f t="shared" si="23"/>
        <v>4.8944139241883673E-5</v>
      </c>
      <c r="K59" s="268">
        <f t="shared" si="23"/>
        <v>8.8837038528544226E-6</v>
      </c>
      <c r="L59" s="268">
        <f t="shared" si="23"/>
        <v>1.6124544300430766E-6</v>
      </c>
      <c r="M59" s="268">
        <f t="shared" si="23"/>
        <v>0</v>
      </c>
      <c r="N59" s="268">
        <f t="shared" si="23"/>
        <v>0</v>
      </c>
      <c r="O59" s="268"/>
      <c r="P59" s="164" t="s">
        <v>170</v>
      </c>
      <c r="Q59" s="165" t="s">
        <v>171</v>
      </c>
      <c r="R59" s="58" t="s">
        <v>174</v>
      </c>
    </row>
    <row r="60" spans="1:18" x14ac:dyDescent="0.2">
      <c r="A60" s="121">
        <f>$E$25</f>
        <v>1.5</v>
      </c>
      <c r="B60" s="279" t="s">
        <v>169</v>
      </c>
      <c r="C60" s="242">
        <v>0</v>
      </c>
      <c r="D60" s="1">
        <f>IF(E59&gt;0,POWER($A60,D$27),0)</f>
        <v>1</v>
      </c>
      <c r="E60" s="1">
        <f>IF(F59&gt;0,ROUNDUP(D60*$A60,0),0)</f>
        <v>2</v>
      </c>
      <c r="F60" s="1">
        <f t="shared" ref="F60:N60" si="24">IF(G59&gt;0,ROUNDUP(E60*$A60,0),0)</f>
        <v>3</v>
      </c>
      <c r="G60" s="1">
        <f t="shared" si="24"/>
        <v>5</v>
      </c>
      <c r="H60" s="1">
        <f t="shared" si="24"/>
        <v>8</v>
      </c>
      <c r="I60" s="1">
        <f t="shared" si="24"/>
        <v>12</v>
      </c>
      <c r="J60" s="1">
        <f t="shared" si="24"/>
        <v>18</v>
      </c>
      <c r="K60" s="1">
        <f t="shared" si="24"/>
        <v>27</v>
      </c>
      <c r="L60" s="1">
        <f t="shared" si="24"/>
        <v>0</v>
      </c>
      <c r="M60" s="1">
        <f t="shared" si="24"/>
        <v>0</v>
      </c>
      <c r="N60" s="1">
        <f t="shared" si="24"/>
        <v>0</v>
      </c>
      <c r="O60" s="265"/>
      <c r="P60" s="112">
        <f>SUM(C60:N60)*$G$25</f>
        <v>228</v>
      </c>
      <c r="Q60" s="1">
        <f>(C60*C59+D60*D59+E60*E59+F60*F59+G60*G59+H60*H59+I60*I59+J60*J59+K59*K60+L59*L60+M59*M60+N59*N60)*3</f>
        <v>4.8227039250586756</v>
      </c>
      <c r="R60" s="9">
        <f>P60/Q62</f>
        <v>2243.2518311339149</v>
      </c>
    </row>
    <row r="61" spans="1:18" x14ac:dyDescent="0.2">
      <c r="A61" s="121"/>
      <c r="B61" s="279" t="s">
        <v>58</v>
      </c>
      <c r="C61" s="242"/>
      <c r="D61" s="1"/>
      <c r="E61" s="1"/>
      <c r="F61" s="1"/>
      <c r="G61" s="1"/>
      <c r="H61" s="1"/>
      <c r="I61" s="1"/>
      <c r="J61" s="1"/>
      <c r="K61" s="265"/>
      <c r="L61" s="265"/>
      <c r="M61" s="265"/>
      <c r="N61" s="265"/>
      <c r="O61" s="265"/>
      <c r="P61" s="112" t="s">
        <v>172</v>
      </c>
      <c r="Q61" s="1" t="s">
        <v>173</v>
      </c>
      <c r="R61" s="9" t="s">
        <v>175</v>
      </c>
    </row>
    <row r="62" spans="1:18" ht="17" thickBot="1" x14ac:dyDescent="0.25">
      <c r="A62" s="122"/>
      <c r="B62" s="280" t="s">
        <v>60</v>
      </c>
      <c r="C62" s="269">
        <f>(D60*$G$24*$C$24*$E$24-D60*$G$25*$C$25)*D59</f>
        <v>0.31899349657727455</v>
      </c>
      <c r="D62" s="166">
        <f t="shared" ref="D62:N62" si="25">(E60*$G$24*$C$24*$E$24-E60*$G$25*$C$25)*E59</f>
        <v>0.12114596683200043</v>
      </c>
      <c r="E62" s="166">
        <f t="shared" si="25"/>
        <v>3.4506217211572647E-2</v>
      </c>
      <c r="F62" s="166">
        <f t="shared" si="25"/>
        <v>1.0920516123197267E-2</v>
      </c>
      <c r="G62" s="166">
        <f t="shared" si="25"/>
        <v>3.3178644168681657E-3</v>
      </c>
      <c r="H62" s="166">
        <f t="shared" si="25"/>
        <v>9.4495187185595557E-4</v>
      </c>
      <c r="I62" s="166">
        <f t="shared" si="25"/>
        <v>2.6862799529800028E-4</v>
      </c>
      <c r="J62" s="166">
        <f t="shared" si="25"/>
        <v>7.313679207901708E-5</v>
      </c>
      <c r="K62" s="166">
        <f t="shared" si="25"/>
        <v>0</v>
      </c>
      <c r="L62" s="166">
        <f t="shared" si="25"/>
        <v>0</v>
      </c>
      <c r="M62" s="166">
        <f t="shared" si="25"/>
        <v>0</v>
      </c>
      <c r="N62" s="166">
        <f t="shared" si="25"/>
        <v>0</v>
      </c>
      <c r="O62" s="266"/>
      <c r="P62" s="113">
        <f>SUM(C62:O62)</f>
        <v>0.49017077782014606</v>
      </c>
      <c r="Q62" s="166">
        <f>P62/Q60</f>
        <v>0.10163816511173913</v>
      </c>
      <c r="R62" s="10">
        <f>Q60/Q62</f>
        <v>47.44973425835348</v>
      </c>
    </row>
    <row r="63" spans="1:18" ht="17" thickBot="1" x14ac:dyDescent="0.25">
      <c r="A63" s="282"/>
      <c r="B63" s="465" t="s">
        <v>186</v>
      </c>
      <c r="C63" s="466"/>
      <c r="D63" s="466"/>
      <c r="E63" s="466"/>
      <c r="F63" s="466"/>
      <c r="G63" s="466"/>
      <c r="H63" s="466"/>
      <c r="I63" s="466"/>
      <c r="J63" s="466"/>
      <c r="K63" s="466"/>
      <c r="L63" s="466"/>
      <c r="M63" s="466"/>
      <c r="N63" s="466"/>
      <c r="O63" s="466"/>
      <c r="P63" s="466"/>
      <c r="Q63" s="466"/>
      <c r="R63" s="467"/>
    </row>
    <row r="64" spans="1:18" x14ac:dyDescent="0.2">
      <c r="A64" s="126"/>
      <c r="B64" s="278" t="s">
        <v>8</v>
      </c>
      <c r="C64" s="268">
        <f>B21</f>
        <v>0.25439021484044849</v>
      </c>
      <c r="D64" s="268">
        <f t="shared" ref="D64:N64" si="26">C21</f>
        <v>1.0461736042649357</v>
      </c>
      <c r="E64" s="268">
        <f t="shared" si="26"/>
        <v>0.19865563743807269</v>
      </c>
      <c r="F64" s="268">
        <f t="shared" si="26"/>
        <v>3.7722288263379547E-2</v>
      </c>
      <c r="G64" s="268">
        <f t="shared" si="26"/>
        <v>7.1630034773880365E-3</v>
      </c>
      <c r="H64" s="268">
        <f t="shared" si="26"/>
        <v>1.3601669719814937E-3</v>
      </c>
      <c r="I64" s="268">
        <f t="shared" si="26"/>
        <v>2.582781771956823E-4</v>
      </c>
      <c r="J64" s="268">
        <f t="shared" si="26"/>
        <v>4.9039666551731367E-5</v>
      </c>
      <c r="K64" s="268">
        <f t="shared" si="26"/>
        <v>9.2938964817332632E-6</v>
      </c>
      <c r="L64" s="268">
        <f t="shared" si="26"/>
        <v>1.6869072632939489E-6</v>
      </c>
      <c r="M64" s="268">
        <f t="shared" si="26"/>
        <v>3.0618547565565095E-7</v>
      </c>
      <c r="N64" s="268">
        <f t="shared" si="26"/>
        <v>0</v>
      </c>
      <c r="O64" s="268"/>
      <c r="P64" s="164" t="s">
        <v>170</v>
      </c>
      <c r="Q64" s="165" t="s">
        <v>171</v>
      </c>
      <c r="R64" s="58" t="s">
        <v>174</v>
      </c>
    </row>
    <row r="65" spans="1:18" x14ac:dyDescent="0.2">
      <c r="A65" s="121">
        <f>$E$25</f>
        <v>1.5</v>
      </c>
      <c r="B65" s="279" t="s">
        <v>169</v>
      </c>
      <c r="C65" s="242">
        <v>0</v>
      </c>
      <c r="D65" s="1">
        <f>IF(E64&gt;0,POWER($A65,D$27),0)</f>
        <v>1</v>
      </c>
      <c r="E65" s="1">
        <f>IF(F64&gt;0,ROUNDUP(D65*$A65,0),0)</f>
        <v>2</v>
      </c>
      <c r="F65" s="1">
        <f t="shared" ref="F65:N65" si="27">IF(G64&gt;0,ROUNDUP(E65*$A65,0),0)</f>
        <v>3</v>
      </c>
      <c r="G65" s="1">
        <f t="shared" si="27"/>
        <v>5</v>
      </c>
      <c r="H65" s="1">
        <f t="shared" si="27"/>
        <v>8</v>
      </c>
      <c r="I65" s="1">
        <f t="shared" si="27"/>
        <v>12</v>
      </c>
      <c r="J65" s="1">
        <f t="shared" si="27"/>
        <v>18</v>
      </c>
      <c r="K65" s="1">
        <f t="shared" si="27"/>
        <v>27</v>
      </c>
      <c r="L65" s="1">
        <f t="shared" si="27"/>
        <v>41</v>
      </c>
      <c r="M65" s="1">
        <f t="shared" si="27"/>
        <v>0</v>
      </c>
      <c r="N65" s="1">
        <f t="shared" si="27"/>
        <v>0</v>
      </c>
      <c r="O65" s="265"/>
      <c r="P65" s="112">
        <f>SUM(C65:N65)*$G$25</f>
        <v>351</v>
      </c>
      <c r="Q65" s="1">
        <f>(C65*C64+D65*D64+E65*E64+F65*F64+G65*G64+H65*H64+I65*I64+J65*J64+K64*K65+L64*L65+M64*M65+N64*N65)*3</f>
        <v>4.8229507428632807</v>
      </c>
      <c r="R65" s="9">
        <f>P65/Q67</f>
        <v>3453.4271610877381</v>
      </c>
    </row>
    <row r="66" spans="1:18" x14ac:dyDescent="0.2">
      <c r="A66" s="121"/>
      <c r="B66" s="279" t="s">
        <v>58</v>
      </c>
      <c r="C66" s="242"/>
      <c r="D66" s="1"/>
      <c r="E66" s="1"/>
      <c r="F66" s="1"/>
      <c r="G66" s="1"/>
      <c r="H66" s="1"/>
      <c r="I66" s="1"/>
      <c r="J66" s="1"/>
      <c r="K66" s="265"/>
      <c r="L66" s="265"/>
      <c r="M66" s="265"/>
      <c r="N66" s="265"/>
      <c r="O66" s="265"/>
      <c r="P66" s="112" t="s">
        <v>172</v>
      </c>
      <c r="Q66" s="1" t="s">
        <v>173</v>
      </c>
      <c r="R66" s="9" t="s">
        <v>175</v>
      </c>
    </row>
    <row r="67" spans="1:18" ht="17" thickBot="1" x14ac:dyDescent="0.25">
      <c r="A67" s="122"/>
      <c r="B67" s="280" t="s">
        <v>60</v>
      </c>
      <c r="C67" s="269">
        <f>(D65*$G$24*$C$24*$E$24-D65*$G$25*$C$25)*D64</f>
        <v>0.31899349657746834</v>
      </c>
      <c r="D67" s="166">
        <f t="shared" ref="D67:N67" si="28">(E65*$G$24*$C$24*$E$24-E65*$G$25*$C$25)*E64</f>
        <v>0.12114596686985171</v>
      </c>
      <c r="E67" s="166">
        <f t="shared" si="28"/>
        <v>3.4506217466153899E-2</v>
      </c>
      <c r="F67" s="166">
        <f t="shared" si="28"/>
        <v>1.0920517951960905E-2</v>
      </c>
      <c r="G67" s="166">
        <f t="shared" si="28"/>
        <v>3.3178770066669438E-3</v>
      </c>
      <c r="H67" s="166">
        <f t="shared" si="28"/>
        <v>9.4503312066865569E-4</v>
      </c>
      <c r="I67" s="166">
        <f t="shared" si="28"/>
        <v>2.6915229320451323E-4</v>
      </c>
      <c r="J67" s="166">
        <f t="shared" si="28"/>
        <v>7.6513781396487165E-5</v>
      </c>
      <c r="K67" s="166">
        <f t="shared" si="28"/>
        <v>2.1088861551448075E-5</v>
      </c>
      <c r="L67" s="166">
        <f t="shared" si="28"/>
        <v>0</v>
      </c>
      <c r="M67" s="166">
        <f t="shared" si="28"/>
        <v>0</v>
      </c>
      <c r="N67" s="166">
        <f t="shared" si="28"/>
        <v>0</v>
      </c>
      <c r="O67" s="266"/>
      <c r="P67" s="113">
        <f>SUM(C67:O67)</f>
        <v>0.49019586392892295</v>
      </c>
      <c r="Q67" s="166">
        <f>P67/Q65</f>
        <v>0.10163816511173912</v>
      </c>
      <c r="R67" s="10">
        <f>Q65/Q67</f>
        <v>47.45216265524882</v>
      </c>
    </row>
    <row r="68" spans="1:18" ht="17" thickBot="1" x14ac:dyDescent="0.25">
      <c r="A68" s="282"/>
      <c r="B68" s="465" t="s">
        <v>187</v>
      </c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7"/>
    </row>
    <row r="69" spans="1:18" x14ac:dyDescent="0.2">
      <c r="A69" s="126"/>
      <c r="B69" s="278" t="s">
        <v>8</v>
      </c>
      <c r="C69" s="268">
        <f>B22</f>
        <v>0.25439021484045526</v>
      </c>
      <c r="D69" s="268">
        <f t="shared" ref="D69:N69" si="29">C22</f>
        <v>1.0461736042649636</v>
      </c>
      <c r="E69" s="268">
        <f t="shared" si="29"/>
        <v>0.19865563744081211</v>
      </c>
      <c r="F69" s="268">
        <f t="shared" si="29"/>
        <v>3.7722288275662902E-2</v>
      </c>
      <c r="G69" s="268">
        <f t="shared" si="29"/>
        <v>7.1630035303299373E-3</v>
      </c>
      <c r="H69" s="268">
        <f t="shared" si="29"/>
        <v>1.3601671997747302E-3</v>
      </c>
      <c r="I69" s="268">
        <f t="shared" si="29"/>
        <v>2.5827915724826062E-4</v>
      </c>
      <c r="J69" s="268">
        <f t="shared" si="29"/>
        <v>4.9043883078955817E-5</v>
      </c>
      <c r="K69" s="268">
        <f t="shared" si="29"/>
        <v>9.3120359556041505E-6</v>
      </c>
      <c r="L69" s="268">
        <f t="shared" si="29"/>
        <v>1.7647978522502322E-6</v>
      </c>
      <c r="M69" s="268">
        <f t="shared" si="29"/>
        <v>3.2032316273994838E-7</v>
      </c>
      <c r="N69" s="268">
        <f t="shared" si="29"/>
        <v>5.8140896112771747E-8</v>
      </c>
      <c r="O69" s="268"/>
      <c r="P69" s="164" t="s">
        <v>170</v>
      </c>
      <c r="Q69" s="165" t="s">
        <v>171</v>
      </c>
      <c r="R69" s="58" t="s">
        <v>174</v>
      </c>
    </row>
    <row r="70" spans="1:18" x14ac:dyDescent="0.2">
      <c r="A70" s="121">
        <f>$E$25</f>
        <v>1.5</v>
      </c>
      <c r="B70" s="279" t="s">
        <v>169</v>
      </c>
      <c r="C70" s="242">
        <v>0</v>
      </c>
      <c r="D70" s="1">
        <f>IF(E69&gt;0,POWER($A70,D$27),0)</f>
        <v>1</v>
      </c>
      <c r="E70" s="1">
        <f>IF(F69&gt;0,ROUNDUP(D70*$A70,0),0)</f>
        <v>2</v>
      </c>
      <c r="F70" s="1">
        <f t="shared" ref="F70:N70" si="30">IF(G69&gt;0,ROUNDUP(E70*$A70,0),0)</f>
        <v>3</v>
      </c>
      <c r="G70" s="1">
        <f t="shared" si="30"/>
        <v>5</v>
      </c>
      <c r="H70" s="1">
        <f t="shared" si="30"/>
        <v>8</v>
      </c>
      <c r="I70" s="1">
        <f t="shared" si="30"/>
        <v>12</v>
      </c>
      <c r="J70" s="1">
        <f t="shared" si="30"/>
        <v>18</v>
      </c>
      <c r="K70" s="1">
        <f t="shared" si="30"/>
        <v>27</v>
      </c>
      <c r="L70" s="1">
        <f t="shared" si="30"/>
        <v>41</v>
      </c>
      <c r="M70" s="1">
        <f t="shared" si="30"/>
        <v>62</v>
      </c>
      <c r="N70" s="1">
        <f t="shared" si="30"/>
        <v>0</v>
      </c>
      <c r="O70" s="265"/>
      <c r="P70" s="112">
        <f>SUM(C70:N70)*$G$25</f>
        <v>537</v>
      </c>
      <c r="Q70" s="1">
        <f>(C70*C69+D70*D69+E70*E69+F70*F69+G70*G69+H70*H69+I70*I69+J70*J69+K69*K70+L69*L70+M69*M70+N69*N70)*3</f>
        <v>4.8230216421739724</v>
      </c>
      <c r="R70" s="9">
        <f>P70/Q72</f>
        <v>5283.4483917496136</v>
      </c>
    </row>
    <row r="71" spans="1:18" x14ac:dyDescent="0.2">
      <c r="A71" s="121"/>
      <c r="B71" s="279" t="s">
        <v>58</v>
      </c>
      <c r="C71" s="242"/>
      <c r="D71" s="1"/>
      <c r="E71" s="1"/>
      <c r="F71" s="1"/>
      <c r="G71" s="1"/>
      <c r="H71" s="1"/>
      <c r="I71" s="1"/>
      <c r="J71" s="1"/>
      <c r="K71" s="265"/>
      <c r="L71" s="265"/>
      <c r="M71" s="265"/>
      <c r="N71" s="265"/>
      <c r="O71" s="265"/>
      <c r="P71" s="112" t="s">
        <v>172</v>
      </c>
      <c r="Q71" s="1" t="s">
        <v>173</v>
      </c>
      <c r="R71" s="9" t="s">
        <v>175</v>
      </c>
    </row>
    <row r="72" spans="1:18" ht="17" thickBot="1" x14ac:dyDescent="0.25">
      <c r="A72" s="122"/>
      <c r="B72" s="280" t="s">
        <v>60</v>
      </c>
      <c r="C72" s="269">
        <f>(D70*$G$24*$C$24*$E$24-D70*$G$25*$C$25)*D69</f>
        <v>0.31899349657747683</v>
      </c>
      <c r="D72" s="166">
        <f t="shared" ref="D72:N72" si="31">(E70*$G$24*$C$24*$E$24-E70*$G$25*$C$25)*E69</f>
        <v>0.12114596687152229</v>
      </c>
      <c r="E72" s="166">
        <f t="shared" si="31"/>
        <v>3.4506217477390022E-2</v>
      </c>
      <c r="F72" s="166">
        <f t="shared" si="31"/>
        <v>1.0920518032674671E-2</v>
      </c>
      <c r="G72" s="166">
        <f t="shared" si="31"/>
        <v>3.3178775623266218E-3</v>
      </c>
      <c r="H72" s="166">
        <f t="shared" si="31"/>
        <v>9.4503670665550355E-4</v>
      </c>
      <c r="I72" s="166">
        <f t="shared" si="31"/>
        <v>2.6917543544938599E-4</v>
      </c>
      <c r="J72" s="166">
        <f t="shared" si="31"/>
        <v>7.6663118086553835E-5</v>
      </c>
      <c r="K72" s="166">
        <f t="shared" si="31"/>
        <v>2.2062610305989763E-5</v>
      </c>
      <c r="L72" s="166">
        <f t="shared" si="31"/>
        <v>6.0556128816839881E-6</v>
      </c>
      <c r="M72" s="166">
        <f t="shared" si="31"/>
        <v>0</v>
      </c>
      <c r="N72" s="166">
        <f t="shared" si="31"/>
        <v>0</v>
      </c>
      <c r="O72" s="266"/>
      <c r="P72" s="113">
        <f>SUM(C72:O72)</f>
        <v>0.49020307000476965</v>
      </c>
      <c r="Q72" s="166">
        <f>P72/Q70</f>
        <v>0.10163816511173918</v>
      </c>
      <c r="R72" s="10">
        <f>Q70/Q72</f>
        <v>47.452860221075703</v>
      </c>
    </row>
    <row r="74" spans="1:18" x14ac:dyDescent="0.2">
      <c r="A74">
        <v>1.5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8" x14ac:dyDescent="0.2">
      <c r="A75">
        <v>1</v>
      </c>
      <c r="B75">
        <f t="shared" ref="B75:K75" si="32">B74</f>
        <v>1</v>
      </c>
      <c r="C75">
        <f t="shared" si="32"/>
        <v>2</v>
      </c>
      <c r="D75">
        <f t="shared" si="32"/>
        <v>3</v>
      </c>
      <c r="E75">
        <f t="shared" si="32"/>
        <v>4</v>
      </c>
      <c r="F75">
        <f t="shared" si="32"/>
        <v>5</v>
      </c>
      <c r="G75">
        <f t="shared" si="32"/>
        <v>6</v>
      </c>
      <c r="H75">
        <f t="shared" si="32"/>
        <v>7</v>
      </c>
      <c r="I75">
        <f t="shared" si="32"/>
        <v>8</v>
      </c>
      <c r="J75">
        <f t="shared" si="32"/>
        <v>9</v>
      </c>
      <c r="K75">
        <f t="shared" si="32"/>
        <v>10</v>
      </c>
    </row>
    <row r="76" spans="1:18" x14ac:dyDescent="0.2">
      <c r="A76">
        <v>2</v>
      </c>
      <c r="B76">
        <f>ROUNDUP($A$74*B75,0)</f>
        <v>2</v>
      </c>
      <c r="C76">
        <f t="shared" ref="C76:E84" si="33">ROUNDUP($A$74*C75,0)</f>
        <v>3</v>
      </c>
      <c r="D76">
        <f t="shared" si="33"/>
        <v>5</v>
      </c>
      <c r="E76">
        <f t="shared" si="33"/>
        <v>6</v>
      </c>
      <c r="F76">
        <f t="shared" ref="F76:F84" si="34">ROUNDUP($A$74*F75,0)</f>
        <v>8</v>
      </c>
      <c r="G76">
        <f t="shared" ref="G76:G84" si="35">ROUNDUP($A$74*G75,0)</f>
        <v>9</v>
      </c>
      <c r="H76">
        <f t="shared" ref="H76:H84" si="36">ROUNDUP($A$74*H75,0)</f>
        <v>11</v>
      </c>
      <c r="I76">
        <f t="shared" ref="I76:I84" si="37">ROUNDUP($A$74*I75,0)</f>
        <v>12</v>
      </c>
      <c r="J76">
        <f t="shared" ref="J76:J84" si="38">ROUNDUP($A$74*J75,0)</f>
        <v>14</v>
      </c>
      <c r="K76">
        <f t="shared" ref="K76:K84" si="39">ROUNDUP($A$74*K75,0)</f>
        <v>15</v>
      </c>
    </row>
    <row r="77" spans="1:18" x14ac:dyDescent="0.2">
      <c r="A77">
        <v>3</v>
      </c>
      <c r="B77">
        <f>ROUNDUP($A$74*B76,0)</f>
        <v>3</v>
      </c>
      <c r="C77">
        <f t="shared" si="33"/>
        <v>5</v>
      </c>
      <c r="D77">
        <f t="shared" si="33"/>
        <v>8</v>
      </c>
      <c r="E77">
        <f t="shared" si="33"/>
        <v>9</v>
      </c>
      <c r="F77">
        <f t="shared" si="34"/>
        <v>12</v>
      </c>
      <c r="G77">
        <f t="shared" si="35"/>
        <v>14</v>
      </c>
      <c r="H77">
        <f t="shared" si="36"/>
        <v>17</v>
      </c>
      <c r="I77">
        <f t="shared" si="37"/>
        <v>18</v>
      </c>
      <c r="J77">
        <f t="shared" si="38"/>
        <v>21</v>
      </c>
      <c r="K77">
        <f t="shared" si="39"/>
        <v>23</v>
      </c>
    </row>
    <row r="78" spans="1:18" x14ac:dyDescent="0.2">
      <c r="A78">
        <v>4</v>
      </c>
      <c r="B78">
        <f>ROUNDUP($A$74*B77,0)</f>
        <v>5</v>
      </c>
      <c r="C78">
        <f t="shared" si="33"/>
        <v>8</v>
      </c>
      <c r="D78">
        <f t="shared" si="33"/>
        <v>12</v>
      </c>
      <c r="E78">
        <f t="shared" si="33"/>
        <v>14</v>
      </c>
      <c r="F78">
        <f t="shared" si="34"/>
        <v>18</v>
      </c>
      <c r="G78">
        <f t="shared" si="35"/>
        <v>21</v>
      </c>
      <c r="H78">
        <f t="shared" si="36"/>
        <v>26</v>
      </c>
      <c r="I78">
        <f t="shared" si="37"/>
        <v>27</v>
      </c>
      <c r="J78">
        <f t="shared" si="38"/>
        <v>32</v>
      </c>
      <c r="K78">
        <f t="shared" si="39"/>
        <v>35</v>
      </c>
    </row>
    <row r="79" spans="1:18" x14ac:dyDescent="0.2">
      <c r="A79">
        <v>5</v>
      </c>
      <c r="B79">
        <f t="shared" ref="B79:B84" si="40">ROUNDUP($A$74*B78,0)</f>
        <v>8</v>
      </c>
      <c r="C79">
        <f t="shared" si="33"/>
        <v>12</v>
      </c>
      <c r="D79">
        <f t="shared" si="33"/>
        <v>18</v>
      </c>
      <c r="E79">
        <f t="shared" si="33"/>
        <v>21</v>
      </c>
      <c r="F79">
        <f t="shared" si="34"/>
        <v>27</v>
      </c>
      <c r="G79">
        <f t="shared" si="35"/>
        <v>32</v>
      </c>
      <c r="H79">
        <f t="shared" si="36"/>
        <v>39</v>
      </c>
      <c r="I79">
        <f t="shared" si="37"/>
        <v>41</v>
      </c>
      <c r="J79">
        <f t="shared" si="38"/>
        <v>48</v>
      </c>
      <c r="K79">
        <f t="shared" si="39"/>
        <v>53</v>
      </c>
    </row>
    <row r="80" spans="1:18" x14ac:dyDescent="0.2">
      <c r="A80">
        <v>6</v>
      </c>
      <c r="B80">
        <f t="shared" si="40"/>
        <v>12</v>
      </c>
      <c r="C80">
        <f t="shared" si="33"/>
        <v>18</v>
      </c>
      <c r="D80">
        <f t="shared" si="33"/>
        <v>27</v>
      </c>
      <c r="E80">
        <f t="shared" si="33"/>
        <v>32</v>
      </c>
      <c r="F80">
        <f t="shared" si="34"/>
        <v>41</v>
      </c>
      <c r="G80">
        <f t="shared" si="35"/>
        <v>48</v>
      </c>
      <c r="H80">
        <f t="shared" si="36"/>
        <v>59</v>
      </c>
      <c r="I80">
        <f t="shared" si="37"/>
        <v>62</v>
      </c>
      <c r="J80">
        <f t="shared" si="38"/>
        <v>72</v>
      </c>
      <c r="K80">
        <f t="shared" si="39"/>
        <v>80</v>
      </c>
    </row>
    <row r="81" spans="1:11" x14ac:dyDescent="0.2">
      <c r="A81">
        <v>7</v>
      </c>
      <c r="B81">
        <f t="shared" si="40"/>
        <v>18</v>
      </c>
      <c r="C81">
        <f t="shared" si="33"/>
        <v>27</v>
      </c>
      <c r="D81">
        <f t="shared" si="33"/>
        <v>41</v>
      </c>
      <c r="E81">
        <f t="shared" si="33"/>
        <v>48</v>
      </c>
      <c r="F81">
        <f t="shared" si="34"/>
        <v>62</v>
      </c>
      <c r="G81">
        <f t="shared" si="35"/>
        <v>72</v>
      </c>
      <c r="H81">
        <f t="shared" si="36"/>
        <v>89</v>
      </c>
      <c r="I81">
        <f t="shared" si="37"/>
        <v>93</v>
      </c>
      <c r="J81">
        <f t="shared" si="38"/>
        <v>108</v>
      </c>
      <c r="K81">
        <f t="shared" si="39"/>
        <v>120</v>
      </c>
    </row>
    <row r="82" spans="1:11" x14ac:dyDescent="0.2">
      <c r="A82">
        <v>8</v>
      </c>
      <c r="B82">
        <f t="shared" si="40"/>
        <v>27</v>
      </c>
      <c r="C82">
        <f t="shared" si="33"/>
        <v>41</v>
      </c>
      <c r="D82">
        <f t="shared" si="33"/>
        <v>62</v>
      </c>
      <c r="E82">
        <f t="shared" si="33"/>
        <v>72</v>
      </c>
      <c r="F82">
        <f t="shared" si="34"/>
        <v>93</v>
      </c>
      <c r="G82">
        <f t="shared" si="35"/>
        <v>108</v>
      </c>
      <c r="H82">
        <f t="shared" si="36"/>
        <v>134</v>
      </c>
      <c r="I82">
        <f t="shared" si="37"/>
        <v>140</v>
      </c>
      <c r="J82">
        <f t="shared" si="38"/>
        <v>162</v>
      </c>
      <c r="K82">
        <f t="shared" si="39"/>
        <v>180</v>
      </c>
    </row>
    <row r="83" spans="1:11" x14ac:dyDescent="0.2">
      <c r="A83">
        <v>9</v>
      </c>
      <c r="B83">
        <f t="shared" si="40"/>
        <v>41</v>
      </c>
      <c r="C83">
        <f t="shared" si="33"/>
        <v>62</v>
      </c>
      <c r="D83">
        <f t="shared" si="33"/>
        <v>93</v>
      </c>
      <c r="E83">
        <f t="shared" si="33"/>
        <v>108</v>
      </c>
      <c r="F83">
        <f t="shared" si="34"/>
        <v>140</v>
      </c>
      <c r="G83">
        <f t="shared" si="35"/>
        <v>162</v>
      </c>
      <c r="H83">
        <f t="shared" si="36"/>
        <v>201</v>
      </c>
      <c r="I83">
        <f t="shared" si="37"/>
        <v>210</v>
      </c>
      <c r="J83">
        <f t="shared" si="38"/>
        <v>243</v>
      </c>
      <c r="K83">
        <f t="shared" si="39"/>
        <v>270</v>
      </c>
    </row>
    <row r="84" spans="1:11" x14ac:dyDescent="0.2">
      <c r="A84">
        <v>10</v>
      </c>
      <c r="B84">
        <f t="shared" si="40"/>
        <v>62</v>
      </c>
      <c r="C84">
        <f t="shared" si="33"/>
        <v>93</v>
      </c>
      <c r="D84">
        <f t="shared" si="33"/>
        <v>140</v>
      </c>
      <c r="E84">
        <f t="shared" si="33"/>
        <v>162</v>
      </c>
      <c r="F84">
        <f t="shared" si="34"/>
        <v>210</v>
      </c>
      <c r="G84">
        <f t="shared" si="35"/>
        <v>243</v>
      </c>
      <c r="H84">
        <f t="shared" si="36"/>
        <v>302</v>
      </c>
      <c r="I84">
        <f t="shared" si="37"/>
        <v>315</v>
      </c>
      <c r="J84">
        <f t="shared" si="38"/>
        <v>365</v>
      </c>
      <c r="K84">
        <f t="shared" si="39"/>
        <v>405</v>
      </c>
    </row>
    <row r="85" spans="1:11" x14ac:dyDescent="0.2">
      <c r="A85" s="321" t="s">
        <v>2</v>
      </c>
      <c r="B85">
        <f>SUM(B75:B80)*3</f>
        <v>93</v>
      </c>
      <c r="C85">
        <f>SUM(C75:C80)*3</f>
        <v>144</v>
      </c>
      <c r="D85">
        <f t="shared" ref="D85:K85" si="41">SUM(D75:D80)*3</f>
        <v>219</v>
      </c>
      <c r="E85">
        <f t="shared" si="41"/>
        <v>258</v>
      </c>
      <c r="F85">
        <f t="shared" si="41"/>
        <v>333</v>
      </c>
      <c r="G85">
        <f t="shared" si="41"/>
        <v>390</v>
      </c>
      <c r="H85">
        <f t="shared" si="41"/>
        <v>477</v>
      </c>
      <c r="I85">
        <f>SUM(I75:I80)*3</f>
        <v>504</v>
      </c>
      <c r="J85">
        <f t="shared" si="41"/>
        <v>588</v>
      </c>
      <c r="K85">
        <f t="shared" si="41"/>
        <v>648</v>
      </c>
    </row>
  </sheetData>
  <sheetProtection sheet="1" objects="1" scenarios="1"/>
  <mergeCells count="9">
    <mergeCell ref="B53:R53"/>
    <mergeCell ref="B58:R58"/>
    <mergeCell ref="B63:R63"/>
    <mergeCell ref="B68:R68"/>
    <mergeCell ref="B28:Q28"/>
    <mergeCell ref="B33:R33"/>
    <mergeCell ref="B38:R38"/>
    <mergeCell ref="B43:R43"/>
    <mergeCell ref="B48:R48"/>
  </mergeCells>
  <conditionalFormatting sqref="Q13:S22">
    <cfRule type="cellIs" dxfId="33" priority="3" operator="lessThanOrEqual">
      <formula>0</formula>
    </cfRule>
    <cfRule type="cellIs" dxfId="32" priority="4" operator="greaterThan">
      <formula>0</formula>
    </cfRule>
  </conditionalFormatting>
  <conditionalFormatting sqref="P13:P22">
    <cfRule type="cellIs" dxfId="31" priority="1" operator="lessThanOrEqual">
      <formula>0</formula>
    </cfRule>
    <cfRule type="cellIs" dxfId="30" priority="2" operator="greaterThan">
      <formula>0</formula>
    </cfRule>
  </conditionalFormatting>
  <pageMargins left="0.25" right="0.25" top="0.75" bottom="0.75" header="0.3" footer="0.3"/>
  <pageSetup paperSize="9" scale="6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38"/>
  <sheetViews>
    <sheetView workbookViewId="0">
      <selection activeCell="T29" sqref="T29"/>
    </sheetView>
  </sheetViews>
  <sheetFormatPr baseColWidth="10" defaultRowHeight="16" x14ac:dyDescent="0.2"/>
  <cols>
    <col min="1" max="1" width="5.33203125" style="358" customWidth="1"/>
    <col min="2" max="11" width="4.1640625" style="358" customWidth="1"/>
    <col min="12" max="12" width="7.5" customWidth="1"/>
    <col min="13" max="13" width="11" customWidth="1"/>
    <col min="17" max="17" width="11.1640625" customWidth="1"/>
  </cols>
  <sheetData>
    <row r="1" spans="1:24" ht="25" thickBot="1" x14ac:dyDescent="0.35">
      <c r="A1" s="476" t="str">
        <f>Summary!B1</f>
        <v>My Basic Strategy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M1" s="472" t="s">
        <v>197</v>
      </c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4"/>
    </row>
    <row r="2" spans="1:24" ht="17" thickBot="1" x14ac:dyDescent="0.25">
      <c r="A2" s="49" t="str">
        <f>Summary!B2</f>
        <v>Hard</v>
      </c>
      <c r="B2" s="49" t="str">
        <f>Summary!C2</f>
        <v>A</v>
      </c>
      <c r="C2" s="49">
        <f>Summary!D2</f>
        <v>2</v>
      </c>
      <c r="D2" s="49">
        <f>Summary!E2</f>
        <v>3</v>
      </c>
      <c r="E2" s="49">
        <f>Summary!F2</f>
        <v>4</v>
      </c>
      <c r="F2" s="49">
        <f>Summary!G2</f>
        <v>5</v>
      </c>
      <c r="G2" s="49">
        <f>Summary!H2</f>
        <v>6</v>
      </c>
      <c r="H2" s="49">
        <f>Summary!I2</f>
        <v>7</v>
      </c>
      <c r="I2" s="49">
        <f>Summary!J2</f>
        <v>8</v>
      </c>
      <c r="J2" s="49">
        <f>Summary!K2</f>
        <v>9</v>
      </c>
      <c r="K2" s="49">
        <f>Summary!L2</f>
        <v>10</v>
      </c>
      <c r="U2" s="329"/>
      <c r="V2" s="330" t="s">
        <v>200</v>
      </c>
      <c r="W2" s="331" t="s">
        <v>202</v>
      </c>
      <c r="X2" s="332" t="s">
        <v>201</v>
      </c>
    </row>
    <row r="3" spans="1:24" x14ac:dyDescent="0.2">
      <c r="A3" s="49" t="str">
        <f>Summary!B3</f>
        <v>5-8</v>
      </c>
      <c r="B3" s="50" t="str">
        <f>Summary!C3</f>
        <v>H</v>
      </c>
      <c r="C3" s="50" t="str">
        <f>Summary!D3</f>
        <v>H</v>
      </c>
      <c r="D3" s="50" t="str">
        <f>Summary!E3</f>
        <v>H</v>
      </c>
      <c r="E3" s="50" t="str">
        <f>Summary!F3</f>
        <v>H</v>
      </c>
      <c r="F3" s="50" t="str">
        <f>Summary!G3</f>
        <v>H</v>
      </c>
      <c r="G3" s="50" t="str">
        <f>Summary!H3</f>
        <v>H</v>
      </c>
      <c r="H3" s="50" t="str">
        <f>Summary!I3</f>
        <v>H</v>
      </c>
      <c r="I3" s="50" t="str">
        <f>Summary!J3</f>
        <v>H</v>
      </c>
      <c r="J3" s="50" t="str">
        <f>Summary!K3</f>
        <v>H</v>
      </c>
      <c r="K3" s="50" t="str">
        <f>Summary!L3</f>
        <v>H</v>
      </c>
      <c r="M3" s="312" t="s">
        <v>196</v>
      </c>
      <c r="N3" s="292" t="s">
        <v>192</v>
      </c>
      <c r="O3" s="309" t="s">
        <v>182</v>
      </c>
      <c r="P3" s="292">
        <v>3</v>
      </c>
      <c r="Q3" s="309" t="s">
        <v>58</v>
      </c>
      <c r="R3" s="292">
        <v>2</v>
      </c>
      <c r="S3" s="309" t="s">
        <v>194</v>
      </c>
      <c r="T3" s="58" t="s">
        <v>195</v>
      </c>
      <c r="U3" s="326">
        <v>100</v>
      </c>
      <c r="V3" s="327">
        <f>U3*100</f>
        <v>10000</v>
      </c>
      <c r="W3" s="383">
        <f>V3*4</f>
        <v>40000</v>
      </c>
      <c r="X3" s="328">
        <f>V3*6</f>
        <v>60000</v>
      </c>
    </row>
    <row r="4" spans="1:24" x14ac:dyDescent="0.2">
      <c r="A4" s="49">
        <f>Summary!B4</f>
        <v>9</v>
      </c>
      <c r="B4" s="50" t="str">
        <f>Summary!C4</f>
        <v>H</v>
      </c>
      <c r="C4" s="50" t="str">
        <f>Summary!D4</f>
        <v>H</v>
      </c>
      <c r="D4" s="50" t="str">
        <f>Summary!E4</f>
        <v>D</v>
      </c>
      <c r="E4" s="50" t="str">
        <f>Summary!F4</f>
        <v>D</v>
      </c>
      <c r="F4" s="50" t="str">
        <f>Summary!G4</f>
        <v>D</v>
      </c>
      <c r="G4" s="50" t="str">
        <f>Summary!H4</f>
        <v>D</v>
      </c>
      <c r="H4" s="50" t="str">
        <f>Summary!I4</f>
        <v>H</v>
      </c>
      <c r="I4" s="50" t="str">
        <f>Summary!J4</f>
        <v>H</v>
      </c>
      <c r="J4" s="50" t="str">
        <f>Summary!K4</f>
        <v>H</v>
      </c>
      <c r="K4" s="50" t="str">
        <f>Summary!L4</f>
        <v>H</v>
      </c>
      <c r="M4" s="313" t="s">
        <v>175</v>
      </c>
      <c r="N4" s="315">
        <f>'2x3 M1.5  Plan'!R72</f>
        <v>47.452860221075703</v>
      </c>
      <c r="O4" s="310" t="s">
        <v>174</v>
      </c>
      <c r="P4" s="315">
        <f>'2x3 M1.5  Plan'!R70</f>
        <v>5283.4483917496136</v>
      </c>
      <c r="Q4" s="310" t="s">
        <v>176</v>
      </c>
      <c r="R4" s="315">
        <f>P4*2</f>
        <v>10566.896783499227</v>
      </c>
      <c r="S4" s="310" t="s">
        <v>57</v>
      </c>
      <c r="T4" s="384">
        <v>1.5</v>
      </c>
      <c r="U4" s="279">
        <v>200</v>
      </c>
      <c r="V4" s="324">
        <f>U4*100</f>
        <v>20000</v>
      </c>
      <c r="W4" s="333">
        <f>V4*4</f>
        <v>80000</v>
      </c>
      <c r="X4" s="322">
        <f>V4*6</f>
        <v>120000</v>
      </c>
    </row>
    <row r="5" spans="1:24" x14ac:dyDescent="0.2">
      <c r="A5" s="49">
        <f>Summary!B5</f>
        <v>10</v>
      </c>
      <c r="B5" s="50" t="str">
        <f>Summary!C5</f>
        <v>H</v>
      </c>
      <c r="C5" s="50" t="str">
        <f>Summary!D5</f>
        <v>D</v>
      </c>
      <c r="D5" s="50" t="str">
        <f>Summary!E5</f>
        <v>D</v>
      </c>
      <c r="E5" s="50" t="str">
        <f>Summary!F5</f>
        <v>D</v>
      </c>
      <c r="F5" s="50" t="str">
        <f>Summary!G5</f>
        <v>D</v>
      </c>
      <c r="G5" s="50" t="str">
        <f>Summary!H5</f>
        <v>D</v>
      </c>
      <c r="H5" s="50" t="str">
        <f>Summary!I5</f>
        <v>D</v>
      </c>
      <c r="I5" s="50" t="str">
        <f>Summary!J5</f>
        <v>D</v>
      </c>
      <c r="J5" s="50" t="str">
        <f>Summary!K5</f>
        <v>D</v>
      </c>
      <c r="K5" s="50" t="str">
        <f>Summary!L5</f>
        <v>H</v>
      </c>
      <c r="M5" s="313" t="s">
        <v>188</v>
      </c>
      <c r="N5" s="315">
        <f>ROUNDUP(N4,0)</f>
        <v>48</v>
      </c>
      <c r="O5" s="310" t="s">
        <v>61</v>
      </c>
      <c r="P5" s="315">
        <f>ROUNDUP(P4,0)</f>
        <v>5284</v>
      </c>
      <c r="Q5" s="310" t="s">
        <v>189</v>
      </c>
      <c r="R5" s="315">
        <f>ROUNDUP(R4,0)</f>
        <v>10567</v>
      </c>
      <c r="S5" s="310" t="s">
        <v>173</v>
      </c>
      <c r="T5" s="9">
        <f>'2x3 M1.5  Plan'!Q32</f>
        <v>0.10163816511173913</v>
      </c>
      <c r="U5" s="279">
        <v>300</v>
      </c>
      <c r="V5" s="324">
        <f>U5*100</f>
        <v>30000</v>
      </c>
      <c r="W5" s="333">
        <f>V5*4</f>
        <v>120000</v>
      </c>
      <c r="X5" s="322">
        <f>V5*6</f>
        <v>180000</v>
      </c>
    </row>
    <row r="6" spans="1:24" ht="17" thickBot="1" x14ac:dyDescent="0.25">
      <c r="A6" s="49">
        <f>Summary!B6</f>
        <v>11</v>
      </c>
      <c r="B6" s="50" t="str">
        <f>Summary!C6</f>
        <v>H</v>
      </c>
      <c r="C6" s="50" t="str">
        <f>Summary!D6</f>
        <v>D</v>
      </c>
      <c r="D6" s="50" t="str">
        <f>Summary!E6</f>
        <v>D</v>
      </c>
      <c r="E6" s="50" t="str">
        <f>Summary!F6</f>
        <v>D</v>
      </c>
      <c r="F6" s="50" t="str">
        <f>Summary!G6</f>
        <v>D</v>
      </c>
      <c r="G6" s="50" t="str">
        <f>Summary!H6</f>
        <v>D</v>
      </c>
      <c r="H6" s="50" t="str">
        <f>Summary!I6</f>
        <v>D</v>
      </c>
      <c r="I6" s="50" t="str">
        <f>Summary!J6</f>
        <v>D</v>
      </c>
      <c r="J6" s="50" t="str">
        <f>Summary!K6</f>
        <v>D</v>
      </c>
      <c r="K6" s="50" t="str">
        <f>Summary!L6</f>
        <v>D</v>
      </c>
      <c r="M6" s="314" t="s">
        <v>189</v>
      </c>
      <c r="N6" s="293">
        <f>N5*2</f>
        <v>96</v>
      </c>
      <c r="O6" s="311" t="s">
        <v>167</v>
      </c>
      <c r="P6" s="293">
        <f>'2x3 M1.5  Plan'!C2</f>
        <v>0.24316252465496735</v>
      </c>
      <c r="Q6" s="311" t="s">
        <v>168</v>
      </c>
      <c r="R6" s="293">
        <f>'2x3 M1.5  Plan'!E2</f>
        <v>0.18150699941725082</v>
      </c>
      <c r="S6" s="311" t="s">
        <v>193</v>
      </c>
      <c r="T6" s="10">
        <f>'2x3 M1.5  Plan'!K2</f>
        <v>1.7466414588190893</v>
      </c>
      <c r="U6" s="279">
        <v>400</v>
      </c>
      <c r="V6" s="324">
        <f>U6*100</f>
        <v>40000</v>
      </c>
      <c r="W6" s="333">
        <f>V6*4</f>
        <v>160000</v>
      </c>
      <c r="X6" s="322">
        <f>V6*6</f>
        <v>240000</v>
      </c>
    </row>
    <row r="7" spans="1:24" ht="17" thickBot="1" x14ac:dyDescent="0.25">
      <c r="A7" s="49">
        <f>Summary!B7</f>
        <v>12</v>
      </c>
      <c r="B7" s="50" t="str">
        <f>Summary!C7</f>
        <v>H</v>
      </c>
      <c r="C7" s="50" t="str">
        <f>Summary!D7</f>
        <v>H</v>
      </c>
      <c r="D7" s="50" t="str">
        <f>Summary!E7</f>
        <v>H</v>
      </c>
      <c r="E7" s="50" t="str">
        <f>Summary!F7</f>
        <v>S</v>
      </c>
      <c r="F7" s="50" t="str">
        <f>Summary!G7</f>
        <v>S</v>
      </c>
      <c r="G7" s="50" t="str">
        <f>Summary!H7</f>
        <v>S</v>
      </c>
      <c r="H7" s="50" t="str">
        <f>Summary!I7</f>
        <v>H</v>
      </c>
      <c r="I7" s="50" t="str">
        <f>Summary!J7</f>
        <v>H</v>
      </c>
      <c r="J7" s="50" t="str">
        <f>Summary!K7</f>
        <v>H</v>
      </c>
      <c r="K7" s="50" t="str">
        <f>Summary!L7</f>
        <v>H</v>
      </c>
      <c r="M7" s="475"/>
      <c r="N7" s="475"/>
      <c r="O7" s="475"/>
      <c r="P7" s="475"/>
      <c r="Q7" s="475"/>
      <c r="R7" s="475"/>
      <c r="S7" s="475"/>
      <c r="U7" s="280">
        <v>500</v>
      </c>
      <c r="V7" s="325">
        <f>U7*100</f>
        <v>50000</v>
      </c>
      <c r="W7" s="334">
        <f>V7*4</f>
        <v>200000</v>
      </c>
      <c r="X7" s="323">
        <f>V7*6</f>
        <v>300000</v>
      </c>
    </row>
    <row r="8" spans="1:24" ht="17" thickBot="1" x14ac:dyDescent="0.25">
      <c r="A8" s="49">
        <f>Summary!B8</f>
        <v>13</v>
      </c>
      <c r="B8" s="50" t="str">
        <f>Summary!C8</f>
        <v>H</v>
      </c>
      <c r="C8" s="50" t="str">
        <f>Summary!D8</f>
        <v>S</v>
      </c>
      <c r="D8" s="50" t="str">
        <f>Summary!E8</f>
        <v>S</v>
      </c>
      <c r="E8" s="50" t="str">
        <f>Summary!F8</f>
        <v>S</v>
      </c>
      <c r="F8" s="50" t="str">
        <f>Summary!G8</f>
        <v>S</v>
      </c>
      <c r="G8" s="50" t="str">
        <f>Summary!H8</f>
        <v>S</v>
      </c>
      <c r="H8" s="50" t="str">
        <f>Summary!I8</f>
        <v>H</v>
      </c>
      <c r="I8" s="50" t="str">
        <f>Summary!J8</f>
        <v>H</v>
      </c>
      <c r="J8" s="50" t="str">
        <f>Summary!K8</f>
        <v>H</v>
      </c>
      <c r="K8" s="50" t="str">
        <f>Summary!L8</f>
        <v>H</v>
      </c>
      <c r="M8" s="402" t="s">
        <v>206</v>
      </c>
      <c r="N8" s="403"/>
      <c r="O8" s="403"/>
      <c r="P8" s="403"/>
      <c r="Q8" s="403"/>
      <c r="R8" s="403"/>
      <c r="S8" s="403"/>
      <c r="T8" s="411"/>
    </row>
    <row r="9" spans="1:24" ht="17" thickBot="1" x14ac:dyDescent="0.25">
      <c r="A9" s="49">
        <f>Summary!B9</f>
        <v>14</v>
      </c>
      <c r="B9" s="50" t="str">
        <f>Summary!C9</f>
        <v>H</v>
      </c>
      <c r="C9" s="50" t="str">
        <f>Summary!D9</f>
        <v>S</v>
      </c>
      <c r="D9" s="50" t="str">
        <f>Summary!E9</f>
        <v>S</v>
      </c>
      <c r="E9" s="50" t="str">
        <f>Summary!F9</f>
        <v>S</v>
      </c>
      <c r="F9" s="50" t="str">
        <f>Summary!G9</f>
        <v>S</v>
      </c>
      <c r="G9" s="50" t="str">
        <f>Summary!H9</f>
        <v>S</v>
      </c>
      <c r="H9" s="50" t="str">
        <f>Summary!I9</f>
        <v>H</v>
      </c>
      <c r="I9" s="50" t="str">
        <f>Summary!J9</f>
        <v>H</v>
      </c>
      <c r="J9" s="50" t="str">
        <f>Summary!K9</f>
        <v>H</v>
      </c>
      <c r="K9" s="50" t="str">
        <f>Summary!L9</f>
        <v>H</v>
      </c>
      <c r="M9" s="305"/>
      <c r="N9" s="316" t="s">
        <v>175</v>
      </c>
      <c r="O9" s="316" t="s">
        <v>174</v>
      </c>
      <c r="P9" s="316" t="s">
        <v>190</v>
      </c>
      <c r="Q9" s="316" t="s">
        <v>176</v>
      </c>
      <c r="R9" s="271" t="s">
        <v>191</v>
      </c>
      <c r="S9" s="320" t="s">
        <v>199</v>
      </c>
      <c r="T9" s="275" t="s">
        <v>198</v>
      </c>
    </row>
    <row r="10" spans="1:24" x14ac:dyDescent="0.2">
      <c r="A10" s="49">
        <f>Summary!B10</f>
        <v>15</v>
      </c>
      <c r="B10" s="50" t="str">
        <f>Summary!C10</f>
        <v>H</v>
      </c>
      <c r="C10" s="50" t="str">
        <f>Summary!D10</f>
        <v>S</v>
      </c>
      <c r="D10" s="50" t="str">
        <f>Summary!E10</f>
        <v>S</v>
      </c>
      <c r="E10" s="50" t="str">
        <f>Summary!F10</f>
        <v>S</v>
      </c>
      <c r="F10" s="50" t="str">
        <f>Summary!G10</f>
        <v>S</v>
      </c>
      <c r="G10" s="50" t="str">
        <f>Summary!H10</f>
        <v>S</v>
      </c>
      <c r="H10" s="50" t="str">
        <f>Summary!I10</f>
        <v>H</v>
      </c>
      <c r="I10" s="50" t="str">
        <f>Summary!J10</f>
        <v>H</v>
      </c>
      <c r="J10" s="50" t="str">
        <f>Summary!K10</f>
        <v>H</v>
      </c>
      <c r="K10" s="50" t="str">
        <f>Summary!L10</f>
        <v>R</v>
      </c>
      <c r="M10" s="306">
        <v>100</v>
      </c>
      <c r="N10" s="307">
        <f>M10*N5</f>
        <v>4800</v>
      </c>
      <c r="O10" s="307">
        <f>M10*P5</f>
        <v>528400</v>
      </c>
      <c r="P10" s="307">
        <f>N10*2</f>
        <v>9600</v>
      </c>
      <c r="Q10" s="307">
        <f>M10*R5</f>
        <v>1056700</v>
      </c>
      <c r="R10" s="319">
        <f>P10*2</f>
        <v>19200</v>
      </c>
      <c r="S10" s="28">
        <v>2</v>
      </c>
      <c r="T10" s="8">
        <f>'2x3 M1.5  Plan'!P30</f>
        <v>9</v>
      </c>
    </row>
    <row r="11" spans="1:24" x14ac:dyDescent="0.2">
      <c r="A11" s="49">
        <f>Summary!B11</f>
        <v>16</v>
      </c>
      <c r="B11" s="50" t="str">
        <f>Summary!C11</f>
        <v>H</v>
      </c>
      <c r="C11" s="50" t="str">
        <f>Summary!D11</f>
        <v>S</v>
      </c>
      <c r="D11" s="50" t="str">
        <f>Summary!E11</f>
        <v>S</v>
      </c>
      <c r="E11" s="50" t="str">
        <f>Summary!F11</f>
        <v>S</v>
      </c>
      <c r="F11" s="50" t="str">
        <f>Summary!G11</f>
        <v>S</v>
      </c>
      <c r="G11" s="50" t="str">
        <f>Summary!H11</f>
        <v>S</v>
      </c>
      <c r="H11" s="50" t="str">
        <f>Summary!I11</f>
        <v>H</v>
      </c>
      <c r="I11" s="50" t="str">
        <f>Summary!J11</f>
        <v>H</v>
      </c>
      <c r="J11" s="50" t="str">
        <f>Summary!K11</f>
        <v>R</v>
      </c>
      <c r="K11" s="50" t="str">
        <f>Summary!L11</f>
        <v>R</v>
      </c>
      <c r="M11" s="303">
        <v>200</v>
      </c>
      <c r="N11" s="272">
        <f>M11*N5</f>
        <v>9600</v>
      </c>
      <c r="O11" s="274">
        <f>M11*P5</f>
        <v>1056800</v>
      </c>
      <c r="P11" s="272">
        <f t="shared" ref="P11:P19" si="0">N11*2</f>
        <v>19200</v>
      </c>
      <c r="Q11" s="272">
        <f>M11*R5</f>
        <v>2113400</v>
      </c>
      <c r="R11" s="276">
        <f t="shared" ref="R11:R19" si="1">P11*2</f>
        <v>38400</v>
      </c>
      <c r="S11" s="112">
        <v>3</v>
      </c>
      <c r="T11" s="9">
        <f>'2x3 M1.5  Plan'!P35</f>
        <v>18</v>
      </c>
    </row>
    <row r="12" spans="1:24" x14ac:dyDescent="0.2">
      <c r="A12" s="49" t="str">
        <f>Summary!B12</f>
        <v>17-21</v>
      </c>
      <c r="B12" s="50" t="str">
        <f>Summary!C12</f>
        <v>S</v>
      </c>
      <c r="C12" s="50" t="str">
        <f>Summary!D12</f>
        <v>S</v>
      </c>
      <c r="D12" s="50" t="str">
        <f>Summary!E12</f>
        <v>S</v>
      </c>
      <c r="E12" s="50" t="str">
        <f>Summary!F12</f>
        <v>S</v>
      </c>
      <c r="F12" s="50" t="str">
        <f>Summary!G12</f>
        <v>S</v>
      </c>
      <c r="G12" s="50" t="str">
        <f>Summary!H12</f>
        <v>S</v>
      </c>
      <c r="H12" s="50" t="str">
        <f>Summary!I12</f>
        <v>S</v>
      </c>
      <c r="I12" s="50" t="str">
        <f>Summary!J12</f>
        <v>S</v>
      </c>
      <c r="J12" s="50" t="str">
        <f>Summary!K12</f>
        <v>S</v>
      </c>
      <c r="K12" s="50" t="str">
        <f>Summary!L12</f>
        <v>S</v>
      </c>
      <c r="M12" s="303">
        <v>300</v>
      </c>
      <c r="N12" s="272">
        <f>M12*N5</f>
        <v>14400</v>
      </c>
      <c r="O12" s="274">
        <f>M12*P5</f>
        <v>1585200</v>
      </c>
      <c r="P12" s="272">
        <f t="shared" si="0"/>
        <v>28800</v>
      </c>
      <c r="Q12" s="272">
        <f>M12*R5</f>
        <v>3170100</v>
      </c>
      <c r="R12" s="276">
        <f t="shared" si="1"/>
        <v>57600</v>
      </c>
      <c r="S12" s="112">
        <v>5</v>
      </c>
      <c r="T12" s="9">
        <f>'2x3 M1.5  Plan'!P40</f>
        <v>33</v>
      </c>
    </row>
    <row r="13" spans="1:24" x14ac:dyDescent="0.2">
      <c r="A13" s="49" t="str">
        <f>Summary!B13</f>
        <v>Soft</v>
      </c>
      <c r="B13" s="49" t="str">
        <f>Summary!C13</f>
        <v>A</v>
      </c>
      <c r="C13" s="49">
        <f>Summary!D13</f>
        <v>2</v>
      </c>
      <c r="D13" s="49">
        <f>Summary!E13</f>
        <v>3</v>
      </c>
      <c r="E13" s="49">
        <f>Summary!F13</f>
        <v>4</v>
      </c>
      <c r="F13" s="49">
        <f>Summary!G13</f>
        <v>5</v>
      </c>
      <c r="G13" s="49">
        <f>Summary!H13</f>
        <v>6</v>
      </c>
      <c r="H13" s="49">
        <f>Summary!I13</f>
        <v>7</v>
      </c>
      <c r="I13" s="49">
        <f>Summary!J13</f>
        <v>8</v>
      </c>
      <c r="J13" s="49">
        <f>Summary!K13</f>
        <v>9</v>
      </c>
      <c r="K13" s="49">
        <f>Summary!L13</f>
        <v>10</v>
      </c>
      <c r="M13" s="303">
        <v>400</v>
      </c>
      <c r="N13" s="272">
        <f>M13*N5</f>
        <v>19200</v>
      </c>
      <c r="O13" s="274">
        <f>M13*P5</f>
        <v>2113600</v>
      </c>
      <c r="P13" s="272">
        <f t="shared" si="0"/>
        <v>38400</v>
      </c>
      <c r="Q13" s="272">
        <f>M13*R5</f>
        <v>4226800</v>
      </c>
      <c r="R13" s="276">
        <f t="shared" si="1"/>
        <v>76800</v>
      </c>
      <c r="S13" s="112">
        <v>8</v>
      </c>
      <c r="T13" s="9">
        <f>'2x3 M1.5  Plan'!P45</f>
        <v>57</v>
      </c>
    </row>
    <row r="14" spans="1:24" x14ac:dyDescent="0.2">
      <c r="A14" s="49">
        <f>Summary!B14</f>
        <v>13</v>
      </c>
      <c r="B14" s="50" t="str">
        <f>Summary!C14</f>
        <v>H</v>
      </c>
      <c r="C14" s="50" t="str">
        <f>Summary!D14</f>
        <v>H</v>
      </c>
      <c r="D14" s="50" t="str">
        <f>Summary!E14</f>
        <v>H</v>
      </c>
      <c r="E14" s="50" t="str">
        <f>Summary!F14</f>
        <v>H</v>
      </c>
      <c r="F14" s="50" t="str">
        <f>Summary!G14</f>
        <v>H</v>
      </c>
      <c r="G14" s="50" t="str">
        <f>Summary!H14</f>
        <v>D</v>
      </c>
      <c r="H14" s="50" t="str">
        <f>Summary!I14</f>
        <v>H</v>
      </c>
      <c r="I14" s="50" t="str">
        <f>Summary!J14</f>
        <v>H</v>
      </c>
      <c r="J14" s="50" t="str">
        <f>Summary!K14</f>
        <v>H</v>
      </c>
      <c r="K14" s="50" t="str">
        <f>Summary!L14</f>
        <v>H</v>
      </c>
      <c r="M14" s="303">
        <v>500</v>
      </c>
      <c r="N14" s="272">
        <f>M14*N5</f>
        <v>24000</v>
      </c>
      <c r="O14" s="274">
        <f>M14*P5</f>
        <v>2642000</v>
      </c>
      <c r="P14" s="272">
        <f t="shared" si="0"/>
        <v>48000</v>
      </c>
      <c r="Q14" s="272">
        <f>M14*R5</f>
        <v>5283500</v>
      </c>
      <c r="R14" s="276">
        <f t="shared" si="1"/>
        <v>96000</v>
      </c>
      <c r="S14" s="112">
        <v>12</v>
      </c>
      <c r="T14" s="9">
        <f>'2x3 M1.5  Plan'!P50</f>
        <v>93</v>
      </c>
    </row>
    <row r="15" spans="1:24" x14ac:dyDescent="0.2">
      <c r="A15" s="49">
        <f>Summary!B15</f>
        <v>14</v>
      </c>
      <c r="B15" s="50" t="str">
        <f>Summary!C15</f>
        <v>H</v>
      </c>
      <c r="C15" s="50" t="str">
        <f>Summary!D15</f>
        <v>H</v>
      </c>
      <c r="D15" s="50" t="str">
        <f>Summary!E15</f>
        <v>H</v>
      </c>
      <c r="E15" s="50" t="str">
        <f>Summary!F15</f>
        <v>H</v>
      </c>
      <c r="F15" s="50" t="str">
        <f>Summary!G15</f>
        <v>D</v>
      </c>
      <c r="G15" s="50" t="str">
        <f>Summary!H15</f>
        <v>D</v>
      </c>
      <c r="H15" s="50" t="str">
        <f>Summary!I15</f>
        <v>H</v>
      </c>
      <c r="I15" s="50" t="str">
        <f>Summary!J15</f>
        <v>H</v>
      </c>
      <c r="J15" s="50" t="str">
        <f>Summary!K15</f>
        <v>H</v>
      </c>
      <c r="K15" s="50" t="str">
        <f>Summary!L15</f>
        <v>H</v>
      </c>
      <c r="M15" s="303">
        <v>600</v>
      </c>
      <c r="N15" s="272">
        <f>M15*N5</f>
        <v>28800</v>
      </c>
      <c r="O15" s="274">
        <f>M15*P5</f>
        <v>3170400</v>
      </c>
      <c r="P15" s="272">
        <f t="shared" si="0"/>
        <v>57600</v>
      </c>
      <c r="Q15" s="272">
        <f>M15*R5</f>
        <v>6340200</v>
      </c>
      <c r="R15" s="276">
        <f t="shared" si="1"/>
        <v>115200</v>
      </c>
      <c r="S15" s="112">
        <v>18</v>
      </c>
      <c r="T15" s="9">
        <f>'2x3 M1.5  Plan'!P55</f>
        <v>147</v>
      </c>
    </row>
    <row r="16" spans="1:24" x14ac:dyDescent="0.2">
      <c r="A16" s="49">
        <f>Summary!B16</f>
        <v>15</v>
      </c>
      <c r="B16" s="50" t="str">
        <f>Summary!C16</f>
        <v>H</v>
      </c>
      <c r="C16" s="50" t="str">
        <f>Summary!D16</f>
        <v>H</v>
      </c>
      <c r="D16" s="50" t="str">
        <f>Summary!E16</f>
        <v>H</v>
      </c>
      <c r="E16" s="50" t="str">
        <f>Summary!F16</f>
        <v>H</v>
      </c>
      <c r="F16" s="50" t="str">
        <f>Summary!G16</f>
        <v>D</v>
      </c>
      <c r="G16" s="50" t="str">
        <f>Summary!H16</f>
        <v>D</v>
      </c>
      <c r="H16" s="50" t="str">
        <f>Summary!I16</f>
        <v>H</v>
      </c>
      <c r="I16" s="50" t="str">
        <f>Summary!J16</f>
        <v>H</v>
      </c>
      <c r="J16" s="50" t="str">
        <f>Summary!K16</f>
        <v>H</v>
      </c>
      <c r="K16" s="50" t="str">
        <f>Summary!L16</f>
        <v>H</v>
      </c>
      <c r="M16" s="303">
        <v>700</v>
      </c>
      <c r="N16" s="272">
        <f>M16*N5</f>
        <v>33600</v>
      </c>
      <c r="O16" s="274">
        <f>M16*P5</f>
        <v>3698800</v>
      </c>
      <c r="P16" s="272">
        <f t="shared" si="0"/>
        <v>67200</v>
      </c>
      <c r="Q16" s="272">
        <f>M16*R5</f>
        <v>7396900</v>
      </c>
      <c r="R16" s="276">
        <f t="shared" si="1"/>
        <v>134400</v>
      </c>
      <c r="S16" s="112">
        <v>27</v>
      </c>
      <c r="T16" s="9">
        <f>'2x3 M1.5  Plan'!P60</f>
        <v>228</v>
      </c>
    </row>
    <row r="17" spans="1:20" x14ac:dyDescent="0.2">
      <c r="A17" s="49">
        <f>Summary!B17</f>
        <v>16</v>
      </c>
      <c r="B17" s="50" t="str">
        <f>Summary!C17</f>
        <v>H</v>
      </c>
      <c r="C17" s="50" t="str">
        <f>Summary!D17</f>
        <v>H</v>
      </c>
      <c r="D17" s="50" t="str">
        <f>Summary!E17</f>
        <v>H</v>
      </c>
      <c r="E17" s="50" t="str">
        <f>Summary!F17</f>
        <v>D</v>
      </c>
      <c r="F17" s="50" t="str">
        <f>Summary!G17</f>
        <v>D</v>
      </c>
      <c r="G17" s="50" t="str">
        <f>Summary!H17</f>
        <v>D</v>
      </c>
      <c r="H17" s="50" t="str">
        <f>Summary!I17</f>
        <v>H</v>
      </c>
      <c r="I17" s="50" t="str">
        <f>Summary!J17</f>
        <v>H</v>
      </c>
      <c r="J17" s="50" t="str">
        <f>Summary!K17</f>
        <v>H</v>
      </c>
      <c r="K17" s="50" t="str">
        <f>Summary!L17</f>
        <v>H</v>
      </c>
      <c r="M17" s="303">
        <v>800</v>
      </c>
      <c r="N17" s="272">
        <f>M17*N5</f>
        <v>38400</v>
      </c>
      <c r="O17" s="274">
        <f>M17*P5</f>
        <v>4227200</v>
      </c>
      <c r="P17" s="272">
        <f t="shared" si="0"/>
        <v>76800</v>
      </c>
      <c r="Q17" s="272">
        <f>M17*R5</f>
        <v>8453600</v>
      </c>
      <c r="R17" s="276">
        <f t="shared" si="1"/>
        <v>153600</v>
      </c>
      <c r="S17" s="112">
        <v>41</v>
      </c>
      <c r="T17" s="9">
        <f>'2x3 M1.5  Plan'!P65</f>
        <v>351</v>
      </c>
    </row>
    <row r="18" spans="1:20" x14ac:dyDescent="0.2">
      <c r="A18" s="49">
        <f>Summary!B18</f>
        <v>17</v>
      </c>
      <c r="B18" s="50" t="str">
        <f>Summary!C18</f>
        <v>H</v>
      </c>
      <c r="C18" s="50" t="str">
        <f>Summary!D18</f>
        <v>H</v>
      </c>
      <c r="D18" s="50" t="str">
        <f>Summary!E18</f>
        <v>D</v>
      </c>
      <c r="E18" s="50" t="str">
        <f>Summary!F18</f>
        <v>D</v>
      </c>
      <c r="F18" s="50" t="str">
        <f>Summary!G18</f>
        <v>D</v>
      </c>
      <c r="G18" s="50" t="str">
        <f>Summary!H18</f>
        <v>D</v>
      </c>
      <c r="H18" s="50" t="str">
        <f>Summary!I18</f>
        <v>H</v>
      </c>
      <c r="I18" s="50" t="str">
        <f>Summary!J18</f>
        <v>H</v>
      </c>
      <c r="J18" s="50" t="str">
        <f>Summary!K18</f>
        <v>H</v>
      </c>
      <c r="K18" s="50" t="str">
        <f>Summary!L18</f>
        <v>H</v>
      </c>
      <c r="M18" s="303">
        <v>900</v>
      </c>
      <c r="N18" s="272">
        <f>M18*N5</f>
        <v>43200</v>
      </c>
      <c r="O18" s="274">
        <f>M18*P5</f>
        <v>4755600</v>
      </c>
      <c r="P18" s="272">
        <f t="shared" si="0"/>
        <v>86400</v>
      </c>
      <c r="Q18" s="272">
        <f>M18*R5</f>
        <v>9510300</v>
      </c>
      <c r="R18" s="276">
        <f t="shared" si="1"/>
        <v>172800</v>
      </c>
      <c r="S18" s="112">
        <v>62</v>
      </c>
      <c r="T18" s="9">
        <f>'2x3 M1.5  Plan'!P70</f>
        <v>537</v>
      </c>
    </row>
    <row r="19" spans="1:20" ht="17" thickBot="1" x14ac:dyDescent="0.25">
      <c r="A19" s="49">
        <f>Summary!B19</f>
        <v>18</v>
      </c>
      <c r="B19" s="50" t="str">
        <f>Summary!C19</f>
        <v>H</v>
      </c>
      <c r="C19" s="50" t="str">
        <f>Summary!D19</f>
        <v>S</v>
      </c>
      <c r="D19" s="50" t="str">
        <f>Summary!E19</f>
        <v>D</v>
      </c>
      <c r="E19" s="50" t="str">
        <f>Summary!F19</f>
        <v>D</v>
      </c>
      <c r="F19" s="50" t="str">
        <f>Summary!G19</f>
        <v>D</v>
      </c>
      <c r="G19" s="50" t="str">
        <f>Summary!H19</f>
        <v>D</v>
      </c>
      <c r="H19" s="50" t="str">
        <f>Summary!I19</f>
        <v>S</v>
      </c>
      <c r="I19" s="50" t="str">
        <f>Summary!J19</f>
        <v>S</v>
      </c>
      <c r="J19" s="50" t="str">
        <f>Summary!K19</f>
        <v>H</v>
      </c>
      <c r="K19" s="50" t="str">
        <f>Summary!L19</f>
        <v>H</v>
      </c>
      <c r="M19" s="304">
        <v>1000</v>
      </c>
      <c r="N19" s="273">
        <f>M19*N5</f>
        <v>48000</v>
      </c>
      <c r="O19" s="308">
        <f>M19*P5</f>
        <v>5284000</v>
      </c>
      <c r="P19" s="273">
        <f t="shared" si="0"/>
        <v>96000</v>
      </c>
      <c r="Q19" s="273">
        <f>M19*R5</f>
        <v>10567000</v>
      </c>
      <c r="R19" s="277">
        <f t="shared" si="1"/>
        <v>192000</v>
      </c>
      <c r="S19" s="113"/>
      <c r="T19" s="10"/>
    </row>
    <row r="20" spans="1:20" ht="17" thickBot="1" x14ac:dyDescent="0.25">
      <c r="A20" s="49">
        <f>Summary!B20</f>
        <v>19</v>
      </c>
      <c r="B20" s="50" t="str">
        <f>Summary!C20</f>
        <v>S</v>
      </c>
      <c r="C20" s="50" t="str">
        <f>Summary!D20</f>
        <v>S</v>
      </c>
      <c r="D20" s="50" t="str">
        <f>Summary!E20</f>
        <v>S</v>
      </c>
      <c r="E20" s="50" t="str">
        <f>Summary!F20</f>
        <v>S</v>
      </c>
      <c r="F20" s="50" t="str">
        <f>Summary!G20</f>
        <v>S</v>
      </c>
      <c r="G20" s="50" t="str">
        <f>Summary!H20</f>
        <v>S</v>
      </c>
      <c r="H20" s="50" t="str">
        <f>Summary!I20</f>
        <v>S</v>
      </c>
      <c r="I20" s="50" t="str">
        <f>Summary!J20</f>
        <v>S</v>
      </c>
      <c r="J20" s="50" t="str">
        <f>Summary!K20</f>
        <v>S</v>
      </c>
      <c r="K20" s="50" t="str">
        <f>Summary!L20</f>
        <v>S</v>
      </c>
    </row>
    <row r="21" spans="1:20" ht="17" thickBot="1" x14ac:dyDescent="0.25">
      <c r="A21" s="49" t="str">
        <f>Summary!B21</f>
        <v>Pair</v>
      </c>
      <c r="B21" s="49" t="str">
        <f>Summary!C21</f>
        <v>A</v>
      </c>
      <c r="C21" s="49">
        <f>Summary!D21</f>
        <v>2</v>
      </c>
      <c r="D21" s="49">
        <f>Summary!E21</f>
        <v>3</v>
      </c>
      <c r="E21" s="49">
        <f>Summary!F21</f>
        <v>4</v>
      </c>
      <c r="F21" s="49">
        <f>Summary!G21</f>
        <v>5</v>
      </c>
      <c r="G21" s="49">
        <f>Summary!H21</f>
        <v>6</v>
      </c>
      <c r="H21" s="49">
        <f>Summary!I21</f>
        <v>7</v>
      </c>
      <c r="I21" s="49">
        <f>Summary!J21</f>
        <v>8</v>
      </c>
      <c r="J21" s="49">
        <f>Summary!K21</f>
        <v>9</v>
      </c>
      <c r="K21" s="49">
        <f>Summary!L21</f>
        <v>10</v>
      </c>
      <c r="N21" s="465" t="s">
        <v>204</v>
      </c>
      <c r="O21" s="466"/>
      <c r="P21" s="466"/>
      <c r="Q21" s="466"/>
      <c r="R21" s="466"/>
      <c r="S21" s="467"/>
    </row>
    <row r="22" spans="1:20" ht="17" thickBot="1" x14ac:dyDescent="0.25">
      <c r="A22" s="49" t="str">
        <f>Summary!B22</f>
        <v>A</v>
      </c>
      <c r="B22" s="50" t="str">
        <f>Summary!C22</f>
        <v>P</v>
      </c>
      <c r="C22" s="50" t="str">
        <f>Summary!D22</f>
        <v>P</v>
      </c>
      <c r="D22" s="50" t="str">
        <f>Summary!E22</f>
        <v>P</v>
      </c>
      <c r="E22" s="50" t="str">
        <f>Summary!F22</f>
        <v>P</v>
      </c>
      <c r="F22" s="50" t="str">
        <f>Summary!G22</f>
        <v>P</v>
      </c>
      <c r="G22" s="50" t="str">
        <f>Summary!H22</f>
        <v>P</v>
      </c>
      <c r="H22" s="50" t="str">
        <f>Summary!I22</f>
        <v>P</v>
      </c>
      <c r="I22" s="50" t="str">
        <f>Summary!J22</f>
        <v>P</v>
      </c>
      <c r="J22" s="50" t="str">
        <f>Summary!K22</f>
        <v>P</v>
      </c>
      <c r="K22" s="50" t="str">
        <f>Summary!L22</f>
        <v>P</v>
      </c>
      <c r="N22" s="318"/>
      <c r="O22" s="318"/>
      <c r="P22" s="318"/>
      <c r="Q22" s="318"/>
      <c r="R22" s="318"/>
      <c r="S22" s="318"/>
    </row>
    <row r="23" spans="1:20" ht="17" thickBot="1" x14ac:dyDescent="0.25">
      <c r="A23" s="49">
        <f>Summary!B23</f>
        <v>2</v>
      </c>
      <c r="B23" s="50" t="str">
        <f>Summary!C23</f>
        <v>H</v>
      </c>
      <c r="C23" s="50" t="str">
        <f>Summary!D23</f>
        <v>P</v>
      </c>
      <c r="D23" s="50" t="str">
        <f>Summary!E23</f>
        <v>P</v>
      </c>
      <c r="E23" s="50" t="str">
        <f>Summary!F23</f>
        <v>P</v>
      </c>
      <c r="F23" s="50" t="str">
        <f>Summary!G23</f>
        <v>P</v>
      </c>
      <c r="G23" s="50" t="str">
        <f>Summary!H23</f>
        <v>P</v>
      </c>
      <c r="H23" s="50" t="str">
        <f>Summary!I23</f>
        <v>P</v>
      </c>
      <c r="I23" s="50" t="str">
        <f>Summary!J23</f>
        <v>H</v>
      </c>
      <c r="J23" s="50" t="str">
        <f>Summary!K23</f>
        <v>H</v>
      </c>
      <c r="K23" s="50" t="str">
        <f>Summary!L23</f>
        <v>H</v>
      </c>
      <c r="M23" s="402" t="s">
        <v>205</v>
      </c>
      <c r="N23" s="403"/>
      <c r="O23" s="403"/>
      <c r="P23" s="403"/>
      <c r="Q23" s="403"/>
      <c r="R23" s="403"/>
      <c r="S23" s="403"/>
      <c r="T23" s="411"/>
    </row>
    <row r="24" spans="1:20" ht="17" thickBot="1" x14ac:dyDescent="0.25">
      <c r="A24" s="49">
        <f>Summary!B24</f>
        <v>3</v>
      </c>
      <c r="B24" s="50" t="str">
        <f>Summary!C24</f>
        <v>H</v>
      </c>
      <c r="C24" s="50" t="str">
        <f>Summary!D24</f>
        <v>P</v>
      </c>
      <c r="D24" s="50" t="str">
        <f>Summary!E24</f>
        <v>P</v>
      </c>
      <c r="E24" s="50" t="str">
        <f>Summary!F24</f>
        <v>P</v>
      </c>
      <c r="F24" s="50" t="str">
        <f>Summary!G24</f>
        <v>P</v>
      </c>
      <c r="G24" s="50" t="str">
        <f>Summary!H24</f>
        <v>P</v>
      </c>
      <c r="H24" s="50" t="str">
        <f>Summary!I24</f>
        <v>P</v>
      </c>
      <c r="I24" s="50" t="str">
        <f>Summary!J24</f>
        <v>H</v>
      </c>
      <c r="J24" s="50" t="str">
        <f>Summary!K24</f>
        <v>H</v>
      </c>
      <c r="K24" s="50" t="str">
        <f>Summary!L24</f>
        <v>H</v>
      </c>
      <c r="M24" s="335">
        <f>'2x3 M1.5  Plan'!A74</f>
        <v>1.5</v>
      </c>
      <c r="N24" s="337">
        <f>'2x3 M1.5  Plan'!B74</f>
        <v>1</v>
      </c>
      <c r="O24" s="338">
        <f>'2x3 M1.5  Plan'!C74</f>
        <v>2</v>
      </c>
      <c r="P24" s="338">
        <f>'2x3 M1.5  Plan'!D74</f>
        <v>3</v>
      </c>
      <c r="Q24" s="338">
        <f>'2x3 M1.5  Plan'!E74</f>
        <v>4</v>
      </c>
      <c r="R24" s="341">
        <f>'2x3 M1.5  Plan'!F74</f>
        <v>5</v>
      </c>
      <c r="S24" s="342" t="s">
        <v>37</v>
      </c>
      <c r="T24" s="339" t="s">
        <v>61</v>
      </c>
    </row>
    <row r="25" spans="1:20" x14ac:dyDescent="0.2">
      <c r="A25" s="49">
        <f>Summary!B25</f>
        <v>4</v>
      </c>
      <c r="B25" s="50" t="str">
        <f>Summary!C25</f>
        <v>H</v>
      </c>
      <c r="C25" s="50" t="str">
        <f>Summary!D25</f>
        <v>H</v>
      </c>
      <c r="D25" s="50" t="str">
        <f>Summary!E25</f>
        <v>H</v>
      </c>
      <c r="E25" s="50" t="str">
        <f>Summary!F25</f>
        <v>H</v>
      </c>
      <c r="F25" s="50" t="str">
        <f>Summary!G25</f>
        <v>P</v>
      </c>
      <c r="G25" s="50" t="str">
        <f>Summary!H25</f>
        <v>P</v>
      </c>
      <c r="H25" s="50" t="str">
        <f>Summary!I25</f>
        <v>H</v>
      </c>
      <c r="I25" s="50" t="str">
        <f>Summary!J25</f>
        <v>H</v>
      </c>
      <c r="J25" s="50" t="str">
        <f>Summary!K25</f>
        <v>H</v>
      </c>
      <c r="K25" s="50" t="str">
        <f>Summary!L25</f>
        <v>H</v>
      </c>
      <c r="M25" s="340">
        <f>'2x3 M1.5  Plan'!A75</f>
        <v>1</v>
      </c>
      <c r="N25" s="363">
        <f>'2x3 M1.5  Plan'!B75</f>
        <v>1</v>
      </c>
      <c r="O25" s="364">
        <f>'2x3 M1.5  Plan'!C75</f>
        <v>2</v>
      </c>
      <c r="P25" s="364">
        <f>'2x3 M1.5  Plan'!D75</f>
        <v>3</v>
      </c>
      <c r="Q25" s="364">
        <f>'2x3 M1.5  Plan'!E75</f>
        <v>4</v>
      </c>
      <c r="R25" s="365">
        <f>'2x3 M1.5  Plan'!F75</f>
        <v>5</v>
      </c>
      <c r="S25" s="343">
        <f>'2x3 M1.5  Plan'!P13</f>
        <v>0.57259235916730344</v>
      </c>
      <c r="T25" s="347">
        <f>'2x3 M1.5  Plan'!Q13</f>
        <v>6.165552523771653E-2</v>
      </c>
    </row>
    <row r="26" spans="1:20" x14ac:dyDescent="0.2">
      <c r="A26" s="49">
        <f>Summary!B26</f>
        <v>5</v>
      </c>
      <c r="B26" s="50" t="str">
        <f>Summary!C26</f>
        <v>H</v>
      </c>
      <c r="C26" s="50" t="str">
        <f>Summary!D26</f>
        <v>D</v>
      </c>
      <c r="D26" s="50" t="str">
        <f>Summary!E26</f>
        <v>D</v>
      </c>
      <c r="E26" s="50" t="str">
        <f>Summary!F26</f>
        <v>D</v>
      </c>
      <c r="F26" s="50" t="str">
        <f>Summary!G26</f>
        <v>D</v>
      </c>
      <c r="G26" s="50" t="str">
        <f>Summary!H26</f>
        <v>D</v>
      </c>
      <c r="H26" s="50" t="str">
        <f>Summary!I26</f>
        <v>D</v>
      </c>
      <c r="I26" s="50" t="str">
        <f>Summary!J26</f>
        <v>D</v>
      </c>
      <c r="J26" s="50" t="str">
        <f>Summary!K26</f>
        <v>D</v>
      </c>
      <c r="K26" s="50" t="str">
        <f>Summary!L26</f>
        <v>H</v>
      </c>
      <c r="M26" s="6">
        <f>'2x3 M1.5  Plan'!A76</f>
        <v>2</v>
      </c>
      <c r="N26" s="366">
        <f>'2x3 M1.5  Plan'!B76</f>
        <v>2</v>
      </c>
      <c r="O26" s="50">
        <f>'2x3 M1.5  Plan'!C76</f>
        <v>3</v>
      </c>
      <c r="P26" s="50">
        <f>'2x3 M1.5  Plan'!D76</f>
        <v>5</v>
      </c>
      <c r="Q26" s="50">
        <f>'2x3 M1.5  Plan'!E76</f>
        <v>6</v>
      </c>
      <c r="R26" s="367">
        <f>'2x3 M1.5  Plan'!F76</f>
        <v>8</v>
      </c>
      <c r="S26" s="344">
        <f>'2x3 M1.5  Plan'!P14</f>
        <v>0.88068120984516907</v>
      </c>
      <c r="T26" s="348">
        <f>'2x3 M1.5  Plan'!Q14</f>
        <v>0.2194958406983889</v>
      </c>
    </row>
    <row r="27" spans="1:20" x14ac:dyDescent="0.2">
      <c r="A27" s="49">
        <f>Summary!B27</f>
        <v>6</v>
      </c>
      <c r="B27" s="50" t="str">
        <f>Summary!C27</f>
        <v>H</v>
      </c>
      <c r="C27" s="50" t="str">
        <f>Summary!D27</f>
        <v>H</v>
      </c>
      <c r="D27" s="50" t="str">
        <f>Summary!E27</f>
        <v>P</v>
      </c>
      <c r="E27" s="50" t="str">
        <f>Summary!F27</f>
        <v>P</v>
      </c>
      <c r="F27" s="50" t="str">
        <f>Summary!G27</f>
        <v>P</v>
      </c>
      <c r="G27" s="50" t="str">
        <f>Summary!H27</f>
        <v>P</v>
      </c>
      <c r="H27" s="50" t="str">
        <f>Summary!I27</f>
        <v>H</v>
      </c>
      <c r="I27" s="50" t="str">
        <f>Summary!J27</f>
        <v>H</v>
      </c>
      <c r="J27" s="50" t="str">
        <f>Summary!K27</f>
        <v>H</v>
      </c>
      <c r="K27" s="50" t="str">
        <f>Summary!L27</f>
        <v>H</v>
      </c>
      <c r="M27" s="6">
        <f>'2x3 M1.5  Plan'!A77</f>
        <v>3</v>
      </c>
      <c r="N27" s="366">
        <f>'2x3 M1.5  Plan'!B77</f>
        <v>3</v>
      </c>
      <c r="O27" s="50">
        <f>'2x3 M1.5  Plan'!C77</f>
        <v>5</v>
      </c>
      <c r="P27" s="50">
        <f>'2x3 M1.5  Plan'!D77</f>
        <v>8</v>
      </c>
      <c r="Q27" s="50">
        <f>'2x3 M1.5  Plan'!E77</f>
        <v>9</v>
      </c>
      <c r="R27" s="367">
        <f>'2x3 M1.5  Plan'!F77</f>
        <v>12</v>
      </c>
      <c r="S27" s="344">
        <f>'2x3 M1.5  Plan'!P15</f>
        <v>0.95594648687696293</v>
      </c>
      <c r="T27" s="348">
        <f>'2x3 M1.5  Plan'!Q15</f>
        <v>0.24264611949132608</v>
      </c>
    </row>
    <row r="28" spans="1:20" x14ac:dyDescent="0.2">
      <c r="A28" s="49">
        <f>Summary!B28</f>
        <v>7</v>
      </c>
      <c r="B28" s="50" t="str">
        <f>Summary!C28</f>
        <v>H</v>
      </c>
      <c r="C28" s="50" t="str">
        <f>Summary!D28</f>
        <v>P</v>
      </c>
      <c r="D28" s="50" t="str">
        <f>Summary!E28</f>
        <v>P</v>
      </c>
      <c r="E28" s="50" t="str">
        <f>Summary!F28</f>
        <v>P</v>
      </c>
      <c r="F28" s="50" t="str">
        <f>Summary!G28</f>
        <v>P</v>
      </c>
      <c r="G28" s="50" t="str">
        <f>Summary!H28</f>
        <v>P</v>
      </c>
      <c r="H28" s="50" t="str">
        <f>Summary!I28</f>
        <v>P</v>
      </c>
      <c r="I28" s="50" t="str">
        <f>Summary!J28</f>
        <v>H</v>
      </c>
      <c r="J28" s="50" t="str">
        <f>Summary!K28</f>
        <v>H</v>
      </c>
      <c r="K28" s="50" t="str">
        <f>Summary!L28</f>
        <v>H</v>
      </c>
      <c r="M28" s="6">
        <f>'2x3 M1.5  Plan'!A78</f>
        <v>4</v>
      </c>
      <c r="N28" s="366">
        <f>'2x3 M1.5  Plan'!B78</f>
        <v>5</v>
      </c>
      <c r="O28" s="50">
        <f>'2x3 M1.5  Plan'!C78</f>
        <v>8</v>
      </c>
      <c r="P28" s="50">
        <f>'2x3 M1.5  Plan'!D78</f>
        <v>12</v>
      </c>
      <c r="Q28" s="50">
        <f>'2x3 M1.5  Plan'!E78</f>
        <v>14</v>
      </c>
      <c r="R28" s="367">
        <f>'2x3 M1.5  Plan'!F78</f>
        <v>18</v>
      </c>
      <c r="S28" s="344">
        <f>'2x3 M1.5  Plan'!P16</f>
        <v>0.99514836564116571</v>
      </c>
      <c r="T28" s="348">
        <f>'2x3 M1.5  Plan'!Q16</f>
        <v>0.25314902890236979</v>
      </c>
    </row>
    <row r="29" spans="1:20" x14ac:dyDescent="0.2">
      <c r="A29" s="49">
        <f>Summary!B29</f>
        <v>8</v>
      </c>
      <c r="B29" s="50" t="str">
        <f>Summary!C29</f>
        <v>P</v>
      </c>
      <c r="C29" s="50" t="str">
        <f>Summary!D29</f>
        <v>P</v>
      </c>
      <c r="D29" s="50" t="str">
        <f>Summary!E29</f>
        <v>P</v>
      </c>
      <c r="E29" s="50" t="str">
        <f>Summary!F29</f>
        <v>P</v>
      </c>
      <c r="F29" s="50" t="str">
        <f>Summary!G29</f>
        <v>P</v>
      </c>
      <c r="G29" s="50" t="str">
        <f>Summary!H29</f>
        <v>P</v>
      </c>
      <c r="H29" s="50" t="str">
        <f>Summary!I29</f>
        <v>P</v>
      </c>
      <c r="I29" s="50" t="str">
        <f>Summary!J29</f>
        <v>P</v>
      </c>
      <c r="J29" s="50" t="str">
        <f>Summary!K29</f>
        <v>R</v>
      </c>
      <c r="K29" s="50" t="str">
        <f>Summary!L29</f>
        <v>R</v>
      </c>
      <c r="M29" s="6">
        <f>'2x3 M1.5  Plan'!A79</f>
        <v>5</v>
      </c>
      <c r="N29" s="366">
        <f>'2x3 M1.5  Plan'!B79</f>
        <v>8</v>
      </c>
      <c r="O29" s="50">
        <f>'2x3 M1.5  Plan'!C79</f>
        <v>12</v>
      </c>
      <c r="P29" s="50">
        <f>'2x3 M1.5  Plan'!D79</f>
        <v>18</v>
      </c>
      <c r="Q29" s="50">
        <f>'2x3 M1.5  Plan'!E79</f>
        <v>21</v>
      </c>
      <c r="R29" s="367">
        <f>'2x3 M1.5  Plan'!F79</f>
        <v>27</v>
      </c>
      <c r="S29" s="344">
        <f>'2x3 M1.5  Plan'!P17</f>
        <v>0.99907510197364902</v>
      </c>
      <c r="T29" s="348">
        <f>'2x3 M1.5  Plan'!Q17</f>
        <v>0.25415466953141225</v>
      </c>
    </row>
    <row r="30" spans="1:20" ht="17" thickBot="1" x14ac:dyDescent="0.25">
      <c r="A30" s="49">
        <f>Summary!B30</f>
        <v>9</v>
      </c>
      <c r="B30" s="50" t="str">
        <f>Summary!C30</f>
        <v>S</v>
      </c>
      <c r="C30" s="50" t="str">
        <f>Summary!D30</f>
        <v>P</v>
      </c>
      <c r="D30" s="50" t="str">
        <f>Summary!E30</f>
        <v>P</v>
      </c>
      <c r="E30" s="50" t="str">
        <f>Summary!F30</f>
        <v>P</v>
      </c>
      <c r="F30" s="50" t="str">
        <f>Summary!G30</f>
        <v>P</v>
      </c>
      <c r="G30" s="50" t="str">
        <f>Summary!H30</f>
        <v>P</v>
      </c>
      <c r="H30" s="50" t="str">
        <f>Summary!I30</f>
        <v>S</v>
      </c>
      <c r="I30" s="50" t="str">
        <f>Summary!J30</f>
        <v>P</v>
      </c>
      <c r="J30" s="50" t="str">
        <f>Summary!K30</f>
        <v>P</v>
      </c>
      <c r="K30" s="50" t="str">
        <f>Summary!L30</f>
        <v>S</v>
      </c>
      <c r="M30" s="7">
        <f>'2x3 M1.5  Plan'!A80</f>
        <v>6</v>
      </c>
      <c r="N30" s="368">
        <f>'2x3 M1.5  Plan'!B80</f>
        <v>12</v>
      </c>
      <c r="O30" s="369">
        <f>'2x3 M1.5  Plan'!C80</f>
        <v>18</v>
      </c>
      <c r="P30" s="369">
        <f>'2x3 M1.5  Plan'!D80</f>
        <v>27</v>
      </c>
      <c r="Q30" s="369">
        <f>'2x3 M1.5  Plan'!E80</f>
        <v>32</v>
      </c>
      <c r="R30" s="370">
        <f>'2x3 M1.5  Plan'!F80</f>
        <v>41</v>
      </c>
      <c r="S30" s="345">
        <f>'2x3 M1.5  Plan'!P18</f>
        <v>0.99982424145770776</v>
      </c>
      <c r="T30" s="349">
        <f>'2x3 M1.5  Plan'!Q18</f>
        <v>0.25434549392664241</v>
      </c>
    </row>
    <row r="31" spans="1:20" x14ac:dyDescent="0.2">
      <c r="A31" s="49">
        <f>Summary!B31</f>
        <v>10</v>
      </c>
      <c r="B31" s="50" t="str">
        <f>Summary!C31</f>
        <v>S</v>
      </c>
      <c r="C31" s="50" t="str">
        <f>Summary!D31</f>
        <v>S</v>
      </c>
      <c r="D31" s="50" t="str">
        <f>Summary!E31</f>
        <v>S</v>
      </c>
      <c r="E31" s="50" t="str">
        <f>Summary!F31</f>
        <v>S</v>
      </c>
      <c r="F31" s="50" t="str">
        <f>Summary!G31</f>
        <v>S</v>
      </c>
      <c r="G31" s="50" t="str">
        <f>Summary!H31</f>
        <v>P</v>
      </c>
      <c r="H31" s="50" t="str">
        <f>Summary!I31</f>
        <v>S</v>
      </c>
      <c r="I31" s="50" t="str">
        <f>Summary!J31</f>
        <v>S</v>
      </c>
      <c r="J31" s="50" t="str">
        <f>Summary!K31</f>
        <v>S</v>
      </c>
      <c r="K31" s="50" t="str">
        <f>Summary!L31</f>
        <v>S</v>
      </c>
      <c r="M31" s="5">
        <f>'2x3 M1.5  Plan'!A81</f>
        <v>7</v>
      </c>
      <c r="N31" s="371">
        <f>'2x3 M1.5  Plan'!B81</f>
        <v>18</v>
      </c>
      <c r="O31" s="372">
        <f>'2x3 M1.5  Plan'!C81</f>
        <v>27</v>
      </c>
      <c r="P31" s="372">
        <f>'2x3 M1.5  Plan'!D81</f>
        <v>41</v>
      </c>
      <c r="Q31" s="372">
        <f>'2x3 M1.5  Plan'!E81</f>
        <v>48</v>
      </c>
      <c r="R31" s="373">
        <f>'2x3 M1.5  Plan'!F81</f>
        <v>62</v>
      </c>
      <c r="S31" s="346">
        <f>'2x3 M1.5  Plan'!P19</f>
        <v>0.99996662083906063</v>
      </c>
      <c r="T31" s="350">
        <f>'2x3 M1.5  Plan'!Q19</f>
        <v>0.25438172322142727</v>
      </c>
    </row>
    <row r="32" spans="1:20" x14ac:dyDescent="0.2">
      <c r="A32" s="471" t="str">
        <f>Summary!B32</f>
        <v>EV = -0.00531417925590545</v>
      </c>
      <c r="B32" s="471"/>
      <c r="C32" s="471"/>
      <c r="D32" s="471"/>
      <c r="E32" s="471"/>
      <c r="F32" s="471"/>
      <c r="G32" s="471"/>
      <c r="H32" s="471"/>
      <c r="I32" s="471"/>
      <c r="J32" s="471"/>
      <c r="K32" s="471"/>
      <c r="M32" s="6">
        <f>'2x3 M1.5  Plan'!A82</f>
        <v>8</v>
      </c>
      <c r="N32" s="366">
        <f>'2x3 M1.5  Plan'!B82</f>
        <v>27</v>
      </c>
      <c r="O32" s="50">
        <f>'2x3 M1.5  Plan'!C82</f>
        <v>41</v>
      </c>
      <c r="P32" s="50">
        <f>'2x3 M1.5  Plan'!D82</f>
        <v>62</v>
      </c>
      <c r="Q32" s="50">
        <f>'2x3 M1.5  Plan'!E82</f>
        <v>72</v>
      </c>
      <c r="R32" s="367">
        <f>'2x3 M1.5  Plan'!F82</f>
        <v>93</v>
      </c>
      <c r="S32" s="344">
        <f>'2x3 M1.5  Plan'!P20</f>
        <v>0.99999366153210512</v>
      </c>
      <c r="T32" s="348">
        <f>'2x3 M1.5  Plan'!Q20</f>
        <v>0.25438860238586392</v>
      </c>
    </row>
    <row r="33" spans="1:20" x14ac:dyDescent="0.2">
      <c r="A33" s="399" t="str">
        <f>Summary!B33</f>
        <v>EV = -0.531417925590545 %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M33" s="6">
        <f>'2x3 M1.5  Plan'!A83</f>
        <v>9</v>
      </c>
      <c r="N33" s="366">
        <f>'2x3 M1.5  Plan'!B83</f>
        <v>41</v>
      </c>
      <c r="O33" s="50">
        <f>'2x3 M1.5  Plan'!C83</f>
        <v>62</v>
      </c>
      <c r="P33" s="50">
        <f>'2x3 M1.5  Plan'!D83</f>
        <v>93</v>
      </c>
      <c r="Q33" s="50">
        <f>'2x3 M1.5  Plan'!E83</f>
        <v>108</v>
      </c>
      <c r="R33" s="367">
        <f>'2x3 M1.5  Plan'!F83</f>
        <v>140</v>
      </c>
      <c r="S33" s="344">
        <f>'2x3 M1.5  Plan'!P21</f>
        <v>0.99999879639589395</v>
      </c>
      <c r="T33" s="348">
        <f>'2x3 M1.5  Plan'!Q21</f>
        <v>0.25438990865497285</v>
      </c>
    </row>
    <row r="34" spans="1:20" ht="17" thickBot="1" x14ac:dyDescent="0.25">
      <c r="A34" s="468" t="str">
        <f>Summary!B34</f>
        <v>H = Hit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70"/>
      <c r="M34" s="336">
        <f>'2x3 M1.5  Plan'!A84</f>
        <v>10</v>
      </c>
      <c r="N34" s="374">
        <f>'2x3 M1.5  Plan'!B84</f>
        <v>62</v>
      </c>
      <c r="O34" s="375">
        <f>'2x3 M1.5  Plan'!C84</f>
        <v>93</v>
      </c>
      <c r="P34" s="375">
        <f>'2x3 M1.5  Plan'!D84</f>
        <v>140</v>
      </c>
      <c r="Q34" s="375">
        <f>'2x3 M1.5  Plan'!E84</f>
        <v>162</v>
      </c>
      <c r="R34" s="376">
        <f>'2x3 M1.5  Plan'!F84</f>
        <v>210</v>
      </c>
      <c r="S34" s="352">
        <f>'2x3 M1.5  Plan'!P22</f>
        <v>0.99999977145000307</v>
      </c>
      <c r="T34" s="353">
        <f>'2x3 M1.5  Plan'!Q22</f>
        <v>0.25439015669955917</v>
      </c>
    </row>
    <row r="35" spans="1:20" ht="17" thickBot="1" x14ac:dyDescent="0.25">
      <c r="A35" s="468" t="str">
        <f>Summary!B35</f>
        <v>D = Double</v>
      </c>
      <c r="B35" s="469"/>
      <c r="C35" s="469"/>
      <c r="D35" s="469"/>
      <c r="E35" s="469"/>
      <c r="F35" s="469"/>
      <c r="G35" s="469"/>
      <c r="H35" s="469"/>
      <c r="I35" s="469"/>
      <c r="J35" s="469"/>
      <c r="K35" s="470"/>
      <c r="M35" s="4" t="s">
        <v>198</v>
      </c>
      <c r="N35" s="377">
        <f>'2x3 M1.5  Plan'!B85</f>
        <v>93</v>
      </c>
      <c r="O35" s="378">
        <f>'2x3 M1.5  Plan'!C85</f>
        <v>144</v>
      </c>
      <c r="P35" s="378">
        <f>'2x3 M1.5  Plan'!D85</f>
        <v>219</v>
      </c>
      <c r="Q35" s="378">
        <f>'2x3 M1.5  Plan'!E85</f>
        <v>258</v>
      </c>
      <c r="R35" s="379">
        <f>'2x3 M1.5  Plan'!F85</f>
        <v>333</v>
      </c>
      <c r="S35" s="354"/>
      <c r="T35" s="355"/>
    </row>
    <row r="36" spans="1:20" ht="17" thickBot="1" x14ac:dyDescent="0.25">
      <c r="A36" s="393" t="str">
        <f>Summary!B36</f>
        <v>S = Stand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M36" s="4" t="s">
        <v>203</v>
      </c>
      <c r="N36" s="380">
        <f>N35*2</f>
        <v>186</v>
      </c>
      <c r="O36" s="381">
        <f>O35*2</f>
        <v>288</v>
      </c>
      <c r="P36" s="381">
        <f>P35*2</f>
        <v>438</v>
      </c>
      <c r="Q36" s="381">
        <f>Q35*2</f>
        <v>516</v>
      </c>
      <c r="R36" s="382">
        <f>R35*2</f>
        <v>666</v>
      </c>
      <c r="S36" s="356"/>
      <c r="T36" s="357"/>
    </row>
    <row r="37" spans="1:20" x14ac:dyDescent="0.2">
      <c r="A37" s="468" t="str">
        <f>Summary!B37</f>
        <v>P = Split</v>
      </c>
      <c r="B37" s="469"/>
      <c r="C37" s="469"/>
      <c r="D37" s="469"/>
      <c r="E37" s="469"/>
      <c r="F37" s="469"/>
      <c r="G37" s="469"/>
      <c r="H37" s="469"/>
      <c r="I37" s="469"/>
      <c r="J37" s="469"/>
      <c r="K37" s="470"/>
    </row>
    <row r="38" spans="1:20" x14ac:dyDescent="0.2">
      <c r="A38" s="399" t="str">
        <f>Summary!B38</f>
        <v>R = Surrender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</row>
  </sheetData>
  <sheetProtection sheet="1" objects="1" scenarios="1"/>
  <mergeCells count="13">
    <mergeCell ref="M23:T23"/>
    <mergeCell ref="M1:X1"/>
    <mergeCell ref="M7:S7"/>
    <mergeCell ref="N21:S21"/>
    <mergeCell ref="A1:K1"/>
    <mergeCell ref="M8:T8"/>
    <mergeCell ref="A37:K37"/>
    <mergeCell ref="A38:K38"/>
    <mergeCell ref="A32:K32"/>
    <mergeCell ref="A33:K33"/>
    <mergeCell ref="A34:K34"/>
    <mergeCell ref="A35:K35"/>
    <mergeCell ref="A36:K36"/>
  </mergeCells>
  <phoneticPr fontId="14" type="noConversion"/>
  <conditionalFormatting sqref="B3:K12">
    <cfRule type="containsText" dxfId="29" priority="44" operator="containsText" text="S">
      <formula>NOT(ISERROR(SEARCH("S",B3)))</formula>
    </cfRule>
    <cfRule type="containsText" dxfId="28" priority="45" operator="containsText" text="H">
      <formula>NOT(ISERROR(SEARCH("H",B3)))</formula>
    </cfRule>
  </conditionalFormatting>
  <conditionalFormatting sqref="B3:K12">
    <cfRule type="containsText" dxfId="27" priority="43" operator="containsText" text="D">
      <formula>NOT(ISERROR(SEARCH("D",B3)))</formula>
    </cfRule>
  </conditionalFormatting>
  <conditionalFormatting sqref="B3:K12">
    <cfRule type="containsText" dxfId="26" priority="42" operator="containsText" text="R">
      <formula>NOT(ISERROR(SEARCH("R",B3)))</formula>
    </cfRule>
  </conditionalFormatting>
  <conditionalFormatting sqref="B3:K12">
    <cfRule type="containsText" dxfId="25" priority="41" operator="containsText" text="P">
      <formula>NOT(ISERROR(SEARCH("P",B3)))</formula>
    </cfRule>
  </conditionalFormatting>
  <conditionalFormatting sqref="B14:K20">
    <cfRule type="containsText" dxfId="24" priority="39" operator="containsText" text="S">
      <formula>NOT(ISERROR(SEARCH("S",B14)))</formula>
    </cfRule>
    <cfRule type="containsText" dxfId="23" priority="40" operator="containsText" text="H">
      <formula>NOT(ISERROR(SEARCH("H",B14)))</formula>
    </cfRule>
  </conditionalFormatting>
  <conditionalFormatting sqref="B14:K20">
    <cfRule type="containsText" dxfId="22" priority="38" operator="containsText" text="D">
      <formula>NOT(ISERROR(SEARCH("D",B14)))</formula>
    </cfRule>
  </conditionalFormatting>
  <conditionalFormatting sqref="B14:K20">
    <cfRule type="containsText" dxfId="21" priority="37" operator="containsText" text="R">
      <formula>NOT(ISERROR(SEARCH("R",B14)))</formula>
    </cfRule>
  </conditionalFormatting>
  <conditionalFormatting sqref="B14:K20">
    <cfRule type="containsText" dxfId="20" priority="36" operator="containsText" text="P">
      <formula>NOT(ISERROR(SEARCH("P",B14)))</formula>
    </cfRule>
  </conditionalFormatting>
  <conditionalFormatting sqref="B22:K31">
    <cfRule type="containsText" dxfId="19" priority="34" operator="containsText" text="S">
      <formula>NOT(ISERROR(SEARCH("S",B22)))</formula>
    </cfRule>
    <cfRule type="containsText" dxfId="18" priority="35" operator="containsText" text="H">
      <formula>NOT(ISERROR(SEARCH("H",B22)))</formula>
    </cfRule>
  </conditionalFormatting>
  <conditionalFormatting sqref="B22:K31">
    <cfRule type="containsText" dxfId="17" priority="33" operator="containsText" text="D">
      <formula>NOT(ISERROR(SEARCH("D",B22)))</formula>
    </cfRule>
  </conditionalFormatting>
  <conditionalFormatting sqref="B22:K31">
    <cfRule type="containsText" dxfId="16" priority="32" operator="containsText" text="R">
      <formula>NOT(ISERROR(SEARCH("R",B22)))</formula>
    </cfRule>
  </conditionalFormatting>
  <conditionalFormatting sqref="B22:K31">
    <cfRule type="containsText" dxfId="15" priority="31" operator="containsText" text="P">
      <formula>NOT(ISERROR(SEARCH("P",B22)))</formula>
    </cfRule>
  </conditionalFormatting>
  <conditionalFormatting sqref="A37">
    <cfRule type="containsText" dxfId="14" priority="4" operator="containsText" text="S">
      <formula>NOT(ISERROR(SEARCH("S",A37)))</formula>
    </cfRule>
    <cfRule type="containsText" dxfId="13" priority="5" operator="containsText" text="H">
      <formula>NOT(ISERROR(SEARCH("H",A37)))</formula>
    </cfRule>
  </conditionalFormatting>
  <conditionalFormatting sqref="A37">
    <cfRule type="containsText" dxfId="12" priority="3" operator="containsText" text="D">
      <formula>NOT(ISERROR(SEARCH("D",A37)))</formula>
    </cfRule>
  </conditionalFormatting>
  <conditionalFormatting sqref="A37">
    <cfRule type="containsText" dxfId="11" priority="2" operator="containsText" text="R">
      <formula>NOT(ISERROR(SEARCH("R",A37)))</formula>
    </cfRule>
  </conditionalFormatting>
  <conditionalFormatting sqref="A37">
    <cfRule type="containsText" dxfId="10" priority="1" operator="containsText" text="P">
      <formula>NOT(ISERROR(SEARCH("P",A37)))</formula>
    </cfRule>
  </conditionalFormatting>
  <conditionalFormatting sqref="A35">
    <cfRule type="containsText" dxfId="9" priority="24" operator="containsText" text="S">
      <formula>NOT(ISERROR(SEARCH("S",A35)))</formula>
    </cfRule>
    <cfRule type="containsText" dxfId="8" priority="25" operator="containsText" text="H">
      <formula>NOT(ISERROR(SEARCH("H",A35)))</formula>
    </cfRule>
  </conditionalFormatting>
  <conditionalFormatting sqref="A35">
    <cfRule type="containsText" dxfId="7" priority="23" operator="containsText" text="D">
      <formula>NOT(ISERROR(SEARCH("D",A35)))</formula>
    </cfRule>
  </conditionalFormatting>
  <conditionalFormatting sqref="A35">
    <cfRule type="containsText" dxfId="6" priority="22" operator="containsText" text="R">
      <formula>NOT(ISERROR(SEARCH("R",A35)))</formula>
    </cfRule>
  </conditionalFormatting>
  <conditionalFormatting sqref="A35">
    <cfRule type="containsText" dxfId="5" priority="21" operator="containsText" text="P">
      <formula>NOT(ISERROR(SEARCH("P",A35)))</formula>
    </cfRule>
  </conditionalFormatting>
  <conditionalFormatting sqref="A34">
    <cfRule type="containsText" dxfId="4" priority="14" operator="containsText" text="S">
      <formula>NOT(ISERROR(SEARCH("S",A34)))</formula>
    </cfRule>
    <cfRule type="containsText" dxfId="3" priority="15" operator="containsText" text="H">
      <formula>NOT(ISERROR(SEARCH("H",A34)))</formula>
    </cfRule>
  </conditionalFormatting>
  <conditionalFormatting sqref="A34">
    <cfRule type="containsText" dxfId="2" priority="13" operator="containsText" text="D">
      <formula>NOT(ISERROR(SEARCH("D",A34)))</formula>
    </cfRule>
  </conditionalFormatting>
  <conditionalFormatting sqref="A34">
    <cfRule type="containsText" dxfId="1" priority="12" operator="containsText" text="R">
      <formula>NOT(ISERROR(SEARCH("R",A34)))</formula>
    </cfRule>
  </conditionalFormatting>
  <conditionalFormatting sqref="A34">
    <cfRule type="containsText" dxfId="0" priority="11" operator="containsText" text="P">
      <formula>NOT(ISERROR(SEARCH("P",A34)))</formula>
    </cfRule>
  </conditionalFormatting>
  <pageMargins left="0.25" right="0.25" top="0.75" bottom="0.75" header="0.3" footer="0.3"/>
  <pageSetup paperSize="9" scale="7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133" priority="5" operator="containsText" text="S">
      <formula>NOT(ISERROR(SEARCH("S",O2)))</formula>
    </cfRule>
    <cfRule type="containsText" dxfId="132" priority="6" operator="containsText" text="H">
      <formula>NOT(ISERROR(SEARCH("H",O2)))</formula>
    </cfRule>
  </conditionalFormatting>
  <conditionalFormatting sqref="O35:X54">
    <cfRule type="containsText" dxfId="131" priority="3" operator="containsText" text="S">
      <formula>NOT(ISERROR(SEARCH("S",O35)))</formula>
    </cfRule>
    <cfRule type="containsText" dxfId="130" priority="4" operator="containsText" text="H">
      <formula>NOT(ISERROR(SEARCH("H",O35)))</formula>
    </cfRule>
  </conditionalFormatting>
  <conditionalFormatting sqref="O34:X34">
    <cfRule type="containsText" dxfId="129" priority="1" operator="containsText" text="S">
      <formula>NOT(ISERROR(SEARCH("S",O34)))</formula>
    </cfRule>
    <cfRule type="containsText" dxfId="128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127" priority="16" operator="containsText" text="S">
      <formula>NOT(ISERROR(SEARCH("S",O2)))</formula>
    </cfRule>
    <cfRule type="containsText" dxfId="126" priority="17" operator="containsText" text="H">
      <formula>NOT(ISERROR(SEARCH("H",O2)))</formula>
    </cfRule>
  </conditionalFormatting>
  <conditionalFormatting sqref="O2:X31">
    <cfRule type="containsText" dxfId="125" priority="13" operator="containsText" text="D">
      <formula>NOT(ISERROR(SEARCH("D",O2)))</formula>
    </cfRule>
  </conditionalFormatting>
  <conditionalFormatting sqref="O34:X54">
    <cfRule type="containsText" dxfId="124" priority="2" operator="containsText" text="S">
      <formula>NOT(ISERROR(SEARCH("S",O34)))</formula>
    </cfRule>
    <cfRule type="containsText" dxfId="123" priority="3" operator="containsText" text="H">
      <formula>NOT(ISERROR(SEARCH("H",O34)))</formula>
    </cfRule>
  </conditionalFormatting>
  <conditionalFormatting sqref="O34:X54">
    <cfRule type="containsText" dxfId="122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121" priority="14" operator="containsText" text="S">
      <formula>NOT(ISERROR(SEARCH("S",O2)))</formula>
    </cfRule>
    <cfRule type="containsText" dxfId="120" priority="15" operator="containsText" text="H">
      <formula>NOT(ISERROR(SEARCH("H",O2)))</formula>
    </cfRule>
  </conditionalFormatting>
  <conditionalFormatting sqref="O2:X31">
    <cfRule type="containsText" dxfId="119" priority="13" operator="containsText" text="D">
      <formula>NOT(ISERROR(SEARCH("D",O2)))</formula>
    </cfRule>
  </conditionalFormatting>
  <conditionalFormatting sqref="O2:X31">
    <cfRule type="containsText" dxfId="118" priority="9" operator="containsText" text="R">
      <formula>NOT(ISERROR(SEARCH("R",O2)))</formula>
    </cfRule>
  </conditionalFormatting>
  <conditionalFormatting sqref="O34:X54">
    <cfRule type="containsText" dxfId="117" priority="3" operator="containsText" text="S">
      <formula>NOT(ISERROR(SEARCH("S",O34)))</formula>
    </cfRule>
    <cfRule type="containsText" dxfId="116" priority="4" operator="containsText" text="H">
      <formula>NOT(ISERROR(SEARCH("H",O34)))</formula>
    </cfRule>
  </conditionalFormatting>
  <conditionalFormatting sqref="O34:X54">
    <cfRule type="containsText" dxfId="115" priority="2" operator="containsText" text="D">
      <formula>NOT(ISERROR(SEARCH("D",O34)))</formula>
    </cfRule>
  </conditionalFormatting>
  <conditionalFormatting sqref="O34:X54">
    <cfRule type="containsText" dxfId="114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Analysis</vt:lpstr>
      <vt:lpstr>2x10 Strategy Analysis</vt:lpstr>
      <vt:lpstr>2x3 M1.5  Plan</vt:lpstr>
      <vt:lpstr>Plan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Microsoft Office User</cp:lastModifiedBy>
  <cp:lastPrinted>2018-06-01T17:46:44Z</cp:lastPrinted>
  <dcterms:created xsi:type="dcterms:W3CDTF">2015-03-11T15:17:04Z</dcterms:created>
  <dcterms:modified xsi:type="dcterms:W3CDTF">2018-06-01T17:47:47Z</dcterms:modified>
</cp:coreProperties>
</file>