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idi\Downloads\"/>
    </mc:Choice>
  </mc:AlternateContent>
  <xr:revisionPtr revIDLastSave="0" documentId="13_ncr:1_{CAAE0AE4-1735-46C2-8B3C-FC6EDE98D0C3}" xr6:coauthVersionLast="47" xr6:coauthVersionMax="47" xr10:uidLastSave="{00000000-0000-0000-0000-000000000000}"/>
  <bookViews>
    <workbookView xWindow="-108" yWindow="-108" windowWidth="23256" windowHeight="12456" xr2:uid="{277221EC-D1D7-4684-BA20-3AB661164D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0" i="1" l="1"/>
  <c r="U39" i="1"/>
  <c r="T18" i="1"/>
  <c r="U38" i="1"/>
  <c r="U37" i="1"/>
  <c r="U36" i="1"/>
  <c r="U35" i="1"/>
  <c r="V11" i="1"/>
  <c r="T11" i="1"/>
  <c r="U11" i="1"/>
  <c r="S11" i="1"/>
  <c r="V18" i="1" l="1"/>
  <c r="U12" i="1"/>
  <c r="U13" i="1"/>
  <c r="U14" i="1"/>
  <c r="U15" i="1"/>
  <c r="U16" i="1"/>
  <c r="U17" i="1"/>
  <c r="V17" i="1" s="1"/>
  <c r="V12" i="1"/>
  <c r="V13" i="1"/>
  <c r="V14" i="1"/>
  <c r="V15" i="1"/>
  <c r="V16" i="1"/>
  <c r="C34" i="2"/>
  <c r="F38" i="2" s="1"/>
  <c r="Q38" i="1"/>
  <c r="G35" i="1"/>
  <c r="G29" i="1"/>
  <c r="K37" i="1"/>
  <c r="H4" i="1"/>
  <c r="G11" i="1" s="1"/>
  <c r="I11" i="1" s="1"/>
  <c r="K11" i="1" s="1"/>
  <c r="H3" i="1"/>
  <c r="H5" i="1" s="1"/>
  <c r="H7" i="1"/>
  <c r="I7" i="1" s="1"/>
  <c r="Q11" i="1" l="1"/>
  <c r="O11" i="1"/>
  <c r="H8" i="1"/>
  <c r="G12" i="1"/>
  <c r="I12" i="1" l="1"/>
  <c r="G13" i="1" s="1"/>
  <c r="O12" i="1"/>
  <c r="I13" i="1" l="1"/>
  <c r="G14" i="1" s="1"/>
  <c r="O13" i="1"/>
  <c r="K12" i="1"/>
  <c r="Q12" i="1"/>
  <c r="I14" i="1" l="1"/>
  <c r="O14" i="1"/>
  <c r="K13" i="1"/>
  <c r="Q13" i="1"/>
  <c r="G15" i="1"/>
  <c r="I15" i="1" l="1"/>
  <c r="O15" i="1"/>
  <c r="K14" i="1"/>
  <c r="Q14" i="1"/>
  <c r="K15" i="1" l="1"/>
  <c r="Q15" i="1"/>
  <c r="G16" i="1"/>
  <c r="I16" i="1" l="1"/>
  <c r="O16" i="1"/>
  <c r="K16" i="1" l="1"/>
  <c r="Q16" i="1"/>
  <c r="G17" i="1"/>
  <c r="I17" i="1" l="1"/>
  <c r="O17" i="1"/>
  <c r="K17" i="1" l="1"/>
  <c r="Q17" i="1"/>
  <c r="J11" i="1" a="1"/>
  <c r="J12" i="1" l="1"/>
  <c r="R12" i="1" s="1"/>
  <c r="J16" i="1"/>
  <c r="J15" i="1"/>
  <c r="J11" i="1"/>
  <c r="R11" i="1" s="1"/>
  <c r="J14" i="1"/>
  <c r="J17" i="1"/>
  <c r="J13" i="1"/>
  <c r="L13" i="1" l="1"/>
  <c r="R13" i="1"/>
  <c r="L17" i="1"/>
  <c r="R17" i="1"/>
  <c r="L14" i="1"/>
  <c r="R14" i="1"/>
  <c r="L15" i="1"/>
  <c r="R15" i="1"/>
  <c r="L16" i="1"/>
  <c r="R16" i="1"/>
  <c r="L11" i="1"/>
  <c r="N11" i="1"/>
  <c r="N12" i="1" s="1"/>
  <c r="N13" i="1" s="1"/>
  <c r="N14" i="1" s="1"/>
  <c r="N15" i="1" s="1"/>
  <c r="N16" i="1" s="1"/>
  <c r="N17" i="1" s="1"/>
  <c r="I18" i="1"/>
  <c r="L12" i="1"/>
  <c r="M12" i="1"/>
  <c r="M13" i="1" s="1"/>
  <c r="M14" i="1" s="1"/>
  <c r="M15" i="1" s="1"/>
  <c r="M16" i="1" s="1"/>
  <c r="M17" i="1" s="1"/>
  <c r="R18" i="1" l="1"/>
  <c r="G22" i="1" s="1"/>
  <c r="M11" i="1"/>
  <c r="K33" i="1"/>
  <c r="K38" i="1" s="1"/>
  <c r="K23" i="1"/>
  <c r="K28" i="1" s="1"/>
  <c r="N33" i="1"/>
  <c r="N38" i="1" s="1"/>
  <c r="S12" i="1" l="1"/>
  <c r="T12" i="1" s="1"/>
  <c r="S13" i="1"/>
  <c r="T13" i="1" s="1"/>
  <c r="S14" i="1"/>
  <c r="T14" i="1" s="1"/>
  <c r="S15" i="1"/>
  <c r="T15" i="1" s="1"/>
  <c r="S16" i="1"/>
  <c r="T16" i="1" s="1"/>
  <c r="S17" i="1"/>
  <c r="T17" i="1" s="1"/>
</calcChain>
</file>

<file path=xl/sharedStrings.xml><?xml version="1.0" encoding="utf-8"?>
<sst xmlns="http://schemas.openxmlformats.org/spreadsheetml/2006/main" count="194" uniqueCount="133">
  <si>
    <t>DATA AWAL</t>
  </si>
  <si>
    <t xml:space="preserve">Data nilai Matematika 50 orang mahasiswa  Prodi Teknik Informatika </t>
  </si>
  <si>
    <t>No.</t>
  </si>
  <si>
    <t>Nama</t>
  </si>
  <si>
    <t>Nilai</t>
  </si>
  <si>
    <t>AHMAD ARIF</t>
  </si>
  <si>
    <t>AHMAD RABBANI</t>
  </si>
  <si>
    <t>AHMAD RIZKY</t>
  </si>
  <si>
    <t>ALFIAN HAZMI</t>
  </si>
  <si>
    <t>ANDI AURIK PH</t>
  </si>
  <si>
    <t>ANITA HIDAYAH</t>
  </si>
  <si>
    <t>APRI RAMDANA R</t>
  </si>
  <si>
    <t>ARYO HARTO</t>
  </si>
  <si>
    <t>ASWIN BAHAR</t>
  </si>
  <si>
    <t>AWALUDIN ILHAM</t>
  </si>
  <si>
    <t>AYU ANINDITA N</t>
  </si>
  <si>
    <t xml:space="preserve">BELLA RIZKA </t>
  </si>
  <si>
    <t>BENNY ARISONA</t>
  </si>
  <si>
    <t>CHAIRUL FUAD</t>
  </si>
  <si>
    <t>DANU MUHAMMAD R</t>
  </si>
  <si>
    <t>DHIKA HARDIANTO W</t>
  </si>
  <si>
    <t>DODI NOPRIYADI</t>
  </si>
  <si>
    <t>EMA MULIA</t>
  </si>
  <si>
    <t xml:space="preserve">ENDAH PUSPITA </t>
  </si>
  <si>
    <t>FAJAR HERYANTO</t>
  </si>
  <si>
    <t>GUSTI LISDA HAYATI</t>
  </si>
  <si>
    <t>HASNUR RIDHA</t>
  </si>
  <si>
    <t>HENNY CAHYANING D</t>
  </si>
  <si>
    <t>HERMANTO</t>
  </si>
  <si>
    <t>HIDAYATULLAH</t>
  </si>
  <si>
    <t>HUMAINI</t>
  </si>
  <si>
    <t>IBRAHIM WALIULU</t>
  </si>
  <si>
    <t>IMANNUDDIN</t>
  </si>
  <si>
    <t>INDAH LESTARI M</t>
  </si>
  <si>
    <t>IRWIN HIDAYAT</t>
  </si>
  <si>
    <t>JIM  AL-FAURAQ</t>
  </si>
  <si>
    <t>LIA PUSPITA LESTARI</t>
  </si>
  <si>
    <t>LYDIA NOVIANTI</t>
  </si>
  <si>
    <t>M ALVIN SYAHDANA</t>
  </si>
  <si>
    <t>M ARIEF AULIA R</t>
  </si>
  <si>
    <t>M REZA NUGRAHA S</t>
  </si>
  <si>
    <t>M. ARISANDY RIZKY</t>
  </si>
  <si>
    <t>M. FAJRI NOVARIAN</t>
  </si>
  <si>
    <t>M. RIZKI NOPRIZA</t>
  </si>
  <si>
    <t>M. YUDHA R</t>
  </si>
  <si>
    <t>MUHAMMAD HENDRA</t>
  </si>
  <si>
    <t>MUHAMMAD RIFAI</t>
  </si>
  <si>
    <t>MUKHLISHINUR R</t>
  </si>
  <si>
    <t>NADIYA IZZATY R</t>
  </si>
  <si>
    <t>NAZMIAH</t>
  </si>
  <si>
    <t>NENDA LEZIANA FITRI</t>
  </si>
  <si>
    <t>NOOR YULIAN INDAH L</t>
  </si>
  <si>
    <t>NURUL SA'ADAH</t>
  </si>
  <si>
    <t xml:space="preserve">RAHMI RIZKIANA </t>
  </si>
  <si>
    <t>RENDI DWI IRAWAN</t>
  </si>
  <si>
    <t>Xmax</t>
  </si>
  <si>
    <t>Xmin</t>
  </si>
  <si>
    <t>Rentang</t>
  </si>
  <si>
    <t>Jumlah Kelas (K)</t>
  </si>
  <si>
    <t>P</t>
  </si>
  <si>
    <t>Interval</t>
  </si>
  <si>
    <t>Titik
Tengah</t>
  </si>
  <si>
    <t>Frekuensi
Relatif</t>
  </si>
  <si>
    <t>FKA</t>
  </si>
  <si>
    <t>FKB</t>
  </si>
  <si>
    <t>Tepi Kelas</t>
  </si>
  <si>
    <t>-</t>
  </si>
  <si>
    <t>fxt</t>
  </si>
  <si>
    <t>mean</t>
  </si>
  <si>
    <t>Frekuensi(f)</t>
  </si>
  <si>
    <t>median</t>
  </si>
  <si>
    <t>1/2n</t>
  </si>
  <si>
    <t>Tb</t>
  </si>
  <si>
    <t>Fkb</t>
  </si>
  <si>
    <t>Fi</t>
  </si>
  <si>
    <t>Modus</t>
  </si>
  <si>
    <t>tb</t>
  </si>
  <si>
    <t>D1</t>
  </si>
  <si>
    <t>D2</t>
  </si>
  <si>
    <t>p</t>
  </si>
  <si>
    <t>Kuartil 1</t>
  </si>
  <si>
    <t>1/4 n</t>
  </si>
  <si>
    <t>q1</t>
  </si>
  <si>
    <t>q2</t>
  </si>
  <si>
    <t>kuartil 3</t>
  </si>
  <si>
    <t>q3</t>
  </si>
  <si>
    <t xml:space="preserve">3/4 n </t>
  </si>
  <si>
    <t xml:space="preserve">2/100 n </t>
  </si>
  <si>
    <t>fkb</t>
  </si>
  <si>
    <t>fi</t>
  </si>
  <si>
    <t>9/10</t>
  </si>
  <si>
    <t>persentil 2</t>
  </si>
  <si>
    <t>desil 9</t>
  </si>
  <si>
    <t>d9</t>
  </si>
  <si>
    <t>range interkuartil</t>
  </si>
  <si>
    <t>Deviasi Kuartil</t>
  </si>
  <si>
    <t>jangkauan</t>
  </si>
  <si>
    <t>|xt-xI</t>
  </si>
  <si>
    <t>f|xt-x|</t>
  </si>
  <si>
    <t>mean devition</t>
  </si>
  <si>
    <t>xMAX</t>
  </si>
  <si>
    <t>xMIN</t>
  </si>
  <si>
    <t>Jumlah Kelas</t>
  </si>
  <si>
    <t>Panjang/Lebar</t>
  </si>
  <si>
    <t>Frekuensi (f)</t>
  </si>
  <si>
    <t>Titik Tengah (Xt)</t>
  </si>
  <si>
    <t>Frekuensi Kualitatif</t>
  </si>
  <si>
    <t>F Relative</t>
  </si>
  <si>
    <t>F*Xt</t>
  </si>
  <si>
    <t>|Xt - X|</t>
  </si>
  <si>
    <t>f * ( V )</t>
  </si>
  <si>
    <t>P / F</t>
  </si>
  <si>
    <t>Tepi Bawah</t>
  </si>
  <si>
    <t>Tepi Atas</t>
  </si>
  <si>
    <t>TOTAL</t>
  </si>
  <si>
    <t>Jangkauan</t>
  </si>
  <si>
    <t>Range Interkuartil</t>
  </si>
  <si>
    <t>Deviasi Kuartil</t>
  </si>
  <si>
    <t>Mean Deviasi</t>
  </si>
  <si>
    <t>Mean</t>
  </si>
  <si>
    <t>Median</t>
  </si>
  <si>
    <t>1/2 n</t>
  </si>
  <si>
    <t>F1</t>
  </si>
  <si>
    <t>Fkb (data sebelumnya)</t>
  </si>
  <si>
    <t>Q1</t>
  </si>
  <si>
    <t>3/4 n</t>
  </si>
  <si>
    <t>Q3</t>
  </si>
  <si>
    <t>kuartil 1</t>
  </si>
  <si>
    <t>kuarti 2 = median</t>
  </si>
  <si>
    <t>f(xt-x|)^2</t>
  </si>
  <si>
    <t>varians</t>
  </si>
  <si>
    <t>SD</t>
  </si>
  <si>
    <t>xt-x|^2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</si>
</sst>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0.000"/>
    <numFmt numFmtId="165" formatCode="0.0"/>
  </numFmts>
  <fonts count="4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0" borderId="1" xfId="0" applyFont="1" applyBorder="1" applyAlignment="1">
      <alignment horizontal="centerContinuous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1" fillId="2" borderId="1" xfId="0" applyNumberFormat="1" applyFont="1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4" borderId="1" xfId="0" applyFont="1" applyFill="1" applyBorder="1"/>
    <xf numFmtId="0" fontId="1" fillId="4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9" fontId="1" fillId="4" borderId="1" xfId="0" applyNumberFormat="1" applyFont="1" applyFill="1" applyBorder="1"/>
    <xf numFmtId="2" fontId="0" fillId="0" borderId="1" xfId="0" applyNumberFormat="1" applyBorder="1"/>
    <xf numFmtId="44" fontId="0" fillId="0" borderId="1" xfId="0" applyNumberFormat="1" applyBorder="1"/>
    <xf numFmtId="49" fontId="0" fillId="0" borderId="1" xfId="0" applyNumberFormat="1" applyBorder="1"/>
    <xf numFmtId="0" fontId="0" fillId="5" borderId="1" xfId="0" applyFill="1" applyBorder="1"/>
    <xf numFmtId="0" fontId="2" fillId="5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2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wrapText="1"/>
    </xf>
    <xf numFmtId="0" fontId="0" fillId="0" borderId="0" xfId="0" applyAlignment="1">
      <alignment horizontal="right" vertical="center"/>
    </xf>
    <xf numFmtId="0" fontId="0" fillId="6" borderId="0" xfId="0" applyFill="1" applyAlignment="1">
      <alignment wrapText="1"/>
    </xf>
    <xf numFmtId="0" fontId="0" fillId="6" borderId="1" xfId="0" applyFill="1" applyBorder="1"/>
    <xf numFmtId="2" fontId="0" fillId="6" borderId="1" xfId="0" applyNumberFormat="1" applyFill="1" applyBorder="1"/>
    <xf numFmtId="1" fontId="0" fillId="6" borderId="1" xfId="0" applyNumberForma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0" fillId="5" borderId="13" xfId="0" applyFill="1" applyBorder="1" applyAlignment="1">
      <alignment horizontal="left"/>
    </xf>
    <xf numFmtId="0" fontId="0" fillId="5" borderId="14" xfId="0" applyFill="1" applyBorder="1" applyAlignment="1">
      <alignment horizontal="left"/>
    </xf>
    <xf numFmtId="0" fontId="0" fillId="5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 Nilai Mahasiswa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Frekuansi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Sheet1!$O$11:$Q$17</c:f>
              <c:multiLvlStrCache>
                <c:ptCount val="7"/>
                <c:lvl>
                  <c:pt idx="0">
                    <c:v>24,5</c:v>
                  </c:pt>
                  <c:pt idx="1">
                    <c:v>37,5</c:v>
                  </c:pt>
                  <c:pt idx="2">
                    <c:v>50,5</c:v>
                  </c:pt>
                  <c:pt idx="3">
                    <c:v>63,5</c:v>
                  </c:pt>
                  <c:pt idx="4">
                    <c:v>76,5</c:v>
                  </c:pt>
                  <c:pt idx="5">
                    <c:v>89,5</c:v>
                  </c:pt>
                  <c:pt idx="6">
                    <c:v>102,5</c:v>
                  </c:pt>
                </c:lvl>
                <c:lvl>
                  <c:pt idx="0">
                    <c:v>-</c:v>
                  </c:pt>
                  <c:pt idx="1">
                    <c:v>-</c:v>
                  </c:pt>
                  <c:pt idx="2">
                    <c:v>-</c:v>
                  </c:pt>
                  <c:pt idx="3">
                    <c:v>-</c:v>
                  </c:pt>
                  <c:pt idx="4">
                    <c:v>-</c:v>
                  </c:pt>
                  <c:pt idx="5">
                    <c:v>-</c:v>
                  </c:pt>
                  <c:pt idx="6">
                    <c:v>-</c:v>
                  </c:pt>
                </c:lvl>
                <c:lvl>
                  <c:pt idx="0">
                    <c:v>11,5</c:v>
                  </c:pt>
                  <c:pt idx="1">
                    <c:v>24,5</c:v>
                  </c:pt>
                  <c:pt idx="2">
                    <c:v>37,5</c:v>
                  </c:pt>
                  <c:pt idx="3">
                    <c:v>50,5</c:v>
                  </c:pt>
                  <c:pt idx="4">
                    <c:v>63,5</c:v>
                  </c:pt>
                  <c:pt idx="5">
                    <c:v>76,5</c:v>
                  </c:pt>
                  <c:pt idx="6">
                    <c:v>89,5</c:v>
                  </c:pt>
                </c:lvl>
              </c:multiLvlStrCache>
            </c:multiLvlStrRef>
          </c:cat>
          <c:val>
            <c:numRef>
              <c:f>Sheet1!$J$11:$J$17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13</c:v>
                </c:pt>
                <c:pt idx="5">
                  <c:v>15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0F-43E1-964A-ED1F59DD6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92142143"/>
        <c:axId val="592137823"/>
      </c:barChart>
      <c:catAx>
        <c:axId val="59214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Tepi Data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37823"/>
        <c:crosses val="autoZero"/>
        <c:auto val="1"/>
        <c:lblAlgn val="ctr"/>
        <c:lblOffset val="100"/>
        <c:noMultiLvlLbl val="0"/>
      </c:catAx>
      <c:valAx>
        <c:axId val="59213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4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Polygon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Data Nilai Mahasiswa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Frekuensi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Sheet1!$K$11:$K$17</c:f>
              <c:numCache>
                <c:formatCode>General</c:formatCode>
                <c:ptCount val="7"/>
                <c:pt idx="0">
                  <c:v>18</c:v>
                </c:pt>
                <c:pt idx="1">
                  <c:v>31</c:v>
                </c:pt>
                <c:pt idx="2">
                  <c:v>44</c:v>
                </c:pt>
                <c:pt idx="3">
                  <c:v>57</c:v>
                </c:pt>
                <c:pt idx="4">
                  <c:v>70</c:v>
                </c:pt>
                <c:pt idx="5">
                  <c:v>83</c:v>
                </c:pt>
                <c:pt idx="6">
                  <c:v>96</c:v>
                </c:pt>
              </c:numCache>
            </c:numRef>
          </c:cat>
          <c:val>
            <c:numRef>
              <c:f>Sheet1!$J$11:$J$17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2</c:v>
                </c:pt>
                <c:pt idx="4">
                  <c:v>13</c:v>
                </c:pt>
                <c:pt idx="5">
                  <c:v>15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92-44A4-A818-7BC973B1B7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175263"/>
        <c:axId val="592175743"/>
      </c:lineChart>
      <c:catAx>
        <c:axId val="5921752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Titik</a:t>
                </a:r>
                <a:r>
                  <a:rPr lang="en-US" baseline="0"/>
                  <a:t> Tengah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75743"/>
        <c:crosses val="autoZero"/>
        <c:auto val="1"/>
        <c:lblAlgn val="ctr"/>
        <c:lblOffset val="100"/>
        <c:noMultiLvlLbl val="0"/>
      </c:catAx>
      <c:valAx>
        <c:axId val="59217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Frekuensi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175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Ogive Data Nilai Mahasiswa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06555138258983"/>
          <c:y val="0.3203096266826147"/>
          <c:w val="0.85943027483011547"/>
          <c:h val="0.58666245046900534"/>
        </c:manualLayout>
      </c:layout>
      <c:lineChart>
        <c:grouping val="standard"/>
        <c:varyColors val="0"/>
        <c:ser>
          <c:idx val="0"/>
          <c:order val="0"/>
          <c:tx>
            <c:v>FKA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Sheet1!$M$11:$M$17</c:f>
              <c:numCache>
                <c:formatCode>General</c:formatCode>
                <c:ptCount val="7"/>
                <c:pt idx="0">
                  <c:v>50</c:v>
                </c:pt>
                <c:pt idx="1">
                  <c:v>47</c:v>
                </c:pt>
                <c:pt idx="2">
                  <c:v>44</c:v>
                </c:pt>
                <c:pt idx="3">
                  <c:v>40</c:v>
                </c:pt>
                <c:pt idx="4">
                  <c:v>38</c:v>
                </c:pt>
                <c:pt idx="5">
                  <c:v>25</c:v>
                </c:pt>
                <c:pt idx="6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0-43E1-987F-1456C903A0F8}"/>
            </c:ext>
          </c:extLst>
        </c:ser>
        <c:ser>
          <c:idx val="1"/>
          <c:order val="1"/>
          <c:tx>
            <c:v>FKB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Sheet1!$N$11:$N$17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12</c:v>
                </c:pt>
                <c:pt idx="4">
                  <c:v>25</c:v>
                </c:pt>
                <c:pt idx="5">
                  <c:v>40</c:v>
                </c:pt>
                <c:pt idx="6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E0-43E1-987F-1456C903A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202623"/>
        <c:axId val="592226623"/>
      </c:lineChart>
      <c:catAx>
        <c:axId val="5922026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26623"/>
        <c:crosses val="autoZero"/>
        <c:auto val="1"/>
        <c:lblAlgn val="ctr"/>
        <c:lblOffset val="100"/>
        <c:noMultiLvlLbl val="0"/>
      </c:catAx>
      <c:valAx>
        <c:axId val="59222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Frekuanse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20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598196</xdr:colOff>
      <xdr:row>11</xdr:row>
      <xdr:rowOff>73420</xdr:rowOff>
    </xdr:from>
    <xdr:to>
      <xdr:col>30</xdr:col>
      <xdr:colOff>291561</xdr:colOff>
      <xdr:row>25</xdr:row>
      <xdr:rowOff>51069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7489D1-AB7E-2E96-0E93-F1633628C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557412</xdr:colOff>
      <xdr:row>26</xdr:row>
      <xdr:rowOff>129533</xdr:rowOff>
    </xdr:from>
    <xdr:to>
      <xdr:col>30</xdr:col>
      <xdr:colOff>264224</xdr:colOff>
      <xdr:row>41</xdr:row>
      <xdr:rowOff>28334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FAD7FD-83C5-F8B9-0CCB-BCDEFD5951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530186</xdr:colOff>
      <xdr:row>42</xdr:row>
      <xdr:rowOff>141598</xdr:rowOff>
    </xdr:from>
    <xdr:to>
      <xdr:col>31</xdr:col>
      <xdr:colOff>135961</xdr:colOff>
      <xdr:row>56</xdr:row>
      <xdr:rowOff>124228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DF01B6-8525-A4AD-62A4-B11F567BCF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450761</xdr:colOff>
      <xdr:row>14</xdr:row>
      <xdr:rowOff>160986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193E2F-914E-7C24-E078-2CDD0C43257D}"/>
            </a:ext>
          </a:extLst>
        </xdr:cNvPr>
        <xdr:cNvSpPr txBox="1"/>
      </xdr:nvSpPr>
      <xdr:spPr>
        <a:xfrm>
          <a:off x="12846676" y="271529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D" sz="1100" kern="1200"/>
        </a:p>
      </xdr:txBody>
    </xdr:sp>
    <xdr:clientData/>
  </xdr:oneCellAnchor>
  <xdr:oneCellAnchor>
    <xdr:from>
      <xdr:col>20</xdr:col>
      <xdr:colOff>461494</xdr:colOff>
      <xdr:row>6</xdr:row>
      <xdr:rowOff>107325</xdr:rowOff>
    </xdr:from>
    <xdr:ext cx="4400282" cy="284795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E10AAA-CFF1-267F-63BE-48699442EC08}"/>
            </a:ext>
          </a:extLst>
        </xdr:cNvPr>
        <xdr:cNvSpPr txBox="1"/>
      </xdr:nvSpPr>
      <xdr:spPr>
        <a:xfrm>
          <a:off x="14080902" y="1202029"/>
          <a:ext cx="4400282" cy="28479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Interpretasi Hasil Perhitungan</a:t>
          </a:r>
        </a:p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Mean (Rata-rata):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Nilai rata-rata adalah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30,3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menunjukkan lokasi sentral data, tetapi tidak menggambarkan distribusi secara lengkap.</a:t>
          </a:r>
        </a:p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Median: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Median yakni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29,5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menunjukkan bahwa setengah data berada di bawah dan setengahnya di atas nilai ini, mencerminkan titik tengah yang lebih stabil terhadap pencilan.</a:t>
          </a:r>
        </a:p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Kuartil:</a:t>
          </a:r>
          <a:endParaRPr lang="en-ID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Kuartil 1 (Q1):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21,17</a:t>
          </a:r>
          <a:endParaRPr lang="en-ID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Kuartil 3 (Q3):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42</a:t>
          </a:r>
          <a:endParaRPr lang="en-ID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Jangkauan Interkuartil (IQR):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20,83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menunjukkan rentang di mana 50% data berada, yang baik untuk memahami variasi.</a:t>
          </a:r>
        </a:p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Deviasi Kuartil: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Nilai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10,42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menunjukkan sebaran data antara Q1 dan Q3, semakin besar nilai IQR, semakin besar variasi.</a:t>
          </a:r>
        </a:p>
        <a:p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Frekuensi Tertinggi: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Kelas interval 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20-29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memiliki frekuensi terbanyak (</a:t>
          </a:r>
          <a:r>
            <a:rPr lang="en-ID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30</a:t>
          </a:r>
          <a:r>
            <a:rPr lang="en-ID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), mengindikasikan konsentrasi data ada di rentang tersebut.</a:t>
          </a:r>
        </a:p>
        <a:p>
          <a:endParaRPr lang="en-ID" sz="1100" kern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D6C6-19DB-4B88-A564-B98012D88C76}">
  <dimension ref="A1:V53"/>
  <sheetViews>
    <sheetView tabSelected="1" topLeftCell="G31" zoomScale="97" zoomScaleNormal="130" workbookViewId="0">
      <selection activeCell="U40" sqref="U40"/>
    </sheetView>
  </sheetViews>
  <sheetFormatPr defaultRowHeight="14.4" x14ac:dyDescent="0.3"/>
  <cols>
    <col min="1" max="1" width="4.5546875" customWidth="1"/>
    <col min="2" max="2" width="21" customWidth="1"/>
    <col min="3" max="3" width="7.44140625" customWidth="1"/>
    <col min="5" max="5" width="9.109375" customWidth="1"/>
    <col min="7" max="7" width="16.33203125" bestFit="1" customWidth="1"/>
    <col min="10" max="10" width="15.6640625" customWidth="1"/>
    <col min="21" max="21" width="9.6640625" bestFit="1" customWidth="1"/>
  </cols>
  <sheetData>
    <row r="1" spans="1:22" x14ac:dyDescent="0.3">
      <c r="A1" t="s">
        <v>0</v>
      </c>
    </row>
    <row r="2" spans="1:22" x14ac:dyDescent="0.3">
      <c r="A2" t="s">
        <v>1</v>
      </c>
    </row>
    <row r="3" spans="1:22" ht="15.6" x14ac:dyDescent="0.3">
      <c r="A3" s="1" t="s">
        <v>2</v>
      </c>
      <c r="B3" s="1" t="s">
        <v>3</v>
      </c>
      <c r="C3" s="1" t="s">
        <v>4</v>
      </c>
      <c r="F3" s="3"/>
      <c r="G3" s="3" t="s">
        <v>55</v>
      </c>
      <c r="H3" s="3">
        <f>MAX(C4:C53)</f>
        <v>100</v>
      </c>
      <c r="I3" s="3"/>
      <c r="J3" s="3"/>
      <c r="K3" s="3"/>
      <c r="L3" s="3"/>
      <c r="M3" s="3"/>
      <c r="N3" s="3"/>
      <c r="O3" s="3"/>
      <c r="P3" s="3"/>
      <c r="Q3" s="3"/>
    </row>
    <row r="4" spans="1:22" ht="15.6" x14ac:dyDescent="0.3">
      <c r="A4" s="1">
        <v>1</v>
      </c>
      <c r="B4" s="1" t="s">
        <v>5</v>
      </c>
      <c r="C4" s="2">
        <v>67</v>
      </c>
      <c r="F4" s="3"/>
      <c r="G4" s="3" t="s">
        <v>56</v>
      </c>
      <c r="H4" s="3">
        <f>MIN(C4:C53)</f>
        <v>12</v>
      </c>
      <c r="I4" s="3"/>
      <c r="J4" s="3"/>
      <c r="K4" s="3"/>
      <c r="L4" s="3"/>
      <c r="M4" s="3"/>
      <c r="N4" s="3"/>
      <c r="O4" s="3"/>
      <c r="P4" s="3"/>
      <c r="Q4" s="3"/>
    </row>
    <row r="5" spans="1:22" ht="15.6" x14ac:dyDescent="0.3">
      <c r="A5" s="1">
        <v>2</v>
      </c>
      <c r="B5" s="1" t="s">
        <v>6</v>
      </c>
      <c r="C5" s="2">
        <v>65</v>
      </c>
      <c r="F5" s="3">
        <v>1</v>
      </c>
      <c r="G5" s="3" t="s">
        <v>57</v>
      </c>
      <c r="H5" s="3">
        <f>H3-H4</f>
        <v>88</v>
      </c>
      <c r="I5" s="3"/>
      <c r="J5" s="3"/>
      <c r="K5" s="3"/>
      <c r="L5" s="3"/>
      <c r="M5" s="3"/>
      <c r="N5" s="3"/>
      <c r="O5" s="3"/>
      <c r="P5" s="3"/>
      <c r="Q5" s="3"/>
    </row>
    <row r="6" spans="1:22" ht="15.6" x14ac:dyDescent="0.3">
      <c r="A6" s="1">
        <v>3</v>
      </c>
      <c r="B6" s="1" t="s">
        <v>7</v>
      </c>
      <c r="C6" s="2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22" ht="15.6" x14ac:dyDescent="0.3">
      <c r="A7" s="1">
        <v>4</v>
      </c>
      <c r="B7" s="1" t="s">
        <v>8</v>
      </c>
      <c r="C7" s="2">
        <v>65</v>
      </c>
      <c r="F7" s="3">
        <v>2</v>
      </c>
      <c r="G7" s="3" t="s">
        <v>58</v>
      </c>
      <c r="H7" s="3">
        <f>((1+(3.3*(LOG(50)))))</f>
        <v>6.6066010143088612</v>
      </c>
      <c r="I7" s="3">
        <f>ROUND(H7, 0)</f>
        <v>7</v>
      </c>
      <c r="J7" s="3"/>
      <c r="K7" s="3"/>
      <c r="L7" s="3"/>
      <c r="M7" s="3"/>
      <c r="N7" s="3"/>
      <c r="O7" s="3"/>
      <c r="P7" s="3"/>
      <c r="Q7" s="3"/>
    </row>
    <row r="8" spans="1:22" ht="15.6" x14ac:dyDescent="0.3">
      <c r="A8" s="1">
        <v>5</v>
      </c>
      <c r="B8" s="1" t="s">
        <v>9</v>
      </c>
      <c r="C8" s="2">
        <v>98</v>
      </c>
      <c r="F8" s="3">
        <v>3</v>
      </c>
      <c r="G8" s="3" t="s">
        <v>59</v>
      </c>
      <c r="H8" s="3">
        <f>H5/I7</f>
        <v>12.571428571428571</v>
      </c>
      <c r="I8" s="3">
        <v>13</v>
      </c>
      <c r="J8" s="3"/>
      <c r="K8" s="3"/>
      <c r="L8" s="3"/>
      <c r="M8" s="3"/>
      <c r="N8" s="3"/>
      <c r="O8" s="3"/>
      <c r="P8" s="3"/>
      <c r="Q8" s="3"/>
    </row>
    <row r="9" spans="1:22" ht="15.6" x14ac:dyDescent="0.3">
      <c r="A9" s="1">
        <v>6</v>
      </c>
      <c r="B9" s="1" t="s">
        <v>10</v>
      </c>
      <c r="C9" s="2">
        <v>91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22" ht="46.8" x14ac:dyDescent="0.3">
      <c r="A10" s="1">
        <v>7</v>
      </c>
      <c r="B10" s="1" t="s">
        <v>11</v>
      </c>
      <c r="C10" s="2">
        <v>73</v>
      </c>
      <c r="F10" s="4" t="s">
        <v>2</v>
      </c>
      <c r="G10" s="5" t="s">
        <v>60</v>
      </c>
      <c r="H10" s="5"/>
      <c r="I10" s="6"/>
      <c r="J10" s="7" t="s">
        <v>69</v>
      </c>
      <c r="K10" s="8" t="s">
        <v>61</v>
      </c>
      <c r="L10" s="8" t="s">
        <v>62</v>
      </c>
      <c r="M10" s="7" t="s">
        <v>63</v>
      </c>
      <c r="N10" s="7" t="s">
        <v>64</v>
      </c>
      <c r="O10" s="5" t="s">
        <v>65</v>
      </c>
      <c r="P10" s="5"/>
      <c r="Q10" s="5"/>
      <c r="R10" s="7" t="s">
        <v>67</v>
      </c>
      <c r="S10" s="5" t="s">
        <v>97</v>
      </c>
      <c r="T10" s="5" t="s">
        <v>98</v>
      </c>
      <c r="U10" s="72" t="s">
        <v>132</v>
      </c>
      <c r="V10" s="72" t="s">
        <v>129</v>
      </c>
    </row>
    <row r="11" spans="1:22" ht="15.6" x14ac:dyDescent="0.3">
      <c r="A11" s="1">
        <v>8</v>
      </c>
      <c r="B11" s="1" t="s">
        <v>12</v>
      </c>
      <c r="C11" s="2">
        <v>87</v>
      </c>
      <c r="F11" s="9">
        <v>1</v>
      </c>
      <c r="G11" s="9">
        <f>H4</f>
        <v>12</v>
      </c>
      <c r="H11" s="10" t="s">
        <v>66</v>
      </c>
      <c r="I11" s="9">
        <f>G11+(I8-1)</f>
        <v>24</v>
      </c>
      <c r="J11" s="12">
        <f t="array" ref="J11:J17">FREQUENCY(C4:C53, I11:I17)</f>
        <v>3</v>
      </c>
      <c r="K11" s="9">
        <f t="shared" ref="K11:K17" si="0">(I11-G11)/2+G11</f>
        <v>18</v>
      </c>
      <c r="L11" s="11">
        <f t="shared" ref="L11:L17" si="1">J11/100*2</f>
        <v>0.06</v>
      </c>
      <c r="M11" s="9">
        <f>I18</f>
        <v>50</v>
      </c>
      <c r="N11" s="9">
        <f>J11</f>
        <v>3</v>
      </c>
      <c r="O11" s="9">
        <f>G11-0.5</f>
        <v>11.5</v>
      </c>
      <c r="P11" s="10" t="s">
        <v>66</v>
      </c>
      <c r="Q11" s="9">
        <f>I11+0.5</f>
        <v>24.5</v>
      </c>
      <c r="R11" s="1">
        <f>J11*K11</f>
        <v>54</v>
      </c>
      <c r="S11" s="1">
        <f>ABS(K11-G$22)*J11</f>
        <v>159.12</v>
      </c>
      <c r="T11" s="1">
        <f>S11/I$18</f>
        <v>3.1823999999999999</v>
      </c>
      <c r="U11" s="1">
        <f>(K11-G$22)^2</f>
        <v>2813.2416000000007</v>
      </c>
      <c r="V11" s="1">
        <f>U11*J11</f>
        <v>8439.7248000000018</v>
      </c>
    </row>
    <row r="12" spans="1:22" ht="15.6" x14ac:dyDescent="0.3">
      <c r="A12" s="1">
        <v>9</v>
      </c>
      <c r="B12" s="1" t="s">
        <v>13</v>
      </c>
      <c r="C12" s="2">
        <v>12</v>
      </c>
      <c r="F12" s="9">
        <v>2</v>
      </c>
      <c r="G12" s="9">
        <f t="shared" ref="G12:G17" si="2">I11+1</f>
        <v>25</v>
      </c>
      <c r="H12" s="10" t="s">
        <v>66</v>
      </c>
      <c r="I12" s="9">
        <f t="shared" ref="I12:I17" si="3">G12+(I$8-1)</f>
        <v>37</v>
      </c>
      <c r="J12" s="12">
        <v>3</v>
      </c>
      <c r="K12" s="9">
        <f t="shared" si="0"/>
        <v>31</v>
      </c>
      <c r="L12" s="11">
        <f t="shared" si="1"/>
        <v>0.06</v>
      </c>
      <c r="M12" s="9">
        <f>50-J12</f>
        <v>47</v>
      </c>
      <c r="N12" s="9">
        <f>N11+J12</f>
        <v>6</v>
      </c>
      <c r="O12" s="9">
        <f t="shared" ref="O12:O17" si="4">G12-0.5</f>
        <v>24.5</v>
      </c>
      <c r="P12" s="10" t="s">
        <v>66</v>
      </c>
      <c r="Q12" s="9">
        <f t="shared" ref="Q12:Q17" si="5">I12+0.5</f>
        <v>37.5</v>
      </c>
      <c r="R12" s="1">
        <f t="shared" ref="R12:R17" si="6">J12*K12</f>
        <v>93</v>
      </c>
      <c r="S12" s="1">
        <f t="shared" ref="S12:S17" si="7">ABS(K12-G$22)*J12</f>
        <v>120.12000000000002</v>
      </c>
      <c r="T12" s="1">
        <f t="shared" ref="T12:T17" si="8">S12/I$18</f>
        <v>2.4024000000000005</v>
      </c>
      <c r="U12" s="1">
        <f t="shared" ref="U12:U17" si="9">(K12-G$22)^2</f>
        <v>1603.2016000000006</v>
      </c>
      <c r="V12" s="1">
        <f t="shared" ref="V12:V17" si="10">U12*J12</f>
        <v>4809.6048000000019</v>
      </c>
    </row>
    <row r="13" spans="1:22" ht="15.6" x14ac:dyDescent="0.3">
      <c r="A13" s="1">
        <v>10</v>
      </c>
      <c r="B13" s="1" t="s">
        <v>14</v>
      </c>
      <c r="C13" s="2">
        <v>78</v>
      </c>
      <c r="F13" s="9">
        <v>3</v>
      </c>
      <c r="G13" s="9">
        <f t="shared" si="2"/>
        <v>38</v>
      </c>
      <c r="H13" s="10" t="s">
        <v>66</v>
      </c>
      <c r="I13" s="9">
        <f t="shared" si="3"/>
        <v>50</v>
      </c>
      <c r="J13" s="12">
        <v>4</v>
      </c>
      <c r="K13" s="9">
        <f t="shared" si="0"/>
        <v>44</v>
      </c>
      <c r="L13" s="11">
        <f t="shared" si="1"/>
        <v>0.08</v>
      </c>
      <c r="M13" s="9">
        <f>M12-J12</f>
        <v>44</v>
      </c>
      <c r="N13" s="9">
        <f>N12+J13</f>
        <v>10</v>
      </c>
      <c r="O13" s="9">
        <f t="shared" si="4"/>
        <v>37.5</v>
      </c>
      <c r="P13" s="10" t="s">
        <v>66</v>
      </c>
      <c r="Q13" s="9">
        <f t="shared" si="5"/>
        <v>50.5</v>
      </c>
      <c r="R13" s="1">
        <f t="shared" si="6"/>
        <v>176</v>
      </c>
      <c r="S13" s="1">
        <f t="shared" si="7"/>
        <v>108.16000000000003</v>
      </c>
      <c r="T13" s="1">
        <f t="shared" si="8"/>
        <v>2.1632000000000007</v>
      </c>
      <c r="U13" s="1">
        <f t="shared" si="9"/>
        <v>731.16160000000036</v>
      </c>
      <c r="V13" s="1">
        <f t="shared" si="10"/>
        <v>2924.6464000000014</v>
      </c>
    </row>
    <row r="14" spans="1:22" ht="15.6" x14ac:dyDescent="0.3">
      <c r="A14" s="1">
        <v>11</v>
      </c>
      <c r="B14" s="1" t="s">
        <v>15</v>
      </c>
      <c r="C14" s="2">
        <v>73</v>
      </c>
      <c r="F14" s="9">
        <v>4</v>
      </c>
      <c r="G14" s="9">
        <f t="shared" si="2"/>
        <v>51</v>
      </c>
      <c r="H14" s="10" t="s">
        <v>66</v>
      </c>
      <c r="I14" s="9">
        <f t="shared" si="3"/>
        <v>63</v>
      </c>
      <c r="J14" s="12">
        <v>2</v>
      </c>
      <c r="K14" s="9">
        <f t="shared" si="0"/>
        <v>57</v>
      </c>
      <c r="L14" s="11">
        <f t="shared" si="1"/>
        <v>0.04</v>
      </c>
      <c r="M14" s="9">
        <f t="shared" ref="M14:M17" si="11">M13-J13</f>
        <v>40</v>
      </c>
      <c r="N14" s="9">
        <f t="shared" ref="N14:N17" si="12">N13+J14</f>
        <v>12</v>
      </c>
      <c r="O14" s="9">
        <f t="shared" si="4"/>
        <v>50.5</v>
      </c>
      <c r="P14" s="10" t="s">
        <v>66</v>
      </c>
      <c r="Q14" s="9">
        <f t="shared" si="5"/>
        <v>63.5</v>
      </c>
      <c r="R14" s="1">
        <f t="shared" si="6"/>
        <v>114</v>
      </c>
      <c r="S14" s="1">
        <f t="shared" si="7"/>
        <v>28.080000000000013</v>
      </c>
      <c r="T14" s="1">
        <f t="shared" si="8"/>
        <v>0.56160000000000021</v>
      </c>
      <c r="U14" s="1">
        <f t="shared" si="9"/>
        <v>197.12160000000017</v>
      </c>
      <c r="V14" s="1">
        <f t="shared" si="10"/>
        <v>394.24320000000034</v>
      </c>
    </row>
    <row r="15" spans="1:22" ht="15.6" x14ac:dyDescent="0.3">
      <c r="A15" s="1">
        <v>12</v>
      </c>
      <c r="B15" s="1" t="s">
        <v>16</v>
      </c>
      <c r="C15" s="2">
        <v>40</v>
      </c>
      <c r="F15" s="9">
        <v>5</v>
      </c>
      <c r="G15" s="13">
        <f t="shared" si="2"/>
        <v>64</v>
      </c>
      <c r="H15" s="14" t="s">
        <v>66</v>
      </c>
      <c r="I15" s="13">
        <f t="shared" si="3"/>
        <v>76</v>
      </c>
      <c r="J15" s="15">
        <v>13</v>
      </c>
      <c r="K15" s="13">
        <f t="shared" si="0"/>
        <v>70</v>
      </c>
      <c r="L15" s="16">
        <f t="shared" si="1"/>
        <v>0.26</v>
      </c>
      <c r="M15" s="13">
        <f t="shared" si="11"/>
        <v>38</v>
      </c>
      <c r="N15" s="13">
        <f t="shared" si="12"/>
        <v>25</v>
      </c>
      <c r="O15" s="13">
        <f t="shared" si="4"/>
        <v>63.5</v>
      </c>
      <c r="P15" s="14" t="s">
        <v>66</v>
      </c>
      <c r="Q15" s="13">
        <f t="shared" si="5"/>
        <v>76.5</v>
      </c>
      <c r="R15" s="1">
        <f t="shared" si="6"/>
        <v>910</v>
      </c>
      <c r="S15" s="1">
        <f t="shared" si="7"/>
        <v>13.520000000000081</v>
      </c>
      <c r="T15" s="1">
        <f t="shared" si="8"/>
        <v>0.27040000000000164</v>
      </c>
      <c r="U15" s="1">
        <f t="shared" si="9"/>
        <v>1.081600000000013</v>
      </c>
      <c r="V15" s="1">
        <f t="shared" si="10"/>
        <v>14.060800000000169</v>
      </c>
    </row>
    <row r="16" spans="1:22" ht="15.6" x14ac:dyDescent="0.3">
      <c r="A16" s="1">
        <v>13</v>
      </c>
      <c r="B16" s="1" t="s">
        <v>17</v>
      </c>
      <c r="C16" s="2">
        <v>82</v>
      </c>
      <c r="F16" s="9">
        <v>6</v>
      </c>
      <c r="G16" s="19">
        <f t="shared" si="2"/>
        <v>77</v>
      </c>
      <c r="H16" s="20" t="s">
        <v>66</v>
      </c>
      <c r="I16" s="19">
        <f t="shared" si="3"/>
        <v>89</v>
      </c>
      <c r="J16" s="21">
        <v>15</v>
      </c>
      <c r="K16" s="19">
        <f t="shared" si="0"/>
        <v>83</v>
      </c>
      <c r="L16" s="22">
        <f t="shared" si="1"/>
        <v>0.3</v>
      </c>
      <c r="M16" s="19">
        <f t="shared" si="11"/>
        <v>25</v>
      </c>
      <c r="N16" s="19">
        <f t="shared" si="12"/>
        <v>40</v>
      </c>
      <c r="O16" s="19">
        <f t="shared" si="4"/>
        <v>76.5</v>
      </c>
      <c r="P16" s="20" t="s">
        <v>66</v>
      </c>
      <c r="Q16" s="19">
        <f t="shared" si="5"/>
        <v>89.5</v>
      </c>
      <c r="R16" s="1">
        <f t="shared" si="6"/>
        <v>1245</v>
      </c>
      <c r="S16" s="1">
        <f t="shared" si="7"/>
        <v>179.39999999999992</v>
      </c>
      <c r="T16" s="1">
        <f t="shared" si="8"/>
        <v>3.5879999999999983</v>
      </c>
      <c r="U16" s="1">
        <f t="shared" si="9"/>
        <v>143.04159999999985</v>
      </c>
      <c r="V16" s="1">
        <f t="shared" si="10"/>
        <v>2145.6239999999975</v>
      </c>
    </row>
    <row r="17" spans="1:22" ht="15.6" x14ac:dyDescent="0.3">
      <c r="A17" s="1">
        <v>14</v>
      </c>
      <c r="B17" s="1" t="s">
        <v>18</v>
      </c>
      <c r="C17" s="2">
        <v>50</v>
      </c>
      <c r="F17" s="9">
        <v>7</v>
      </c>
      <c r="G17" s="9">
        <f t="shared" si="2"/>
        <v>90</v>
      </c>
      <c r="H17" s="10" t="s">
        <v>66</v>
      </c>
      <c r="I17" s="9">
        <f t="shared" si="3"/>
        <v>102</v>
      </c>
      <c r="J17" s="12">
        <v>10</v>
      </c>
      <c r="K17" s="9">
        <f t="shared" si="0"/>
        <v>96</v>
      </c>
      <c r="L17" s="11">
        <f t="shared" si="1"/>
        <v>0.2</v>
      </c>
      <c r="M17" s="9">
        <f t="shared" si="11"/>
        <v>10</v>
      </c>
      <c r="N17" s="9">
        <f t="shared" si="12"/>
        <v>50</v>
      </c>
      <c r="O17" s="9">
        <f t="shared" si="4"/>
        <v>89.5</v>
      </c>
      <c r="P17" s="10" t="s">
        <v>66</v>
      </c>
      <c r="Q17" s="9">
        <f t="shared" si="5"/>
        <v>102.5</v>
      </c>
      <c r="R17" s="1">
        <f t="shared" si="6"/>
        <v>960</v>
      </c>
      <c r="S17" s="1">
        <f t="shared" si="7"/>
        <v>249.59999999999994</v>
      </c>
      <c r="T17" s="1">
        <f t="shared" si="8"/>
        <v>4.9919999999999991</v>
      </c>
      <c r="U17" s="1">
        <f t="shared" si="9"/>
        <v>623.00159999999971</v>
      </c>
      <c r="V17" s="1">
        <f t="shared" si="10"/>
        <v>6230.0159999999969</v>
      </c>
    </row>
    <row r="18" spans="1:22" ht="15.6" x14ac:dyDescent="0.3">
      <c r="A18" s="1">
        <v>15</v>
      </c>
      <c r="B18" s="1" t="s">
        <v>19</v>
      </c>
      <c r="C18" s="2">
        <v>28</v>
      </c>
      <c r="F18" s="9"/>
      <c r="G18" s="9"/>
      <c r="H18" s="9"/>
      <c r="I18" s="9">
        <f>SUM(J11:J17)</f>
        <v>50</v>
      </c>
      <c r="J18" s="9"/>
      <c r="K18" s="9"/>
      <c r="L18" s="9"/>
      <c r="M18" s="9"/>
      <c r="N18" s="9"/>
      <c r="O18" s="9"/>
      <c r="P18" s="9"/>
      <c r="Q18" s="9"/>
      <c r="R18" s="1">
        <f>SUM(R11:R17)</f>
        <v>3552</v>
      </c>
      <c r="S18" s="1"/>
      <c r="T18" s="1">
        <f>SUM(T11:T17)</f>
        <v>17.160000000000004</v>
      </c>
      <c r="U18" s="1"/>
      <c r="V18" s="1">
        <f>SUM(V11:V17)</f>
        <v>24957.919999999998</v>
      </c>
    </row>
    <row r="19" spans="1:22" x14ac:dyDescent="0.3">
      <c r="A19" s="1">
        <v>16</v>
      </c>
      <c r="B19" s="1" t="s">
        <v>20</v>
      </c>
      <c r="C19" s="2">
        <v>78</v>
      </c>
    </row>
    <row r="20" spans="1:22" x14ac:dyDescent="0.3">
      <c r="A20" s="1">
        <v>17</v>
      </c>
      <c r="B20" s="1" t="s">
        <v>21</v>
      </c>
      <c r="C20" s="2">
        <v>20</v>
      </c>
    </row>
    <row r="21" spans="1:22" x14ac:dyDescent="0.3">
      <c r="A21" s="1">
        <v>18</v>
      </c>
      <c r="B21" s="1" t="s">
        <v>22</v>
      </c>
      <c r="C21" s="2">
        <v>70</v>
      </c>
    </row>
    <row r="22" spans="1:22" x14ac:dyDescent="0.3">
      <c r="A22" s="1">
        <v>19</v>
      </c>
      <c r="B22" s="1" t="s">
        <v>23</v>
      </c>
      <c r="C22" s="2">
        <v>85</v>
      </c>
      <c r="E22" s="18">
        <v>1</v>
      </c>
      <c r="F22" s="1" t="s">
        <v>68</v>
      </c>
      <c r="G22" s="1">
        <f>R18/I18</f>
        <v>71.040000000000006</v>
      </c>
      <c r="J22" s="57" t="s">
        <v>80</v>
      </c>
      <c r="K22" s="57"/>
    </row>
    <row r="23" spans="1:22" x14ac:dyDescent="0.3">
      <c r="A23" s="1">
        <v>20</v>
      </c>
      <c r="B23" s="1" t="s">
        <v>24</v>
      </c>
      <c r="C23" s="2">
        <v>90</v>
      </c>
      <c r="E23" s="18">
        <v>2</v>
      </c>
      <c r="F23" s="1" t="s">
        <v>70</v>
      </c>
      <c r="G23" s="1"/>
      <c r="J23" s="1" t="s">
        <v>81</v>
      </c>
      <c r="K23" s="1">
        <f>I18/4</f>
        <v>12.5</v>
      </c>
    </row>
    <row r="24" spans="1:22" x14ac:dyDescent="0.3">
      <c r="A24" s="1">
        <v>21</v>
      </c>
      <c r="B24" s="1" t="s">
        <v>25</v>
      </c>
      <c r="C24" s="2">
        <v>100</v>
      </c>
      <c r="E24" s="1"/>
      <c r="F24" s="1" t="s">
        <v>71</v>
      </c>
      <c r="G24" s="17">
        <v>25</v>
      </c>
      <c r="J24" s="1" t="s">
        <v>72</v>
      </c>
      <c r="K24" s="1">
        <v>63.5</v>
      </c>
    </row>
    <row r="25" spans="1:22" x14ac:dyDescent="0.3">
      <c r="A25" s="1">
        <v>22</v>
      </c>
      <c r="B25" s="1" t="s">
        <v>26</v>
      </c>
      <c r="C25" s="2">
        <v>90</v>
      </c>
      <c r="E25" s="1"/>
      <c r="F25" s="1" t="s">
        <v>72</v>
      </c>
      <c r="G25" s="17">
        <v>63.5</v>
      </c>
      <c r="J25" s="1" t="s">
        <v>73</v>
      </c>
      <c r="K25" s="1">
        <v>12</v>
      </c>
    </row>
    <row r="26" spans="1:22" x14ac:dyDescent="0.3">
      <c r="A26" s="1">
        <v>23</v>
      </c>
      <c r="B26" s="1" t="s">
        <v>27</v>
      </c>
      <c r="C26" s="2">
        <v>70</v>
      </c>
      <c r="E26" s="1"/>
      <c r="F26" s="1" t="s">
        <v>73</v>
      </c>
      <c r="G26" s="17">
        <v>12</v>
      </c>
      <c r="J26" s="1" t="s">
        <v>74</v>
      </c>
      <c r="K26" s="1">
        <v>13</v>
      </c>
    </row>
    <row r="27" spans="1:22" x14ac:dyDescent="0.3">
      <c r="A27" s="1">
        <v>24</v>
      </c>
      <c r="B27" s="1" t="s">
        <v>28</v>
      </c>
      <c r="C27" s="2">
        <v>70</v>
      </c>
      <c r="E27" s="1"/>
      <c r="F27" s="1" t="s">
        <v>74</v>
      </c>
      <c r="G27" s="17">
        <v>13</v>
      </c>
      <c r="J27" s="1" t="s">
        <v>59</v>
      </c>
      <c r="K27" s="1">
        <v>13</v>
      </c>
    </row>
    <row r="28" spans="1:22" x14ac:dyDescent="0.3">
      <c r="A28" s="1">
        <v>25</v>
      </c>
      <c r="B28" s="1" t="s">
        <v>29</v>
      </c>
      <c r="C28" s="2">
        <v>78</v>
      </c>
      <c r="E28" s="1"/>
      <c r="F28" s="1" t="s">
        <v>59</v>
      </c>
      <c r="G28" s="17">
        <v>13</v>
      </c>
      <c r="J28" s="1" t="s">
        <v>82</v>
      </c>
      <c r="K28" s="1">
        <f>K24+((K23-K25)/K26)*K27</f>
        <v>64</v>
      </c>
    </row>
    <row r="29" spans="1:22" x14ac:dyDescent="0.3">
      <c r="A29" s="1">
        <v>26</v>
      </c>
      <c r="B29" s="1" t="s">
        <v>30</v>
      </c>
      <c r="C29" s="2">
        <v>67</v>
      </c>
      <c r="E29" s="1"/>
      <c r="F29" s="1" t="s">
        <v>70</v>
      </c>
      <c r="G29" s="1">
        <f>G25+((25-G26)/G27)*G28</f>
        <v>76.5</v>
      </c>
    </row>
    <row r="30" spans="1:22" x14ac:dyDescent="0.3">
      <c r="A30" s="1">
        <v>27</v>
      </c>
      <c r="B30" s="1" t="s">
        <v>31</v>
      </c>
      <c r="C30" s="2">
        <v>80</v>
      </c>
      <c r="E30" s="18">
        <v>3</v>
      </c>
      <c r="F30" s="1" t="s">
        <v>75</v>
      </c>
      <c r="G30" s="1"/>
      <c r="J30" s="26" t="s">
        <v>83</v>
      </c>
      <c r="K30" s="1">
        <v>76.5</v>
      </c>
    </row>
    <row r="31" spans="1:22" x14ac:dyDescent="0.3">
      <c r="A31" s="1">
        <v>28</v>
      </c>
      <c r="B31" s="1" t="s">
        <v>32</v>
      </c>
      <c r="C31" s="2">
        <v>60</v>
      </c>
      <c r="E31" s="1"/>
      <c r="F31" s="1" t="s">
        <v>76</v>
      </c>
      <c r="G31" s="1">
        <v>76.5</v>
      </c>
    </row>
    <row r="32" spans="1:22" x14ac:dyDescent="0.3">
      <c r="A32" s="1">
        <v>29</v>
      </c>
      <c r="B32" s="1" t="s">
        <v>33</v>
      </c>
      <c r="C32" s="2">
        <v>97</v>
      </c>
      <c r="E32" s="1"/>
      <c r="F32" s="1" t="s">
        <v>77</v>
      </c>
      <c r="G32" s="1">
        <v>2</v>
      </c>
      <c r="J32" s="55" t="s">
        <v>84</v>
      </c>
      <c r="K32" s="56"/>
      <c r="M32" s="55" t="s">
        <v>91</v>
      </c>
      <c r="N32" s="56"/>
      <c r="P32" s="55" t="s">
        <v>92</v>
      </c>
      <c r="Q32" s="56"/>
    </row>
    <row r="33" spans="1:21" x14ac:dyDescent="0.3">
      <c r="A33" s="1">
        <v>30</v>
      </c>
      <c r="B33" s="1" t="s">
        <v>34</v>
      </c>
      <c r="C33" s="2">
        <v>35</v>
      </c>
      <c r="E33" s="1"/>
      <c r="F33" s="1" t="s">
        <v>78</v>
      </c>
      <c r="G33" s="1">
        <v>5</v>
      </c>
      <c r="J33" s="24" t="s">
        <v>86</v>
      </c>
      <c r="K33" s="1">
        <f>3/4*I18</f>
        <v>37.5</v>
      </c>
      <c r="M33" s="1" t="s">
        <v>87</v>
      </c>
      <c r="N33" s="1">
        <f>2/100*I18</f>
        <v>1</v>
      </c>
      <c r="P33" s="25" t="s">
        <v>90</v>
      </c>
      <c r="Q33" s="1">
        <v>45</v>
      </c>
    </row>
    <row r="34" spans="1:21" x14ac:dyDescent="0.3">
      <c r="A34" s="1">
        <v>31</v>
      </c>
      <c r="B34" s="1" t="s">
        <v>35</v>
      </c>
      <c r="C34" s="2">
        <v>100</v>
      </c>
      <c r="E34" s="1"/>
      <c r="F34" s="1" t="s">
        <v>79</v>
      </c>
      <c r="G34" s="1">
        <v>13</v>
      </c>
      <c r="J34" s="1" t="s">
        <v>72</v>
      </c>
      <c r="K34" s="1">
        <v>76.5</v>
      </c>
      <c r="M34" s="1" t="s">
        <v>76</v>
      </c>
      <c r="N34" s="1">
        <v>11.5</v>
      </c>
      <c r="P34" s="1" t="s">
        <v>76</v>
      </c>
      <c r="Q34" s="1">
        <v>89.5</v>
      </c>
    </row>
    <row r="35" spans="1:21" x14ac:dyDescent="0.3">
      <c r="A35" s="1">
        <v>32</v>
      </c>
      <c r="B35" s="1" t="s">
        <v>36</v>
      </c>
      <c r="C35" s="2">
        <v>62</v>
      </c>
      <c r="E35" s="1"/>
      <c r="F35" s="1" t="s">
        <v>75</v>
      </c>
      <c r="G35" s="23">
        <f>G31+((G32)/(G32+G33)*G34)</f>
        <v>80.214285714285708</v>
      </c>
      <c r="J35" s="1" t="s">
        <v>73</v>
      </c>
      <c r="K35" s="1">
        <v>25</v>
      </c>
      <c r="M35" s="1" t="s">
        <v>88</v>
      </c>
      <c r="N35" s="1">
        <v>0</v>
      </c>
      <c r="P35" s="1" t="s">
        <v>88</v>
      </c>
      <c r="Q35" s="1">
        <v>40</v>
      </c>
      <c r="S35" s="26" t="s">
        <v>96</v>
      </c>
      <c r="T35" s="26"/>
      <c r="U35" s="1">
        <f>I17-G11</f>
        <v>90</v>
      </c>
    </row>
    <row r="36" spans="1:21" x14ac:dyDescent="0.3">
      <c r="A36" s="1">
        <v>33</v>
      </c>
      <c r="B36" s="1" t="s">
        <v>37</v>
      </c>
      <c r="C36" s="2">
        <v>76</v>
      </c>
      <c r="J36" s="1" t="s">
        <v>74</v>
      </c>
      <c r="K36" s="1">
        <v>15</v>
      </c>
      <c r="M36" s="1" t="s">
        <v>89</v>
      </c>
      <c r="N36" s="1">
        <v>3</v>
      </c>
      <c r="P36" s="1" t="s">
        <v>89</v>
      </c>
      <c r="Q36" s="1">
        <v>10</v>
      </c>
      <c r="S36" s="26" t="s">
        <v>94</v>
      </c>
      <c r="T36" s="26"/>
      <c r="U36" s="23">
        <f>K38-K28</f>
        <v>23.333333333333329</v>
      </c>
    </row>
    <row r="37" spans="1:21" x14ac:dyDescent="0.3">
      <c r="A37" s="1">
        <v>34</v>
      </c>
      <c r="B37" s="1" t="s">
        <v>38</v>
      </c>
      <c r="C37" s="2">
        <v>67</v>
      </c>
      <c r="J37" s="1" t="s">
        <v>59</v>
      </c>
      <c r="K37" s="1">
        <f>I8</f>
        <v>13</v>
      </c>
      <c r="M37" s="1" t="s">
        <v>79</v>
      </c>
      <c r="N37" s="1">
        <v>13</v>
      </c>
      <c r="P37" s="1" t="s">
        <v>79</v>
      </c>
      <c r="Q37" s="1">
        <v>13</v>
      </c>
      <c r="S37" s="27" t="s">
        <v>95</v>
      </c>
      <c r="T37" s="26"/>
      <c r="U37" s="23">
        <f>(K38-K28)/2</f>
        <v>11.666666666666664</v>
      </c>
    </row>
    <row r="38" spans="1:21" x14ac:dyDescent="0.3">
      <c r="A38" s="1">
        <v>35</v>
      </c>
      <c r="B38" s="1" t="s">
        <v>39</v>
      </c>
      <c r="C38" s="2">
        <v>80</v>
      </c>
      <c r="J38" s="1" t="s">
        <v>85</v>
      </c>
      <c r="K38" s="1">
        <f>K34+((K33-K35)/K36)*K37</f>
        <v>87.333333333333329</v>
      </c>
      <c r="M38" s="1" t="s">
        <v>83</v>
      </c>
      <c r="N38" s="1">
        <f>N34+((N33-N35)/N36)*N37</f>
        <v>15.833333333333332</v>
      </c>
      <c r="P38" s="1" t="s">
        <v>93</v>
      </c>
      <c r="Q38" s="1">
        <f>Q34+((Q33-Q35)/Q36)*Q37</f>
        <v>96</v>
      </c>
      <c r="S38" s="26" t="s">
        <v>99</v>
      </c>
      <c r="T38" s="26"/>
      <c r="U38" s="1">
        <f>SUM(T11:T17)</f>
        <v>17.160000000000004</v>
      </c>
    </row>
    <row r="39" spans="1:21" x14ac:dyDescent="0.3">
      <c r="A39" s="1">
        <v>36</v>
      </c>
      <c r="B39" s="1" t="s">
        <v>40</v>
      </c>
      <c r="C39" s="2">
        <v>82</v>
      </c>
      <c r="S39" s="75" t="s">
        <v>130</v>
      </c>
      <c r="T39" s="75"/>
      <c r="U39" s="1">
        <f>V18/I18</f>
        <v>499.15839999999997</v>
      </c>
    </row>
    <row r="40" spans="1:21" x14ac:dyDescent="0.3">
      <c r="A40" s="1">
        <v>37</v>
      </c>
      <c r="B40" s="1" t="s">
        <v>41</v>
      </c>
      <c r="C40" s="2">
        <v>87</v>
      </c>
      <c r="S40" s="73" t="s">
        <v>131</v>
      </c>
      <c r="T40" s="74"/>
      <c r="U40" s="1">
        <f>SQRT(U39)</f>
        <v>22.341853101298469</v>
      </c>
    </row>
    <row r="41" spans="1:21" x14ac:dyDescent="0.3">
      <c r="A41" s="1">
        <v>38</v>
      </c>
      <c r="B41" s="1" t="s">
        <v>42</v>
      </c>
      <c r="C41" s="2">
        <v>81</v>
      </c>
    </row>
    <row r="42" spans="1:21" x14ac:dyDescent="0.3">
      <c r="A42" s="1">
        <v>39</v>
      </c>
      <c r="B42" s="1" t="s">
        <v>43</v>
      </c>
      <c r="C42" s="2">
        <v>74</v>
      </c>
    </row>
    <row r="43" spans="1:21" x14ac:dyDescent="0.3">
      <c r="A43" s="1">
        <v>40</v>
      </c>
      <c r="B43" s="1" t="s">
        <v>44</v>
      </c>
      <c r="C43" s="2">
        <v>38</v>
      </c>
    </row>
    <row r="44" spans="1:21" x14ac:dyDescent="0.3">
      <c r="A44" s="1">
        <v>41</v>
      </c>
      <c r="B44" s="1" t="s">
        <v>45</v>
      </c>
      <c r="C44" s="2">
        <v>35</v>
      </c>
    </row>
    <row r="45" spans="1:21" x14ac:dyDescent="0.3">
      <c r="A45" s="1">
        <v>42</v>
      </c>
      <c r="B45" s="1" t="s">
        <v>46</v>
      </c>
      <c r="C45" s="2">
        <v>50</v>
      </c>
    </row>
    <row r="46" spans="1:21" x14ac:dyDescent="0.3">
      <c r="A46" s="1">
        <v>43</v>
      </c>
      <c r="B46" s="1" t="s">
        <v>47</v>
      </c>
      <c r="C46" s="2">
        <v>70</v>
      </c>
    </row>
    <row r="47" spans="1:21" x14ac:dyDescent="0.3">
      <c r="A47" s="1">
        <v>44</v>
      </c>
      <c r="B47" s="1" t="s">
        <v>48</v>
      </c>
      <c r="C47" s="2">
        <v>85</v>
      </c>
    </row>
    <row r="48" spans="1:21" x14ac:dyDescent="0.3">
      <c r="A48" s="1">
        <v>45</v>
      </c>
      <c r="B48" s="1" t="s">
        <v>49</v>
      </c>
      <c r="C48" s="2">
        <v>78</v>
      </c>
    </row>
    <row r="49" spans="1:3" x14ac:dyDescent="0.3">
      <c r="A49" s="1">
        <v>46</v>
      </c>
      <c r="B49" s="1" t="s">
        <v>50</v>
      </c>
      <c r="C49" s="2">
        <v>88</v>
      </c>
    </row>
    <row r="50" spans="1:3" x14ac:dyDescent="0.3">
      <c r="A50" s="1">
        <v>47</v>
      </c>
      <c r="B50" s="1" t="s">
        <v>51</v>
      </c>
      <c r="C50" s="2">
        <v>93</v>
      </c>
    </row>
    <row r="51" spans="1:3" x14ac:dyDescent="0.3">
      <c r="A51" s="1">
        <v>48</v>
      </c>
      <c r="B51" s="1" t="s">
        <v>52</v>
      </c>
      <c r="C51" s="2">
        <v>98</v>
      </c>
    </row>
    <row r="52" spans="1:3" x14ac:dyDescent="0.3">
      <c r="A52" s="1">
        <v>49</v>
      </c>
      <c r="B52" s="1" t="s">
        <v>53</v>
      </c>
      <c r="C52" s="2">
        <v>90</v>
      </c>
    </row>
    <row r="53" spans="1:3" x14ac:dyDescent="0.3">
      <c r="A53" s="1">
        <v>50</v>
      </c>
      <c r="B53" s="1" t="s">
        <v>54</v>
      </c>
      <c r="C53" s="2">
        <v>80</v>
      </c>
    </row>
  </sheetData>
  <mergeCells count="6">
    <mergeCell ref="J32:K32"/>
    <mergeCell ref="P32:Q32"/>
    <mergeCell ref="J22:K22"/>
    <mergeCell ref="M32:N32"/>
    <mergeCell ref="S39:T39"/>
    <mergeCell ref="S40:T4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09AE-D963-423D-A4A5-490CE8AB0EDB}">
  <dimension ref="A7:Q147"/>
  <sheetViews>
    <sheetView topLeftCell="G6" zoomScale="106" zoomScaleNormal="106" workbookViewId="0">
      <selection activeCell="S20" sqref="S20"/>
    </sheetView>
  </sheetViews>
  <sheetFormatPr defaultRowHeight="14.4" x14ac:dyDescent="0.3"/>
  <cols>
    <col min="1" max="1" width="13.33203125" customWidth="1"/>
    <col min="2" max="2" width="13.21875" customWidth="1"/>
    <col min="5" max="5" width="16.33203125" customWidth="1"/>
    <col min="13" max="13" width="13.21875" customWidth="1"/>
  </cols>
  <sheetData>
    <row r="7" spans="1:17" x14ac:dyDescent="0.3">
      <c r="A7" t="s">
        <v>100</v>
      </c>
      <c r="B7">
        <v>59</v>
      </c>
    </row>
    <row r="8" spans="1:17" x14ac:dyDescent="0.3">
      <c r="A8" t="s">
        <v>101</v>
      </c>
      <c r="B8">
        <v>0</v>
      </c>
    </row>
    <row r="9" spans="1:17" x14ac:dyDescent="0.3">
      <c r="A9" t="s">
        <v>57</v>
      </c>
      <c r="B9">
        <v>59</v>
      </c>
    </row>
    <row r="11" spans="1:17" x14ac:dyDescent="0.3">
      <c r="A11" t="s">
        <v>102</v>
      </c>
      <c r="C11">
        <v>6</v>
      </c>
    </row>
    <row r="12" spans="1:17" x14ac:dyDescent="0.3">
      <c r="A12" t="s">
        <v>103</v>
      </c>
      <c r="B12">
        <v>9.8333333333333339</v>
      </c>
      <c r="C12">
        <v>10</v>
      </c>
    </row>
    <row r="13" spans="1:17" x14ac:dyDescent="0.3">
      <c r="B13" s="63" t="s">
        <v>2</v>
      </c>
      <c r="C13" s="66" t="s">
        <v>60</v>
      </c>
      <c r="D13" s="67"/>
      <c r="E13" s="68"/>
      <c r="F13" s="64" t="s">
        <v>104</v>
      </c>
      <c r="G13" s="64" t="s">
        <v>105</v>
      </c>
      <c r="H13" s="36" t="s">
        <v>106</v>
      </c>
      <c r="I13" s="35"/>
      <c r="J13" s="61" t="s">
        <v>107</v>
      </c>
      <c r="K13" s="63" t="s">
        <v>65</v>
      </c>
      <c r="L13" s="63"/>
      <c r="M13" s="63"/>
      <c r="N13" s="64" t="s">
        <v>108</v>
      </c>
      <c r="O13" s="65" t="s">
        <v>109</v>
      </c>
      <c r="P13" s="65" t="s">
        <v>110</v>
      </c>
      <c r="Q13" s="65" t="s">
        <v>111</v>
      </c>
    </row>
    <row r="14" spans="1:17" x14ac:dyDescent="0.3">
      <c r="B14" s="63"/>
      <c r="C14" s="69"/>
      <c r="D14" s="70"/>
      <c r="E14" s="71"/>
      <c r="F14" s="64"/>
      <c r="G14" s="64"/>
      <c r="H14" s="28" t="s">
        <v>63</v>
      </c>
      <c r="I14" s="28" t="s">
        <v>64</v>
      </c>
      <c r="J14" s="62"/>
      <c r="K14" s="34" t="s">
        <v>112</v>
      </c>
      <c r="L14" s="28"/>
      <c r="M14" s="28" t="s">
        <v>113</v>
      </c>
      <c r="N14" s="64"/>
      <c r="O14" s="65"/>
      <c r="P14" s="65"/>
      <c r="Q14" s="65"/>
    </row>
    <row r="15" spans="1:17" x14ac:dyDescent="0.3">
      <c r="B15" s="30">
        <v>1</v>
      </c>
      <c r="C15" s="30">
        <v>0</v>
      </c>
      <c r="D15" s="31" t="s">
        <v>66</v>
      </c>
      <c r="E15" s="17">
        <v>9</v>
      </c>
      <c r="F15" s="40">
        <v>12</v>
      </c>
      <c r="G15" s="38">
        <v>4.5</v>
      </c>
      <c r="H15" s="30">
        <v>100</v>
      </c>
      <c r="I15" s="30">
        <v>12</v>
      </c>
      <c r="J15" s="33">
        <v>0.12</v>
      </c>
      <c r="K15" s="30">
        <v>-0.5</v>
      </c>
      <c r="L15" s="31" t="s">
        <v>66</v>
      </c>
      <c r="M15" s="30">
        <v>9.5</v>
      </c>
      <c r="N15" s="30">
        <v>54</v>
      </c>
      <c r="O15" s="1">
        <v>25.8</v>
      </c>
      <c r="P15" s="23">
        <v>309.60000000000002</v>
      </c>
      <c r="Q15" s="23">
        <v>3.0960000000000001</v>
      </c>
    </row>
    <row r="16" spans="1:17" x14ac:dyDescent="0.3">
      <c r="B16" s="17">
        <v>2</v>
      </c>
      <c r="C16" s="30">
        <v>10</v>
      </c>
      <c r="D16" s="31" t="s">
        <v>66</v>
      </c>
      <c r="E16" s="17">
        <v>19</v>
      </c>
      <c r="F16" s="40">
        <v>8</v>
      </c>
      <c r="G16" s="38">
        <v>14.5</v>
      </c>
      <c r="H16" s="30">
        <v>88</v>
      </c>
      <c r="I16" s="30">
        <v>20</v>
      </c>
      <c r="J16" s="33">
        <v>0.08</v>
      </c>
      <c r="K16" s="30">
        <v>9.5</v>
      </c>
      <c r="L16" s="31" t="s">
        <v>66</v>
      </c>
      <c r="M16" s="30">
        <v>19.5</v>
      </c>
      <c r="N16" s="30">
        <v>116</v>
      </c>
      <c r="O16" s="1">
        <v>15.8</v>
      </c>
      <c r="P16" s="23">
        <v>126.4</v>
      </c>
      <c r="Q16" s="23">
        <v>1.264</v>
      </c>
    </row>
    <row r="17" spans="2:17" x14ac:dyDescent="0.3">
      <c r="B17" s="17">
        <v>3</v>
      </c>
      <c r="C17" s="30">
        <v>20</v>
      </c>
      <c r="D17" s="31" t="s">
        <v>66</v>
      </c>
      <c r="E17" s="17">
        <v>29</v>
      </c>
      <c r="F17" s="40">
        <v>30</v>
      </c>
      <c r="G17" s="38">
        <v>24.5</v>
      </c>
      <c r="H17" s="30">
        <v>80</v>
      </c>
      <c r="I17" s="30">
        <v>50</v>
      </c>
      <c r="J17" s="33">
        <v>0.3</v>
      </c>
      <c r="K17" s="30">
        <v>19.5</v>
      </c>
      <c r="L17" s="31" t="s">
        <v>66</v>
      </c>
      <c r="M17" s="30">
        <v>29.5</v>
      </c>
      <c r="N17" s="30">
        <v>735</v>
      </c>
      <c r="O17" s="1">
        <v>5.8000000000000007</v>
      </c>
      <c r="P17" s="23">
        <v>174.00000000000003</v>
      </c>
      <c r="Q17" s="23">
        <v>1.7400000000000002</v>
      </c>
    </row>
    <row r="18" spans="2:17" x14ac:dyDescent="0.3">
      <c r="B18" s="17">
        <v>4</v>
      </c>
      <c r="C18" s="30">
        <v>30</v>
      </c>
      <c r="D18" s="31" t="s">
        <v>66</v>
      </c>
      <c r="E18" s="17">
        <v>39</v>
      </c>
      <c r="F18" s="40">
        <v>20</v>
      </c>
      <c r="G18" s="38">
        <v>34.5</v>
      </c>
      <c r="H18" s="30">
        <v>50</v>
      </c>
      <c r="I18" s="30">
        <v>70</v>
      </c>
      <c r="J18" s="33">
        <v>0.2</v>
      </c>
      <c r="K18" s="30">
        <v>29.5</v>
      </c>
      <c r="L18" s="31" t="s">
        <v>66</v>
      </c>
      <c r="M18" s="30">
        <v>39.5</v>
      </c>
      <c r="N18" s="30">
        <v>690</v>
      </c>
      <c r="O18" s="1">
        <v>4.1999999999999993</v>
      </c>
      <c r="P18" s="23">
        <v>83.999999999999986</v>
      </c>
      <c r="Q18" s="23">
        <v>0.83999999999999986</v>
      </c>
    </row>
    <row r="19" spans="2:17" x14ac:dyDescent="0.3">
      <c r="B19" s="17">
        <v>5</v>
      </c>
      <c r="C19" s="30">
        <v>40</v>
      </c>
      <c r="D19" s="31" t="s">
        <v>66</v>
      </c>
      <c r="E19" s="17">
        <v>49</v>
      </c>
      <c r="F19" s="40">
        <v>20</v>
      </c>
      <c r="G19" s="38">
        <v>44.5</v>
      </c>
      <c r="H19" s="30">
        <v>30</v>
      </c>
      <c r="I19" s="30">
        <v>90</v>
      </c>
      <c r="J19" s="33">
        <v>0.2</v>
      </c>
      <c r="K19" s="30">
        <v>39.5</v>
      </c>
      <c r="L19" s="31" t="s">
        <v>66</v>
      </c>
      <c r="M19" s="30">
        <v>49.5</v>
      </c>
      <c r="N19" s="30">
        <v>890</v>
      </c>
      <c r="O19" s="1">
        <v>14.2</v>
      </c>
      <c r="P19" s="23">
        <v>284</v>
      </c>
      <c r="Q19" s="23">
        <v>2.84</v>
      </c>
    </row>
    <row r="20" spans="2:17" x14ac:dyDescent="0.3">
      <c r="B20" s="17">
        <v>6</v>
      </c>
      <c r="C20" s="30">
        <v>50</v>
      </c>
      <c r="D20" s="31" t="s">
        <v>66</v>
      </c>
      <c r="E20" s="17">
        <v>59</v>
      </c>
      <c r="F20" s="40">
        <v>10</v>
      </c>
      <c r="G20" s="38">
        <v>54.5</v>
      </c>
      <c r="H20" s="30">
        <v>10</v>
      </c>
      <c r="I20" s="30">
        <v>100</v>
      </c>
      <c r="J20" s="33">
        <v>0.1</v>
      </c>
      <c r="K20" s="30">
        <v>49.5</v>
      </c>
      <c r="L20" s="31" t="s">
        <v>66</v>
      </c>
      <c r="M20" s="30">
        <v>59.5</v>
      </c>
      <c r="N20" s="30">
        <v>545</v>
      </c>
      <c r="O20" s="1">
        <v>24.2</v>
      </c>
      <c r="P20" s="23">
        <v>242</v>
      </c>
      <c r="Q20" s="23">
        <v>2.42</v>
      </c>
    </row>
    <row r="21" spans="2:17" x14ac:dyDescent="0.3">
      <c r="B21" s="58" t="s">
        <v>114</v>
      </c>
      <c r="C21" s="59"/>
      <c r="D21" s="59"/>
      <c r="E21" s="60"/>
      <c r="F21" s="40">
        <v>100</v>
      </c>
      <c r="G21" s="38"/>
      <c r="H21" s="30"/>
      <c r="I21" s="30"/>
      <c r="J21" s="33"/>
      <c r="K21" s="30"/>
      <c r="L21" s="31"/>
      <c r="M21" s="30"/>
      <c r="N21" s="30">
        <v>3030</v>
      </c>
      <c r="O21" s="1"/>
      <c r="P21" s="23"/>
      <c r="Q21" s="23">
        <v>12.200000000000001</v>
      </c>
    </row>
    <row r="25" spans="2:17" x14ac:dyDescent="0.3">
      <c r="M25" s="29" t="s">
        <v>115</v>
      </c>
      <c r="N25" s="50">
        <v>59</v>
      </c>
    </row>
    <row r="26" spans="2:17" x14ac:dyDescent="0.3">
      <c r="B26" s="52" t="s">
        <v>119</v>
      </c>
      <c r="C26" s="52">
        <v>30.3</v>
      </c>
      <c r="M26" s="29" t="s">
        <v>116</v>
      </c>
      <c r="N26" s="49">
        <v>20.833333333333332</v>
      </c>
    </row>
    <row r="27" spans="2:17" x14ac:dyDescent="0.3">
      <c r="M27" s="29" t="s">
        <v>117</v>
      </c>
      <c r="N27" s="49">
        <v>10.416666666666666</v>
      </c>
    </row>
    <row r="28" spans="2:17" x14ac:dyDescent="0.3">
      <c r="B28" s="1" t="s">
        <v>120</v>
      </c>
      <c r="C28" s="1"/>
      <c r="E28" s="1" t="s">
        <v>127</v>
      </c>
      <c r="F28" s="1"/>
      <c r="H28" s="1" t="s">
        <v>125</v>
      </c>
      <c r="I28" s="1">
        <v>75</v>
      </c>
      <c r="M28" s="29" t="s">
        <v>118</v>
      </c>
      <c r="N28" s="49">
        <v>12.2</v>
      </c>
    </row>
    <row r="29" spans="2:17" x14ac:dyDescent="0.3">
      <c r="B29" s="1" t="s">
        <v>121</v>
      </c>
      <c r="C29" s="1">
        <v>50</v>
      </c>
      <c r="E29" s="1" t="s">
        <v>81</v>
      </c>
      <c r="F29" s="1">
        <v>25</v>
      </c>
      <c r="H29" s="1" t="s">
        <v>72</v>
      </c>
      <c r="I29" s="1">
        <v>39.5</v>
      </c>
    </row>
    <row r="30" spans="2:17" x14ac:dyDescent="0.3">
      <c r="B30" s="1" t="s">
        <v>72</v>
      </c>
      <c r="C30" s="1">
        <v>19.5</v>
      </c>
      <c r="E30" s="1" t="s">
        <v>72</v>
      </c>
      <c r="F30" s="1">
        <v>19.5</v>
      </c>
      <c r="H30" s="1" t="s">
        <v>123</v>
      </c>
      <c r="I30" s="1">
        <v>70</v>
      </c>
    </row>
    <row r="31" spans="2:17" x14ac:dyDescent="0.3">
      <c r="B31" s="1" t="s">
        <v>73</v>
      </c>
      <c r="C31" s="1">
        <v>20</v>
      </c>
      <c r="E31" s="1" t="s">
        <v>123</v>
      </c>
      <c r="F31" s="1">
        <v>20</v>
      </c>
      <c r="H31" s="1" t="s">
        <v>122</v>
      </c>
      <c r="I31" s="1">
        <v>20</v>
      </c>
    </row>
    <row r="32" spans="2:17" x14ac:dyDescent="0.3">
      <c r="B32" s="1" t="s">
        <v>74</v>
      </c>
      <c r="C32" s="1">
        <v>30</v>
      </c>
      <c r="E32" s="1" t="s">
        <v>74</v>
      </c>
      <c r="F32" s="1">
        <v>30</v>
      </c>
      <c r="H32" s="1" t="s">
        <v>59</v>
      </c>
      <c r="I32" s="1">
        <v>10</v>
      </c>
    </row>
    <row r="33" spans="2:14" x14ac:dyDescent="0.3">
      <c r="B33" s="1" t="s">
        <v>59</v>
      </c>
      <c r="C33" s="1">
        <v>10</v>
      </c>
      <c r="E33" s="1" t="s">
        <v>59</v>
      </c>
      <c r="F33" s="1">
        <v>10</v>
      </c>
      <c r="H33" s="52" t="s">
        <v>126</v>
      </c>
      <c r="I33" s="54">
        <v>42</v>
      </c>
    </row>
    <row r="34" spans="2:14" x14ac:dyDescent="0.3">
      <c r="B34" s="1"/>
      <c r="C34" s="1">
        <f>C30+((C29-C31)/C32*C33)</f>
        <v>29.5</v>
      </c>
      <c r="E34" s="52" t="s">
        <v>124</v>
      </c>
      <c r="F34" s="53">
        <v>21.166666666666668</v>
      </c>
      <c r="G34" s="37"/>
      <c r="H34" s="32"/>
      <c r="I34" s="32"/>
      <c r="J34" s="32"/>
      <c r="K34" s="32"/>
      <c r="L34" s="32"/>
      <c r="M34" s="32"/>
      <c r="N34" s="32"/>
    </row>
    <row r="35" spans="2:14" x14ac:dyDescent="0.3">
      <c r="F35" s="39"/>
      <c r="G35" s="37"/>
      <c r="H35" s="32"/>
      <c r="I35" s="32"/>
      <c r="J35" s="32"/>
      <c r="K35" s="32"/>
      <c r="L35" s="32"/>
      <c r="M35" s="32"/>
      <c r="N35" s="32"/>
    </row>
    <row r="36" spans="2:14" x14ac:dyDescent="0.3">
      <c r="F36" s="39"/>
      <c r="G36" s="37"/>
      <c r="H36" s="32"/>
      <c r="I36" s="32"/>
      <c r="J36" s="32"/>
      <c r="K36" s="32"/>
      <c r="L36" s="32"/>
      <c r="M36" s="32"/>
      <c r="N36" s="32"/>
    </row>
    <row r="37" spans="2:14" x14ac:dyDescent="0.3">
      <c r="F37" s="39"/>
      <c r="G37" s="37"/>
      <c r="H37" s="32"/>
      <c r="I37" s="32"/>
      <c r="J37" s="32"/>
      <c r="K37" s="32"/>
      <c r="L37" s="32"/>
      <c r="M37" s="32"/>
      <c r="N37" s="32"/>
    </row>
    <row r="38" spans="2:14" x14ac:dyDescent="0.3">
      <c r="E38" s="29" t="s">
        <v>128</v>
      </c>
      <c r="F38" s="51">
        <f>C34</f>
        <v>29.5</v>
      </c>
      <c r="G38" s="37"/>
      <c r="H38" s="32"/>
      <c r="I38" s="32"/>
      <c r="J38" s="32"/>
      <c r="K38" s="32"/>
      <c r="L38" s="32"/>
      <c r="M38" s="32"/>
      <c r="N38" s="32"/>
    </row>
    <row r="39" spans="2:14" x14ac:dyDescent="0.3">
      <c r="F39" s="39"/>
      <c r="G39" s="37"/>
      <c r="H39" s="32"/>
      <c r="I39" s="32"/>
      <c r="J39" s="32"/>
      <c r="K39" s="32"/>
      <c r="L39" s="32"/>
      <c r="M39" s="32"/>
      <c r="N39" s="32"/>
    </row>
    <row r="40" spans="2:14" x14ac:dyDescent="0.3">
      <c r="F40" s="39"/>
      <c r="G40" s="37"/>
      <c r="H40" s="32"/>
      <c r="I40" s="32"/>
      <c r="J40" s="32"/>
      <c r="K40" s="32"/>
      <c r="L40" s="32"/>
      <c r="M40" s="32"/>
      <c r="N40" s="32"/>
    </row>
    <row r="41" spans="2:14" x14ac:dyDescent="0.3">
      <c r="H41" s="32"/>
      <c r="I41" s="32"/>
      <c r="J41" s="32"/>
      <c r="K41" s="32"/>
      <c r="L41" s="32"/>
      <c r="M41" s="32"/>
      <c r="N41" s="32"/>
    </row>
    <row r="42" spans="2:14" x14ac:dyDescent="0.3">
      <c r="H42" s="32"/>
      <c r="M42" s="32"/>
      <c r="N42" s="32"/>
    </row>
    <row r="43" spans="2:14" x14ac:dyDescent="0.3">
      <c r="H43" s="32"/>
      <c r="M43" s="32"/>
      <c r="N43" s="32"/>
    </row>
    <row r="44" spans="2:14" x14ac:dyDescent="0.3">
      <c r="H44" s="32"/>
      <c r="M44" s="32"/>
      <c r="N44" s="32"/>
    </row>
    <row r="45" spans="2:14" x14ac:dyDescent="0.3">
      <c r="H45" s="32"/>
      <c r="M45" s="32"/>
      <c r="N45" s="32"/>
    </row>
    <row r="46" spans="2:14" x14ac:dyDescent="0.3">
      <c r="H46" s="32"/>
      <c r="M46" s="32"/>
      <c r="N46" s="32"/>
    </row>
    <row r="47" spans="2:14" x14ac:dyDescent="0.3">
      <c r="C47" s="41"/>
      <c r="H47" s="32"/>
      <c r="J47" s="41"/>
      <c r="M47" s="32"/>
      <c r="N47" s="32"/>
    </row>
    <row r="48" spans="2:14" x14ac:dyDescent="0.3">
      <c r="F48" s="39"/>
      <c r="G48" s="37"/>
      <c r="H48" s="32"/>
      <c r="I48" s="32"/>
      <c r="J48" s="32"/>
      <c r="K48" s="32"/>
      <c r="L48" s="32"/>
      <c r="M48" s="32"/>
      <c r="N48" s="32"/>
    </row>
    <row r="49" spans="5:14" x14ac:dyDescent="0.3">
      <c r="H49" s="32"/>
      <c r="I49" s="32"/>
      <c r="J49" s="32"/>
      <c r="K49" s="32"/>
    </row>
    <row r="50" spans="5:14" x14ac:dyDescent="0.3">
      <c r="H50" s="32"/>
      <c r="I50" s="32"/>
      <c r="J50" s="32"/>
      <c r="K50" s="32"/>
    </row>
    <row r="51" spans="5:14" x14ac:dyDescent="0.3">
      <c r="H51" s="32"/>
      <c r="I51" s="32"/>
      <c r="J51" s="32"/>
      <c r="K51" s="32"/>
    </row>
    <row r="52" spans="5:14" x14ac:dyDescent="0.3">
      <c r="H52" s="32"/>
      <c r="I52" s="32"/>
      <c r="J52" s="32"/>
      <c r="K52" s="32"/>
    </row>
    <row r="53" spans="5:14" x14ac:dyDescent="0.3">
      <c r="H53" s="32"/>
      <c r="I53" s="32"/>
      <c r="J53" s="32"/>
      <c r="K53" s="32"/>
    </row>
    <row r="54" spans="5:14" x14ac:dyDescent="0.3">
      <c r="G54" s="42"/>
      <c r="H54" s="32"/>
      <c r="I54" s="32"/>
      <c r="J54" s="32"/>
      <c r="K54" s="32"/>
    </row>
    <row r="55" spans="5:14" x14ac:dyDescent="0.3">
      <c r="E55" s="43"/>
      <c r="F55" s="39"/>
      <c r="G55" s="37"/>
      <c r="H55" s="32"/>
      <c r="I55" s="32"/>
      <c r="J55" s="32"/>
      <c r="K55" s="32"/>
      <c r="L55" s="32"/>
      <c r="M55" s="32"/>
      <c r="N55" s="32"/>
    </row>
    <row r="56" spans="5:14" x14ac:dyDescent="0.3">
      <c r="F56" s="39"/>
      <c r="G56" s="37"/>
      <c r="H56" s="32"/>
      <c r="I56" s="32"/>
      <c r="J56" s="32"/>
      <c r="K56" s="32"/>
      <c r="L56" s="32"/>
      <c r="M56" s="32"/>
      <c r="N56" s="32"/>
    </row>
    <row r="61" spans="5:14" x14ac:dyDescent="0.3">
      <c r="F61" s="39"/>
      <c r="G61" s="37"/>
      <c r="H61" s="32"/>
      <c r="I61" s="32"/>
      <c r="J61" s="32"/>
      <c r="K61" s="32"/>
      <c r="L61" s="32"/>
      <c r="M61" s="32"/>
      <c r="N61" s="32"/>
    </row>
    <row r="62" spans="5:14" x14ac:dyDescent="0.3">
      <c r="F62" s="39"/>
      <c r="G62" s="37"/>
      <c r="H62" s="32"/>
      <c r="I62" s="32"/>
      <c r="J62" s="32"/>
      <c r="K62" s="32"/>
      <c r="L62" s="32"/>
      <c r="M62" s="32"/>
      <c r="N62" s="32"/>
    </row>
    <row r="63" spans="5:14" x14ac:dyDescent="0.3">
      <c r="F63" s="39"/>
      <c r="G63" s="37"/>
      <c r="H63" s="32"/>
      <c r="I63" s="32"/>
      <c r="J63" s="32"/>
      <c r="K63" s="32"/>
      <c r="L63" s="32"/>
      <c r="M63" s="32"/>
      <c r="N63" s="32"/>
    </row>
    <row r="64" spans="5:14" x14ac:dyDescent="0.3">
      <c r="F64" s="39"/>
      <c r="G64" s="37"/>
      <c r="H64" s="32"/>
      <c r="I64" s="32"/>
      <c r="J64" s="32"/>
      <c r="K64" s="32"/>
      <c r="L64" s="32"/>
      <c r="M64" s="32"/>
      <c r="N64" s="32"/>
    </row>
    <row r="65" spans="6:14" x14ac:dyDescent="0.3">
      <c r="F65" s="39"/>
      <c r="G65" s="37"/>
      <c r="H65" s="32"/>
      <c r="I65" s="32"/>
      <c r="J65" s="32"/>
      <c r="K65" s="32"/>
      <c r="L65" s="32"/>
      <c r="M65" s="32"/>
      <c r="N65" s="32"/>
    </row>
    <row r="66" spans="6:14" x14ac:dyDescent="0.3">
      <c r="F66" s="39"/>
      <c r="G66" s="37"/>
      <c r="H66" s="32"/>
      <c r="I66" s="32"/>
      <c r="J66" s="32"/>
      <c r="K66" s="32"/>
      <c r="L66" s="32"/>
      <c r="M66" s="32"/>
      <c r="N66" s="32"/>
    </row>
    <row r="67" spans="6:14" x14ac:dyDescent="0.3">
      <c r="F67" s="39"/>
      <c r="G67" s="37"/>
      <c r="H67" s="32"/>
      <c r="I67" s="32"/>
      <c r="J67" s="32"/>
      <c r="K67" s="32"/>
      <c r="L67" s="32"/>
      <c r="M67" s="32"/>
      <c r="N67" s="32"/>
    </row>
    <row r="68" spans="6:14" x14ac:dyDescent="0.3">
      <c r="F68" s="39"/>
      <c r="G68" s="37"/>
      <c r="H68" s="32"/>
      <c r="I68" s="32"/>
      <c r="J68" s="32"/>
      <c r="K68" s="32"/>
      <c r="L68" s="32"/>
      <c r="M68" s="32"/>
      <c r="N68" s="32"/>
    </row>
    <row r="69" spans="6:14" x14ac:dyDescent="0.3">
      <c r="F69" s="39"/>
      <c r="G69" s="37"/>
      <c r="H69" s="32"/>
      <c r="I69" s="32"/>
      <c r="J69" s="32"/>
      <c r="K69" s="32"/>
      <c r="L69" s="32"/>
      <c r="M69" s="32"/>
      <c r="N69" s="32"/>
    </row>
    <row r="70" spans="6:14" x14ac:dyDescent="0.3">
      <c r="F70" s="39"/>
      <c r="G70" s="37"/>
      <c r="H70" s="32"/>
      <c r="I70" s="32"/>
      <c r="J70" s="32"/>
      <c r="K70" s="32"/>
      <c r="L70" s="32"/>
      <c r="M70" s="32"/>
      <c r="N70" s="32"/>
    </row>
    <row r="75" spans="6:14" x14ac:dyDescent="0.3">
      <c r="F75" s="39"/>
      <c r="G75" s="37"/>
      <c r="H75" s="32"/>
      <c r="I75" s="32"/>
      <c r="J75" s="32"/>
      <c r="K75" s="32"/>
      <c r="L75" s="32"/>
      <c r="M75" s="32"/>
      <c r="N75" s="32"/>
    </row>
    <row r="76" spans="6:14" x14ac:dyDescent="0.3">
      <c r="F76" s="39"/>
      <c r="G76" s="37"/>
      <c r="H76" s="32"/>
      <c r="I76" s="32"/>
      <c r="J76" s="32"/>
      <c r="K76" s="32"/>
      <c r="L76" s="32"/>
      <c r="M76" s="32"/>
      <c r="N76" s="32"/>
    </row>
    <row r="77" spans="6:14" x14ac:dyDescent="0.3">
      <c r="F77" s="39"/>
      <c r="G77" s="37"/>
      <c r="H77" s="32"/>
      <c r="I77" s="32"/>
      <c r="J77" s="32"/>
      <c r="K77" s="32"/>
      <c r="L77" s="32"/>
      <c r="M77" s="32"/>
      <c r="N77" s="32"/>
    </row>
    <row r="78" spans="6:14" x14ac:dyDescent="0.3">
      <c r="F78" s="39"/>
      <c r="G78" s="37"/>
      <c r="H78" s="32"/>
      <c r="I78" s="32"/>
      <c r="J78" s="32"/>
      <c r="K78" s="32"/>
      <c r="L78" s="32"/>
      <c r="M78" s="32"/>
      <c r="N78" s="32"/>
    </row>
    <row r="79" spans="6:14" x14ac:dyDescent="0.3">
      <c r="F79" s="39"/>
      <c r="G79" s="37"/>
      <c r="H79" s="32"/>
      <c r="I79" s="32"/>
      <c r="J79" s="32"/>
      <c r="K79" s="32"/>
      <c r="L79" s="32"/>
      <c r="M79" s="32"/>
      <c r="N79" s="32"/>
    </row>
    <row r="80" spans="6:14" x14ac:dyDescent="0.3">
      <c r="F80" s="39"/>
      <c r="G80" s="37"/>
      <c r="H80" s="32"/>
      <c r="I80" s="32"/>
      <c r="J80" s="32"/>
      <c r="K80" s="32"/>
      <c r="L80" s="32"/>
      <c r="M80" s="32"/>
      <c r="N80" s="32"/>
    </row>
    <row r="81" spans="4:14" x14ac:dyDescent="0.3">
      <c r="F81" s="39"/>
      <c r="G81" s="37"/>
      <c r="H81" s="32"/>
      <c r="I81" s="32"/>
      <c r="J81" s="32"/>
      <c r="K81" s="32"/>
      <c r="L81" s="32"/>
      <c r="M81" s="32"/>
      <c r="N81" s="32"/>
    </row>
    <row r="83" spans="4:14" x14ac:dyDescent="0.3">
      <c r="F83" s="39"/>
      <c r="G83" s="37"/>
      <c r="H83" s="32"/>
      <c r="I83" s="32"/>
      <c r="J83" s="32"/>
      <c r="K83" s="32"/>
      <c r="L83" s="32"/>
      <c r="M83" s="32"/>
      <c r="N83" s="32"/>
    </row>
    <row r="87" spans="4:14" x14ac:dyDescent="0.3">
      <c r="F87" s="39"/>
      <c r="G87" s="37"/>
      <c r="H87" s="32"/>
      <c r="I87" s="32"/>
      <c r="J87" s="32"/>
      <c r="K87" s="32"/>
      <c r="L87" s="32"/>
      <c r="M87" s="32"/>
      <c r="N87" s="32"/>
    </row>
    <row r="88" spans="4:14" x14ac:dyDescent="0.3">
      <c r="F88" s="39"/>
      <c r="G88" s="37"/>
      <c r="H88" s="32"/>
      <c r="I88" s="32"/>
      <c r="J88" s="32"/>
      <c r="K88" s="32"/>
      <c r="L88" s="32"/>
      <c r="M88" s="32"/>
      <c r="N88" s="32"/>
    </row>
    <row r="89" spans="4:14" x14ac:dyDescent="0.3">
      <c r="F89" s="39"/>
      <c r="G89" s="37"/>
      <c r="H89" s="32"/>
      <c r="I89" s="32"/>
      <c r="J89" s="32"/>
      <c r="K89" s="32"/>
      <c r="L89" s="32"/>
      <c r="M89" s="32"/>
      <c r="N89" s="32"/>
    </row>
    <row r="90" spans="4:14" x14ac:dyDescent="0.3">
      <c r="F90" s="39"/>
      <c r="G90" s="37"/>
      <c r="H90" s="32"/>
      <c r="I90" s="32"/>
      <c r="J90" s="32"/>
      <c r="K90" s="32"/>
      <c r="L90" s="32"/>
      <c r="M90" s="32"/>
      <c r="N90" s="32"/>
    </row>
    <row r="91" spans="4:14" x14ac:dyDescent="0.3">
      <c r="F91" s="39"/>
      <c r="G91" s="37"/>
      <c r="H91" s="32"/>
      <c r="I91" s="32"/>
      <c r="J91" s="32"/>
      <c r="K91" s="32"/>
      <c r="L91" s="32"/>
      <c r="M91" s="32"/>
      <c r="N91" s="32"/>
    </row>
    <row r="92" spans="4:14" x14ac:dyDescent="0.3">
      <c r="D92" s="44"/>
      <c r="E92" s="44"/>
      <c r="F92" s="45"/>
      <c r="G92" s="46"/>
      <c r="H92" s="47"/>
      <c r="I92" s="47"/>
      <c r="J92" s="47"/>
      <c r="K92" s="47"/>
      <c r="L92" s="32"/>
      <c r="M92" s="32"/>
      <c r="N92" s="32"/>
    </row>
    <row r="93" spans="4:14" x14ac:dyDescent="0.3">
      <c r="F93" s="39"/>
      <c r="G93" s="37"/>
      <c r="H93" s="32"/>
      <c r="I93" s="32"/>
      <c r="J93" s="32"/>
      <c r="K93" s="32"/>
      <c r="L93" s="32"/>
      <c r="M93" s="32"/>
      <c r="N93" s="32"/>
    </row>
    <row r="94" spans="4:14" x14ac:dyDescent="0.3">
      <c r="F94" s="39"/>
      <c r="G94" s="37"/>
      <c r="H94" s="32"/>
      <c r="I94" s="32"/>
      <c r="J94" s="32"/>
      <c r="K94" s="32"/>
      <c r="L94" s="32"/>
      <c r="M94" s="32"/>
      <c r="N94" s="32"/>
    </row>
    <row r="95" spans="4:14" x14ac:dyDescent="0.3">
      <c r="F95" s="39"/>
      <c r="G95" s="37"/>
      <c r="H95" s="32"/>
      <c r="I95" s="32"/>
      <c r="J95" s="32"/>
      <c r="K95" s="32"/>
      <c r="L95" s="32"/>
      <c r="M95" s="32"/>
      <c r="N95" s="32"/>
    </row>
    <row r="96" spans="4:14" x14ac:dyDescent="0.3">
      <c r="F96" s="39"/>
      <c r="G96" s="37"/>
      <c r="H96" s="32"/>
      <c r="I96" s="32"/>
      <c r="J96" s="32"/>
      <c r="K96" s="32"/>
      <c r="L96" s="32"/>
      <c r="M96" s="32"/>
      <c r="N96" s="32"/>
    </row>
    <row r="97" spans="5:14" x14ac:dyDescent="0.3">
      <c r="F97" s="39"/>
      <c r="G97" s="37"/>
      <c r="H97" s="32"/>
      <c r="I97" s="32"/>
      <c r="J97" s="32"/>
      <c r="K97" s="32"/>
      <c r="L97" s="32"/>
      <c r="M97" s="32"/>
      <c r="N97" s="32"/>
    </row>
    <row r="98" spans="5:14" x14ac:dyDescent="0.3">
      <c r="F98" s="39"/>
      <c r="G98" s="37"/>
      <c r="H98" s="32"/>
      <c r="I98" s="32"/>
      <c r="J98" s="32"/>
      <c r="K98" s="32"/>
      <c r="L98" s="32"/>
      <c r="M98" s="32"/>
      <c r="N98" s="32"/>
    </row>
    <row r="99" spans="5:14" x14ac:dyDescent="0.3">
      <c r="E99" s="42"/>
      <c r="F99" s="39"/>
      <c r="G99" s="37"/>
      <c r="H99" s="32"/>
      <c r="I99" s="32"/>
      <c r="J99" s="32"/>
      <c r="K99" s="32"/>
      <c r="L99" s="32"/>
      <c r="M99" s="32"/>
      <c r="N99" s="32"/>
    </row>
    <row r="105" spans="5:14" x14ac:dyDescent="0.3">
      <c r="F105" s="39"/>
      <c r="G105" s="37"/>
      <c r="H105" s="32"/>
      <c r="I105" s="32"/>
      <c r="J105" s="32"/>
      <c r="K105" s="32"/>
      <c r="L105" s="32"/>
      <c r="M105" s="32"/>
      <c r="N105" s="32"/>
    </row>
    <row r="106" spans="5:14" x14ac:dyDescent="0.3">
      <c r="F106" s="39"/>
      <c r="G106" s="37"/>
      <c r="H106" s="32"/>
      <c r="I106" s="32"/>
      <c r="J106" s="32"/>
      <c r="K106" s="32"/>
      <c r="L106" s="32"/>
      <c r="M106" s="32"/>
      <c r="N106" s="32"/>
    </row>
    <row r="107" spans="5:14" x14ac:dyDescent="0.3">
      <c r="F107" s="39"/>
      <c r="G107" s="37"/>
      <c r="H107" s="32"/>
      <c r="I107" s="32"/>
      <c r="J107" s="32"/>
      <c r="K107" s="32"/>
      <c r="L107" s="32"/>
      <c r="M107" s="32"/>
      <c r="N107" s="32"/>
    </row>
    <row r="108" spans="5:14" x14ac:dyDescent="0.3">
      <c r="F108" s="39"/>
      <c r="G108" s="37"/>
      <c r="H108" s="32"/>
      <c r="I108" s="32"/>
      <c r="J108" s="32"/>
      <c r="K108" s="32"/>
      <c r="L108" s="32"/>
      <c r="M108" s="32"/>
      <c r="N108" s="32"/>
    </row>
    <row r="109" spans="5:14" x14ac:dyDescent="0.3">
      <c r="F109" s="39"/>
      <c r="G109" s="37"/>
      <c r="H109" s="32"/>
      <c r="I109" s="32"/>
      <c r="J109" s="32"/>
      <c r="K109" s="32"/>
      <c r="L109" s="32"/>
      <c r="M109" s="32"/>
      <c r="N109" s="32"/>
    </row>
    <row r="111" spans="5:14" x14ac:dyDescent="0.3">
      <c r="F111" s="39"/>
      <c r="G111" s="37"/>
      <c r="H111" s="32"/>
      <c r="I111" s="32"/>
      <c r="J111" s="32"/>
      <c r="K111" s="32"/>
      <c r="L111" s="32"/>
      <c r="M111" s="32"/>
      <c r="N111" s="32"/>
    </row>
    <row r="112" spans="5:14" x14ac:dyDescent="0.3">
      <c r="F112" s="39"/>
      <c r="G112" s="37"/>
      <c r="H112" s="32"/>
      <c r="I112" s="32"/>
      <c r="J112" s="32"/>
      <c r="K112" s="32"/>
      <c r="L112" s="32"/>
      <c r="M112" s="32"/>
      <c r="N112" s="32"/>
    </row>
    <row r="113" spans="4:14" x14ac:dyDescent="0.3">
      <c r="F113" s="39"/>
      <c r="G113" s="37"/>
      <c r="H113" s="32"/>
      <c r="I113" s="32"/>
      <c r="J113" s="32"/>
      <c r="K113" s="32"/>
      <c r="L113" s="32"/>
      <c r="M113" s="32"/>
      <c r="N113" s="32"/>
    </row>
    <row r="114" spans="4:14" x14ac:dyDescent="0.3">
      <c r="F114" s="39"/>
      <c r="G114" s="37"/>
      <c r="H114" s="32"/>
      <c r="I114" s="32"/>
      <c r="J114" s="32"/>
      <c r="K114" s="32"/>
      <c r="L114" s="32"/>
      <c r="M114" s="32"/>
      <c r="N114" s="32"/>
    </row>
    <row r="115" spans="4:14" x14ac:dyDescent="0.3">
      <c r="F115" s="39"/>
      <c r="G115" s="37"/>
      <c r="H115" s="32"/>
      <c r="I115" s="32"/>
      <c r="J115" s="32"/>
      <c r="K115" s="32"/>
      <c r="L115" s="32"/>
      <c r="M115" s="32"/>
      <c r="N115" s="32"/>
    </row>
    <row r="116" spans="4:14" x14ac:dyDescent="0.3">
      <c r="F116" s="39"/>
      <c r="G116" s="37"/>
      <c r="H116" s="32"/>
      <c r="I116" s="32"/>
      <c r="J116" s="32"/>
      <c r="K116" s="32"/>
      <c r="L116" s="32"/>
      <c r="M116" s="32"/>
      <c r="N116" s="32"/>
    </row>
    <row r="117" spans="4:14" x14ac:dyDescent="0.3">
      <c r="F117" s="39"/>
      <c r="G117" s="37"/>
      <c r="H117" s="32"/>
      <c r="I117" s="32"/>
      <c r="J117" s="32"/>
      <c r="K117" s="32"/>
      <c r="L117" s="32"/>
      <c r="M117" s="32"/>
      <c r="N117" s="32"/>
    </row>
    <row r="118" spans="4:14" x14ac:dyDescent="0.3">
      <c r="F118" s="39"/>
      <c r="G118" s="37"/>
      <c r="H118" s="32"/>
      <c r="I118" s="32"/>
      <c r="J118" s="32"/>
      <c r="K118" s="32"/>
      <c r="L118" s="32"/>
      <c r="M118" s="32"/>
      <c r="N118" s="32"/>
    </row>
    <row r="119" spans="4:14" x14ac:dyDescent="0.3">
      <c r="F119" s="39"/>
      <c r="G119" s="37"/>
      <c r="H119" s="32"/>
      <c r="I119" s="32"/>
      <c r="J119" s="32"/>
      <c r="K119" s="32"/>
      <c r="L119" s="32"/>
      <c r="M119" s="32"/>
      <c r="N119" s="32"/>
    </row>
    <row r="120" spans="4:14" x14ac:dyDescent="0.3">
      <c r="F120" s="39"/>
      <c r="G120" s="37"/>
      <c r="H120" s="32"/>
      <c r="I120" s="32"/>
      <c r="J120" s="32"/>
      <c r="K120" s="32"/>
      <c r="L120" s="32"/>
      <c r="M120" s="32"/>
      <c r="N120" s="32"/>
    </row>
    <row r="121" spans="4:14" x14ac:dyDescent="0.3">
      <c r="F121" s="39"/>
      <c r="G121" s="37"/>
      <c r="H121" s="32"/>
      <c r="I121" s="32"/>
      <c r="J121" s="32"/>
      <c r="K121" s="32"/>
      <c r="L121" s="32"/>
      <c r="M121" s="32"/>
      <c r="N121" s="32"/>
    </row>
    <row r="122" spans="4:14" x14ac:dyDescent="0.3">
      <c r="F122" s="39"/>
      <c r="G122" s="37"/>
      <c r="H122" s="32"/>
      <c r="I122" s="32"/>
      <c r="J122" s="32"/>
      <c r="K122" s="32"/>
      <c r="L122" s="32"/>
      <c r="M122" s="32"/>
      <c r="N122" s="32"/>
    </row>
    <row r="123" spans="4:14" x14ac:dyDescent="0.3">
      <c r="F123" s="39"/>
      <c r="G123" s="37"/>
      <c r="H123" s="32"/>
      <c r="I123" s="32"/>
      <c r="J123" s="32"/>
      <c r="K123" s="32"/>
      <c r="L123" s="32"/>
      <c r="M123" s="32"/>
      <c r="N123" s="32"/>
    </row>
    <row r="124" spans="4:14" x14ac:dyDescent="0.3">
      <c r="D124" s="43"/>
      <c r="F124" s="39"/>
      <c r="G124" s="37"/>
      <c r="H124" s="32"/>
      <c r="I124" s="32"/>
      <c r="J124" s="32"/>
      <c r="K124" s="32"/>
      <c r="L124" s="32"/>
      <c r="M124" s="32"/>
      <c r="N124" s="32"/>
    </row>
    <row r="125" spans="4:14" x14ac:dyDescent="0.3">
      <c r="F125" s="39"/>
      <c r="G125" s="37"/>
      <c r="H125" s="32"/>
      <c r="I125" s="32"/>
      <c r="J125" s="32"/>
      <c r="K125" s="32"/>
      <c r="L125" s="32"/>
      <c r="M125" s="32"/>
      <c r="N125" s="32"/>
    </row>
    <row r="126" spans="4:14" x14ac:dyDescent="0.3">
      <c r="F126" s="39"/>
      <c r="G126" s="37"/>
      <c r="H126" s="48"/>
      <c r="I126" s="32"/>
      <c r="J126" s="32"/>
      <c r="K126" s="32"/>
      <c r="L126" s="32"/>
      <c r="M126" s="32"/>
      <c r="N126" s="32"/>
    </row>
    <row r="129" spans="6:14" x14ac:dyDescent="0.3">
      <c r="F129" s="39"/>
      <c r="G129" s="37"/>
      <c r="H129" s="32"/>
      <c r="I129" s="32"/>
      <c r="J129" s="32"/>
      <c r="K129" s="32"/>
      <c r="L129" s="32"/>
      <c r="M129" s="32"/>
      <c r="N129" s="32"/>
    </row>
    <row r="130" spans="6:14" x14ac:dyDescent="0.3">
      <c r="F130" s="39"/>
      <c r="G130" s="37"/>
      <c r="H130" s="32"/>
      <c r="I130" s="32"/>
      <c r="J130" s="32"/>
      <c r="K130" s="32"/>
      <c r="L130" s="32"/>
      <c r="M130" s="32"/>
      <c r="N130" s="32"/>
    </row>
    <row r="131" spans="6:14" x14ac:dyDescent="0.3">
      <c r="F131" s="39"/>
      <c r="G131" s="37"/>
      <c r="H131" s="32"/>
      <c r="I131" s="32"/>
      <c r="J131" s="32"/>
      <c r="K131" s="32"/>
      <c r="L131" s="32"/>
      <c r="M131" s="32"/>
      <c r="N131" s="32"/>
    </row>
    <row r="132" spans="6:14" x14ac:dyDescent="0.3">
      <c r="F132" s="39"/>
      <c r="G132" s="37"/>
      <c r="H132" s="32"/>
      <c r="I132" s="32"/>
      <c r="J132" s="32"/>
      <c r="K132" s="32"/>
      <c r="L132" s="32"/>
      <c r="M132" s="32"/>
      <c r="N132" s="32"/>
    </row>
    <row r="133" spans="6:14" x14ac:dyDescent="0.3">
      <c r="F133" s="39"/>
      <c r="G133" s="37"/>
      <c r="H133" s="32"/>
      <c r="I133" s="32"/>
      <c r="J133" s="32"/>
      <c r="K133" s="32"/>
      <c r="L133" s="32"/>
      <c r="M133" s="32"/>
      <c r="N133" s="32"/>
    </row>
    <row r="134" spans="6:14" x14ac:dyDescent="0.3">
      <c r="F134" s="39"/>
      <c r="G134" s="37"/>
      <c r="H134" s="32"/>
      <c r="I134" s="32"/>
      <c r="J134" s="32"/>
      <c r="K134" s="32"/>
      <c r="L134" s="32"/>
      <c r="M134" s="32"/>
      <c r="N134" s="32"/>
    </row>
    <row r="135" spans="6:14" x14ac:dyDescent="0.3">
      <c r="F135" s="39"/>
      <c r="G135" s="37"/>
      <c r="H135" s="32"/>
      <c r="I135" s="32"/>
      <c r="J135" s="32"/>
      <c r="K135" s="32"/>
      <c r="L135" s="32"/>
      <c r="M135" s="32"/>
      <c r="N135" s="32"/>
    </row>
    <row r="136" spans="6:14" x14ac:dyDescent="0.3">
      <c r="F136" s="39"/>
      <c r="G136" s="37"/>
      <c r="H136" s="32"/>
      <c r="I136" s="32"/>
      <c r="J136" s="32"/>
      <c r="K136" s="32"/>
      <c r="L136" s="32"/>
      <c r="M136" s="32"/>
      <c r="N136" s="32"/>
    </row>
    <row r="143" spans="6:14" x14ac:dyDescent="0.3">
      <c r="F143" s="39"/>
      <c r="G143" s="37"/>
      <c r="H143" s="32"/>
      <c r="I143" s="32"/>
      <c r="J143" s="32"/>
      <c r="K143" s="32"/>
      <c r="L143" s="32"/>
      <c r="M143" s="32"/>
      <c r="N143" s="32"/>
    </row>
    <row r="144" spans="6:14" x14ac:dyDescent="0.3">
      <c r="F144" s="39"/>
      <c r="G144" s="37"/>
      <c r="H144" s="32"/>
      <c r="I144" s="32"/>
      <c r="J144" s="32"/>
      <c r="K144" s="32"/>
      <c r="L144" s="32"/>
      <c r="M144" s="32"/>
      <c r="N144" s="32"/>
    </row>
    <row r="145" spans="6:14" x14ac:dyDescent="0.3">
      <c r="F145" s="39"/>
      <c r="G145" s="37"/>
      <c r="H145" s="32"/>
      <c r="I145" s="32"/>
      <c r="J145" s="32"/>
      <c r="K145" s="32"/>
      <c r="L145" s="32"/>
      <c r="M145" s="32"/>
      <c r="N145" s="32"/>
    </row>
    <row r="146" spans="6:14" x14ac:dyDescent="0.3">
      <c r="F146" s="39"/>
      <c r="G146" s="37"/>
      <c r="H146" s="32"/>
      <c r="I146" s="32"/>
      <c r="J146" s="32"/>
      <c r="K146" s="32"/>
      <c r="L146" s="32"/>
      <c r="M146" s="32"/>
      <c r="N146" s="32"/>
    </row>
    <row r="147" spans="6:14" x14ac:dyDescent="0.3">
      <c r="F147" s="39"/>
      <c r="G147" s="37"/>
      <c r="H147" s="32"/>
      <c r="I147" s="32"/>
      <c r="J147" s="32"/>
      <c r="K147" s="32"/>
      <c r="L147" s="32"/>
      <c r="M147" s="32"/>
      <c r="N147" s="32"/>
    </row>
  </sheetData>
  <mergeCells count="11">
    <mergeCell ref="P13:P14"/>
    <mergeCell ref="Q13:Q14"/>
    <mergeCell ref="B13:B14"/>
    <mergeCell ref="C13:E14"/>
    <mergeCell ref="F13:F14"/>
    <mergeCell ref="G13:G14"/>
    <mergeCell ref="B21:E21"/>
    <mergeCell ref="J13:J14"/>
    <mergeCell ref="K13:M13"/>
    <mergeCell ref="N13:N14"/>
    <mergeCell ref="O13:O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</dc:creator>
  <cp:lastModifiedBy>muhammad saidi</cp:lastModifiedBy>
  <dcterms:created xsi:type="dcterms:W3CDTF">2024-10-28T02:42:48Z</dcterms:created>
  <dcterms:modified xsi:type="dcterms:W3CDTF">2024-12-10T03:43:16Z</dcterms:modified>
</cp:coreProperties>
</file>