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cas/repos/onearth/lca/data/lca/mock/"/>
    </mc:Choice>
  </mc:AlternateContent>
  <xr:revisionPtr revIDLastSave="0" documentId="13_ncr:1_{E0950C85-927A-EF41-9E5E-A6FCCBF2687D}" xr6:coauthVersionLast="47" xr6:coauthVersionMax="47" xr10:uidLastSave="{00000000-0000-0000-0000-000000000000}"/>
  <bookViews>
    <workbookView xWindow="6940" yWindow="4780" windowWidth="27640" windowHeight="16940" xr2:uid="{97BB83AB-8777-AC4D-9955-DD737F502F6B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3" i="1" l="1"/>
  <c r="F39" i="1"/>
  <c r="F31" i="1"/>
  <c r="F23" i="1"/>
  <c r="F22" i="1"/>
  <c r="F21" i="1"/>
  <c r="F20" i="1"/>
  <c r="F19" i="1"/>
  <c r="F18" i="1"/>
  <c r="F4" i="1"/>
</calcChain>
</file>

<file path=xl/sharedStrings.xml><?xml version="1.0" encoding="utf-8"?>
<sst xmlns="http://schemas.openxmlformats.org/spreadsheetml/2006/main" count="267" uniqueCount="95">
  <si>
    <t>Entrada/Saída</t>
  </si>
  <si>
    <t>Classificação</t>
  </si>
  <si>
    <t>Nome RIMA</t>
  </si>
  <si>
    <t>Etapa Industrial</t>
  </si>
  <si>
    <t>Nome no Estudo (Ecoinvent)</t>
  </si>
  <si>
    <t>Quantidade</t>
  </si>
  <si>
    <t>Unidade</t>
  </si>
  <si>
    <t>Entrada</t>
  </si>
  <si>
    <t>Energia</t>
  </si>
  <si>
    <t>Energia hidroelétrica</t>
  </si>
  <si>
    <t>Fornos elétricos</t>
  </si>
  <si>
    <t>Energia Hidrelétrica</t>
  </si>
  <si>
    <t>MWh/t FeSiMg</t>
  </si>
  <si>
    <t>Serviço Auxiliar</t>
  </si>
  <si>
    <t>Combustível</t>
  </si>
  <si>
    <t>Máquinas para processamento e serviços</t>
  </si>
  <si>
    <t>Óleo Diesel (10% Biodiesel)</t>
  </si>
  <si>
    <t>t/t FeSiMg</t>
  </si>
  <si>
    <t>Combustão de Óleo Diesel</t>
  </si>
  <si>
    <t>L/t FeSiMg</t>
  </si>
  <si>
    <t>Matéria-Prima</t>
  </si>
  <si>
    <t>Consumo de carvão</t>
  </si>
  <si>
    <t>Florestal</t>
  </si>
  <si>
    <t>Carvão Vegetal</t>
  </si>
  <si>
    <t>Consumo de carepa</t>
  </si>
  <si>
    <t>market for mill scale</t>
  </si>
  <si>
    <t>Consumo de quartzo</t>
  </si>
  <si>
    <t>Quartzo Rima</t>
  </si>
  <si>
    <t>Consumo de calcário</t>
  </si>
  <si>
    <t>limestone production, crushed, washed</t>
  </si>
  <si>
    <t>Consumo de pasta eletrodódica</t>
  </si>
  <si>
    <t>coal tar // coke production</t>
  </si>
  <si>
    <t>Consumo de aço</t>
  </si>
  <si>
    <t>steel production, converter, unalloyed</t>
  </si>
  <si>
    <t>Consumo de vergalhão</t>
  </si>
  <si>
    <t>Consumo de tubo trefilado</t>
  </si>
  <si>
    <t>Tubo Trefilado</t>
  </si>
  <si>
    <t>Consumo de concreto refratário</t>
  </si>
  <si>
    <t>refractory production, fireclay, packed</t>
  </si>
  <si>
    <t>Consumo de placa refratária</t>
  </si>
  <si>
    <t>Consumo de pasta de revestimento a frio</t>
  </si>
  <si>
    <t>Consumo de argamassa</t>
  </si>
  <si>
    <t>cement mortar production</t>
  </si>
  <si>
    <t>Consumo de Nitrogênio</t>
  </si>
  <si>
    <t>nitrogen liquid // industrial gases production, cryogenic air separation</t>
  </si>
  <si>
    <t>Consumo de oxigênio</t>
  </si>
  <si>
    <t>oxygen, liquid // industrial gases production, cryogenic air separation</t>
  </si>
  <si>
    <t>Consumo de argônio</t>
  </si>
  <si>
    <t>Laboratório</t>
  </si>
  <si>
    <t>argon, crude, liquid // industrial gases production, cryogenic air separation</t>
  </si>
  <si>
    <t>Consumo de ácido nítrico</t>
  </si>
  <si>
    <t>nitric acid production, product in 50% solution state</t>
  </si>
  <si>
    <t>Consumo de ácido fluorídrico</t>
  </si>
  <si>
    <t>hydrogen fluoride//[RoW] hydrogen fluoride production</t>
  </si>
  <si>
    <t>Consumo de ácido clorídrico</t>
  </si>
  <si>
    <t>hydrochloric acid, without water, in 30% solution state // hydrochloric acid production, from the reaction of hydrogen with chlorine</t>
  </si>
  <si>
    <t>Consumo de água industrial</t>
  </si>
  <si>
    <t>Água Industrial</t>
  </si>
  <si>
    <t>m³/t FeSiMg</t>
  </si>
  <si>
    <t>Consumo Big-Bags</t>
  </si>
  <si>
    <t>textile, non-woven polypropylene // textile production, nonwoven polypropylene, spunbond</t>
  </si>
  <si>
    <t>Saída</t>
  </si>
  <si>
    <t>Coproduto</t>
  </si>
  <si>
    <t>Finos de carvão do peneiramento</t>
  </si>
  <si>
    <t>Finos de carvão</t>
  </si>
  <si>
    <t>Microssílica</t>
  </si>
  <si>
    <t>Escória</t>
  </si>
  <si>
    <t>Finos de quartzo</t>
  </si>
  <si>
    <t>Particulados</t>
  </si>
  <si>
    <t>Resíduo</t>
  </si>
  <si>
    <t>CO2 Redução</t>
  </si>
  <si>
    <t>Produto Intermediário</t>
  </si>
  <si>
    <t>FeSi 50</t>
  </si>
  <si>
    <t>Consumo FeSi 50</t>
  </si>
  <si>
    <t>Metalurgia de Panela</t>
  </si>
  <si>
    <t>Consumo Mg metálico</t>
  </si>
  <si>
    <t>Magnésio Primário</t>
  </si>
  <si>
    <t>Consumo de Cálcio Metálico</t>
  </si>
  <si>
    <t>Cálcio Metálico</t>
  </si>
  <si>
    <t>Consumo Mischmetal</t>
  </si>
  <si>
    <t>mischmetal production, primary</t>
  </si>
  <si>
    <t>Consumo Lantânio</t>
  </si>
  <si>
    <t>Lantânio Metálico</t>
  </si>
  <si>
    <t>Consumo Sucata de Aço</t>
  </si>
  <si>
    <t>market for scrap steel</t>
  </si>
  <si>
    <t>Produto Principal</t>
  </si>
  <si>
    <t>FeSiMg</t>
  </si>
  <si>
    <t>Raspa de FeSiMg</t>
  </si>
  <si>
    <t>Hipoclorito de sódio</t>
  </si>
  <si>
    <t>Tratamento de Água</t>
  </si>
  <si>
    <t>sodium hypochlorite, without water, in 15% solution state // chlor-alkali electrolysis, membrane cell</t>
  </si>
  <si>
    <t>TE 302</t>
  </si>
  <si>
    <t>sodium hydroxide, withou water, in 50% solution state // chlor-alkali electrolysis, membrane cell</t>
  </si>
  <si>
    <t>Observação</t>
  </si>
  <si>
    <t>Tipo Dado / Confiabilidade do Dado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</si>
</sst>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#,##0.0000"/>
  </numFmts>
  <fonts count="3" x14ac:knownFonts="1">
    <font>
      <sz val="12"/>
      <color theme="1"/>
      <name val="Aptos Narrow"/>
      <family val="2"/>
      <scheme val="minor"/>
    </font>
    <font>
      <b/>
      <sz val="11"/>
      <color rgb="FFFFFFFF"/>
      <name val="Aptos Narrow"/>
      <family val="2"/>
      <scheme val="minor"/>
    </font>
    <font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75623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2" fillId="0" borderId="1" xfId="0" applyFont="1" applyBorder="1"/>
    <xf numFmtId="0" fontId="0" fillId="0" borderId="1" xfId="0" applyBorder="1" applyAlignment="1">
      <alignment horizontal="left" vertical="center"/>
    </xf>
    <xf numFmtId="164" fontId="0" fillId="0" borderId="1" xfId="0" applyNumberFormat="1" applyBorder="1"/>
    <xf numFmtId="164" fontId="0" fillId="4" borderId="1" xfId="0" applyNumberFormat="1" applyFill="1" applyBorder="1"/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164" fontId="2" fillId="4" borderId="1" xfId="0" applyNumberFormat="1" applyFont="1" applyFill="1" applyBorder="1"/>
    <xf numFmtId="0" fontId="0" fillId="0" borderId="1" xfId="0" applyBorder="1" applyAlignment="1">
      <alignment horizontal="left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/>
    <xf numFmtId="0" fontId="0" fillId="4" borderId="1" xfId="0" applyFill="1" applyBorder="1" applyAlignment="1">
      <alignment horizontal="left" vertical="center"/>
    </xf>
    <xf numFmtId="0" fontId="0" fillId="4" borderId="1" xfId="0" applyFill="1" applyBorder="1"/>
    <xf numFmtId="0" fontId="0" fillId="0" borderId="1" xfId="0" applyBorder="1" applyAlignment="1">
      <alignment vertical="center"/>
    </xf>
    <xf numFmtId="0" fontId="0" fillId="0" borderId="1" xfId="0" applyBorder="1"/>
    <xf numFmtId="0" fontId="2" fillId="0" borderId="1" xfId="0" applyFont="1" applyBorder="1" applyAlignment="1">
      <alignment horizontal="left"/>
    </xf>
    <xf numFmtId="0" fontId="2" fillId="5" borderId="1" xfId="0" applyFont="1" applyFill="1" applyBorder="1"/>
    <xf numFmtId="165" fontId="1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ucas/repos/onearth/platform-v3-backend/src/data/lca/Copy%20of%20REV_241119_ICV_FeSiMg_v1.xlsx" TargetMode="External"/><Relationship Id="rId1" Type="http://schemas.openxmlformats.org/officeDocument/2006/relationships/externalLinkPath" Target="/Users/lucas/repos/onearth/platform-v3-backend/src/data/lca/Copy%20of%20REV_241119_ICV_FeSiMg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ltados Consolidados"/>
      <sheetName val="Resultados Por Item"/>
      <sheetName val="Resultado - Carvão Vegetal"/>
      <sheetName val="Florestal (Combustíveis)"/>
      <sheetName val="Florestal (Fertilizantes)"/>
      <sheetName val="Florestal (Energia Elétrica)"/>
      <sheetName val="Carbonização"/>
      <sheetName val="Balanço de Carbono"/>
      <sheetName val="Transporte"/>
      <sheetName val="Industrial"/>
      <sheetName val="Mineração de Quartzo Rima"/>
      <sheetName val="Redução"/>
      <sheetName val="Fatores de Emissão"/>
      <sheetName val="Fatores_Fertilizantes"/>
      <sheetName val="Fatores_Marítimo"/>
      <sheetName val="Fatores de Conversão"/>
      <sheetName val="Densidades"/>
      <sheetName val="Fatores_GRID"/>
      <sheetName val="Combustão_Estacionária"/>
      <sheetName val="Combustão_Móvel"/>
      <sheetName val="Fatores_Carbonização"/>
      <sheetName val="GWP_Quiot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0">
          <cell r="I10">
            <v>4.3801967239734396E-2</v>
          </cell>
        </row>
      </sheetData>
      <sheetData sheetId="12"/>
      <sheetData sheetId="13"/>
      <sheetData sheetId="14"/>
      <sheetData sheetId="15">
        <row r="3">
          <cell r="B3">
            <v>1.1599999999999999</v>
          </cell>
        </row>
        <row r="4">
          <cell r="B4">
            <v>1.4289000000000001</v>
          </cell>
        </row>
        <row r="7">
          <cell r="B7">
            <v>1.6539999999999999</v>
          </cell>
        </row>
        <row r="8">
          <cell r="B8">
            <v>1190</v>
          </cell>
        </row>
        <row r="9">
          <cell r="B9">
            <v>1227</v>
          </cell>
        </row>
        <row r="10">
          <cell r="B10">
            <v>1225</v>
          </cell>
        </row>
        <row r="12">
          <cell r="B12">
            <v>1200</v>
          </cell>
        </row>
      </sheetData>
      <sheetData sheetId="16">
        <row r="44">
          <cell r="B44">
            <v>840</v>
          </cell>
        </row>
      </sheetData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80EDD-210F-504C-9193-7C5B484A5C56}">
  <dimension ref="A1:I44"/>
  <sheetViews>
    <sheetView tabSelected="1" topLeftCell="E1" workbookViewId="0">
      <selection activeCell="H1" sqref="H1:H1048576"/>
    </sheetView>
  </sheetViews>
  <sheetFormatPr baseColWidth="10" defaultRowHeight="16" x14ac:dyDescent="0.2"/>
  <cols>
    <col min="1" max="1" width="23.83203125" customWidth="1"/>
    <col min="2" max="2" width="18.83203125" bestFit="1" customWidth="1"/>
    <col min="3" max="3" width="32" bestFit="1" customWidth="1"/>
    <col min="4" max="4" width="16.33203125" bestFit="1" customWidth="1"/>
    <col min="5" max="5" width="107.83203125" bestFit="1" customWidth="1"/>
    <col min="6" max="6" width="10.1640625" bestFit="1" customWidth="1"/>
    <col min="7" max="7" width="11.5" bestFit="1" customWidth="1"/>
    <col min="8" max="8" width="34.6640625" customWidth="1"/>
    <col min="9" max="9" width="10.164062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94</v>
      </c>
      <c r="I1" s="19" t="s">
        <v>93</v>
      </c>
    </row>
    <row r="2" spans="1:9" x14ac:dyDescent="0.2">
      <c r="A2" s="2" t="s">
        <v>7</v>
      </c>
      <c r="B2" s="2" t="s">
        <v>8</v>
      </c>
      <c r="C2" s="3" t="s">
        <v>9</v>
      </c>
      <c r="D2" s="3" t="s">
        <v>10</v>
      </c>
      <c r="E2" s="4" t="s">
        <v>11</v>
      </c>
      <c r="F2" s="5">
        <v>5.1053911057810391</v>
      </c>
      <c r="G2" s="3" t="s">
        <v>12</v>
      </c>
      <c r="H2" s="16"/>
      <c r="I2" s="16"/>
    </row>
    <row r="3" spans="1:9" x14ac:dyDescent="0.2">
      <c r="A3" s="2" t="s">
        <v>7</v>
      </c>
      <c r="B3" s="2" t="s">
        <v>8</v>
      </c>
      <c r="C3" s="3" t="s">
        <v>9</v>
      </c>
      <c r="D3" s="3" t="s">
        <v>13</v>
      </c>
      <c r="E3" s="4" t="s">
        <v>11</v>
      </c>
      <c r="F3" s="5">
        <v>0.45862298830228521</v>
      </c>
      <c r="G3" s="3" t="s">
        <v>12</v>
      </c>
      <c r="H3" s="16"/>
      <c r="I3" s="16"/>
    </row>
    <row r="4" spans="1:9" x14ac:dyDescent="0.2">
      <c r="A4" s="2" t="s">
        <v>7</v>
      </c>
      <c r="B4" s="2" t="s">
        <v>14</v>
      </c>
      <c r="C4" s="3" t="s">
        <v>15</v>
      </c>
      <c r="D4" s="3" t="s">
        <v>13</v>
      </c>
      <c r="E4" s="4" t="s">
        <v>16</v>
      </c>
      <c r="F4" s="6">
        <f>($F$5/1000)*[1]Densidades!$B$44/1000</f>
        <v>4.5369608914616194E-3</v>
      </c>
      <c r="G4" s="3" t="s">
        <v>17</v>
      </c>
      <c r="H4" s="16"/>
      <c r="I4" s="16"/>
    </row>
    <row r="5" spans="1:9" x14ac:dyDescent="0.2">
      <c r="A5" s="7" t="s">
        <v>7</v>
      </c>
      <c r="B5" s="7" t="s">
        <v>14</v>
      </c>
      <c r="C5" s="3" t="s">
        <v>15</v>
      </c>
      <c r="D5" s="3" t="s">
        <v>13</v>
      </c>
      <c r="E5" s="8" t="s">
        <v>18</v>
      </c>
      <c r="F5" s="9">
        <v>5.4011439184066896</v>
      </c>
      <c r="G5" s="3" t="s">
        <v>19</v>
      </c>
      <c r="H5" s="3"/>
      <c r="I5" s="3"/>
    </row>
    <row r="6" spans="1:9" x14ac:dyDescent="0.2">
      <c r="A6" s="2" t="s">
        <v>7</v>
      </c>
      <c r="B6" s="2" t="s">
        <v>20</v>
      </c>
      <c r="C6" s="3" t="s">
        <v>21</v>
      </c>
      <c r="D6" s="3" t="s">
        <v>22</v>
      </c>
      <c r="E6" s="10" t="s">
        <v>23</v>
      </c>
      <c r="F6" s="5">
        <v>0.79800399964597624</v>
      </c>
      <c r="G6" s="3" t="s">
        <v>17</v>
      </c>
      <c r="H6" s="16"/>
      <c r="I6" s="16"/>
    </row>
    <row r="7" spans="1:9" x14ac:dyDescent="0.2">
      <c r="A7" s="2" t="s">
        <v>7</v>
      </c>
      <c r="B7" s="2" t="s">
        <v>20</v>
      </c>
      <c r="C7" s="3" t="s">
        <v>24</v>
      </c>
      <c r="D7" s="3" t="s">
        <v>10</v>
      </c>
      <c r="E7" s="4" t="s">
        <v>25</v>
      </c>
      <c r="F7" s="5">
        <v>0.54617725743052425</v>
      </c>
      <c r="G7" s="3" t="s">
        <v>17</v>
      </c>
      <c r="H7" s="16"/>
      <c r="I7" s="16"/>
    </row>
    <row r="8" spans="1:9" x14ac:dyDescent="0.2">
      <c r="A8" s="2" t="s">
        <v>7</v>
      </c>
      <c r="B8" s="2" t="s">
        <v>20</v>
      </c>
      <c r="C8" s="3" t="s">
        <v>26</v>
      </c>
      <c r="D8" s="3" t="s">
        <v>10</v>
      </c>
      <c r="E8" s="10" t="s">
        <v>27</v>
      </c>
      <c r="F8" s="5">
        <v>0.9363257364706099</v>
      </c>
      <c r="G8" s="3" t="s">
        <v>17</v>
      </c>
      <c r="H8" s="16"/>
      <c r="I8" s="16"/>
    </row>
    <row r="9" spans="1:9" x14ac:dyDescent="0.2">
      <c r="A9" s="2" t="s">
        <v>7</v>
      </c>
      <c r="B9" s="2" t="s">
        <v>20</v>
      </c>
      <c r="C9" s="3" t="s">
        <v>28</v>
      </c>
      <c r="D9" s="3" t="s">
        <v>10</v>
      </c>
      <c r="E9" s="4" t="s">
        <v>29</v>
      </c>
      <c r="F9" s="5">
        <v>8.532442351909416E-3</v>
      </c>
      <c r="G9" s="3" t="s">
        <v>17</v>
      </c>
      <c r="H9" s="16"/>
      <c r="I9" s="16"/>
    </row>
    <row r="10" spans="1:9" x14ac:dyDescent="0.2">
      <c r="A10" s="2" t="s">
        <v>7</v>
      </c>
      <c r="B10" s="2" t="s">
        <v>20</v>
      </c>
      <c r="C10" s="3" t="s">
        <v>30</v>
      </c>
      <c r="D10" s="3" t="s">
        <v>10</v>
      </c>
      <c r="E10" s="4" t="s">
        <v>31</v>
      </c>
      <c r="F10" s="5">
        <v>1.8580927463040027E-2</v>
      </c>
      <c r="G10" s="3" t="s">
        <v>17</v>
      </c>
      <c r="H10" s="16"/>
      <c r="I10" s="16"/>
    </row>
    <row r="11" spans="1:9" x14ac:dyDescent="0.2">
      <c r="A11" s="11" t="s">
        <v>7</v>
      </c>
      <c r="B11" s="11" t="s">
        <v>20</v>
      </c>
      <c r="C11" s="12" t="s">
        <v>32</v>
      </c>
      <c r="D11" s="12" t="s">
        <v>10</v>
      </c>
      <c r="E11" s="13" t="s">
        <v>33</v>
      </c>
      <c r="F11" s="6">
        <v>0</v>
      </c>
      <c r="G11" s="12" t="s">
        <v>17</v>
      </c>
      <c r="H11" s="14"/>
      <c r="I11" s="14"/>
    </row>
    <row r="12" spans="1:9" x14ac:dyDescent="0.2">
      <c r="A12" s="2" t="s">
        <v>7</v>
      </c>
      <c r="B12" s="2" t="s">
        <v>20</v>
      </c>
      <c r="C12" s="3" t="s">
        <v>34</v>
      </c>
      <c r="D12" s="3" t="s">
        <v>10</v>
      </c>
      <c r="E12" s="4" t="s">
        <v>33</v>
      </c>
      <c r="F12" s="5">
        <v>2.3112851544640409E-2</v>
      </c>
      <c r="G12" s="3" t="s">
        <v>17</v>
      </c>
      <c r="H12" s="16"/>
      <c r="I12" s="16"/>
    </row>
    <row r="13" spans="1:9" x14ac:dyDescent="0.2">
      <c r="A13" s="2" t="s">
        <v>7</v>
      </c>
      <c r="B13" s="2" t="s">
        <v>20</v>
      </c>
      <c r="C13" s="3" t="s">
        <v>35</v>
      </c>
      <c r="D13" s="3" t="s">
        <v>10</v>
      </c>
      <c r="E13" s="10" t="s">
        <v>36</v>
      </c>
      <c r="F13" s="5">
        <v>8.1833644988853274E-3</v>
      </c>
      <c r="G13" s="3" t="s">
        <v>17</v>
      </c>
      <c r="H13" s="16"/>
      <c r="I13" s="16"/>
    </row>
    <row r="14" spans="1:9" x14ac:dyDescent="0.2">
      <c r="A14" s="2" t="s">
        <v>7</v>
      </c>
      <c r="B14" s="2" t="s">
        <v>20</v>
      </c>
      <c r="C14" s="3" t="s">
        <v>37</v>
      </c>
      <c r="D14" s="3" t="s">
        <v>10</v>
      </c>
      <c r="E14" s="4" t="s">
        <v>38</v>
      </c>
      <c r="F14" s="5">
        <v>2.6120908423909451E-2</v>
      </c>
      <c r="G14" s="3" t="s">
        <v>17</v>
      </c>
      <c r="H14" s="16"/>
      <c r="I14" s="16"/>
    </row>
    <row r="15" spans="1:9" x14ac:dyDescent="0.2">
      <c r="A15" s="2" t="s">
        <v>7</v>
      </c>
      <c r="B15" s="2" t="s">
        <v>20</v>
      </c>
      <c r="C15" s="3" t="s">
        <v>39</v>
      </c>
      <c r="D15" s="3" t="s">
        <v>10</v>
      </c>
      <c r="E15" s="4" t="s">
        <v>38</v>
      </c>
      <c r="F15" s="5">
        <v>2.6864515311130648E-4</v>
      </c>
      <c r="G15" s="3" t="s">
        <v>17</v>
      </c>
      <c r="H15" s="16"/>
      <c r="I15" s="16"/>
    </row>
    <row r="16" spans="1:9" x14ac:dyDescent="0.2">
      <c r="A16" s="2" t="s">
        <v>7</v>
      </c>
      <c r="B16" s="2" t="s">
        <v>20</v>
      </c>
      <c r="C16" s="3" t="s">
        <v>40</v>
      </c>
      <c r="D16" s="3" t="s">
        <v>10</v>
      </c>
      <c r="E16" s="4" t="s">
        <v>38</v>
      </c>
      <c r="F16" s="5">
        <v>6.9655755797091929E-3</v>
      </c>
      <c r="G16" s="3" t="s">
        <v>17</v>
      </c>
      <c r="H16" s="16"/>
      <c r="I16" s="16"/>
    </row>
    <row r="17" spans="1:9" x14ac:dyDescent="0.2">
      <c r="A17" s="2" t="s">
        <v>7</v>
      </c>
      <c r="B17" s="2" t="s">
        <v>20</v>
      </c>
      <c r="C17" s="3" t="s">
        <v>41</v>
      </c>
      <c r="D17" s="3" t="s">
        <v>10</v>
      </c>
      <c r="E17" s="4" t="s">
        <v>42</v>
      </c>
      <c r="F17" s="5">
        <v>3.0474393161227707E-4</v>
      </c>
      <c r="G17" s="3" t="s">
        <v>17</v>
      </c>
      <c r="H17" s="16"/>
      <c r="I17" s="16"/>
    </row>
    <row r="18" spans="1:9" x14ac:dyDescent="0.2">
      <c r="A18" s="11" t="s">
        <v>7</v>
      </c>
      <c r="B18" s="11" t="s">
        <v>20</v>
      </c>
      <c r="C18" s="14" t="s">
        <v>43</v>
      </c>
      <c r="D18" s="12" t="s">
        <v>10</v>
      </c>
      <c r="E18" s="13" t="s">
        <v>44</v>
      </c>
      <c r="F18" s="6">
        <f>(0*'[1]Fatores de Conversão'!$B$3)/1000</f>
        <v>0</v>
      </c>
      <c r="G18" s="12" t="s">
        <v>17</v>
      </c>
      <c r="H18" s="14"/>
      <c r="I18" s="14"/>
    </row>
    <row r="19" spans="1:9" x14ac:dyDescent="0.2">
      <c r="A19" s="2" t="s">
        <v>7</v>
      </c>
      <c r="B19" s="2" t="s">
        <v>20</v>
      </c>
      <c r="C19" s="3" t="s">
        <v>45</v>
      </c>
      <c r="D19" s="3" t="s">
        <v>10</v>
      </c>
      <c r="E19" s="15" t="s">
        <v>46</v>
      </c>
      <c r="F19" s="5">
        <f>(4.34593816410643*'[1]Fatores de Conversão'!$B$4)/1000</f>
        <v>6.2099110426916786E-3</v>
      </c>
      <c r="G19" s="3" t="s">
        <v>17</v>
      </c>
      <c r="H19" s="16"/>
      <c r="I19" s="16"/>
    </row>
    <row r="20" spans="1:9" x14ac:dyDescent="0.2">
      <c r="A20" s="2" t="s">
        <v>7</v>
      </c>
      <c r="B20" s="2" t="s">
        <v>20</v>
      </c>
      <c r="C20" s="16" t="s">
        <v>47</v>
      </c>
      <c r="D20" s="16" t="s">
        <v>48</v>
      </c>
      <c r="E20" s="4" t="s">
        <v>49</v>
      </c>
      <c r="F20" s="5">
        <f>(2.65997917450144*'[1]Fatores de Conversão'!$B$7)/1000</f>
        <v>4.3996055546253812E-3</v>
      </c>
      <c r="G20" s="3" t="s">
        <v>17</v>
      </c>
      <c r="H20" s="16"/>
      <c r="I20" s="16"/>
    </row>
    <row r="21" spans="1:9" x14ac:dyDescent="0.2">
      <c r="A21" s="2" t="s">
        <v>7</v>
      </c>
      <c r="B21" s="2" t="s">
        <v>20</v>
      </c>
      <c r="C21" s="16" t="s">
        <v>50</v>
      </c>
      <c r="D21" s="16" t="s">
        <v>48</v>
      </c>
      <c r="E21" s="4" t="s">
        <v>51</v>
      </c>
      <c r="F21" s="5">
        <f>((0.00435348473731825/1000)*'[1]Fatores de Conversão'!$B$9)/1000</f>
        <v>5.3417257726894932E-6</v>
      </c>
      <c r="G21" s="16" t="s">
        <v>17</v>
      </c>
      <c r="H21" s="16"/>
      <c r="I21" s="16"/>
    </row>
    <row r="22" spans="1:9" x14ac:dyDescent="0.2">
      <c r="A22" s="2" t="s">
        <v>7</v>
      </c>
      <c r="B22" s="2" t="s">
        <v>20</v>
      </c>
      <c r="C22" s="16" t="s">
        <v>52</v>
      </c>
      <c r="D22" s="16" t="s">
        <v>48</v>
      </c>
      <c r="E22" s="10" t="s">
        <v>53</v>
      </c>
      <c r="F22" s="5">
        <f>((0.00772743540873989/1000)*'[1]Fatores de Conversão'!$B$10)/1000</f>
        <v>9.4661083757063639E-6</v>
      </c>
      <c r="G22" s="16" t="s">
        <v>17</v>
      </c>
      <c r="H22" s="16"/>
      <c r="I22" s="16"/>
    </row>
    <row r="23" spans="1:9" x14ac:dyDescent="0.2">
      <c r="A23" s="2" t="s">
        <v>7</v>
      </c>
      <c r="B23" s="2" t="s">
        <v>20</v>
      </c>
      <c r="C23" s="16" t="s">
        <v>54</v>
      </c>
      <c r="D23" s="16" t="s">
        <v>48</v>
      </c>
      <c r="E23" s="4" t="s">
        <v>55</v>
      </c>
      <c r="F23" s="5">
        <f>((0.017413938949273/1000)*'[1]Fatores de Conversão'!$B$8)/1000</f>
        <v>2.0722587349634873E-5</v>
      </c>
      <c r="G23" s="16" t="s">
        <v>17</v>
      </c>
      <c r="H23" s="16"/>
      <c r="I23" s="16"/>
    </row>
    <row r="24" spans="1:9" x14ac:dyDescent="0.2">
      <c r="A24" s="2" t="s">
        <v>7</v>
      </c>
      <c r="B24" s="2" t="s">
        <v>20</v>
      </c>
      <c r="C24" s="3" t="s">
        <v>56</v>
      </c>
      <c r="D24" s="3" t="s">
        <v>13</v>
      </c>
      <c r="E24" s="17" t="s">
        <v>57</v>
      </c>
      <c r="F24" s="5">
        <v>6.2675686741111409</v>
      </c>
      <c r="G24" s="3" t="s">
        <v>58</v>
      </c>
      <c r="H24" s="16"/>
      <c r="I24" s="16"/>
    </row>
    <row r="25" spans="1:9" x14ac:dyDescent="0.2">
      <c r="A25" s="11" t="s">
        <v>7</v>
      </c>
      <c r="B25" s="11" t="s">
        <v>20</v>
      </c>
      <c r="C25" s="14" t="s">
        <v>59</v>
      </c>
      <c r="D25" s="12" t="s">
        <v>10</v>
      </c>
      <c r="E25" s="13" t="s">
        <v>60</v>
      </c>
      <c r="F25" s="6">
        <v>0</v>
      </c>
      <c r="G25" s="12" t="s">
        <v>17</v>
      </c>
      <c r="H25" s="14"/>
      <c r="I25" s="14"/>
    </row>
    <row r="26" spans="1:9" x14ac:dyDescent="0.2">
      <c r="A26" s="2" t="s">
        <v>61</v>
      </c>
      <c r="B26" s="2" t="s">
        <v>62</v>
      </c>
      <c r="C26" s="3" t="s">
        <v>63</v>
      </c>
      <c r="D26" s="3" t="s">
        <v>10</v>
      </c>
      <c r="E26" s="17" t="s">
        <v>64</v>
      </c>
      <c r="F26" s="5">
        <v>0.25339213156982415</v>
      </c>
      <c r="G26" s="3" t="s">
        <v>17</v>
      </c>
      <c r="H26" s="16"/>
      <c r="I26" s="16"/>
    </row>
    <row r="27" spans="1:9" x14ac:dyDescent="0.2">
      <c r="A27" s="2" t="s">
        <v>61</v>
      </c>
      <c r="B27" s="2" t="s">
        <v>62</v>
      </c>
      <c r="C27" s="3" t="s">
        <v>65</v>
      </c>
      <c r="D27" s="3" t="s">
        <v>10</v>
      </c>
      <c r="E27" s="17" t="s">
        <v>65</v>
      </c>
      <c r="F27" s="5">
        <v>8.7069694746365126E-2</v>
      </c>
      <c r="G27" s="3" t="s">
        <v>17</v>
      </c>
      <c r="H27" s="16"/>
      <c r="I27" s="16"/>
    </row>
    <row r="28" spans="1:9" x14ac:dyDescent="0.2">
      <c r="A28" s="2" t="s">
        <v>61</v>
      </c>
      <c r="B28" s="2" t="s">
        <v>62</v>
      </c>
      <c r="C28" s="3" t="s">
        <v>66</v>
      </c>
      <c r="D28" s="3" t="s">
        <v>10</v>
      </c>
      <c r="E28" s="17" t="s">
        <v>66</v>
      </c>
      <c r="F28" s="5">
        <v>6.0396982132000357E-2</v>
      </c>
      <c r="G28" s="3" t="s">
        <v>17</v>
      </c>
      <c r="H28" s="16"/>
      <c r="I28" s="16"/>
    </row>
    <row r="29" spans="1:9" x14ac:dyDescent="0.2">
      <c r="A29" s="2" t="s">
        <v>61</v>
      </c>
      <c r="B29" s="2" t="s">
        <v>62</v>
      </c>
      <c r="C29" s="3" t="s">
        <v>67</v>
      </c>
      <c r="D29" s="3" t="s">
        <v>10</v>
      </c>
      <c r="E29" s="17" t="s">
        <v>67</v>
      </c>
      <c r="F29" s="5">
        <v>0.10403619294117883</v>
      </c>
      <c r="G29" s="3" t="s">
        <v>17</v>
      </c>
      <c r="H29" s="16"/>
      <c r="I29" s="16"/>
    </row>
    <row r="30" spans="1:9" x14ac:dyDescent="0.2">
      <c r="A30" s="2" t="s">
        <v>61</v>
      </c>
      <c r="B30" s="2" t="s">
        <v>62</v>
      </c>
      <c r="C30" s="3" t="s">
        <v>68</v>
      </c>
      <c r="D30" s="3" t="s">
        <v>10</v>
      </c>
      <c r="E30" s="17" t="s">
        <v>68</v>
      </c>
      <c r="F30" s="5">
        <v>4.3534847373182473E-2</v>
      </c>
      <c r="G30" s="3" t="s">
        <v>17</v>
      </c>
      <c r="H30" s="16"/>
      <c r="I30" s="16"/>
    </row>
    <row r="31" spans="1:9" x14ac:dyDescent="0.2">
      <c r="A31" s="2" t="s">
        <v>61</v>
      </c>
      <c r="B31" s="2" t="s">
        <v>69</v>
      </c>
      <c r="C31" s="3" t="s">
        <v>70</v>
      </c>
      <c r="D31" s="3" t="s">
        <v>10</v>
      </c>
      <c r="E31" s="3" t="s">
        <v>70</v>
      </c>
      <c r="F31" s="5">
        <f>[1]Redução!$I$10</f>
        <v>4.3801967239734396E-2</v>
      </c>
      <c r="G31" s="3" t="s">
        <v>17</v>
      </c>
      <c r="H31" s="16"/>
      <c r="I31" s="16"/>
    </row>
    <row r="32" spans="1:9" x14ac:dyDescent="0.2">
      <c r="A32" s="2" t="s">
        <v>61</v>
      </c>
      <c r="B32" s="2" t="s">
        <v>71</v>
      </c>
      <c r="C32" s="3" t="s">
        <v>72</v>
      </c>
      <c r="D32" s="3" t="s">
        <v>10</v>
      </c>
      <c r="E32" s="17" t="s">
        <v>72</v>
      </c>
      <c r="F32" s="5">
        <v>0.91724597660456997</v>
      </c>
      <c r="G32" s="3" t="s">
        <v>17</v>
      </c>
      <c r="H32" s="16"/>
      <c r="I32" s="16"/>
    </row>
    <row r="33" spans="1:9" x14ac:dyDescent="0.2">
      <c r="A33" s="2" t="s">
        <v>7</v>
      </c>
      <c r="B33" s="7" t="s">
        <v>20</v>
      </c>
      <c r="C33" s="3" t="s">
        <v>73</v>
      </c>
      <c r="D33" s="3" t="s">
        <v>74</v>
      </c>
      <c r="E33" s="17" t="s">
        <v>72</v>
      </c>
      <c r="F33" s="5">
        <v>0.91724597660457041</v>
      </c>
      <c r="G33" s="3" t="s">
        <v>17</v>
      </c>
      <c r="H33" s="16"/>
      <c r="I33" s="16"/>
    </row>
    <row r="34" spans="1:9" x14ac:dyDescent="0.2">
      <c r="A34" s="2" t="s">
        <v>7</v>
      </c>
      <c r="B34" s="7" t="s">
        <v>20</v>
      </c>
      <c r="C34" s="3" t="s">
        <v>75</v>
      </c>
      <c r="D34" s="3" t="s">
        <v>74</v>
      </c>
      <c r="E34" s="4" t="s">
        <v>76</v>
      </c>
      <c r="F34" s="5">
        <v>8.6746647323755796E-2</v>
      </c>
      <c r="G34" s="3" t="s">
        <v>17</v>
      </c>
      <c r="H34" s="16"/>
      <c r="I34" s="16"/>
    </row>
    <row r="35" spans="1:9" x14ac:dyDescent="0.2">
      <c r="A35" s="2" t="s">
        <v>7</v>
      </c>
      <c r="B35" s="7" t="s">
        <v>20</v>
      </c>
      <c r="C35" s="3" t="s">
        <v>77</v>
      </c>
      <c r="D35" s="3" t="s">
        <v>74</v>
      </c>
      <c r="E35" s="4" t="s">
        <v>78</v>
      </c>
      <c r="F35" s="5">
        <v>1.3766405786946521E-2</v>
      </c>
      <c r="G35" s="3" t="s">
        <v>17</v>
      </c>
      <c r="H35" s="16"/>
      <c r="I35" s="16"/>
    </row>
    <row r="36" spans="1:9" x14ac:dyDescent="0.2">
      <c r="A36" s="2" t="s">
        <v>7</v>
      </c>
      <c r="B36" s="7" t="s">
        <v>20</v>
      </c>
      <c r="C36" s="3" t="s">
        <v>79</v>
      </c>
      <c r="D36" s="3" t="s">
        <v>74</v>
      </c>
      <c r="E36" s="4" t="s">
        <v>80</v>
      </c>
      <c r="F36" s="5">
        <v>1.3091683276857603E-2</v>
      </c>
      <c r="G36" s="3" t="s">
        <v>17</v>
      </c>
      <c r="H36" s="16"/>
      <c r="I36" s="16"/>
    </row>
    <row r="37" spans="1:9" x14ac:dyDescent="0.2">
      <c r="A37" s="2" t="s">
        <v>7</v>
      </c>
      <c r="B37" s="7" t="s">
        <v>20</v>
      </c>
      <c r="C37" s="18" t="s">
        <v>81</v>
      </c>
      <c r="D37" s="3" t="s">
        <v>74</v>
      </c>
      <c r="E37" s="4" t="s">
        <v>82</v>
      </c>
      <c r="F37" s="5">
        <v>1.0458523500273416E-3</v>
      </c>
      <c r="G37" s="3" t="s">
        <v>17</v>
      </c>
      <c r="H37" s="16"/>
      <c r="I37" s="16"/>
    </row>
    <row r="38" spans="1:9" x14ac:dyDescent="0.2">
      <c r="A38" s="2" t="s">
        <v>7</v>
      </c>
      <c r="B38" s="7" t="s">
        <v>20</v>
      </c>
      <c r="C38" s="18" t="s">
        <v>83</v>
      </c>
      <c r="D38" s="3" t="s">
        <v>74</v>
      </c>
      <c r="E38" s="4" t="s">
        <v>84</v>
      </c>
      <c r="F38" s="5">
        <v>2.8975415041984056E-2</v>
      </c>
      <c r="G38" s="3" t="s">
        <v>17</v>
      </c>
      <c r="H38" s="16"/>
      <c r="I38" s="16"/>
    </row>
    <row r="39" spans="1:9" x14ac:dyDescent="0.2">
      <c r="A39" s="2" t="s">
        <v>7</v>
      </c>
      <c r="B39" s="7" t="s">
        <v>20</v>
      </c>
      <c r="C39" s="16" t="s">
        <v>43</v>
      </c>
      <c r="D39" s="3" t="s">
        <v>74</v>
      </c>
      <c r="E39" s="4" t="s">
        <v>44</v>
      </c>
      <c r="F39" s="5">
        <f>(14.9265765402006*'[1]Fatores de Conversão'!$B$3)/1000</f>
        <v>1.7314828786632694E-2</v>
      </c>
      <c r="G39" s="3" t="s">
        <v>17</v>
      </c>
      <c r="H39" s="16"/>
      <c r="I39" s="16"/>
    </row>
    <row r="40" spans="1:9" x14ac:dyDescent="0.2">
      <c r="A40" s="2" t="s">
        <v>7</v>
      </c>
      <c r="B40" s="7" t="s">
        <v>20</v>
      </c>
      <c r="C40" s="16" t="s">
        <v>59</v>
      </c>
      <c r="D40" s="3" t="s">
        <v>74</v>
      </c>
      <c r="E40" s="4" t="s">
        <v>60</v>
      </c>
      <c r="F40" s="5">
        <v>2E-3</v>
      </c>
      <c r="G40" s="3" t="s">
        <v>17</v>
      </c>
      <c r="H40" s="16"/>
      <c r="I40" s="16"/>
    </row>
    <row r="41" spans="1:9" x14ac:dyDescent="0.2">
      <c r="A41" s="2" t="s">
        <v>61</v>
      </c>
      <c r="B41" s="7" t="s">
        <v>85</v>
      </c>
      <c r="C41" s="3" t="s">
        <v>86</v>
      </c>
      <c r="D41" s="3" t="s">
        <v>74</v>
      </c>
      <c r="E41" s="17" t="s">
        <v>86</v>
      </c>
      <c r="F41" s="5">
        <v>1</v>
      </c>
      <c r="G41" s="3" t="s">
        <v>17</v>
      </c>
      <c r="H41" s="16"/>
      <c r="I41" s="16"/>
    </row>
    <row r="42" spans="1:9" x14ac:dyDescent="0.2">
      <c r="A42" s="2" t="s">
        <v>61</v>
      </c>
      <c r="B42" s="7" t="s">
        <v>62</v>
      </c>
      <c r="C42" s="3" t="s">
        <v>87</v>
      </c>
      <c r="D42" s="3" t="s">
        <v>74</v>
      </c>
      <c r="E42" s="17" t="s">
        <v>87</v>
      </c>
      <c r="F42" s="5">
        <v>8.6956521739130349E-2</v>
      </c>
      <c r="G42" s="3" t="s">
        <v>17</v>
      </c>
      <c r="H42" s="16"/>
      <c r="I42" s="16"/>
    </row>
    <row r="43" spans="1:9" x14ac:dyDescent="0.2">
      <c r="A43" s="2" t="s">
        <v>7</v>
      </c>
      <c r="B43" s="7" t="s">
        <v>20</v>
      </c>
      <c r="C43" s="16" t="s">
        <v>88</v>
      </c>
      <c r="D43" s="3" t="s">
        <v>89</v>
      </c>
      <c r="E43" s="4" t="s">
        <v>90</v>
      </c>
      <c r="F43" s="5">
        <f>((0.191743290233327/1000)*'[1]Fatores de Conversão'!$B$12)/1000</f>
        <v>2.300919482799924E-4</v>
      </c>
      <c r="G43" s="16" t="s">
        <v>17</v>
      </c>
      <c r="H43" s="16"/>
      <c r="I43" s="16"/>
    </row>
    <row r="44" spans="1:9" x14ac:dyDescent="0.2">
      <c r="A44" s="2" t="s">
        <v>7</v>
      </c>
      <c r="B44" s="7" t="s">
        <v>20</v>
      </c>
      <c r="C44" s="16" t="s">
        <v>91</v>
      </c>
      <c r="D44" s="3" t="s">
        <v>89</v>
      </c>
      <c r="E44" s="4" t="s">
        <v>92</v>
      </c>
      <c r="F44" s="5">
        <v>7.19037338374976E-4</v>
      </c>
      <c r="G44" s="3" t="s">
        <v>17</v>
      </c>
      <c r="H44" s="16"/>
      <c r="I44" s="16"/>
    </row>
  </sheetData>
  <dataValidations count="2">
    <dataValidation type="list" allowBlank="1" showInputMessage="1" showErrorMessage="1" sqref="A2:A44" xr:uid="{6E487EE5-7181-A848-8306-1A82AA9EF5E5}">
      <formula1>"Entrada,Saída"</formula1>
    </dataValidation>
    <dataValidation type="list" allowBlank="1" showInputMessage="1" showErrorMessage="1" sqref="B2:B44" xr:uid="{CE6396D9-4451-1D46-9726-D267589D3D01}">
      <formula1>"Matéria-Prima, Energia, Combustível, Produto Intermediário, Produto Principal, Coproduto, Resíduo"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Paz Bezerra</dc:creator>
  <cp:lastModifiedBy>Lucas Paz Bezerra</cp:lastModifiedBy>
  <dcterms:created xsi:type="dcterms:W3CDTF">2025-02-04T13:22:45Z</dcterms:created>
  <dcterms:modified xsi:type="dcterms:W3CDTF">2025-02-04T16:07:53Z</dcterms:modified>
</cp:coreProperties>
</file>