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lucasdematos/Desktop/ARVO/"/>
    </mc:Choice>
  </mc:AlternateContent>
  <xr:revisionPtr revIDLastSave="0" documentId="13_ncr:1_{9680959F-BB8D-2C40-8A22-CE64D35A87F8}" xr6:coauthVersionLast="47" xr6:coauthVersionMax="47" xr10:uidLastSave="{00000000-0000-0000-0000-000000000000}"/>
  <bookViews>
    <workbookView xWindow="0" yWindow="680" windowWidth="24400" windowHeight="18040" firstSheet="5" activeTab="15" xr2:uid="{F4717258-1541-41AD-9103-EA3611101638}"/>
  </bookViews>
  <sheets>
    <sheet name="Carteira" sheetId="1" r:id="rId1"/>
    <sheet name="CARTEIRA A ZATAR BTG" sheetId="4" r:id="rId2"/>
    <sheet name="T2-Carteira GM+GPT" sheetId="11" r:id="rId3"/>
    <sheet name="T3 - Carteira" sheetId="12" r:id="rId4"/>
    <sheet name="T4 - Carteira" sheetId="15" r:id="rId5"/>
    <sheet name="T5 - Carteira" sheetId="21" r:id="rId6"/>
    <sheet name="T6 - carteira" sheetId="25" r:id="rId7"/>
    <sheet name="T7 - Carteira" sheetId="26" r:id="rId8"/>
    <sheet name="T8" sheetId="27" r:id="rId9"/>
    <sheet name="T9" sheetId="30" r:id="rId10"/>
    <sheet name="T10" sheetId="33" r:id="rId11"/>
    <sheet name="T11" sheetId="35" r:id="rId12"/>
    <sheet name="Links" sheetId="28" r:id="rId13"/>
    <sheet name="Dados Novo Abrigo" sheetId="34" r:id="rId14"/>
    <sheet name="Dados Ritmo" sheetId="36" r:id="rId15"/>
    <sheet name="Carteira Avilei" sheetId="24" r:id="rId16"/>
    <sheet name="Dados t5" sheetId="22" r:id="rId17"/>
    <sheet name="Carteira INDE" sheetId="18" r:id="rId18"/>
    <sheet name="Carteira INDE Tratada" sheetId="19" r:id="rId19"/>
    <sheet name="Resumo Inde" sheetId="23" r:id="rId20"/>
    <sheet name="Carteira INDE PREV" sheetId="20" r:id="rId21"/>
    <sheet name="Método" sheetId="17" r:id="rId22"/>
    <sheet name="Carteiras CL" sheetId="14" r:id="rId23"/>
    <sheet name="Carteiras CAI e LE" sheetId="9" r:id="rId24"/>
    <sheet name="Carteira du" sheetId="10" r:id="rId25"/>
    <sheet name="Carteira FIIS FINCLAS" sheetId="7" r:id="rId26"/>
    <sheet name="ETFs" sheetId="8" r:id="rId27"/>
    <sheet name="Simulador BTG" sheetId="5" r:id="rId28"/>
    <sheet name="Dados CDI" sheetId="2" r:id="rId29"/>
    <sheet name="Dados IPCA" sheetId="3" r:id="rId30"/>
  </sheets>
  <definedNames>
    <definedName name="_xlnm._FilterDatabase" localSheetId="18" hidden="1">'Carteira INDE Tratada'!$A$1:$J$1</definedName>
    <definedName name="_xlnm._FilterDatabase" localSheetId="13" hidden="1">'Dados Novo Abrigo'!$H$73:$L$73</definedName>
    <definedName name="_xlnm._FilterDatabase" localSheetId="5" hidden="1">'T5 - Carteira'!$A$3:$D$3</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D128" i="24" l="1"/>
  <c r="D129" i="24"/>
  <c r="D130" i="24"/>
  <c r="D131" i="24"/>
  <c r="D132" i="24"/>
  <c r="D133" i="24"/>
  <c r="D134" i="24"/>
  <c r="D135" i="24"/>
  <c r="D136" i="24"/>
  <c r="D137" i="24"/>
  <c r="D127" i="24"/>
  <c r="C138" i="24"/>
  <c r="D117" i="24"/>
  <c r="D118" i="24"/>
  <c r="D119" i="24"/>
  <c r="D120" i="24"/>
  <c r="D121" i="24"/>
  <c r="D116" i="24"/>
  <c r="B116" i="24"/>
  <c r="D113" i="24"/>
  <c r="C113" i="24"/>
  <c r="D77" i="24"/>
  <c r="D101" i="24"/>
  <c r="D102" i="24"/>
  <c r="D103" i="24"/>
  <c r="D104" i="24"/>
  <c r="D105" i="24"/>
  <c r="D106" i="24"/>
  <c r="D107" i="24"/>
  <c r="D108" i="24"/>
  <c r="D109" i="24"/>
  <c r="D110" i="24"/>
  <c r="D111" i="24"/>
  <c r="D112" i="24"/>
  <c r="D97" i="24"/>
  <c r="D98" i="24"/>
  <c r="D99" i="24"/>
  <c r="D100" i="24"/>
  <c r="D83" i="24"/>
  <c r="D84" i="24"/>
  <c r="D85" i="24"/>
  <c r="D86" i="24"/>
  <c r="D87" i="24"/>
  <c r="D88" i="24"/>
  <c r="D89" i="24"/>
  <c r="D90" i="24"/>
  <c r="D91" i="24"/>
  <c r="D92" i="24"/>
  <c r="D93" i="24"/>
  <c r="D94" i="24"/>
  <c r="D95" i="24"/>
  <c r="D96" i="24"/>
  <c r="D78" i="24"/>
  <c r="D79" i="24"/>
  <c r="D80" i="24"/>
  <c r="D81" i="24"/>
  <c r="D82" i="24"/>
  <c r="D49" i="24"/>
  <c r="D50" i="24"/>
  <c r="D51" i="24"/>
  <c r="D52" i="24"/>
  <c r="D53" i="24"/>
  <c r="D48" i="24"/>
  <c r="B54" i="24" a="1"/>
  <c r="B54" i="24" s="1"/>
  <c r="D54" i="24" s="1"/>
  <c r="B98" i="36"/>
  <c r="B97" i="36"/>
  <c r="B96" i="36"/>
  <c r="B93" i="36"/>
  <c r="V70" i="36"/>
  <c r="U70" i="36"/>
  <c r="T70" i="36"/>
  <c r="S70" i="36"/>
  <c r="R70" i="36"/>
  <c r="Q70" i="36"/>
  <c r="P70" i="36"/>
  <c r="O70" i="36"/>
  <c r="N70" i="36"/>
  <c r="M70" i="36"/>
  <c r="L70" i="36"/>
  <c r="K70" i="36"/>
  <c r="J70" i="36"/>
  <c r="I70" i="36"/>
  <c r="H70" i="36"/>
  <c r="G70" i="36"/>
  <c r="F70" i="36"/>
  <c r="E70" i="36"/>
  <c r="D70" i="36"/>
  <c r="C70" i="36"/>
  <c r="W70" i="36" s="1"/>
  <c r="X70" i="36" s="1"/>
  <c r="B70" i="36"/>
  <c r="V69" i="36"/>
  <c r="U69" i="36"/>
  <c r="T69" i="36"/>
  <c r="S69" i="36"/>
  <c r="R69" i="36"/>
  <c r="Q69" i="36"/>
  <c r="P69" i="36"/>
  <c r="O69" i="36"/>
  <c r="N69" i="36"/>
  <c r="M69" i="36"/>
  <c r="L69" i="36"/>
  <c r="K69" i="36"/>
  <c r="J69" i="36"/>
  <c r="I69" i="36"/>
  <c r="H69" i="36"/>
  <c r="G69" i="36"/>
  <c r="F69" i="36"/>
  <c r="E69" i="36"/>
  <c r="D69" i="36"/>
  <c r="C69" i="36"/>
  <c r="W69" i="36" s="1"/>
  <c r="X69" i="36" s="1"/>
  <c r="B69" i="36"/>
  <c r="V68" i="36"/>
  <c r="U68" i="36"/>
  <c r="T68" i="36"/>
  <c r="S68" i="36"/>
  <c r="R68" i="36"/>
  <c r="Q68" i="36"/>
  <c r="P68" i="36"/>
  <c r="O68" i="36"/>
  <c r="N68" i="36"/>
  <c r="M68" i="36"/>
  <c r="L68" i="36"/>
  <c r="K68" i="36"/>
  <c r="J68" i="36"/>
  <c r="I68" i="36"/>
  <c r="H68" i="36"/>
  <c r="G68" i="36"/>
  <c r="F68" i="36"/>
  <c r="E68" i="36"/>
  <c r="D68" i="36"/>
  <c r="C68" i="36"/>
  <c r="W68" i="36" s="1"/>
  <c r="X68" i="36" s="1"/>
  <c r="B68" i="36"/>
  <c r="V67" i="36"/>
  <c r="U67" i="36"/>
  <c r="T67" i="36"/>
  <c r="S67" i="36"/>
  <c r="R67" i="36"/>
  <c r="Q67" i="36"/>
  <c r="P67" i="36"/>
  <c r="O67" i="36"/>
  <c r="N67" i="36"/>
  <c r="M67" i="36"/>
  <c r="L67" i="36"/>
  <c r="K67" i="36"/>
  <c r="J67" i="36"/>
  <c r="I67" i="36"/>
  <c r="H67" i="36"/>
  <c r="G67" i="36"/>
  <c r="F67" i="36"/>
  <c r="E67" i="36"/>
  <c r="D67" i="36"/>
  <c r="C67" i="36"/>
  <c r="W67" i="36" s="1"/>
  <c r="X67" i="36" s="1"/>
  <c r="B67" i="36"/>
  <c r="V1" i="36"/>
  <c r="U1" i="36"/>
  <c r="T1" i="36"/>
  <c r="S1" i="36"/>
  <c r="R1" i="36"/>
  <c r="Q1" i="36"/>
  <c r="P1" i="36"/>
  <c r="O1" i="36"/>
  <c r="N1" i="36"/>
  <c r="M1" i="36"/>
  <c r="L1" i="36"/>
  <c r="K1" i="36"/>
  <c r="J1" i="36"/>
  <c r="I1" i="36"/>
  <c r="H1" i="36"/>
  <c r="G1" i="36"/>
  <c r="F1" i="36"/>
  <c r="E1" i="36"/>
  <c r="D1" i="36"/>
  <c r="W65" i="36" s="1"/>
  <c r="X65" i="36" s="1"/>
  <c r="C1" i="36"/>
  <c r="W46" i="36" s="1"/>
  <c r="X46" i="36" s="1"/>
  <c r="C69" i="34"/>
  <c r="D69" i="34"/>
  <c r="E69" i="34"/>
  <c r="F69" i="34"/>
  <c r="G69" i="34"/>
  <c r="H69" i="34"/>
  <c r="I69" i="34"/>
  <c r="J69" i="34"/>
  <c r="K69" i="34"/>
  <c r="L69" i="34"/>
  <c r="M69" i="34"/>
  <c r="N69" i="34"/>
  <c r="O69" i="34"/>
  <c r="P69" i="34"/>
  <c r="Q69" i="34"/>
  <c r="R69" i="34"/>
  <c r="S69" i="34"/>
  <c r="T69" i="34"/>
  <c r="U69" i="34"/>
  <c r="V69" i="34"/>
  <c r="C70" i="34"/>
  <c r="D70" i="34"/>
  <c r="E70" i="34"/>
  <c r="F70" i="34"/>
  <c r="G70" i="34"/>
  <c r="H70" i="34"/>
  <c r="I70" i="34"/>
  <c r="J70" i="34"/>
  <c r="K70" i="34"/>
  <c r="L70" i="34"/>
  <c r="M70" i="34"/>
  <c r="N70" i="34"/>
  <c r="O70" i="34"/>
  <c r="P70" i="34"/>
  <c r="Q70" i="34"/>
  <c r="R70" i="34"/>
  <c r="S70" i="34"/>
  <c r="T70" i="34"/>
  <c r="U70" i="34"/>
  <c r="V70" i="34"/>
  <c r="B70" i="34"/>
  <c r="B98" i="34"/>
  <c r="B69" i="34"/>
  <c r="B68" i="34"/>
  <c r="B97" i="34"/>
  <c r="B67" i="34"/>
  <c r="V68" i="34"/>
  <c r="B93" i="34"/>
  <c r="B96" i="34"/>
  <c r="V1" i="34"/>
  <c r="U1" i="34"/>
  <c r="T1" i="34"/>
  <c r="S1" i="34"/>
  <c r="R1" i="34"/>
  <c r="Q1" i="34"/>
  <c r="P1" i="34"/>
  <c r="O1" i="34"/>
  <c r="N1" i="34"/>
  <c r="M1" i="34"/>
  <c r="D1" i="34"/>
  <c r="C1" i="34"/>
  <c r="D68" i="34"/>
  <c r="K68" i="34"/>
  <c r="L68" i="34"/>
  <c r="M68" i="34"/>
  <c r="N68" i="34"/>
  <c r="O68" i="34"/>
  <c r="P68" i="34"/>
  <c r="Q68" i="34"/>
  <c r="R68" i="34"/>
  <c r="S68" i="34"/>
  <c r="T68" i="34"/>
  <c r="U68" i="34"/>
  <c r="J68" i="34"/>
  <c r="C67" i="34"/>
  <c r="D67" i="34"/>
  <c r="E67" i="34"/>
  <c r="F67" i="34"/>
  <c r="G67" i="34"/>
  <c r="H67" i="34"/>
  <c r="I67" i="34"/>
  <c r="J67" i="34"/>
  <c r="K67" i="34"/>
  <c r="L67" i="34"/>
  <c r="M67" i="34"/>
  <c r="N67" i="34"/>
  <c r="O67" i="34"/>
  <c r="P67" i="34"/>
  <c r="Q67" i="34"/>
  <c r="R67" i="34"/>
  <c r="S67" i="34"/>
  <c r="T67" i="34"/>
  <c r="U67" i="34"/>
  <c r="V67" i="34"/>
  <c r="I68" i="34"/>
  <c r="H68" i="34"/>
  <c r="G68" i="34"/>
  <c r="F68" i="34"/>
  <c r="E68" i="34"/>
  <c r="C68" i="34"/>
  <c r="D37" i="33"/>
  <c r="D40" i="33" s="1"/>
  <c r="W9" i="36" l="1"/>
  <c r="X9" i="36" s="1"/>
  <c r="W34" i="36"/>
  <c r="X34" i="36" s="1"/>
  <c r="W20" i="36"/>
  <c r="X20" i="36" s="1"/>
  <c r="W3" i="36"/>
  <c r="X3" i="36" s="1"/>
  <c r="W8" i="36"/>
  <c r="X8" i="36" s="1"/>
  <c r="W13" i="36"/>
  <c r="X13" i="36" s="1"/>
  <c r="W18" i="36"/>
  <c r="X18" i="36" s="1"/>
  <c r="W23" i="36"/>
  <c r="X23" i="36" s="1"/>
  <c r="W28" i="36"/>
  <c r="X28" i="36" s="1"/>
  <c r="W33" i="36"/>
  <c r="X33" i="36" s="1"/>
  <c r="W38" i="36"/>
  <c r="X38" i="36" s="1"/>
  <c r="W43" i="36"/>
  <c r="W48" i="36"/>
  <c r="X48" i="36" s="1"/>
  <c r="W53" i="36"/>
  <c r="X53" i="36" s="1"/>
  <c r="W58" i="36"/>
  <c r="X58" i="36" s="1"/>
  <c r="W63" i="36"/>
  <c r="X63" i="36" s="1"/>
  <c r="W14" i="36"/>
  <c r="X14" i="36" s="1"/>
  <c r="W24" i="36"/>
  <c r="X24" i="36" s="1"/>
  <c r="W39" i="36"/>
  <c r="X39" i="36" s="1"/>
  <c r="W54" i="36"/>
  <c r="X54" i="36" s="1"/>
  <c r="W59" i="36"/>
  <c r="X59" i="36" s="1"/>
  <c r="W10" i="36"/>
  <c r="X10" i="36" s="1"/>
  <c r="W35" i="36"/>
  <c r="X35" i="36" s="1"/>
  <c r="W50" i="36"/>
  <c r="X50" i="36" s="1"/>
  <c r="W21" i="36"/>
  <c r="X21" i="36" s="1"/>
  <c r="W36" i="36"/>
  <c r="X36" i="36" s="1"/>
  <c r="W51" i="36"/>
  <c r="X51" i="36" s="1"/>
  <c r="W61" i="36"/>
  <c r="X61" i="36" s="1"/>
  <c r="W66" i="36"/>
  <c r="W19" i="36"/>
  <c r="X19" i="36" s="1"/>
  <c r="W44" i="36"/>
  <c r="X44" i="36" s="1"/>
  <c r="W15" i="36"/>
  <c r="X15" i="36" s="1"/>
  <c r="W30" i="36"/>
  <c r="X30" i="36" s="1"/>
  <c r="W45" i="36"/>
  <c r="X45" i="36" s="1"/>
  <c r="W60" i="36"/>
  <c r="X60" i="36" s="1"/>
  <c r="W11" i="36"/>
  <c r="X11" i="36" s="1"/>
  <c r="W31" i="36"/>
  <c r="W41" i="36"/>
  <c r="X41" i="36" s="1"/>
  <c r="W56" i="36"/>
  <c r="X56" i="36" s="1"/>
  <c r="W7" i="36"/>
  <c r="X7" i="36" s="1"/>
  <c r="W12" i="36"/>
  <c r="X12" i="36" s="1"/>
  <c r="W17" i="36"/>
  <c r="X17" i="36" s="1"/>
  <c r="W22" i="36"/>
  <c r="X22" i="36" s="1"/>
  <c r="W27" i="36"/>
  <c r="X27" i="36" s="1"/>
  <c r="W32" i="36"/>
  <c r="X32" i="36" s="1"/>
  <c r="W37" i="36"/>
  <c r="X37" i="36" s="1"/>
  <c r="W42" i="36"/>
  <c r="X42" i="36" s="1"/>
  <c r="W47" i="36"/>
  <c r="X47" i="36" s="1"/>
  <c r="W52" i="36"/>
  <c r="X52" i="36" s="1"/>
  <c r="W57" i="36"/>
  <c r="X57" i="36" s="1"/>
  <c r="W62" i="36"/>
  <c r="X62" i="36" s="1"/>
  <c r="W4" i="36"/>
  <c r="X4" i="36" s="1"/>
  <c r="W29" i="36"/>
  <c r="X29" i="36" s="1"/>
  <c r="W49" i="36"/>
  <c r="X49" i="36" s="1"/>
  <c r="W64" i="36"/>
  <c r="X64" i="36" s="1"/>
  <c r="W5" i="36"/>
  <c r="X5" i="36" s="1"/>
  <c r="W25" i="36"/>
  <c r="X25" i="36" s="1"/>
  <c r="W40" i="36"/>
  <c r="X40" i="36" s="1"/>
  <c r="W55" i="36"/>
  <c r="X55" i="36" s="1"/>
  <c r="W6" i="36"/>
  <c r="X6" i="36" s="1"/>
  <c r="W16" i="36"/>
  <c r="X16" i="36" s="1"/>
  <c r="W26" i="36"/>
  <c r="X26" i="36" s="1"/>
  <c r="E1" i="34"/>
  <c r="F1" i="34"/>
  <c r="C96" i="36" l="1"/>
  <c r="D96" i="36" s="1"/>
  <c r="X66" i="36"/>
  <c r="C98" i="36"/>
  <c r="D98" i="36" s="1"/>
  <c r="X31" i="36"/>
  <c r="C97" i="36"/>
  <c r="D97" i="36" s="1"/>
  <c r="X43" i="36"/>
  <c r="G1" i="34"/>
  <c r="D37" i="30"/>
  <c r="D40" i="30" s="1"/>
  <c r="H1" i="34" l="1"/>
  <c r="I1" i="34" l="1"/>
  <c r="D37" i="27"/>
  <c r="D40" i="27" s="1"/>
  <c r="K35" i="26"/>
  <c r="K34" i="26"/>
  <c r="K27" i="26"/>
  <c r="K28" i="26" s="1"/>
  <c r="K29" i="26" s="1"/>
  <c r="G19" i="26"/>
  <c r="G16" i="26"/>
  <c r="H58" i="26"/>
  <c r="G42" i="25"/>
  <c r="C34" i="24"/>
  <c r="C35" i="24"/>
  <c r="C36" i="24"/>
  <c r="C37" i="24"/>
  <c r="C38" i="24"/>
  <c r="C39" i="24"/>
  <c r="C40" i="24"/>
  <c r="C33" i="24"/>
  <c r="G20" i="24"/>
  <c r="G21" i="24"/>
  <c r="G22" i="24"/>
  <c r="G23" i="24"/>
  <c r="G19" i="24"/>
  <c r="D20" i="24"/>
  <c r="D21" i="24"/>
  <c r="D22" i="24"/>
  <c r="D23" i="24"/>
  <c r="D24" i="24"/>
  <c r="D19" i="24"/>
  <c r="B165" i="21"/>
  <c r="B166" i="21"/>
  <c r="B167" i="21"/>
  <c r="B168" i="21"/>
  <c r="B169" i="21"/>
  <c r="B170" i="21"/>
  <c r="B164" i="21"/>
  <c r="B13" i="24"/>
  <c r="K69" i="21"/>
  <c r="K68" i="21"/>
  <c r="B25" i="21"/>
  <c r="D11" i="21"/>
  <c r="D5" i="21"/>
  <c r="D8" i="21"/>
  <c r="D4" i="21"/>
  <c r="D10" i="21"/>
  <c r="D6" i="21"/>
  <c r="D9" i="21"/>
  <c r="D7" i="21"/>
  <c r="J1" i="34" l="1"/>
  <c r="B8" i="15"/>
  <c r="C24" i="14"/>
  <c r="C25" i="14"/>
  <c r="C26" i="14"/>
  <c r="C27" i="14"/>
  <c r="C28" i="14"/>
  <c r="C29" i="14"/>
  <c r="C23" i="14"/>
  <c r="B26" i="14"/>
  <c r="C27" i="10"/>
  <c r="C28" i="10"/>
  <c r="C29" i="10"/>
  <c r="C30" i="10"/>
  <c r="C26" i="10"/>
  <c r="B27" i="10"/>
  <c r="B30" i="10"/>
  <c r="B29" i="10"/>
  <c r="C7" i="10"/>
  <c r="C8" i="10"/>
  <c r="C9" i="10"/>
  <c r="C10" i="10"/>
  <c r="C11" i="10"/>
  <c r="C12" i="10"/>
  <c r="C6" i="10"/>
  <c r="B2" i="10"/>
  <c r="B14" i="9"/>
  <c r="F2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8" i="1"/>
  <c r="K1" i="34" l="1"/>
  <c r="L1" i="34" l="1"/>
  <c r="W67" i="34" s="1"/>
  <c r="X67" i="34" s="1"/>
  <c r="W64" i="34"/>
  <c r="X64" i="34" s="1"/>
  <c r="W18" i="34"/>
  <c r="X18" i="34" s="1"/>
  <c r="W35" i="34"/>
  <c r="X35" i="34" s="1"/>
  <c r="W37" i="34"/>
  <c r="X37" i="34" s="1"/>
  <c r="W14" i="34"/>
  <c r="X14" i="34" s="1"/>
  <c r="W10" i="34"/>
  <c r="X10" i="34" s="1"/>
  <c r="W53" i="34"/>
  <c r="X53" i="34" s="1"/>
  <c r="W48" i="34"/>
  <c r="X48" i="34" s="1"/>
  <c r="W52" i="34"/>
  <c r="X52" i="34" s="1"/>
  <c r="W63" i="34"/>
  <c r="X63" i="34" s="1"/>
  <c r="W8" i="34"/>
  <c r="X8" i="34" s="1"/>
  <c r="W45" i="34" l="1"/>
  <c r="X45" i="34" s="1"/>
  <c r="W12" i="34"/>
  <c r="X12" i="34" s="1"/>
  <c r="W41" i="34"/>
  <c r="X41" i="34" s="1"/>
  <c r="W59" i="34"/>
  <c r="X59" i="34" s="1"/>
  <c r="W32" i="34"/>
  <c r="X32" i="34" s="1"/>
  <c r="W3" i="34"/>
  <c r="X3" i="34" s="1"/>
  <c r="W56" i="34"/>
  <c r="X56" i="34" s="1"/>
  <c r="W54" i="34"/>
  <c r="X54" i="34" s="1"/>
  <c r="W69" i="34"/>
  <c r="X69" i="34" s="1"/>
  <c r="W25" i="34"/>
  <c r="X25" i="34" s="1"/>
  <c r="W16" i="34"/>
  <c r="X16" i="34" s="1"/>
  <c r="W58" i="34"/>
  <c r="X58" i="34" s="1"/>
  <c r="W20" i="34"/>
  <c r="X20" i="34" s="1"/>
  <c r="W39" i="34"/>
  <c r="X39" i="34" s="1"/>
  <c r="W61" i="34"/>
  <c r="X61" i="34" s="1"/>
  <c r="W70" i="34"/>
  <c r="X70" i="34" s="1"/>
  <c r="W60" i="34"/>
  <c r="X60" i="34" s="1"/>
  <c r="W68" i="34"/>
  <c r="X68" i="34" s="1"/>
  <c r="W19" i="34"/>
  <c r="X19" i="34" s="1"/>
  <c r="W65" i="34"/>
  <c r="X65" i="34" s="1"/>
  <c r="W31" i="34"/>
  <c r="X31" i="34" s="1"/>
  <c r="W21" i="34"/>
  <c r="X21" i="34" s="1"/>
  <c r="W30" i="34"/>
  <c r="X30" i="34" s="1"/>
  <c r="W33" i="34"/>
  <c r="X33" i="34" s="1"/>
  <c r="W62" i="34"/>
  <c r="X62" i="34" s="1"/>
  <c r="W43" i="34"/>
  <c r="W47" i="34"/>
  <c r="X47" i="34" s="1"/>
  <c r="W34" i="34"/>
  <c r="X34" i="34" s="1"/>
  <c r="W50" i="34"/>
  <c r="X50" i="34" s="1"/>
  <c r="W23" i="34"/>
  <c r="X23" i="34" s="1"/>
  <c r="W7" i="34"/>
  <c r="W29" i="34"/>
  <c r="X29" i="34" s="1"/>
  <c r="W26" i="34"/>
  <c r="X26" i="34" s="1"/>
  <c r="W4" i="34"/>
  <c r="X4" i="34" s="1"/>
  <c r="W46" i="34"/>
  <c r="X46" i="34" s="1"/>
  <c r="W49" i="34"/>
  <c r="X49" i="34" s="1"/>
  <c r="W28" i="34"/>
  <c r="X28" i="34" s="1"/>
  <c r="W5" i="34"/>
  <c r="X5" i="34" s="1"/>
  <c r="W38" i="34"/>
  <c r="X38" i="34" s="1"/>
  <c r="W66" i="34"/>
  <c r="X66" i="34" s="1"/>
  <c r="W6" i="34"/>
  <c r="X6" i="34" s="1"/>
  <c r="W51" i="34"/>
  <c r="X51" i="34" s="1"/>
  <c r="W57" i="34"/>
  <c r="X57" i="34" s="1"/>
  <c r="W11" i="34"/>
  <c r="X11" i="34" s="1"/>
  <c r="W9" i="34"/>
  <c r="X9" i="34" s="1"/>
  <c r="W42" i="34"/>
  <c r="X42" i="34" s="1"/>
  <c r="W17" i="34"/>
  <c r="X17" i="34" s="1"/>
  <c r="W15" i="34"/>
  <c r="X15" i="34" s="1"/>
  <c r="W55" i="34"/>
  <c r="X55" i="34" s="1"/>
  <c r="W44" i="34"/>
  <c r="X44" i="34" s="1"/>
  <c r="W36" i="34"/>
  <c r="X36" i="34" s="1"/>
  <c r="W24" i="34"/>
  <c r="X24" i="34" s="1"/>
  <c r="W13" i="34"/>
  <c r="X13" i="34" s="1"/>
  <c r="W22" i="34"/>
  <c r="X22" i="34" s="1"/>
  <c r="W40" i="34"/>
  <c r="X40" i="34" s="1"/>
  <c r="W27" i="34"/>
  <c r="X27" i="34" s="1"/>
  <c r="C97" i="34" l="1"/>
  <c r="D97" i="34" s="1"/>
  <c r="C96" i="34"/>
  <c r="D96" i="34" s="1"/>
  <c r="X7" i="34"/>
  <c r="X43" i="34"/>
  <c r="C98" i="34"/>
  <c r="D98" i="34"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<sst xmlns="http://schemas.openxmlformats.org/spreadsheetml/2006/main" count="6408" uniqueCount="2332">
  <si>
    <t>Carteira A</t>
  </si>
  <si>
    <t>Nome</t>
  </si>
  <si>
    <t>Tipo</t>
  </si>
  <si>
    <t>%</t>
  </si>
  <si>
    <t>Éxes D90 FIDC</t>
  </si>
  <si>
    <t>Valor</t>
  </si>
  <si>
    <t>Multiplica Multiagro FIDC - Senior</t>
  </si>
  <si>
    <t>Absolute Vertex FICFIM Access</t>
  </si>
  <si>
    <t>Absolute Hidra CDI</t>
  </si>
  <si>
    <t>CONSTANCIA ABSOLUTO FIM</t>
  </si>
  <si>
    <t>CHARLES RIVER FIA</t>
  </si>
  <si>
    <t>EVEREST HIGH YIELD FICFIM CrPr (E1)</t>
  </si>
  <si>
    <t>ASPEN FICFIDC</t>
  </si>
  <si>
    <t>TARPON GT 90 FICFIA</t>
  </si>
  <si>
    <t>Artesanal Credito Privado 30 FIDC RL</t>
  </si>
  <si>
    <t>MAR ABSOLUTO II FICFIM</t>
  </si>
  <si>
    <t>REAL INVESTOR FICFIM</t>
  </si>
  <si>
    <t>CRI 100% IPCA Jul/29</t>
  </si>
  <si>
    <t>CDB 120% CDI Ago/30</t>
  </si>
  <si>
    <t>CDB 14,3% Ago/30</t>
  </si>
  <si>
    <t>LCA 90% CDI Set/26</t>
  </si>
  <si>
    <t>Patrimonial Andermatt FICFIDC RL</t>
  </si>
  <si>
    <t>Hidra CDI FICFIInfraRF</t>
  </si>
  <si>
    <t>Artesanal Credito Privado FICFIM</t>
  </si>
  <si>
    <t>Absolute Pace Long Biased FICFIA</t>
  </si>
  <si>
    <t>WESTERN ASSET FIA BDR NIVEL I</t>
  </si>
  <si>
    <t>V8 CASH PLATINUM FIC RF CrPr</t>
  </si>
  <si>
    <t>Anga High Yield Feeder II FICFIRF CrPr</t>
  </si>
  <si>
    <t>V8 SPEEDWAY LS FICFIM</t>
  </si>
  <si>
    <t>REAL INVESTOR FICFIA BDR NIVEL I</t>
  </si>
  <si>
    <t>GUEPARDO INSTITUCIONAL FICFIA</t>
  </si>
  <si>
    <t>KP CrPr FICFIM</t>
  </si>
  <si>
    <t>ARBOR GL EQUITIES FIA - BDR NIVEL I</t>
  </si>
  <si>
    <t>HASHDEX 100 NASDAQ CRYPTO INDEX FIM</t>
  </si>
  <si>
    <t>AVANTGARDE MULTIFATORES FIA</t>
  </si>
  <si>
    <t>DEBENTURES 100% IPCA Nov/34</t>
  </si>
  <si>
    <t>Carmel FICFIDC CrPr</t>
  </si>
  <si>
    <t>Multimercado</t>
  </si>
  <si>
    <t>Liquidez (dias)</t>
  </si>
  <si>
    <t>Rentabilidade (ano)</t>
  </si>
  <si>
    <t>Rentabilidade (desde o começo)</t>
  </si>
  <si>
    <t>Ano/Mês</t>
  </si>
  <si>
    <t>Jan</t>
  </si>
  <si>
    <t>Fev</t>
  </si>
  <si>
    <t>Mar</t>
  </si>
  <si>
    <t>Abr</t>
  </si>
  <si>
    <t>Mai</t>
  </si>
  <si>
    <t>Jun</t>
  </si>
  <si>
    <t>Jul</t>
  </si>
  <si>
    <t>Ago</t>
  </si>
  <si>
    <t>Set</t>
  </si>
  <si>
    <t>Out</t>
  </si>
  <si>
    <t>Nov</t>
  </si>
  <si>
    <t>Dez</t>
  </si>
  <si>
    <t>Acumulado</t>
  </si>
  <si>
    <t>---</t>
  </si>
  <si>
    <t>CDI (1 ano)</t>
  </si>
  <si>
    <t>IPCA (1 ano)</t>
  </si>
  <si>
    <t>Sharp</t>
  </si>
  <si>
    <t xml:space="preserve">Renda fixa </t>
  </si>
  <si>
    <t>Ações</t>
  </si>
  <si>
    <t xml:space="preserve"> Valor </t>
  </si>
  <si>
    <t>Fundo</t>
  </si>
  <si>
    <t>Perfil Conservador (baixo risco)</t>
  </si>
  <si>
    <t>Categoria (participação)</t>
  </si>
  <si>
    <t>Fundos recomendados e alocação</t>
  </si>
  <si>
    <t>Percentual (%)</t>
  </si>
  <si>
    <t>Montante (R$)</t>
  </si>
  <si>
    <t>Pós‑fixado (43%)</t>
  </si>
  <si>
    <t>Absolute Delfos FICFIRF LP CrPr</t>
  </si>
  <si>
    <t>22 250simulador.btgpactual.com</t>
  </si>
  <si>
    <t>BTG CDB Plus FIRF CrPr</t>
  </si>
  <si>
    <t>20 750simulador.btgpactual.com</t>
  </si>
  <si>
    <t>Inflação (38%)</t>
  </si>
  <si>
    <t>Absolute Hidra IPCA Infra FICFIRF CrPr</t>
  </si>
  <si>
    <t>19 750simulador.btgpactual.com</t>
  </si>
  <si>
    <t>BTG Debentures Incentivadas IPCA Infra FICFIRF</t>
  </si>
  <si>
    <t>18 500simulador.btgpactual.com</t>
  </si>
  <si>
    <t>Retorno Absoluto (Multimercado) (11%)</t>
  </si>
  <si>
    <t>Armor Axe FICFIM</t>
  </si>
  <si>
    <t>5 500simulador.btgpactual.com</t>
  </si>
  <si>
    <t>Tavola Equity Hedge 15 FIM</t>
  </si>
  <si>
    <t>5 250simulador.btgpactual.com</t>
  </si>
  <si>
    <t>Renda Variável (8%)</t>
  </si>
  <si>
    <t>SPX Patriot FICFIA</t>
  </si>
  <si>
    <t>4 750simulador.btgpactual.com</t>
  </si>
  <si>
    <t>Kapitalo Tarkus FICFIA Subclasse Geral</t>
  </si>
  <si>
    <t>3 250simulador.btgpactual.com</t>
  </si>
  <si>
    <t>Perfil Moderado (médio risco)</t>
  </si>
  <si>
    <t>Inflação (44%)</t>
  </si>
  <si>
    <t>23 000simulador.btgpactual.com</t>
  </si>
  <si>
    <t>ARX Elbrus Incentivado Infra FIRF</t>
  </si>
  <si>
    <t>Pós‑fixado (22%)</t>
  </si>
  <si>
    <t>Absolute Delfos FICFIRF LP CrPr</t>
  </si>
  <si>
    <t>11 750simulador.btgpactual.com</t>
  </si>
  <si>
    <t>10 000simulador.btgpactual.com</t>
  </si>
  <si>
    <t>Renda Variável (17%)</t>
  </si>
  <si>
    <t>11 000simulador.btgpactual.com</t>
  </si>
  <si>
    <t>6 250simulador.btgpactual.com</t>
  </si>
  <si>
    <t>Retorno Absoluto (Multimercado) (17%)</t>
  </si>
  <si>
    <t>9 000simulador.btgpactual.com</t>
  </si>
  <si>
    <t>8 250simulador.btgpactual.com</t>
  </si>
  <si>
    <t>Perfil Sofisticado (alto risco)</t>
  </si>
  <si>
    <t>Inflação (32%)</t>
  </si>
  <si>
    <t>ARX Elbrus Incentivado Infra FIRF</t>
  </si>
  <si>
    <t>16 500simulador.btgpactual.com</t>
  </si>
  <si>
    <t>BTG Debentures Incentivadas IPCA Infra FICFIRF</t>
  </si>
  <si>
    <t>15 750simulador.btgpactual.com</t>
  </si>
  <si>
    <t>Renda Variável (27%)</t>
  </si>
  <si>
    <t>17 500simulador.btgpactual.com</t>
  </si>
  <si>
    <t>Kapitalo Tarkus FICFIA Subclasse Geral</t>
  </si>
  <si>
    <t>9 750simulador.btgpactual.com</t>
  </si>
  <si>
    <t>Retorno Absoluto (Multimercado) (22%)</t>
  </si>
  <si>
    <t>10 750simulador.btgpactual.com</t>
  </si>
  <si>
    <t>Pós‑fixado (19%)</t>
  </si>
  <si>
    <t>BTG Cred Corp Dinâmico FICFIRF CRPR</t>
  </si>
  <si>
    <t>8 750simulador.btgpactual.com</t>
  </si>
  <si>
    <t>Link no site de investimentos da BTG</t>
  </si>
  <si>
    <t>Absolute Delfos FICFIRF LP CrPr</t>
  </si>
  <si>
    <t>investimentos.btgpactual.com/fundos-de-investimento/absolute-delfos-ficfirf-lp-crpr</t>
  </si>
  <si>
    <t>BTG CDB Plus FIRF CrPr</t>
  </si>
  <si>
    <t>investimentos.btgpactual.com/fundos-de-investimento/btg-cdb-plus-firf-crpr investimentos.btgpactual.com</t>
  </si>
  <si>
    <t>Absolute Hidra IPCA Infra FICFIRF CrPr</t>
  </si>
  <si>
    <t>investimentos.btgpactual.com/fundos-de-investimento/absolute-hidra-ipca-infra-ficfirf-crpr</t>
  </si>
  <si>
    <t>BTG Debêntures Incentivadas IPCA Infra FICFIRF</t>
  </si>
  <si>
    <t>investimentos.btgpactual.com/fundos-de-investimento/btg-debentures-incentivadas-ipca-infra-ficfirf</t>
  </si>
  <si>
    <t>Armor Axe FICFIM</t>
  </si>
  <si>
    <t>investimentos.btgpactual.com/fundos-de-investimento/armor-axe-ficfim</t>
  </si>
  <si>
    <t>Tavola Equity Hedge 15 FIM</t>
  </si>
  <si>
    <t>investimentos.btgpactual.com/fundos-de-investimento/tavola-equity-hedge-15-fim</t>
  </si>
  <si>
    <t>SPX Patriot FICFIA</t>
  </si>
  <si>
    <t>investimentos.btgpactual.com/fundos-de-investimento/spx-patriot-ficfia simulador.btgpactual.com</t>
  </si>
  <si>
    <t>Kapitalo Tarkus FICFIA Subclasse Geral</t>
  </si>
  <si>
    <t>investimentos.btgpactual.com/fundos-de-investimento/kapitalo-tarkus-ficfia-subclasse-geral</t>
  </si>
  <si>
    <t>ARX Elbrus Incentivado Infra FIRF</t>
  </si>
  <si>
    <t>investimentos.btgpactual.com/fundos-de-investimento/arx-elbrus-incentivado-infra-firf</t>
  </si>
  <si>
    <t>BTG Cred Corp Dinâmico FICFIRF CRPR</t>
  </si>
  <si>
    <t>investimentos.btgpactual.com/fundos-de-investimento/btg-cred-corp-dinamico-ficfirf-crpr</t>
  </si>
  <si>
    <t>Peso</t>
  </si>
  <si>
    <t>Renda Fixa Crédito</t>
  </si>
  <si>
    <t>Multimercado Macro</t>
  </si>
  <si>
    <t>Liquidez</t>
  </si>
  <si>
    <t>Crédito Privado</t>
  </si>
  <si>
    <t>Conservadora</t>
  </si>
  <si>
    <t>SulAmérica Selection RF Light CP</t>
  </si>
  <si>
    <t>Icatu Vanguarda Inflação Curto</t>
  </si>
  <si>
    <t>Moderada</t>
  </si>
  <si>
    <t>Bocom BBM Corporate Credit II</t>
  </si>
  <si>
    <t>Kapitalo K10 FIC FIM</t>
  </si>
  <si>
    <t>SPX Falcon FIC FIA</t>
  </si>
  <si>
    <t>Arrojada</t>
  </si>
  <si>
    <t>Constellation Institucional FIC FIA</t>
  </si>
  <si>
    <t>Real Investor FIC FIA</t>
  </si>
  <si>
    <t>SPX Nimitz Feeder FIC FIM</t>
  </si>
  <si>
    <t>Multimercado Global</t>
  </si>
  <si>
    <t>Absolute Pace Long Biased</t>
  </si>
  <si>
    <t>Ações Globais</t>
  </si>
  <si>
    <t>Classe de Ativo</t>
  </si>
  <si>
    <t>Conservador</t>
  </si>
  <si>
    <t>Moderado</t>
  </si>
  <si>
    <t>Renda Fixa Pós-Fixada (DI)</t>
  </si>
  <si>
    <t>70% - 90%</t>
  </si>
  <si>
    <t>35% - 45%</t>
  </si>
  <si>
    <t>10% - 15%</t>
  </si>
  <si>
    <t>Renda Fixa IPCA+ (Inflação)</t>
  </si>
  <si>
    <t>20% - 28%</t>
  </si>
  <si>
    <t>Renda Fixa Prefixada</t>
  </si>
  <si>
    <t>0% - 10%</t>
  </si>
  <si>
    <t>Multimercados</t>
  </si>
  <si>
    <t>Ações Brasil (Bolsa)</t>
  </si>
  <si>
    <t>3% - 5%</t>
  </si>
  <si>
    <t>Ativos Internacionais / FX</t>
  </si>
  <si>
    <t>5% - 8%</t>
  </si>
  <si>
    <t>Alternativos (Ouro/Cripto)</t>
  </si>
  <si>
    <t>0% - 2%</t>
  </si>
  <si>
    <t>Segmento</t>
  </si>
  <si>
    <t>% Carteira</t>
  </si>
  <si>
    <t>Preço Máx. Compra (R$)</t>
  </si>
  <si>
    <t>Dividend Yield 12m (%)</t>
  </si>
  <si>
    <t>Shoppings</t>
  </si>
  <si>
    <t>VISC11</t>
  </si>
  <si>
    <t>XPML11</t>
  </si>
  <si>
    <t>Lajes Corporativas</t>
  </si>
  <si>
    <t>PVBI11</t>
  </si>
  <si>
    <t>BRCR11</t>
  </si>
  <si>
    <t>JSRE11</t>
  </si>
  <si>
    <t>Logística</t>
  </si>
  <si>
    <t>VILG11</t>
  </si>
  <si>
    <t>LVBI11</t>
  </si>
  <si>
    <t>PATL11</t>
  </si>
  <si>
    <t>Papel / CRI</t>
  </si>
  <si>
    <t>XPCI11</t>
  </si>
  <si>
    <t>PSEC11</t>
  </si>
  <si>
    <t>BTCI11</t>
  </si>
  <si>
    <t>CPTS11</t>
  </si>
  <si>
    <t>MCRE11</t>
  </si>
  <si>
    <t>Multiestratégia</t>
  </si>
  <si>
    <t>BTHF11</t>
  </si>
  <si>
    <t>FOF</t>
  </si>
  <si>
    <t>RBFF11</t>
  </si>
  <si>
    <t>KFOF11</t>
  </si>
  <si>
    <t>Varejo Urbano</t>
  </si>
  <si>
    <t>RBVA11</t>
  </si>
  <si>
    <t>Valor (R$)</t>
  </si>
  <si>
    <t>DY 12m</t>
  </si>
  <si>
    <r>
      <t>Total Shoppings:</t>
    </r>
    <r>
      <rPr>
        <sz val="11"/>
        <color theme="1"/>
        <rFont val="Aptos Narrow"/>
        <family val="2"/>
        <scheme val="minor"/>
      </rPr>
      <t xml:space="preserve"> </t>
    </r>
    <r>
      <rPr>
        <b/>
        <sz val="11"/>
        <color theme="1"/>
        <rFont val="Aptos Narrow"/>
        <family val="2"/>
        <scheme val="minor"/>
      </rPr>
      <t>7,00%</t>
    </r>
  </si>
  <si>
    <r>
      <t>Total Logística:</t>
    </r>
    <r>
      <rPr>
        <sz val="11"/>
        <color theme="1"/>
        <rFont val="Aptos Narrow"/>
        <family val="2"/>
        <scheme val="minor"/>
      </rPr>
      <t xml:space="preserve"> </t>
    </r>
    <r>
      <rPr>
        <b/>
        <sz val="11"/>
        <color theme="1"/>
        <rFont val="Aptos Narrow"/>
        <family val="2"/>
        <scheme val="minor"/>
      </rPr>
      <t>5,00%</t>
    </r>
  </si>
  <si>
    <r>
      <t>Total Papel:</t>
    </r>
    <r>
      <rPr>
        <sz val="11"/>
        <color theme="1"/>
        <rFont val="Aptos Narrow"/>
        <family val="2"/>
        <scheme val="minor"/>
      </rPr>
      <t xml:space="preserve"> </t>
    </r>
    <r>
      <rPr>
        <b/>
        <sz val="11"/>
        <color theme="1"/>
        <rFont val="Aptos Narrow"/>
        <family val="2"/>
        <scheme val="minor"/>
      </rPr>
      <t>14,75%</t>
    </r>
  </si>
  <si>
    <r>
      <t>Total Multiestratégia:</t>
    </r>
    <r>
      <rPr>
        <sz val="11"/>
        <color theme="1"/>
        <rFont val="Aptos Narrow"/>
        <family val="2"/>
        <scheme val="minor"/>
      </rPr>
      <t xml:space="preserve"> </t>
    </r>
    <r>
      <rPr>
        <b/>
        <sz val="11"/>
        <color theme="1"/>
        <rFont val="Aptos Narrow"/>
        <family val="2"/>
        <scheme val="minor"/>
      </rPr>
      <t>2,50%</t>
    </r>
  </si>
  <si>
    <r>
      <t xml:space="preserve">RBFF11 </t>
    </r>
    <r>
      <rPr>
        <i/>
        <sz val="11"/>
        <color theme="1"/>
        <rFont val="Aptos Narrow"/>
        <family val="2"/>
        <scheme val="minor"/>
      </rPr>
      <t>(Manter)</t>
    </r>
  </si>
  <si>
    <r>
      <t>Total FOFs:</t>
    </r>
    <r>
      <rPr>
        <sz val="11"/>
        <color theme="1"/>
        <rFont val="Aptos Narrow"/>
        <family val="2"/>
        <scheme val="minor"/>
      </rPr>
      <t xml:space="preserve"> </t>
    </r>
    <r>
      <rPr>
        <b/>
        <sz val="11"/>
        <color theme="1"/>
        <rFont val="Aptos Narrow"/>
        <family val="2"/>
        <scheme val="minor"/>
      </rPr>
      <t>3,25%</t>
    </r>
  </si>
  <si>
    <r>
      <t>Total Varejo:</t>
    </r>
    <r>
      <rPr>
        <sz val="11"/>
        <color theme="1"/>
        <rFont val="Aptos Narrow"/>
        <family val="2"/>
        <scheme val="minor"/>
      </rPr>
      <t xml:space="preserve"> </t>
    </r>
    <r>
      <rPr>
        <b/>
        <sz val="11"/>
        <color theme="1"/>
        <rFont val="Aptos Narrow"/>
        <family val="2"/>
        <scheme val="minor"/>
      </rPr>
      <t>1,25%</t>
    </r>
  </si>
  <si>
    <t>FOFs</t>
  </si>
  <si>
    <t>Resumo Geral da Carteira FII</t>
  </si>
  <si>
    <t>Exemplos de ETFs (códigos)</t>
  </si>
  <si>
    <t>Ações Brasil</t>
  </si>
  <si>
    <t>BOVA11, BOVV11, BBOV11, SMAL11, DIVO11</t>
  </si>
  <si>
    <t>Ações Internacionais</t>
  </si>
  <si>
    <t>IVVB11, SPXI11, NASD11, USAL11, XINA11, VWRA11</t>
  </si>
  <si>
    <t>Renda Fixa</t>
  </si>
  <si>
    <t>FIND11, FIXA11, LFTS11, NTNS11, USDB11</t>
  </si>
  <si>
    <t>Commodities / Temáticos</t>
  </si>
  <si>
    <t>GOLD11, HASH11, BITH11, ETHE11, WEB311, DEFI11</t>
  </si>
  <si>
    <t>ETFs de Tesouro Selic / Selic-like</t>
  </si>
  <si>
    <t>👉 LFTS11 – Replica Tesouro Selic (títulos públicos pós-fixados atrelados à Selic). Investo</t>
  </si>
  <si>
    <t>👉 NCDI11 – Replica o índice Tesouro Selic B3, também com foco em títulos vinculados à Selic. Nu Asset</t>
  </si>
  <si>
    <t>👉 LLFT11 – ETF de Tesouro Selic de longo prazo.</t>
  </si>
  <si>
    <t>LTSF</t>
  </si>
  <si>
    <t>XP INFRA</t>
  </si>
  <si>
    <t>K10</t>
  </si>
  <si>
    <t xml:space="preserve">Ouro </t>
  </si>
  <si>
    <t>NTNB55</t>
  </si>
  <si>
    <t>SPX Patriot FIC FIA</t>
  </si>
  <si>
    <t>Soma</t>
  </si>
  <si>
    <t>BNP Paribas Rubi FIF RF</t>
  </si>
  <si>
    <t xml:space="preserve">CAI e LE </t>
  </si>
  <si>
    <t>ok</t>
  </si>
  <si>
    <t xml:space="preserve">TREND DI </t>
  </si>
  <si>
    <t xml:space="preserve">MAPFRE </t>
  </si>
  <si>
    <t>JGP Debêntures</t>
  </si>
  <si>
    <t>Data</t>
  </si>
  <si>
    <t>Carteira</t>
  </si>
  <si>
    <t xml:space="preserve">XP </t>
  </si>
  <si>
    <t>Nubank</t>
  </si>
  <si>
    <t xml:space="preserve">120% cdi </t>
  </si>
  <si>
    <t xml:space="preserve">Diversificado </t>
  </si>
  <si>
    <t xml:space="preserve">Carteira </t>
  </si>
  <si>
    <t>Renda Variável</t>
  </si>
  <si>
    <t>Pós-fixado</t>
  </si>
  <si>
    <t>Renda Variável Global</t>
  </si>
  <si>
    <t xml:space="preserve">Inflação </t>
  </si>
  <si>
    <t>120% CDI nu</t>
  </si>
  <si>
    <t>102% CDI nu</t>
  </si>
  <si>
    <t>Caixa</t>
  </si>
  <si>
    <t>Total</t>
  </si>
  <si>
    <t>Classe</t>
  </si>
  <si>
    <t>Papel claro</t>
  </si>
  <si>
    <t>Pós-fixado core</t>
  </si>
  <si>
    <t>BTG Tesouro Selic FI RF</t>
  </si>
  <si>
    <t>Estabilidade e liquidez diária</t>
  </si>
  <si>
    <t>Crédito High Grade</t>
  </si>
  <si>
    <t>Spread com baixo risco</t>
  </si>
  <si>
    <t>Crédito Defensivo</t>
  </si>
  <si>
    <t>Itaú Flex Prev RF CP</t>
  </si>
  <si>
    <t>Diversificação de crédito</t>
  </si>
  <si>
    <t>Inflação curta</t>
  </si>
  <si>
    <t>Proteção do poder de compra</t>
  </si>
  <si>
    <t>Inflação média</t>
  </si>
  <si>
    <t>Icatu Vanguarda Inflação Média</t>
  </si>
  <si>
    <t>Hedge estrutural de inflação</t>
  </si>
  <si>
    <t>Caixa tático</t>
  </si>
  <si>
    <t>Fundo DI simples</t>
  </si>
  <si>
    <t>Rebalanceamento em stress</t>
  </si>
  <si>
    <t>Papel</t>
  </si>
  <si>
    <t>Crédito Privado Core</t>
  </si>
  <si>
    <t>Carregamento</t>
  </si>
  <si>
    <t>Crédito Complementar</t>
  </si>
  <si>
    <t>Sparta Top CP ou similar</t>
  </si>
  <si>
    <t>Diversificação de emissor</t>
  </si>
  <si>
    <t>Estabilizador</t>
  </si>
  <si>
    <t>Captura de ciclo</t>
  </si>
  <si>
    <t>Multimercado Defensivo</t>
  </si>
  <si>
    <t>Absolute Vertex / similar</t>
  </si>
  <si>
    <t>Redução de drawdown</t>
  </si>
  <si>
    <t>Crescimento</t>
  </si>
  <si>
    <t>ACWI11</t>
  </si>
  <si>
    <t>Diversificação estrutural</t>
  </si>
  <si>
    <t>Ouro</t>
  </si>
  <si>
    <t>Trend Ouro FIM</t>
  </si>
  <si>
    <t>Hedge de cauda</t>
  </si>
  <si>
    <t>Ações BR – Qualidade</t>
  </si>
  <si>
    <t>Core Brasil</t>
  </si>
  <si>
    <t>Ações BR – Valor</t>
  </si>
  <si>
    <t>Estilo complementar</t>
  </si>
  <si>
    <t>Long Biased</t>
  </si>
  <si>
    <t>Flexibilidade</t>
  </si>
  <si>
    <t>Proteção macro</t>
  </si>
  <si>
    <t>Ações Globais Core</t>
  </si>
  <si>
    <t>Ações Globais Quality</t>
  </si>
  <si>
    <t>Fundo global quality/growth</t>
  </si>
  <si>
    <t>Menor drawdown</t>
  </si>
  <si>
    <t>Cripto</t>
  </si>
  <si>
    <t>Trend Bitcoin FI</t>
  </si>
  <si>
    <t>Assimetria</t>
  </si>
  <si>
    <t>Hedge</t>
  </si>
  <si>
    <t>Fundo DI</t>
  </si>
  <si>
    <t>Sobrevivência</t>
  </si>
  <si>
    <t>GM</t>
  </si>
  <si>
    <t>Fundo (CVM 555)</t>
  </si>
  <si>
    <t>Sharpe (Est.)</t>
  </si>
  <si>
    <t>Função na Carteira</t>
  </si>
  <si>
    <t>Itaú Lumina Platinum FIF RF LP</t>
  </si>
  <si>
    <t>2.1</t>
  </si>
  <si>
    <r>
      <t>Caixa Premium.</t>
    </r>
    <r>
      <rPr>
        <sz val="11"/>
        <color rgb="FF1F1F1F"/>
        <rFont val="Arial"/>
        <family val="2"/>
      </rPr>
      <t xml:space="preserve"> Liquidez D+1 com retorno acima do CDI. Baixíssimo risco.</t>
    </r>
  </si>
  <si>
    <t>Kinea Oportunidade FIF RF CP</t>
  </si>
  <si>
    <t>2.5</t>
  </si>
  <si>
    <r>
      <t>Carrego.</t>
    </r>
    <r>
      <rPr>
        <sz val="11"/>
        <color rgb="FF1F1F1F"/>
        <rFont val="Arial"/>
        <family val="2"/>
      </rPr>
      <t xml:space="preserve"> Gestão Kinea em crédito corporativo AAA. Consistência histórica impecável.</t>
    </r>
  </si>
  <si>
    <t>SulAmérica Crédito Ativo FIRF</t>
  </si>
  <si>
    <t>2.3</t>
  </si>
  <si>
    <r>
      <t>Diversificação.</t>
    </r>
    <r>
      <rPr>
        <sz val="11"/>
        <color rgb="FF1F1F1F"/>
        <rFont val="Arial"/>
        <family val="2"/>
      </rPr>
      <t xml:space="preserve"> Foco em emissores bancários e letras financeiras. Baixa correlação com Kinea.</t>
    </r>
  </si>
  <si>
    <t>Sparta Debêntures Incentivadas</t>
  </si>
  <si>
    <t>RF Inflação (Isento)</t>
  </si>
  <si>
    <t>1.9</t>
  </si>
  <si>
    <r>
      <t>Isenção Fiscal.</t>
    </r>
    <r>
      <rPr>
        <sz val="11"/>
        <color rgb="FF1F1F1F"/>
        <rFont val="Arial"/>
        <family val="2"/>
      </rPr>
      <t xml:space="preserve"> Captura o IPCA + Spread de Infraestrutura com gestão defensiva da Sparta.</t>
    </r>
  </si>
  <si>
    <t>ARX Everest FIC FIM</t>
  </si>
  <si>
    <t>Multimercado Crédito</t>
  </si>
  <si>
    <t>2.8</t>
  </si>
  <si>
    <r>
      <t>Alpha em Crédito.</t>
    </r>
    <r>
      <rPr>
        <sz val="11"/>
        <color rgb="FF1F1F1F"/>
        <rFont val="Arial"/>
        <family val="2"/>
      </rPr>
      <t xml:space="preserve"> Fundo lendário que opera distorções na curva de crédito. Volatilidade controlada.</t>
    </r>
  </si>
  <si>
    <t>Trend Inflação Curta FIRF</t>
  </si>
  <si>
    <t>RF Inflação</t>
  </si>
  <si>
    <t>1.2</t>
  </si>
  <si>
    <r>
      <t>Proteção IPCA.</t>
    </r>
    <r>
      <rPr>
        <sz val="11"/>
        <color rgb="FF1F1F1F"/>
        <rFont val="Arial"/>
        <family val="2"/>
      </rPr>
      <t xml:space="preserve"> Indexado ao IMA-B 5 (curto prazo). Protege da inflação sem o risco da curva longa.</t>
    </r>
  </si>
  <si>
    <t>Absolute Vertex Advisory</t>
  </si>
  <si>
    <t>1.4</t>
  </si>
  <si>
    <r>
      <t>Hedge.</t>
    </r>
    <r>
      <rPr>
        <sz val="11"/>
        <color rgb="FF1F1F1F"/>
        <rFont val="Arial"/>
        <family val="2"/>
      </rPr>
      <t xml:space="preserve"> Fundo que costuma ganhar quando o mercado cai (Book de Juros/Moedas). Proteção de cauda.</t>
    </r>
  </si>
  <si>
    <t>Icatu Vanguarda Inflação CP</t>
  </si>
  <si>
    <t>RF Inflação Ativa</t>
  </si>
  <si>
    <t>1.3</t>
  </si>
  <si>
    <r>
      <t>Gestão Ativa.</t>
    </r>
    <r>
      <rPr>
        <sz val="11"/>
        <color rgb="FF1F1F1F"/>
        <rFont val="Arial"/>
        <family val="2"/>
      </rPr>
      <t xml:space="preserve"> Aproveita o fechamento da curva de juros reais (NTN-Bs).</t>
    </r>
  </si>
  <si>
    <t>AZ Quest Altro Advisory CP</t>
  </si>
  <si>
    <t>1.8</t>
  </si>
  <si>
    <r>
      <t>Yield.</t>
    </r>
    <r>
      <rPr>
        <sz val="11"/>
        <color rgb="FF1F1F1F"/>
        <rFont val="Arial"/>
        <family val="2"/>
      </rPr>
      <t xml:space="preserve"> Foco em </t>
    </r>
    <r>
      <rPr>
        <i/>
        <sz val="11"/>
        <color rgb="FF1F1F1F"/>
        <rFont val="Arial"/>
        <family val="2"/>
      </rPr>
      <t>spreads</t>
    </r>
    <r>
      <rPr>
        <sz val="11"/>
        <color rgb="FF1F1F1F"/>
        <rFont val="Arial"/>
        <family val="2"/>
      </rPr>
      <t xml:space="preserve"> de crédito de alta qualidade com prazo médio.</t>
    </r>
  </si>
  <si>
    <t>Kadima II FIC FIM</t>
  </si>
  <si>
    <t>Multimercado Quant</t>
  </si>
  <si>
    <t>1.6</t>
  </si>
  <si>
    <r>
      <t>Descorrelação Total.</t>
    </r>
    <r>
      <rPr>
        <sz val="11"/>
        <color rgb="FF1F1F1F"/>
        <rFont val="Arial"/>
        <family val="2"/>
      </rPr>
      <t xml:space="preserve"> Fundo quantitativo (robôs). Não correla com crédito nem bolsa. Estabilizador.</t>
    </r>
  </si>
  <si>
    <t>Kinea High Grade FIC FI RF</t>
  </si>
  <si>
    <t>2.4</t>
  </si>
  <si>
    <t>Sparta Infra FIC FI RF (Incentivado)</t>
  </si>
  <si>
    <t>Debêntures (Isento)</t>
  </si>
  <si>
    <t>Capitania Yield 120 FIC FIDC</t>
  </si>
  <si>
    <t>Crédito High Yield</t>
  </si>
  <si>
    <t>1.7</t>
  </si>
  <si>
    <t>Verde FIC FIM</t>
  </si>
  <si>
    <t>1.1</t>
  </si>
  <si>
    <t>Legacy Capital Advisory FIC FIM</t>
  </si>
  <si>
    <t>Genoa Capital Radar</t>
  </si>
  <si>
    <t>1.5</t>
  </si>
  <si>
    <t>Ibiuna Long Short STLS</t>
  </si>
  <si>
    <t>Long &amp; Short (Neutro)</t>
  </si>
  <si>
    <t>Paraty FIF Ações (Dividendos)</t>
  </si>
  <si>
    <t>Ações Dividendos</t>
  </si>
  <si>
    <t>0.9</t>
  </si>
  <si>
    <t>Vinland Macro FIC FIM</t>
  </si>
  <si>
    <t>Giant Zarathustra</t>
  </si>
  <si>
    <t>Âncora. O melhor risco/retorno em crédito bancário/corporativo para dar base à carteira.</t>
  </si>
  <si>
    <t>Renda Real. Motor de ganho acima da inflação com isenção de IR.</t>
  </si>
  <si>
    <t>Pimenta no Crédito. Busca retorno de 120% do CDI via FIDCs e crédito estruturado.</t>
  </si>
  <si>
    <t>O Maestro. Luis Stuhlberger. Visão macro global, posição em Ouro e Juro Real. Essencial.1</t>
  </si>
  <si>
    <t>Juros Globais. Especialista em capturar tendências de juros nos EUA e Brasil.</t>
  </si>
  <si>
    <t>Consistência. Fundo de ex-tesoureiros do Itaú. Ótimo Sortino (protege bem na queda).</t>
  </si>
  <si>
    <t>Stock Picking. Ganha com a diferença entre ações boas e ruins, sem depender da alta da bolsa.</t>
  </si>
  <si>
    <t>Renda na Bolsa. Foco em utilities e empresas de caixa forte. Menor volatilidade que o Ibovespa.</t>
  </si>
  <si>
    <t>Agilidade. Gestora com ótima leitura de "Juros Aplicados" (queda da Selic).</t>
  </si>
  <si>
    <t>Proteção de Cauda. Fundo que opera volatilidade. Ganha muito em crises agudas.</t>
  </si>
  <si>
    <t>Trígono Flagship Small Caps</t>
  </si>
  <si>
    <t>Ações Small Caps</t>
  </si>
  <si>
    <t>0.7</t>
  </si>
  <si>
    <r>
      <t>Potencial Explosivo.</t>
    </r>
    <r>
      <rPr>
        <sz val="11"/>
        <color rgb="FF1F1F1F"/>
        <rFont val="Arial"/>
        <family val="2"/>
      </rPr>
      <t xml:space="preserve"> O melhor fundo de Small Caps do ciclo. Captura a queda de juros na veia.</t>
    </r>
  </si>
  <si>
    <r>
      <t>Dynamo Cougar</t>
    </r>
    <r>
      <rPr>
        <sz val="11"/>
        <color rgb="FF1F1F1F"/>
        <rFont val="Arial"/>
        <family val="2"/>
      </rPr>
      <t xml:space="preserve"> (ou </t>
    </r>
    <r>
      <rPr>
        <i/>
        <sz val="11"/>
        <color rgb="FF1F1F1F"/>
        <rFont val="Arial"/>
        <family val="2"/>
      </rPr>
      <t>Atmosphere</t>
    </r>
    <r>
      <rPr>
        <sz val="11"/>
        <color rgb="FF1F1F1F"/>
        <rFont val="Arial"/>
        <family val="2"/>
      </rPr>
      <t>)</t>
    </r>
  </si>
  <si>
    <t>Ações Valor</t>
  </si>
  <si>
    <r>
      <t>Lenda.</t>
    </r>
    <r>
      <rPr>
        <sz val="11"/>
        <color rgb="FF1F1F1F"/>
        <rFont val="Arial"/>
        <family val="2"/>
      </rPr>
      <t xml:space="preserve"> O melhor histórico de ações do Brasil. Foco fundamentalista extremo.</t>
    </r>
  </si>
  <si>
    <t>0.8</t>
  </si>
  <si>
    <r>
      <t>Descorrelação.</t>
    </r>
    <r>
      <rPr>
        <sz val="11"/>
        <color rgb="FF1F1F1F"/>
        <rFont val="Arial"/>
        <family val="2"/>
      </rPr>
      <t xml:space="preserve"> Gestão fora do eixo Rio-SP. Carteira de valor clássico com consistência de década.</t>
    </r>
  </si>
  <si>
    <t>SPX Falcon (ou Patriot)</t>
  </si>
  <si>
    <t>Ações Long Biased</t>
  </si>
  <si>
    <r>
      <t>Defesa Ativa.</t>
    </r>
    <r>
      <rPr>
        <sz val="11"/>
        <color rgb="FF1F1F1F"/>
        <rFont val="Arial"/>
        <family val="2"/>
      </rPr>
      <t xml:space="preserve"> Fundo de ações que pode ficar "vendido" ou em caixa. Essencial para anos voláteis.</t>
    </r>
  </si>
  <si>
    <t>SPX Nimitz</t>
  </si>
  <si>
    <t>1.0</t>
  </si>
  <si>
    <r>
      <t>Agressividade Macro.</t>
    </r>
    <r>
      <rPr>
        <sz val="11"/>
        <color rgb="FF1F1F1F"/>
        <rFont val="Arial"/>
        <family val="2"/>
      </rPr>
      <t xml:space="preserve"> Opera juros e moedas globais com tamanho e convicção.</t>
    </r>
  </si>
  <si>
    <t>Kapitalo K10</t>
  </si>
  <si>
    <r>
      <t>Multi-estratégia.</t>
    </r>
    <r>
      <rPr>
        <sz val="11"/>
        <color rgb="FF1F1F1F"/>
        <rFont val="Arial"/>
        <family val="2"/>
      </rPr>
      <t xml:space="preserve"> Diversas mesas operando (juros, commodities, equities) dentro de um único fundo.</t>
    </r>
  </si>
  <si>
    <r>
      <t>Vista Multiestratégia</t>
    </r>
    <r>
      <rPr>
        <sz val="11"/>
        <color rgb="FF1F1F1F"/>
        <rFont val="Arial"/>
        <family val="2"/>
      </rPr>
      <t xml:space="preserve"> (ou </t>
    </r>
    <r>
      <rPr>
        <i/>
        <sz val="11"/>
        <color rgb="FF1F1F1F"/>
        <rFont val="Arial"/>
        <family val="2"/>
      </rPr>
      <t>Giant Sigma</t>
    </r>
    <r>
      <rPr>
        <sz val="11"/>
        <color rgb="FF1F1F1F"/>
        <rFont val="Arial"/>
        <family val="2"/>
      </rPr>
      <t>)</t>
    </r>
  </si>
  <si>
    <t>MM Agressivo</t>
  </si>
  <si>
    <r>
      <t>Convexidade.</t>
    </r>
    <r>
      <rPr>
        <sz val="11"/>
        <color rgb="FF1F1F1F"/>
        <rFont val="Arial"/>
        <family val="2"/>
      </rPr>
      <t xml:space="preserve"> Fundo famoso por grandes acertos em petróleo/juros (se fechado, usar </t>
    </r>
    <r>
      <rPr>
        <i/>
        <sz val="11"/>
        <color rgb="FF1F1F1F"/>
        <rFont val="Arial"/>
        <family val="2"/>
      </rPr>
      <t>Giant Sigma</t>
    </r>
    <r>
      <rPr>
        <sz val="11"/>
        <color rgb="FF1F1F1F"/>
        <rFont val="Arial"/>
        <family val="2"/>
      </rPr>
      <t>).</t>
    </r>
  </si>
  <si>
    <t>Wellington Schroder Gaia (Invest. Exterior)</t>
  </si>
  <si>
    <t>Internacional</t>
  </si>
  <si>
    <t>0.6</t>
  </si>
  <si>
    <r>
      <t>Dolarização.</t>
    </r>
    <r>
      <rPr>
        <sz val="11"/>
        <color rgb="FF1F1F1F"/>
        <rFont val="Arial"/>
        <family val="2"/>
      </rPr>
      <t xml:space="preserve"> Acesso a ações globais de tecnologia e crescimento, protegendo do Risco Brasil.</t>
    </r>
  </si>
  <si>
    <t>Jive BossaNova High Yield</t>
  </si>
  <si>
    <t>Crédito Distressed</t>
  </si>
  <si>
    <r>
      <t>Retorno Assimétrico.</t>
    </r>
    <r>
      <rPr>
        <sz val="11"/>
        <color rgb="FF1F1F1F"/>
        <rFont val="Arial"/>
        <family val="2"/>
      </rPr>
      <t xml:space="preserve"> Compra dívidas estressadas e situações especiais. Retorno alvo de CDI + 5% ou mais.</t>
    </r>
  </si>
  <si>
    <t>Kinea Atlas</t>
  </si>
  <si>
    <r>
      <t>Macro Global.</t>
    </r>
    <r>
      <rPr>
        <sz val="11"/>
        <color rgb="FF1F1F1F"/>
        <rFont val="Arial"/>
        <family val="2"/>
      </rPr>
      <t xml:space="preserve"> A versão mais volátil dos fundos da Kinea. Ótima leitura de cenário internacional.</t>
    </r>
  </si>
  <si>
    <t>Rentab. 12M (Ref)</t>
  </si>
  <si>
    <t>Função Técnica</t>
  </si>
  <si>
    <t>Renda Fixa Ativa</t>
  </si>
  <si>
    <t>MM Crédito</t>
  </si>
  <si>
    <t>N/A</t>
  </si>
  <si>
    <t>MM Macro</t>
  </si>
  <si>
    <t>Icatu Vanguarda Inflação Curta</t>
  </si>
  <si>
    <t>RBR Crédito Estruturado</t>
  </si>
  <si>
    <t>Crédito Estruturado</t>
  </si>
  <si>
    <t>~14,5% (Est.)</t>
  </si>
  <si>
    <t>Caixa Premium. Liquidez D+1. Supera o CDI com baixa volatilidade histórica.</t>
  </si>
  <si>
    <t>15,62% 1</t>
  </si>
  <si>
    <t>Carrego Core. Gestão conservadora da Kinea em crédito corporativo AAA.</t>
  </si>
  <si>
    <t>15,50% 1</t>
  </si>
  <si>
    <t>Diversificação. Foco em letras financeiras e crédito bancário de alta qualidade.</t>
  </si>
  <si>
    <t>Yield. Foco em spreads de crédito com prazo médio e gestão ativa de caixa.</t>
  </si>
  <si>
    <t>13,08% 1</t>
  </si>
  <si>
    <t>Isenção Fiscal. Captura IPCA + Spread de Infraestrutura (Isento de IR).</t>
  </si>
  <si>
    <t>Alpha em Crédito. Fundo lendário que opera valor relativo em crédito. Baixa vol.</t>
  </si>
  <si>
    <t>Proteção IPCA. Indexado ao IMA-B 5. Protege da inflação sem o risco da curva longa.</t>
  </si>
  <si>
    <t>10,56% 1</t>
  </si>
  <si>
    <t>Hedge. Fundo que costuma ganhar com a volatilidade (proteção de cauda).</t>
  </si>
  <si>
    <t>Gestão Ativa. Aproveita o fechamento da curva de juros reais curtos.</t>
  </si>
  <si>
    <t>Substituto Tático. Entra no lugar do Kadima para garantir retorno acima do CDI.</t>
  </si>
  <si>
    <t>~14,5%</t>
  </si>
  <si>
    <t>Sparta Infra FIC FI RF (Isento)</t>
  </si>
  <si>
    <t>Debêntures</t>
  </si>
  <si>
    <t>13,08% </t>
  </si>
  <si>
    <t>17,07% </t>
  </si>
  <si>
    <t>15,94% </t>
  </si>
  <si>
    <t>Legacy Capital Advisory</t>
  </si>
  <si>
    <t>13,71% </t>
  </si>
  <si>
    <t>Long &amp; Short</t>
  </si>
  <si>
    <t>22,39% </t>
  </si>
  <si>
    <t>~14%</t>
  </si>
  <si>
    <t>20,74% </t>
  </si>
  <si>
    <t>Âncora. Estabilidade e segurança institucional para a base da carteira.</t>
  </si>
  <si>
    <t>Renda Real. O motor de ganho acima da inflação com isenção fiscal.</t>
  </si>
  <si>
    <t>Pimenta no Crédito. Retorno de CDI + 3% a 4% via crédito estruturado.</t>
  </si>
  <si>
    <t>O Maestro. Luis Stuhlberger. Visão global e proteção em crises. Essencial.</t>
  </si>
  <si>
    <t>Consistência. Fundo de ex-tesoureiros do Itaú. Ótimo índice Sortino.</t>
  </si>
  <si>
    <t>Descorrelação. Ganha com o stock picking (micro) independente da bolsa.</t>
  </si>
  <si>
    <t>Estrela da Carteira. Foco em empresas geradoras de caixa e dividendos.</t>
  </si>
  <si>
    <t>Agilidade. Gestora com ótima leitura de "Juros Aplicados" e bolsa tática.</t>
  </si>
  <si>
    <t>Potência Macro. Substitui o Giant para elevar o retorno esperado da parcela de risco.</t>
  </si>
  <si>
    <t>MM Macro Global</t>
  </si>
  <si>
    <t>Vista Multiestratégia</t>
  </si>
  <si>
    <t>Volátil</t>
  </si>
  <si>
    <t>Wellington Schroder Gaia</t>
  </si>
  <si>
    <t>15,97% </t>
  </si>
  <si>
    <t>Essencial. A maior alavanca para a queda de juros. Potencial de dobrar em ciclos de alta.</t>
  </si>
  <si>
    <t>Dynamo Cougar (ou Atmosphere)</t>
  </si>
  <si>
    <t>Lenda. O melhor histórico de ações do Brasil. Foco fundamentalista extremo.</t>
  </si>
  <si>
    <t>Valor Fora do Eixo. Performance estelar e consistente (Capixaba).</t>
  </si>
  <si>
    <t>SPX Falcon (ou Patriot)</t>
  </si>
  <si>
    <t>Defesa Ativa. Pode ficar vendido ou em caixa. Retorno de 53% em 12 meses.</t>
  </si>
  <si>
    <t>Proteção Global. Opera juros e moedas internacionais com agressividade.</t>
  </si>
  <si>
    <t>Multi-estratégia. Captura tendências em commodities, juros e moedas.</t>
  </si>
  <si>
    <t>Convexidade. Fundo famoso por grandes acertos em petróleo e juros assimétricos.</t>
  </si>
  <si>
    <t>Dolarização. Acesso a ações globais de qualidade e tecnologia.</t>
  </si>
  <si>
    <t>Retorno Assimétrico. Compra dívidas estressadas. Retorno alvo alto e descorrelacionado.</t>
  </si>
  <si>
    <t>Macro Global. A versão mais volátil dos fundos da Kinea.</t>
  </si>
  <si>
    <t xml:space="preserve">Recomendação </t>
  </si>
  <si>
    <t>Kinea Oportunidade FIF RF CP RL – 40%</t>
  </si>
  <si>
    <t>Sparta Infra FIC FI RF (Isento) – 25%</t>
  </si>
  <si>
    <t>Capitania Yield 120 FIC FIDC – 15%</t>
  </si>
  <si>
    <t>Legacy Capital Advisory – 10%</t>
  </si>
  <si>
    <t xml:space="preserve">VERDE am x60 10% </t>
  </si>
  <si>
    <t>Carteira nova depois do ajuste</t>
  </si>
  <si>
    <t>Recomendado</t>
  </si>
  <si>
    <t>% carteira</t>
  </si>
  <si>
    <t>Alternativo (Ouro/Bitcoin)</t>
  </si>
  <si>
    <t>Carteira atual</t>
  </si>
  <si>
    <t>Atual</t>
  </si>
  <si>
    <t>52,5% | Pós-Fixado</t>
  </si>
  <si>
    <t>Posição a mercado</t>
  </si>
  <si>
    <t>LCD BRDE - DEZ/2027</t>
  </si>
  <si>
    <t>LCA BNDES - JUN/2028</t>
  </si>
  <si>
    <t>CDB DM FINANCEIRA - SET/2028</t>
  </si>
  <si>
    <t>CDB DM FINANCEIRA - AGO/2028</t>
  </si>
  <si>
    <t xml:space="preserve"> </t>
  </si>
  <si>
    <t>24,7% | Prefixado</t>
  </si>
  <si>
    <t>CDB MASTER - JUROS MENSAL - JURO MENSAL - JUN/2031</t>
  </si>
  <si>
    <t>CDB MASTER - JUROS MENSAL - JURO MENSAL - ABR/2031</t>
  </si>
  <si>
    <t>CRA REDE SIM - FEV/2030</t>
  </si>
  <si>
    <t>CDB BANCO MASTER S/A - JURO MENSAL - MAR/2032</t>
  </si>
  <si>
    <t>CDB MASTER - JUROS MENSAL - JURO MENSAL - AGO/2030</t>
  </si>
  <si>
    <t>CDB MASTER - JUROS MENSAL - AGO/2030</t>
  </si>
  <si>
    <t>17,8% | Prefixado</t>
  </si>
  <si>
    <t>Posição</t>
  </si>
  <si>
    <t>XP Movida 2029 RF Pre - Cupom Semestral - EXCLUSIVO - 4y01m - 07.03.2025</t>
  </si>
  <si>
    <t>4,9% | Inflação</t>
  </si>
  <si>
    <t>XP Eletrobras 2035 RF IPCA - Bullet - EXCLUSIVO - 9y02m - 07.03.2025</t>
  </si>
  <si>
    <t>Alternativos</t>
  </si>
  <si>
    <t>Prefixado</t>
  </si>
  <si>
    <t>Caixa M</t>
  </si>
  <si>
    <t>Pós-Fixado (DI)</t>
  </si>
  <si>
    <t>IPCA+ (Inflação)</t>
  </si>
  <si>
    <t>Prefixados</t>
  </si>
  <si>
    <t>Internacional / FX</t>
  </si>
  <si>
    <t>Arrojado / Agressivo</t>
  </si>
  <si>
    <t>Pós-Fixado (DI / Caixa)</t>
  </si>
  <si>
    <t>ARX Fuji</t>
  </si>
  <si>
    <t>Kinea Oportunidade</t>
  </si>
  <si>
    <t>Icatu Inflação Curta</t>
  </si>
  <si>
    <t>—</t>
  </si>
  <si>
    <t>Pós-fixado / Caixa</t>
  </si>
  <si>
    <t>Pilar</t>
  </si>
  <si>
    <t>Por que assim</t>
  </si>
  <si>
    <t>Caixa real, liquidez</t>
  </si>
  <si>
    <t>Caixa otimizado (mantém)</t>
  </si>
  <si>
    <t>Principal motor de renda</t>
  </si>
  <si>
    <t>Eficiência fiscal (escolher 1)</t>
  </si>
  <si>
    <t>Proteção de regime</t>
  </si>
  <si>
    <t>6 fundos, governável</t>
  </si>
  <si>
    <r>
      <t xml:space="preserve">Sparta Deb Incentivadas </t>
    </r>
    <r>
      <rPr>
        <b/>
        <i/>
        <sz val="11"/>
        <color theme="1"/>
        <rFont val="Aptos Narrow"/>
        <family val="2"/>
        <scheme val="minor"/>
      </rPr>
      <t>ou</t>
    </r>
    <r>
      <rPr>
        <b/>
        <sz val="11"/>
        <color theme="1"/>
        <rFont val="Aptos Narrow"/>
        <family val="2"/>
        <scheme val="minor"/>
      </rPr>
      <t xml:space="preserve"> XP Incentivadas</t>
    </r>
  </si>
  <si>
    <t>Prompt</t>
  </si>
  <si>
    <t>Percentual</t>
  </si>
  <si>
    <t>Contexto do agente:
Você é um especialista sênior em fundos de investimento, alocação de ativos e gestão de risco, com profundo conhecimento do mercado brasileiro, regulação (CVM, Anbima), ciclos macroeconômicos, comportamento de crédito e avaliação quantitativa de performance.
📌 Objetivo
Avaliar criticamente uma carteira de fundos de investimento com perfil conservador, atribuindo uma nota final de 0 a 10, justificando tecnicamente cada ponto da avaliação e propondo melhorias práticas, se necessário.
🔎 Etapas da Avaliação (obrigatórias)
1️⃣ Enquadramento ao Perfil Conservador
Avalie se a carteira:
Prioriza preservação de capital
Mantém baixa volatilidade e drawdown controlado
Evita risco excessivo de crédito, liquidez e mercado
Possui exposição limitada e intencional a ativos de maior risco
Classifique o grau de aderência ao perfil conservador.
2️⃣ Análise de Alocação e Diversificação
Analise:
Distribuição entre pós-fixado, inflação, crédito privado, multimercado conservador e caixa
Concentração por:
Gestor
Estratégia
Indexador (CDI, IPCA, prefixado)
Existência de redundâncias ou exposições ocultas
Avalie se a carteira é eficiente, simples e robusta.
3️⃣ Qualidade dos Fundos
Para cada fundo, avalie:
Estratégia e mandato
Consistência histórica
Gestão de risco
Liquidez e cotização
Volatilidade e drawdown
Índice de Sharpe (quando aplicável)
Aderência ao papel que cumpre na carteira
Classifique cada fundo como:
⭐ Excelente
👍 Adequado
⚠️ Questionável
❌ Inadequado ao perfil conservador
4️⃣ Performance Ajustada ao Risco
Avalie:
Retorno histórico vs CDI
Retorno real (acima da inflação)
Volatilidade anualizada
Sharpe, Sortino ou métricas equivalentes
Comportamento em cenários de estresse
Dê foco em consistência, não apenas retorno absoluto.
5️⃣ Riscos Estruturais
Identifique:
Risco de crédito (concentração, duration, ratings implícitos)
Risco de liquidez
Risco de correlação em eventos extremos
Risco regulatório ou estrutural
Classifique o nível de risco global da carteira.
6️⃣ Eficiência Tributária
Analise:
Impacto do come-cotas
Uso (ou ausência) de fundos incentivados
Giro excessivo de carteira
Comparação com alternativas mais eficientes (fundos, ETFs, títulos)
🧮 Sistema de Pontuação (0 a 10)
Avalie cada pilar com nota de 0 a 10:
Pilar Avaliado	Nota
Aderência ao Perfil Conservador	
Qualidade dos Fundos	
Diversificação e Alocação	
Retorno Ajustado ao Risco	
Gestão de Riscos	
Eficiência Tributária	
➡️ Nota Final: média ponderada (explique o peso de cada pilar)
🏁 Entrega Final (obrigatória)
Resumo executivo (em até 10 linhas)
Nota final da carteira (0 a 10)
Principais pontos fortes
Principais fragilidades
Sugestões objetivas de melhoria, incluindo:
Ajustes de alocação
Substituição ou exclusão de fundos
Inclusão de novas estratégias mais eficientes
Conclusão:
Manter como está
Ajustes pontuais
Reestruturação relevante
📥 Formato de Entrada Esperado
A carteira será fornecida no formato:
Fundo	Classe de Ativo	Percentual
Nome do Fundo	Crédito Privado	XX%
Nome do Fundo	Pós-fixado	XX%</t>
  </si>
  <si>
    <t>Trend DI Simples</t>
  </si>
  <si>
    <t>Saldo</t>
  </si>
  <si>
    <t>Foco Principal</t>
  </si>
  <si>
    <t>Resultado para o Aluno</t>
  </si>
  <si>
    <t>Alinhamento</t>
  </si>
  <si>
    <t>Objetivos e Prazos</t>
  </si>
  <si>
    <t>Paz de espírito e clareza.</t>
  </si>
  <si>
    <t>Rigor</t>
  </si>
  <si>
    <t>Qualidade dos Gestores</t>
  </si>
  <si>
    <t>Rentabilidade consistente e segura.</t>
  </si>
  <si>
    <t>Verificação</t>
  </si>
  <si>
    <t>Transparência e Isenção</t>
  </si>
  <si>
    <t>Fim das taxas escondidas e conflitos.</t>
  </si>
  <si>
    <t>Orquestração</t>
  </si>
  <si>
    <t>Manutenção Ativa</t>
  </si>
  <si>
    <t>Blindagem do patrimônio a longo prazo.</t>
  </si>
  <si>
    <t>O Método ARVO: Os 4 Pilares da Alocação Independente</t>
  </si>
  <si>
    <t>Este método transforma a complexidade do mercado em um processo lógico e transparente, focado em quem busca planejamento real sem as "armadilhas da Matrix".</t>
  </si>
  <si>
    <t>1. [A]linhamento de Essência</t>
  </si>
  <si>
    <t>Antes do gráfico, vem o indivíduo. O primeiro passo é o "Diagnóstico de Horizonte".</t>
  </si>
  <si>
    <r>
      <t>A pergunta:</t>
    </r>
    <r>
      <rPr>
        <sz val="11"/>
        <color theme="1"/>
        <rFont val="Aptos Narrow"/>
        <family val="2"/>
        <scheme val="minor"/>
      </rPr>
      <t xml:space="preserve"> "Para que serve este dinheiro e quando precisarei dele?"</t>
    </r>
  </si>
  <si>
    <r>
      <t>Ação:</t>
    </r>
    <r>
      <rPr>
        <sz val="11"/>
        <color theme="1"/>
        <rFont val="Aptos Narrow"/>
        <family val="2"/>
        <scheme val="minor"/>
      </rPr>
      <t xml:space="preserve"> Divisão do patrimônio em </t>
    </r>
    <r>
      <rPr>
        <b/>
        <sz val="11"/>
        <color theme="1"/>
        <rFont val="Aptos Narrow"/>
        <family val="2"/>
        <scheme val="minor"/>
      </rPr>
      <t>Cápsulas de Tempo</t>
    </r>
    <r>
      <rPr>
        <sz val="11"/>
        <color theme="1"/>
        <rFont val="Aptos Narrow"/>
        <family val="2"/>
        <scheme val="minor"/>
      </rPr>
      <t xml:space="preserve"> (Curto, Médio e Longo Prazo). Isso remove a ansiedade da oscilação diária, pois cada real tem uma data de validade definida.</t>
    </r>
  </si>
  <si>
    <t>2. [R]igor na Curadoria</t>
  </si>
  <si>
    <r>
      <t xml:space="preserve">Aqui entra o seu "filtro técnico". Não aceitamos qualquer fundo; buscamos as </t>
    </r>
    <r>
      <rPr>
        <b/>
        <sz val="11"/>
        <color theme="1"/>
        <rFont val="Aptos Narrow"/>
        <family val="2"/>
        <scheme val="minor"/>
      </rPr>
      <t>Boutiques de Gestão</t>
    </r>
    <r>
      <rPr>
        <sz val="11"/>
        <color theme="1"/>
        <rFont val="Aptos Narrow"/>
        <family val="2"/>
        <scheme val="minor"/>
      </rPr>
      <t>.</t>
    </r>
  </si>
  <si>
    <r>
      <t>O critério:</t>
    </r>
    <r>
      <rPr>
        <sz val="11"/>
        <color theme="1"/>
        <rFont val="Aptos Narrow"/>
        <family val="2"/>
        <scheme val="minor"/>
      </rPr>
      <t xml:space="preserve"> Analisar o "DNA do Gestor" (tempo de casa, histórico em crises e se o capital dele está investido junto com o seu).</t>
    </r>
  </si>
  <si>
    <r>
      <t>Foco:</t>
    </r>
    <r>
      <rPr>
        <sz val="11"/>
        <color theme="1"/>
        <rFont val="Aptos Narrow"/>
        <family val="2"/>
        <scheme val="minor"/>
      </rPr>
      <t xml:space="preserve"> Descorrelação real. Não basta ter vários fundos; eles precisam agir de formas diferentes sob o mesmo estresse de mercado.</t>
    </r>
  </si>
  <si>
    <t>3. [V]erificação de Independência (O Filtro Anti-Matrix)</t>
  </si>
  <si>
    <t>Este é o diferencial ético do método. É o momento de "limpar" o portfólio de conflitos de interesse.</t>
  </si>
  <si>
    <r>
      <t>A auditoria:</t>
    </r>
    <r>
      <rPr>
        <sz val="11"/>
        <color theme="1"/>
        <rFont val="Aptos Narrow"/>
        <family val="2"/>
        <scheme val="minor"/>
      </rPr>
      <t xml:space="preserve"> Verificar a estrutura de custos e taxas.</t>
    </r>
  </si>
  <si>
    <r>
      <t>A regra de ouro:</t>
    </r>
    <r>
      <rPr>
        <sz val="11"/>
        <color theme="1"/>
        <rFont val="Aptos Narrow"/>
        <family val="2"/>
        <scheme val="minor"/>
      </rPr>
      <t xml:space="preserve"> Preferir ativos e plataformas que não enviesam recomendações baseadas em comissões ou rebates. O investidor deve saber exatamente quanto paga e por que aquele produto está na carteira.</t>
    </r>
  </si>
  <si>
    <t>4. [O]rquestração de Portfólio</t>
  </si>
  <si>
    <t>O investimento não é estático, é um organismo vivo. A orquestração é o que garante que a "música" continue harmoniosa.</t>
  </si>
  <si>
    <r>
      <t>Rebalanceamento Técnico:</t>
    </r>
    <r>
      <rPr>
        <sz val="11"/>
        <color theme="1"/>
        <rFont val="Aptos Narrow"/>
        <family val="2"/>
        <scheme val="minor"/>
      </rPr>
      <t xml:space="preserve"> Ajustar os pesos da carteira periodicamente para "comprar no pessimismo e realizar no otimismo".</t>
    </r>
  </si>
  <si>
    <r>
      <t>Uso de Tecnologia:</t>
    </r>
    <r>
      <rPr>
        <sz val="11"/>
        <color theme="1"/>
        <rFont val="Aptos Narrow"/>
        <family val="2"/>
        <scheme val="minor"/>
      </rPr>
      <t xml:space="preserve"> Utilizar ferramentas para monitorar se a estratégia original ainda faz sentido frente às mudanças macroeconômicas.</t>
    </r>
  </si>
  <si>
    <t>Critério</t>
  </si>
  <si>
    <t>Premissa Inviolável</t>
  </si>
  <si>
    <t>Objetivo</t>
  </si>
  <si>
    <t>Patrimônio (PL)</t>
  </si>
  <si>
    <t>&gt; R$ 100 Milhões</t>
  </si>
  <si>
    <t>Sustentabilidade e Maturidade</t>
  </si>
  <si>
    <t>Cotistas</t>
  </si>
  <si>
    <t>&gt; 1.000 pessoas</t>
  </si>
  <si>
    <t>Liquidez e Estabilidade</t>
  </si>
  <si>
    <t>Concentração</t>
  </si>
  <si>
    <t>Max 10% a 20% por Fundo</t>
  </si>
  <si>
    <t>Controle de Danos (Risco de Ruína)</t>
  </si>
  <si>
    <t>Histórico</t>
  </si>
  <si>
    <t>&gt; 3 anos</t>
  </si>
  <si>
    <t>Prova de Resiliência (Ciclos)</t>
  </si>
  <si>
    <t>Skin in the Game</t>
  </si>
  <si>
    <t>Ética e Foco no Resultado</t>
  </si>
  <si>
    <t>Estabilidade</t>
  </si>
  <si>
    <t>AUGME 180 RESP LIMITADA FIF CIC MULTIMERCADO CRÉDITO PRIVADO</t>
  </si>
  <si>
    <t>CNPJ: 34.218.678/0001-67 | Situação: Em funcionamento normal | Gestão: Augme Capital</t>
  </si>
  <si>
    <t>AUGME 30 ADVISORY RESP LIMITADA FIF CIC RENDA FIXA CRÉDITO PRIVADO LP</t>
  </si>
  <si>
    <t>CNPJ: 30.568.495/0001-10 | Situação: Em funcionamento normal | Gestão: Augme Capital</t>
  </si>
  <si>
    <t>AUGME 30 II RESP LIMITADA FIF RENDA FIXA CRÉDITO PRIVADO LP</t>
  </si>
  <si>
    <t>CNPJ: 52.285.852/0001-76 | Situação: Em funcionamento normal | Gestão: Augme Capital</t>
  </si>
  <si>
    <t>AUGME 30 RESP LIMITADA FIF CIC RENDA FIXA CRÉDITO PRIVADO LP</t>
  </si>
  <si>
    <t>CNPJ: 14.237.118/0001-42 | Situação: Em funcionamento normal | Gestão: Augme Capital</t>
  </si>
  <si>
    <t>AUGME 90 RESP LIMITADA FIF CIC MULTIMERCADO CRÉDITO PRIVADO</t>
  </si>
  <si>
    <t>CNPJ: 17.012.208/0001-23 | Situação: Em funcionamento normal | Gestão: Augme Capital</t>
  </si>
  <si>
    <t>AUGME XP SEGUROS PREV HY FIE I RESP LIMITADA FIF MULTIMERCADO CRÉDITO PRIVADO</t>
  </si>
  <si>
    <t>CNPJ: 60.749.195/0001-07 | Situação: Em funcionamento normal | Gestão: Augme Capital</t>
  </si>
  <si>
    <t>CAPITÂNIA CREDPREVIDÊNCIA ICATU RESP LIMITADA FIF CIC RENDA FIXA CRÉDITO PRIVADO</t>
  </si>
  <si>
    <t>CNPJ: 27.239.065/0001-40 | Situação: Em funcionamento normal | Gestão: Capitânia Investimentos</t>
  </si>
  <si>
    <t>CAPITÂNIA PREMIUM 45 RESP LIMITADA FIF CIC RENDA FIXA CRÉDITO PRIVADO LP</t>
  </si>
  <si>
    <t>CNPJ: 20.146.294/0001-71 | Situação: Em funcionamento normal | Gestão: Capitânia Investimentos</t>
  </si>
  <si>
    <t>CAPITÂNIA PREV ADVISORY XP SEGUROS RESP LIMITADA FIC RENDA FIXA CRÉDITO PRIVADO</t>
  </si>
  <si>
    <t>CNPJ: 32.319.658/0001-57 | Situação: Em funcionamento normal | Gestão: XP Vida e Previdência</t>
  </si>
  <si>
    <t>CAPITÂNIA PREV BP FIF RENDA FIXA</t>
  </si>
  <si>
    <t>CNPJ: 34.270.943/0001-56 | Situação: Em funcionamento normal | Gestão: Capitânia Investimentos</t>
  </si>
  <si>
    <t>CAPITÂNIA PREV ITAÚ FIE RESP LIMITADA FIF CIC MULTIMERCADO CRÉDITO PRIVADO</t>
  </si>
  <si>
    <t>CNPJ: 41.709.507/0001-04 | Situação: Em funcionamento normal | Gestão: Capitânia Investimentos</t>
  </si>
  <si>
    <t>CAPITÂNIA RADAR 90 RESP LIMITADA FIF MULTIMERCADO CRÉDITO PRIVADO LP</t>
  </si>
  <si>
    <t>CNPJ: 23.272.391/0001-07 | Situação: Em funcionamento normal | Gestão: Capitânia Investimentos</t>
  </si>
  <si>
    <t>JGP CORPORATE FEEDER III RESP LIMITADA FIF CIC RENDA FIXA CRÉDITO PRIVADO LP</t>
  </si>
  <si>
    <t>CNPJ: 23.956.069/0001-99 | Situação: Em funcionamento normal | Gestão: JGP</t>
  </si>
  <si>
    <t>JGP CORPORATE RESP LIMITADA FIF CIC RENDA FIXA CRÉDITO PRIVADO LP</t>
  </si>
  <si>
    <t>CNPJ: 20.824.446/0001-48 | Situação: Em funcionamento normal | Gestão: JGP</t>
  </si>
  <si>
    <t>JGP CRÉDITO ECOSSISTEMA 360 ADVISORY RESP LIMITADA FIF CIC MULTIMERCADO CRÉDITO PRIVADO</t>
  </si>
  <si>
    <t>CNPJ: 45.683.300/0001-50 | Situação: Em funcionamento normal | Gestão: JGP</t>
  </si>
  <si>
    <t>JGP CRÉDITO ITAÚ RESP LIMITADA FIF CIC RENDA FIXA PREVIDENCIÁRIO CRÉDITO PRIVADO</t>
  </si>
  <si>
    <t>CNPJ: 41.955.494/0001-45 | Situação: Em funcionamento normal | Gestão: JGP</t>
  </si>
  <si>
    <t>JGP CRÉDITO PREV ADVISORY XP SEGUROS RESP LIMITADA FIF CIC RENDA FIXA CRÉDITO PRIVADO LP</t>
  </si>
  <si>
    <t>CNPJ: 32.319.225/0001-00 | Situação: Em funcionamento normal | Gestão: JGP</t>
  </si>
  <si>
    <t>JGP CRÉDITO TIPO 1 ICATU RESP LIMITADA FIF CIC RENDA FIXA PREVIDENCIÁRIO CRÉDITO PRIVADO LP</t>
  </si>
  <si>
    <t>CNPJ: 41.128.345/0001-02 | Situação: Em funcionamento normal | Gestão: JGP</t>
  </si>
  <si>
    <t>MANAGER SPX SEAHAWK RESP LIMITADA FIF CIC RENDA FIXA CRÉDITO PRIVADO LP</t>
  </si>
  <si>
    <t>CNPJ: 43.759.209/0001-46 | Situação: Em funcionamento normal | Gestão: Guide Investimentos</t>
  </si>
  <si>
    <t>SPX SEAHAWK ACCESS FIF CIC RENDA FIXA</t>
  </si>
  <si>
    <t>CNPJ: 35.343.590/0001-30 | Situação: Em funcionamento normal | Gestão: BTG Pactual Family Office</t>
  </si>
  <si>
    <t>SPX SEAHAWK ADVISORY RESP LIMITADA FIF CIC RENDA FIXA CRÉDITO PRIVADO LP</t>
  </si>
  <si>
    <t>CNPJ: 35.648.999/0001-64 | Situação: Em funcionamento normal | Gestão: SPX Capital</t>
  </si>
  <si>
    <t>SPX SEAHAWK RESP LIMITADA FIF CIC RENDA FIXA CRÉDITO PRIVADO LP</t>
  </si>
  <si>
    <t>CNPJ: 35.505.971/0001-78 | Situação: Em funcionamento normal | Gestão: SPX Capital</t>
  </si>
  <si>
    <t>SPX SEAHAWK SELEÇÃO RESP LIMITADA FIF CIC RENDA FIXA CRÉDITO PRIVADO LP</t>
  </si>
  <si>
    <t>CNPJ: 42.431.531/0001-89 | Situação: Em funcionamento normal | Gestão: Itaú Asset Management</t>
  </si>
  <si>
    <t>VALORA GUARDIAN ADVISORY RESP LIMITADA FIDC 1</t>
  </si>
  <si>
    <t>CNPJ: 25.213.355/0001-90 | Situação: Em funcionamento normal | Gestão: Valora Investimentos</t>
  </si>
  <si>
    <t>VALORA GUARDIAN II RESP LIMITADA FIDC 1</t>
  </si>
  <si>
    <t>CNPJ: 23.729.525/0001-68 | Situação: Em funcionamento normal | Gestão: Valora Investimentos</t>
  </si>
  <si>
    <t>VALORA GUARDIAN RESP LIMITADA FIDC 1</t>
  </si>
  <si>
    <t>CNPJ: 11.701.985/0001-07 | Situação: Em funcionamento normal | Gestão: Valora Investimentos</t>
  </si>
  <si>
    <t>Diversificação</t>
  </si>
  <si>
    <t>ACCESS SPX THUNDERBOLT 2 FIC MULTIMERCADO</t>
  </si>
  <si>
    <t>CNPJ: 51.476.177/0001-08 | Situação: Em funcionamento normal | Gestão: BTG Pactual Family Office</t>
  </si>
  <si>
    <t>ACESSO GENOA CAPITAL RADAR RESP LIMITADA FIF CIC MULTIMERCADO</t>
  </si>
  <si>
    <t>CNPJ: 41.721.869/0001-02 | Situação: Em funcionamento normal | Gestão: Santander Brasil Asset Management</t>
  </si>
  <si>
    <t>ACESSO GÁVEA MACRO 2 RESP LIMITADA FIF CIC MULTIMERCADO</t>
  </si>
  <si>
    <t>CNPJ: 45.343.227/0001-78 | Situação: Em funcionamento normal | Gestão: Santander Brasil Asset Management</t>
  </si>
  <si>
    <t>ACESSO IBIUNA HEDGE STS 2 RESP LIMITADA FIF CIC MULTIMERCADO</t>
  </si>
  <si>
    <t>CNPJ: 34.246.343/0001-52 | Situação: Em funcionamento normal | Gestão: Santander Brasil Asset Management</t>
  </si>
  <si>
    <t>ACESSO IBIUNA ST PREV 2 RESP LIMITADA FIF CIC MULTIMERCADO CRÉDITO PRIVADO</t>
  </si>
  <si>
    <t>CNPJ: 37.204.791/0001-81 | Situação: Em funcionamento normal | Gestão: Santander Brasil Asset Management</t>
  </si>
  <si>
    <t>ACESSO IBIUNA ST PREV RESP LIMITADA FIF CIC MULTIMERCADO CRÉDITO PRIVADO</t>
  </si>
  <si>
    <t>CNPJ: 45.338.861/0001-12 | Situação: Em funcionamento normal | Gestão: Santander Brasil Asset Management</t>
  </si>
  <si>
    <t>ACESSO KAPITALO KAPPA 2 RESP LIMITADA FIF CIC MULTIMERCADO</t>
  </si>
  <si>
    <t>CNPJ: 37.243.770/0001-75 | Situação: Em funcionamento normal | Gestão: Santander Brasil Asset Management</t>
  </si>
  <si>
    <t>ACESSO LEGACY CAPITAL 2 RESP LIMITADA FIF CIC MULTIMERCADO</t>
  </si>
  <si>
    <t>CNPJ: 43.597.464/0001-30 | Situação: Em funcionamento normal | Gestão: Santander Brasil Asset Management</t>
  </si>
  <si>
    <t>ACESSO LEGACY CAPITAL PREV 2 RESP LIMITADA FIF CIC MULTIMERCADO</t>
  </si>
  <si>
    <t>CNPJ: 37.179.079/0001-70 | Situação: Em funcionamento normal | Gestão: Santander Brasil Asset Management</t>
  </si>
  <si>
    <t>ACESSO LEGACY CAPITAL RESP LIMITADA FIF CIC MULTIMERCADO</t>
  </si>
  <si>
    <t>CNPJ: 36.958.195/0001-24 | Situação: Em funcionamento normal | Gestão: Santander Brasil Asset Management</t>
  </si>
  <si>
    <t>ACESSO SPX LANCER PLUS PREV 2 RESP LIMITADA FIF CIC MULTIMERCADO</t>
  </si>
  <si>
    <t>CNPJ: 43.619.648/0001-53 | Situação: Em funcionamento normal | Gestão: Santander Brasil Asset Management</t>
  </si>
  <si>
    <t>ACESSO SPX NIMITZ 2 RESP LIMITADA FIF CIC MULTIMERCADO</t>
  </si>
  <si>
    <t>CNPJ: 34.258.120/0001-05 | Situação: Em funcionamento normal | Gestão: Santander Brasil Asset Management</t>
  </si>
  <si>
    <t>ACS KAPITALO ZETA PREV FIC MULTIMERCADO</t>
  </si>
  <si>
    <t>CNPJ: 55.136.698/0001-69 | Situação: Em funcionamento normal | Gestão: BTG Pactual Family Office</t>
  </si>
  <si>
    <t>ACS SPX RANGER PREVIDÊNCIA FIC MULTIMERCADO</t>
  </si>
  <si>
    <t>CNPJ: 55.173.865/0001-41 | Situação: Em funcionamento normal | Gestão: BTG Pactual Family Office</t>
  </si>
  <si>
    <t>BB ESPELHO GENOA CAPITAL RADAR RESP LIMITADA FIF CIC MULTIMERCADO</t>
  </si>
  <si>
    <t>CNPJ: 45.081.735/0001-25 | Situação: Em funcionamento normal | Gestão: BB Asset Management</t>
  </si>
  <si>
    <t>BB ESPELHO GÁVEA MACRO RESP LIMITADA FIF CIC MULTIMERCADO</t>
  </si>
  <si>
    <t>CNPJ: 30.506.347/0001-71 | Situação: Em funcionamento normal | Gestão: BB Asset Management</t>
  </si>
  <si>
    <t>BB ESPELHO IBIUNA HEDGE STH RESP LIMITADA FIF CIC MULTIMERCADO</t>
  </si>
  <si>
    <t>CNPJ: 46.467.149/0001-86 | Situação: Em funcionamento normal | Gestão: BB Asset Management</t>
  </si>
  <si>
    <t>BB ESPELHO KAPITALO KAPPA PRIVATE RESP LIMITADA FIF CIC MULTIMERCADO</t>
  </si>
  <si>
    <t>CNPJ: 34.616.859/0001-41 | Situação: Em funcionamento normal | Gestão: BB Asset Management</t>
  </si>
  <si>
    <t>BB ESPELHO KAPITALO KAPPA RESP LIMITA FIF CIC MULTIMERCADO</t>
  </si>
  <si>
    <t>CNPJ: 34.616.836/0001-37 | Situação: Em funcionamento normal | Gestão: BB Asset Management</t>
  </si>
  <si>
    <t>BB ESPELHO LEGACY CAPITAL RESP LIMITADA FIF CIC MULTIMERCADO</t>
  </si>
  <si>
    <t>CNPJ: 39.255.834/0001-83 | Situação: Em funcionamento normal | Gestão: BB Asset Management</t>
  </si>
  <si>
    <t>BB ESPELHO SPX NIMITZ RESP LIMITADA FIF CIC MULTIMERCADO</t>
  </si>
  <si>
    <t>CNPJ: 30.518.545/0001-55 | Situação: Em funcionamento normal | Gestão: BB Asset Management</t>
  </si>
  <si>
    <t>BRADESCO GENOA CAPITAL CRUISE PGBL/VGBL RESP LIMITADA FIF CIC MULTIMERCADO</t>
  </si>
  <si>
    <t>CNPJ: 44.983.209/0001-98 | Situação: Em funcionamento normal | Gestão: Banco Bradesco</t>
  </si>
  <si>
    <t>BRADESCO GÁVEA MACRO RESP LIMITADA FIF CIC MULTIMERCADO</t>
  </si>
  <si>
    <t>CNPJ: 28.428.211/0001-49 | Situação: Em funcionamento normal | Gestão: Banco Bradesco</t>
  </si>
  <si>
    <t>BRADESCO GÁVEA PGBL/VGBL RESP LIMITADA FIF CIC MULTIMERCADO</t>
  </si>
  <si>
    <t>CNPJ: 38.860.552/0001-42 | Situação: Em funcionamento normal | Gestão: Banco Bradesco</t>
  </si>
  <si>
    <t>BRADESCO IBIUNA HEDGE ST PREV FIE II RESP LIMITADA FIF CIC MULTIMERCADO</t>
  </si>
  <si>
    <t>CNPJ: 44.703.556/0001-10 | Situação: Em funcionamento normal | Gestão: Banco Bradesco</t>
  </si>
  <si>
    <t>BRADESCO IBIUNA HEDGE ST PREV PGBL/VGBL RESP LIMITADA FIF CIC MULTIMERCADO</t>
  </si>
  <si>
    <t>CNPJ: 44.339.970/0001-91 | Situação: Em funcionamento normal | Gestão: Banco Bradesco</t>
  </si>
  <si>
    <t>BRADESCO IBIUNA HEDGE STH RESP LIMITADA FIF CIC MULTIMERCADO</t>
  </si>
  <si>
    <t>CNPJ: 32.273.503/0001-27 | Situação: Em funcionamento normal | Gestão: Banco Bradesco</t>
  </si>
  <si>
    <t>BRADESCO KAPITALO KAPPA RESP LIMITADA FIF CIC MULTIMERCADO</t>
  </si>
  <si>
    <t>CNPJ: 28.428.226/0001-07 | Situação: Em funcionamento normal | Gestão: Banco Bradesco</t>
  </si>
  <si>
    <t>BRADESCO KAPITALO ZETA RESP LIMITADA FIF CIC MULTIMERCADO</t>
  </si>
  <si>
    <t>CNPJ: 41.545.212/0001-31 | Situação: Em funcionamento normal | Gestão: Banco Bradesco</t>
  </si>
  <si>
    <t>BRADESCO LEGACY CAPITAL II PGBL/VGBL RESP LIMITADA FIF CIC MULTIMERCADO</t>
  </si>
  <si>
    <t>CNPJ: 41.575.396/0001-82 | Situação: Em funcionamento normal | Gestão: Banco Bradesco</t>
  </si>
  <si>
    <t>BRADESCO LEGACY CAPITAL PGBL/VGBL RESP LIMITADA FIF CIC MULTIMERCADO</t>
  </si>
  <si>
    <t>CNPJ: 38.860.415/0001-08 | Situação: Em funcionamento normal | Gestão: Banco Bradesco</t>
  </si>
  <si>
    <t>BRADESCO SPX LANCER PLUS PGBL/VGBL RESP LIMITADA FIF CIC MULTIMERCADO</t>
  </si>
  <si>
    <t>CNPJ: 42.461.943/0001-61 | Situação: Em funcionamento normal | Gestão: Banco Bradesco</t>
  </si>
  <si>
    <t>BRADESCO SPX NIMITZ RESP LIMITADA FIF CIC MULTIMERCADO</t>
  </si>
  <si>
    <t>CNPJ: 28.428.202/0001-58 | Situação: Em funcionamento normal | Gestão: Banco Bradesco</t>
  </si>
  <si>
    <t>BRADESCO VERDE AM 60 RESP LIMITADA FIF CIC MULTIMERCADO</t>
  </si>
  <si>
    <t>CNPJ: 30.378.646/0001-78 | Situação: Em funcionamento normal | Gestão: Banco Bradesco</t>
  </si>
  <si>
    <t>BRASILPREV GENOA CAPITAL CRUISE II RESP LIMITADA FIF CIC MULTIMERCADO</t>
  </si>
  <si>
    <t>CNPJ: 49.352.983/0001-14 | Situação: Em funcionamento normal | Gestão: Brasilprev</t>
  </si>
  <si>
    <t>BRASILPREV GENOA CAPITAL CRUISE RESP LIMITADA FIF CIC MULTIMERCADO</t>
  </si>
  <si>
    <t>CNPJ: 43.403.792/0001-58 | Situação: Em funcionamento normal | Gestão: Brasilprev</t>
  </si>
  <si>
    <t>BRASILPREV IBIUNA ST RESP LIMITADA FIF CIC MULTIMERCADO CRÉDITO PRIVADO</t>
  </si>
  <si>
    <t>CNPJ: 43.403.764/0001-30 | Situação: Em funcionamento normal | Gestão: Brasilprev</t>
  </si>
  <si>
    <t>BRASILPREV KINEA SIGMA PREV RESP LIMITADA FIF CIC MULTIMERCADO</t>
  </si>
  <si>
    <t>CNPJ: 40.021.710/0001-12 | Situação: Em funcionamento normal | Gestão: Brasilprev</t>
  </si>
  <si>
    <t>BRASILPREV KINEA SIGMA PREV RESP LIMITADA FIF MULTIMERCADO</t>
  </si>
  <si>
    <t>CNPJ: 41.504.602/0001-63 | Situação: Em funcionamento normal | Gestão: Kinea Investimentos</t>
  </si>
  <si>
    <t>BRASILPREV LEGACY CAPITAL RESP LIMITADA FIF CIC MULTIMERCADO</t>
  </si>
  <si>
    <t>CNPJ: 46.909.575/0001-22 | Situação: Em funcionamento normal | Gestão: Brasilprev</t>
  </si>
  <si>
    <t>BTGP ACCESS GÁVEA MACRO FIF CIC MULTIMERCADO</t>
  </si>
  <si>
    <t>CNPJ: 17.816.013/0001-36 | Situação: Em funcionamento normal | Gestão: BTG Pactual Family Office</t>
  </si>
  <si>
    <t>BTGP ACCESS IBIUNA HEDGE STH FIF CIC MULTIMERCADO</t>
  </si>
  <si>
    <t>CNPJ: 26.822.047/0001-24 | Situação: Em funcionamento normal | Gestão: BTG Pactual Family Office</t>
  </si>
  <si>
    <t>BTGP ACCESS KAPITALO KAPPA FIF CIC MULTIMERCADO</t>
  </si>
  <si>
    <t>CNPJ: 17.429.959/0001-40 | Situação: Em funcionamento normal | Gestão: BTG Pactual Family Office</t>
  </si>
  <si>
    <t>BTGP ACCESS SPX NIMITZ FIF CIC MULTIMERCADO</t>
  </si>
  <si>
    <t>CNPJ: 17.408.524/0001-19 | Situação: Em funcionamento normal | Gestão: BTG Pactual Family Office</t>
  </si>
  <si>
    <t>BTGP THUNDERBOLT ACCESS FIF CIC MULTIMERCADO</t>
  </si>
  <si>
    <t>CNPJ: 39.835.826/0001-06 | Situação: Em funcionamento normal | Gestão: BTG Pactual Family Office</t>
  </si>
  <si>
    <t>CAIXA EXPERT SPX NIMITZ RESP LIMITADA FIF CIC MULTIMERCADO</t>
  </si>
  <si>
    <t>CNPJ: 34.660.453/0001-66 | Situação: Em funcionamento normal | Gestão: CAIXA Asset</t>
  </si>
  <si>
    <t>CONEXÃO GENOA CAPITAL RADAR RESP LIMITADA FIF CIC MULTIMERCADO</t>
  </si>
  <si>
    <t>CNPJ: 37.511.023/0001-70 | Situação: Em funcionamento normal | Gestão: Banco Bradesco</t>
  </si>
  <si>
    <t>CONEXÃO LEGACY CAPITAL RESP LIMITADA FIF CIC MULTIMERCADO</t>
  </si>
  <si>
    <t>CNPJ: 32.312.094/0001-20 | Situação: Em funcionamento normal | Gestão: Banco Bradesco</t>
  </si>
  <si>
    <t>CONEXÃO NIMITZ RESP LIMITADA FIF CIC MULTIMERCADO</t>
  </si>
  <si>
    <t>CNPJ: 28.797.765/0001-13 | Situação: Em funcionamento normal | Gestão: Banco Bradesco</t>
  </si>
  <si>
    <t>CONEXÃO VERDE AM 60 RESP LIMITADA FIF CIC MULTIMERCADO</t>
  </si>
  <si>
    <t>CNPJ: 30.378.660/0001-71 | Situação: Em funcionamento normal | Gestão: Banco Bradesco</t>
  </si>
  <si>
    <t>CONEXÃO VISTA HEDGE RESP LIMITADA FIF CIC MULTIMERCADO</t>
  </si>
  <si>
    <t>CNPJ: 44.544.152/0001-20 | Situação: Em funcionamento normal | Gestão: Banco Bradesco</t>
  </si>
  <si>
    <t>CSHG ALLOCATION IBIUNA HEDGE STHG II RESP LIMITADA FIF CIC MULTIMERCADO</t>
  </si>
  <si>
    <t>CNPJ: 36.656.529/0001-05 | Situação: Em funcionamento normal | Gestão: Credit Suisse Hedging-Griffo</t>
  </si>
  <si>
    <t>CSHG ALLOCATION LEGACY CAPITAL RESP LIMITADA FIF CIC MULTIMERCADO</t>
  </si>
  <si>
    <t>CNPJ: 29.236.579/0001-78 | Situação: Em funcionamento normal | Gestão: Credit Suisse Hedging-Griffo</t>
  </si>
  <si>
    <t>CSHG ALLOCATION VERDE 30 RESP LIMITADA FIF CIC MULTIMERCADO</t>
  </si>
  <si>
    <t>CNPJ: 05.586.704/0001-01 | Situação: Em funcionamento normal | Gestão: Credit Suisse Hedging-Griffo</t>
  </si>
  <si>
    <t>CSHG ALLOCATION VISTA MULTIESTRATÉGIA CSHG RESP LIMITADA FIF CIC MULTIMERCADO</t>
  </si>
  <si>
    <t>CNPJ: 36.656.777/0001-56 | Situação: Em funcionamento normal | Gestão: Credit Suisse Hedging-Griffo</t>
  </si>
  <si>
    <t>GENOA CAPITAL CRUISE PREV A RESP LIMITADA FIF CIC MULTIMERCADO</t>
  </si>
  <si>
    <t>CNPJ: 42.535.184/0001-34 | Situação: Em funcionamento normal | Gestão: Genoa Capital</t>
  </si>
  <si>
    <t>GENOA CAPITAL CRUISE PREV BTG RESP LIMITADA FIF CIC MULTIMERCADO</t>
  </si>
  <si>
    <t>CNPJ: 42.535.251/0001-10 | Situação: Em funcionamento normal | Gestão: Genoa Capital</t>
  </si>
  <si>
    <t>GENOA CAPITAL CRUISE PREV ICATU SEGUROS RESP LIMITADA FIF CIC MULTIMERCADO</t>
  </si>
  <si>
    <t>CNPJ: 42.535.455/0001-51 | Situação: Em funcionamento normal | Gestão: Genoa Capital</t>
  </si>
  <si>
    <t>GENOA CAPITAL CRUISE PREV XP SEG RESP LIMITADA FIF CIC MULTIMERCADO</t>
  </si>
  <si>
    <t>CNPJ: 42.535.297/0001-30 | Situação: Em funcionamento normal | Gestão: Genoa Capital</t>
  </si>
  <si>
    <t>GENOA CAPITAL RADAR ACCESS FIF CIC MULTIMERCADO</t>
  </si>
  <si>
    <t>CNPJ: 37.287.419/0001-86 | Situação: Em funcionamento normal | Gestão: BTG Pactual Family Office</t>
  </si>
  <si>
    <t>GENOA CAPITAL RADAR ADVISORY RESP LIMITADA FIF CIC MULTIMERCADO</t>
  </si>
  <si>
    <t>CNPJ: 36.017.731/0001-97 | Situação: Em funcionamento normal | Gestão: Genoa Capital</t>
  </si>
  <si>
    <t>GENOA CAPITAL RADAR RESP LIMITADA FIF CIC MULTIMERCADO</t>
  </si>
  <si>
    <t>CNPJ: 35.828.684/0001-07 | Situação: Em funcionamento normal | Gestão: Genoa Capital</t>
  </si>
  <si>
    <t>GENOA CAPITAL RADAR SELECTION FIF CIC MULTIMERCADO</t>
  </si>
  <si>
    <t>CNPJ: 37.279.427/0001-80 | Situação: Em funcionamento normal | Gestão: Genoa Capital</t>
  </si>
  <si>
    <t>GENOA CAPITAL RADAR SELEÇÃO RESP LIMITADA FIF CIC MULTIMERCADO</t>
  </si>
  <si>
    <t>CNPJ: 37.348.037/0001-15 | Situação: Em funcionamento normal | Gestão: Itaú Asset Management</t>
  </si>
  <si>
    <t>GÁVEA MACRO ADVISORY RESP LIMITADA FIF CIC MULTIMERCADO</t>
  </si>
  <si>
    <t>CNPJ: 32.240.637/0001-41 | Situação: Em funcionamento normal | Gestão: Gávea Investimentos</t>
  </si>
  <si>
    <t>GÁVEA MACRO II RESP LIMITADA FIF CIC MULTIMERCADO</t>
  </si>
  <si>
    <t>CNPJ: 09.289.134/0001-49 | Situação: Em funcionamento normal | Gestão: Gávea Investimentos</t>
  </si>
  <si>
    <t>GÁVEA MACRO PLUS II RESP LIMITADA FIF CIC MULTIMERCADO</t>
  </si>
  <si>
    <t>CNPJ: 30.556.738/0001-09 | Situação: Em funcionamento normal | Gestão: Gávea Investimentos</t>
  </si>
  <si>
    <t>GÁVEA MACRO RESP LIMITADA FIF CIC MULTIMERCADO</t>
  </si>
  <si>
    <t>CNPJ: 08.893.082/0001-52 | Situação: Em funcionamento normal | Gestão: Gávea Investimentos</t>
  </si>
  <si>
    <t>GÁVEA MACRO SELEÇÃO RESP LIMITADA FIF CIC MULTIMERCADO</t>
  </si>
  <si>
    <t>CNPJ: 25.682.163/0001-22 | Situação: Em funcionamento normal | Gestão: Itaú Asset Management</t>
  </si>
  <si>
    <t>GÁVEA MACRO XP SEGUROS RESP LIMITADA FIC MULTIMERCADO PREVIDENCIÁRIO CRÉDITO PRIVADO</t>
  </si>
  <si>
    <t>CNPJ: 40.635.018/0001-84 | Situação: Em funcionamento normal | Gestão: XP Vida e Previdência</t>
  </si>
  <si>
    <t>GÁVEA MACRO ÁGORA RESP LIMITADA FIF CIC MULTIMERCADO</t>
  </si>
  <si>
    <t>CNPJ: 28.797.748/0001-86 | Situação: Em funcionamento normal | Gestão: Banco Bradesco</t>
  </si>
  <si>
    <t>IBIUNA HEDGE ST ADVISORY RESP LIMITADA FIF CIC MULTIMERCADO</t>
  </si>
  <si>
    <t>CNPJ: 30.493.349/0001-73 | Situação: Em funcionamento normal | Gestão: Ibiuna Investimentos</t>
  </si>
  <si>
    <t>IBIUNA HEDGE ST PLUS MASTER RESP LIMITADA FIF MULTIMERCADO SUBCLASSE IBIUNA HEDGE ST PLUS</t>
  </si>
  <si>
    <t>CNPJ: 54.350.048/0001-59 | Situação: Em funcionamento normal | Gestão: Ibiuna Investimentos</t>
  </si>
  <si>
    <t>IBIUNA HEDGE STH IMERCADO ÁGORA RESP LIMITADA FIF CIC MULTIMERCADO</t>
  </si>
  <si>
    <t>CNPJ: 32.273.554/0001-59 | Situação: Em funcionamento normal | Gestão: Banco Bradesco</t>
  </si>
  <si>
    <t>IBIUNA HEDGE STH RESP LIMITADA FIF CIC MULTIMERCADO</t>
  </si>
  <si>
    <t>CNPJ: 15.799.713/0001-34 | Situação: Em funcionamento normal | Gestão: Ibiuna Investimentos</t>
  </si>
  <si>
    <t>IBIUNA HEDGE STR SELEÇÃO RESP LIMITADA FIF CIC MULTIMERCADO</t>
  </si>
  <si>
    <t>CNPJ: 42.282.089/0001-76 | Situação: Em funcionamento normal | Gestão: Itaú Asset Management</t>
  </si>
  <si>
    <t>IBIUNA I ST PREV ITAÚ FIE RESP LIMITADA FIF CIC MULTIMERCADO CRÉDITO PRIVADO</t>
  </si>
  <si>
    <t>CNPJ: 45.656.850/0001-80 | Situação: Em funcionamento normal | Gestão: Ibiuna Investimentos</t>
  </si>
  <si>
    <t>IBIUNA ST PREV ACCESS FIF CIC MULTIMERCADO</t>
  </si>
  <si>
    <t>CNPJ: 44.672.717/0001-55 | Situação: Em funcionamento normal | Gestão: BTG Pactual Family Office</t>
  </si>
  <si>
    <t>IBIUNA ST PREV ICATU RESP LIMITADA FIF MULTIMERCADO CRÉDITO PRIVADO</t>
  </si>
  <si>
    <t>CNPJ: 45.511.041/0001-80 | Situação: Em funcionamento normal | Gestão: Ibiuna Investimentos</t>
  </si>
  <si>
    <t>IBIUNA ST S PREV RESP LIMITADA FIF CIC MULTIMERCADO PREVIDENCIÁRIO CRÉDITO PRIVADO</t>
  </si>
  <si>
    <t>CNPJ: 44.682.496/0001-04 | Situação: Em funcionamento normal | Gestão: Safra Asset Management</t>
  </si>
  <si>
    <t>IBIUNA ST XP SEG PREV RESP LIMITADA FIC MULTIMERCADO CRÉDITO PRIVADO</t>
  </si>
  <si>
    <t>CNPJ: 44.409.430/0001-37 | Situação: Em funcionamento normal | Gestão: XP Vida e Previdência</t>
  </si>
  <si>
    <t>ICATU VERDE MASTER PREV 60 QUALIFICADO RESP LIMITADA FIF CIC MULTIMERCADO</t>
  </si>
  <si>
    <t>CNPJ: 59.134.727/0001-04 | Situação: Em funcionamento normal | Gestão: Verde Asset Management</t>
  </si>
  <si>
    <t>INTER ACCESS LEGACY CAPITAL FIF CIC MULTIMERCADO</t>
  </si>
  <si>
    <t>CNPJ: 36.443.587/0001-50 | Situação: Em funcionamento normal | Gestão: Inter Asset</t>
  </si>
  <si>
    <t>INTER ACCESS VERDE FIF CIC MULTIMERCADO</t>
  </si>
  <si>
    <t>CNPJ: 39.540.780/0001-06 | Situação: Em funcionamento normal | Gestão: Inter Asset</t>
  </si>
  <si>
    <t>ITAÚ KINEA ATLAS RESP LIMITADA FIF CIC MULTIMERCADO</t>
  </si>
  <si>
    <t>CNPJ: 31.238.370/0001-95 | Situação: Em funcionamento normal | Gestão: Itaú Asset Management</t>
  </si>
  <si>
    <t>ITAÚ RESP LIMITADA FIF CIC FI INFRA RENDA FIXA CRÉDITO PRIVADO - IFRA11</t>
  </si>
  <si>
    <t>CNPJ: 34.633.510/0001-18 | Situação: Em funcionamento normal | Gestão: Itaú Asset Management</t>
  </si>
  <si>
    <t>ITAÚ VERDE MASTER PREV 60 QUALIFICADO RESP LIMITADA FIF CIC MULTIMERCADO</t>
  </si>
  <si>
    <t>CNPJ: 59.999.918/0001-39 | Situação: Em funcionamento normal | Gestão: Verde Asset Management</t>
  </si>
  <si>
    <t>KAPITALO KAPPA ADVISORY FIF CIC MULTIMERCADO</t>
  </si>
  <si>
    <t>CNPJ: 26.978.199/0001-10 | Situação: Em funcionamento normal | Gestão: Kapitalo Investimentos</t>
  </si>
  <si>
    <t>KAPITALO KAPPA D FIF CIC MULTIMERCADO</t>
  </si>
  <si>
    <t>CNPJ: 29.726.019/0001-00 | Situação: Em funcionamento normal | Gestão: Kapitalo Investimentos</t>
  </si>
  <si>
    <t>KAPITALO KAPPA EXCELLENCE FIF CIC MULTIMERCADO</t>
  </si>
  <si>
    <t>CNPJ: 34.792.761/0001-45 | Situação: Em funcionamento normal | Gestão: Kapitalo Investimentos</t>
  </si>
  <si>
    <t>KAPITALO KAPPA FIN FIF CIC MULTIMERCADO</t>
  </si>
  <si>
    <t>CNPJ: 12.105.940/0001-24 | Situação: Em funcionamento normal | Gestão: Kapitalo Investimentos</t>
  </si>
  <si>
    <t>KAPITALO KAPPA SELECTION FIF CIC MULTIMERCADO</t>
  </si>
  <si>
    <t>CNPJ: 38.489.326/0001-05 | Situação: Em funcionamento normal | Gestão: Kapitalo Investimentos</t>
  </si>
  <si>
    <t>KAPITALO KAPPA SELEÇÃO RESP LIMITADA FIF CIC MULTIMERCADO</t>
  </si>
  <si>
    <t>CNPJ: 26.386.658/0001-77 | Situação: Em funcionamento normal | Gestão: Itaú Asset Management</t>
  </si>
  <si>
    <t>KAPITALO KAPPA ÁGORA RESP LIMITADA FIF CIC MULTIMERCADO</t>
  </si>
  <si>
    <t>CNPJ: 21.052.962/0001-64 | Situação: Em funcionamento normal | Gestão: Banco Bradesco</t>
  </si>
  <si>
    <t>KAPITALO ZETA ACCESS FIF CIC MULTIMERCADO</t>
  </si>
  <si>
    <t>CNPJ: 35.002.571/0001-40 | Situação: Em funcionamento normal | Gestão: BTG Pactual Family Office</t>
  </si>
  <si>
    <t>KAPITALO ZETA ADVISORY FIF CIC MULTIMERCADO</t>
  </si>
  <si>
    <t>CNPJ: 30.521.581/0001-78 | Situação: Em funcionamento normal | Gestão: Kapitalo Investimentos</t>
  </si>
  <si>
    <t>KAPITALO ZETA FIF CIC MULTIMERCADO</t>
  </si>
  <si>
    <t>CNPJ: 12.105.992/0001-09 | Situação: Em funcionamento normal | Gestão: Kapitalo Investimentos</t>
  </si>
  <si>
    <t>KAPITALO ZETA II ACCESS FIF CIC MULTIMERCADO</t>
  </si>
  <si>
    <t>CNPJ: 35.088.117/0001-53 | Situação: Em funcionamento normal | Gestão: BTG Pactual Family Office</t>
  </si>
  <si>
    <t>KAPITALO ZETA SELEÇÃO RESP LIMITADA FIF CIC MULTIMERCADO</t>
  </si>
  <si>
    <t>CNPJ: 41.163.578/0001-46 | Situação: Em funcionamento normal | Gestão: Itaú Asset Management</t>
  </si>
  <si>
    <t>KAPITALO ZETA XP SEG PREV RESP LIMITADA FIF CIC MULTIMERCADO</t>
  </si>
  <si>
    <t>CNPJ: 58.841.072/0001-41 | Situação: Em funcionamento normal | Gestão: Kapitalo Investimentos</t>
  </si>
  <si>
    <t>KINEA ATLAS II RESP LIMITADA FIF MULTIMERCADO</t>
  </si>
  <si>
    <t>CNPJ: 29.762.315/0001-58 | Situação: Em funcionamento normal | Gestão: Kinea Investimentos</t>
  </si>
  <si>
    <t>KINEA ATLAS II RESP LIMITADA FIF MULTIMERCADO SUBCLASSE I</t>
  </si>
  <si>
    <t>KINEA PREV ATLAS BTG PACTUAL FIF CIC MULTIMERCADO</t>
  </si>
  <si>
    <t>CNPJ: 37.728.756/0001-61 | Situação: Em funcionamento normal | Gestão: BTG Pactual Family Office</t>
  </si>
  <si>
    <t>KINEA PREV ATLAS RESP LIMITADA FIF CIC MULTIMERCADO</t>
  </si>
  <si>
    <t>CNPJ: 37.730.471/0001-65 | Situação: Em funcionamento normal | Gestão: Kinea Investimentos</t>
  </si>
  <si>
    <t>KINEA PREV ATLAS XP SEGUROS RESP LIMITADA FIC MULTIMERCADO</t>
  </si>
  <si>
    <t>CNPJ: 37.728.799/0001-47 | Situação: Em funcionamento normal | Gestão: XP Vida e Previdência</t>
  </si>
  <si>
    <t>KINEA RESP LIMITADA FIF CIC FI INFRA RENDA FIXA CRÉDITO PRIVADO - KDIF11</t>
  </si>
  <si>
    <t>CNPJ: 26.324.298/0001-89 | Situação: Em funcionamento normal | Gestão: Kinea Investimentos</t>
  </si>
  <si>
    <t>LEGACY CAPITAL ACCESS FIF CIC MULTIMERCADO</t>
  </si>
  <si>
    <t>CNPJ: 30.338.679/0001-94 | Situação: Em funcionamento normal | Gestão: BTG Pactual Family Office</t>
  </si>
  <si>
    <t>LEGACY CAPITAL ADVISORY FIC MULTIMERCADO</t>
  </si>
  <si>
    <t>CNPJ: 30.566.221/0001-92 | Situação: Em funcionamento normal | Gestão: Legacy Capital</t>
  </si>
  <si>
    <t>LEGACY CAPITAL ADVISORY II XP SEG RESP LIMITADA FIC MULTIMERCADO PREVIDENCIÁRIO</t>
  </si>
  <si>
    <t>CNPJ: 45.645.166/0001-01 | Situação: Em funcionamento normal | Gestão: XP Vida e Previdência</t>
  </si>
  <si>
    <t>LEGACY CAPITAL BS PREVIDÊNCIA FIF CIC MULTIMERCADO</t>
  </si>
  <si>
    <t>CNPJ: 37.829.233/0001-01 | Situação: Em funcionamento normal | Gestão: Legacy Capital</t>
  </si>
  <si>
    <t>LEGACY CAPITAL EXCELLENCE FIF CIC MULTIMERCADO</t>
  </si>
  <si>
    <t>CNPJ: 32.355.677/0001-39 | Situação: Em funcionamento normal | Gestão: Legacy Capital</t>
  </si>
  <si>
    <t>LEGACY CAPITAL ICATU FIF CIC MULTIMERCADO PREVIDENCIÁRIO</t>
  </si>
  <si>
    <t>CNPJ: 37.367.841/0001-41 | Situação: Em funcionamento normal | Gestão: Legacy Capital</t>
  </si>
  <si>
    <t>LEGACY CAPITAL ITAÚ I RESP LIMITADA FIF CIC MULTIMERCADO PREVIDENCIÁRIO</t>
  </si>
  <si>
    <t>CNPJ: 37.319.911/0001-96 | Situação: Em funcionamento normal | Gestão: Legacy Capital</t>
  </si>
  <si>
    <t>LEGACY CAPITAL PREV ADVISORY XP SEGUROS RESP LIMITADA FIC MULTIMERCADO</t>
  </si>
  <si>
    <t>CNPJ: 34.287.126/0001-00 | Situação: Em funcionamento normal | Gestão: Legacy Capital</t>
  </si>
  <si>
    <t>LEGACY CAPITAL RESP LIMITADA FIF CIC MULTIMERCADO</t>
  </si>
  <si>
    <t>CNPJ: 30.586.677/0001-14 | Situação: Em funcionamento normal | Gestão: Legacy Capital</t>
  </si>
  <si>
    <t>LEGACY CAPITAL SELECTION FIF CIC MULTIMERCADO</t>
  </si>
  <si>
    <t>CNPJ: 30.351.337/0001-04 | Situação: Em funcionamento normal | Gestão: Legacy Capital</t>
  </si>
  <si>
    <t>LEGACY CAPITAL SELEÇÃO RESP LIMITADA FIF CIC MULTIMERCADO</t>
  </si>
  <si>
    <t>CNPJ: 31.341.469/0001-18 | Situação: Em funcionamento normal | Gestão: Itaú Asset Management</t>
  </si>
  <si>
    <t>LEGACY CAPITAL V10 RESP LIMITADA FIF CIC MULTIMERCADO</t>
  </si>
  <si>
    <t>CNPJ: 54.087.357/0001-88 | Situação: Em funcionamento normal | Gestão: Legacy Capital</t>
  </si>
  <si>
    <t>LEGACY CAPITAL V10 SELEÇÃO RESP LIMITADA FIF CIC MULTIMERCADO</t>
  </si>
  <si>
    <t>CNPJ: 54.953.009/0001-46 | Situação: Em funcionamento normal | Gestão: Itaú Asset Management</t>
  </si>
  <si>
    <t>LEGACY CAPITAL ÁGORA RESP LIMITADA FIF CIC MULTIMERCADO</t>
  </si>
  <si>
    <t>CNPJ: 32.312.090/0001-42 | Situação: Em funcionamento normal | Gestão: Banco Bradesco</t>
  </si>
  <si>
    <t>MANAGER GENOA CAPITAL CRUISE PREV RESP LIMITADA FIF CIC MULTIMERCADO PREVIDENCIÁRIO</t>
  </si>
  <si>
    <t>CNPJ: 43.214.440/0001-54 | Situação: Em funcionamento normal | Gestão: Safra Asset Management</t>
  </si>
  <si>
    <t>MANAGER GENOA CAPITAL RADAR RESP LIMITADA FIF CIC MULTIMERCADO</t>
  </si>
  <si>
    <t>CNPJ: 36.976.786/0001-24 | Situação: Em funcionamento normal | Gestão: Guide Investimentos</t>
  </si>
  <si>
    <t>MANAGER IBIUNA HEDGE STH S RESP LIMITADA FIF CIC MULTIMERCADO</t>
  </si>
  <si>
    <t>CNPJ: 37.008.365/0001-72 | Situação: Em funcionamento normal | Gestão: Guide Investimentos</t>
  </si>
  <si>
    <t>MANAGER IBIUNA ST PREV RESP LIMITADA FIF CIC MULTIMERCADO PREVIDENCIÁRIO CRÉDITO PRIVADO</t>
  </si>
  <si>
    <t>CNPJ: 44.681.889/0001-95 | Situação: Em funcionamento normal | Gestão: Safra Asset Management</t>
  </si>
  <si>
    <t>MANAGER KAPITALO KAPPA RESP LIMITADA FIF CIC MULTIMERCADO</t>
  </si>
  <si>
    <t>CNPJ: 27.146.944/0001-28 | Situação: Em funcionamento normal | Gestão: Guide Investimentos</t>
  </si>
  <si>
    <t>MANAGER KAPITALO ZETA RESP LIMITADA FIF CIC MULTIMERCADO</t>
  </si>
  <si>
    <t>CNPJ: 27.782.855/0001-78 | Situação: Em funcionamento normal | Gestão: Guide Investimentos</t>
  </si>
  <si>
    <t>MANAGER KAPITALO ZETA S RESP LIMITADA FIF CIC MULTIMERCADO</t>
  </si>
  <si>
    <t>CNPJ: 37.018.145/0001-20 | Situação: Em funcionamento normal | Gestão: Guide Investimentos</t>
  </si>
  <si>
    <t>MANAGER KINEA ATLAS II RESP LIMITADA FIF CIC MULTIMERCADO</t>
  </si>
  <si>
    <t>CNPJ: 42.085.537/0001-41 | Situação: Em funcionamento normal | Gestão: Guide Investimentos</t>
  </si>
  <si>
    <t>MANAGER KINEA PREV ATLAS RESP LIMITADA FIF CIC MULTIMERCADO PREVIDENCIÁRIO</t>
  </si>
  <si>
    <t>CNPJ: 42.085.551/0001-45 | Situação: Em funcionamento normal | Gestão: Safra Asset Management</t>
  </si>
  <si>
    <t>MANAGER LEGACY CAPITAL RESP LIMITADA FIF CIC MULTIMERCADO</t>
  </si>
  <si>
    <t>CNPJ: 30.658.551/0001-08 | Situação: Em funcionamento normal | Gestão: Guide Investimentos</t>
  </si>
  <si>
    <t>MANAGER LEGACY CAPITAL S RESP LIMITADA FIF CIC MULTIMERCADO</t>
  </si>
  <si>
    <t>CNPJ: 32.666.390/0001-20 | Situação: Em funcionamento normal | Gestão: Guide Investimentos</t>
  </si>
  <si>
    <t>MANAGER LEGACY CAPITAL S RESP LIMITADA FIF CIC MULTIMERCADO PREVIDENCIÁRIO</t>
  </si>
  <si>
    <t>CNPJ: 36.996.913/0001-57 | Situação: Em funcionamento normal | Gestão: Safra Asset Management</t>
  </si>
  <si>
    <t>MANAGER SPX LANCER PLUS RESP LIMITADA FIF CIC MULTIMERCADO PREVIDENCIÁRIO</t>
  </si>
  <si>
    <t>CNPJ: 42.120.262/0001-30 | Situação: Em funcionamento normal | Gestão: Safra Asset Management</t>
  </si>
  <si>
    <t>MANAGER SPX NIMITZ IQ RESP LIMITADA FIF CIC MULTIMERCADO</t>
  </si>
  <si>
    <t>CNPJ: 37.042.136/0001-74 | Situação: Em funcionamento normal | Gestão: Guide Investimentos</t>
  </si>
  <si>
    <t>MANAGER VERDE 60 RESP LIMITADA FIF CIC MULTIMERCADO</t>
  </si>
  <si>
    <t>CNPJ: 30.658.954/0001-57 | Situação: Em funcionamento normal | Gestão: Guide Investimentos</t>
  </si>
  <si>
    <t>MANAGER VERDE RESP LIMITADA FIF CIC MULTIMERCADO</t>
  </si>
  <si>
    <t>CNPJ: 30.658.606/0001-80 | Situação: Em funcionamento normal | Gestão: Guide Investimentos</t>
  </si>
  <si>
    <t>MANAGER VISTA HEDGE RESP LIMITADA FIF CIC MULTIMERCADO</t>
  </si>
  <si>
    <t>CNPJ: 41.090.953/0001-75 | Situação: Em funcionamento normal | Gestão: Guide Investimentos</t>
  </si>
  <si>
    <t>MAR ABSOLUTO FIF CIC MULTIMERCADO</t>
  </si>
  <si>
    <t>CNPJ: 32.397.723/0001-62 | Situação: Em funcionamento normal | Gestão: MAR Asset Management</t>
  </si>
  <si>
    <t>MAR ABSOLUTO II FIF CIC MULTIMERCADO</t>
  </si>
  <si>
    <t>CNPJ: 51.133.792/0001-03 | Situação: Em funcionamento normal | Gestão: MAR Asset Management</t>
  </si>
  <si>
    <t>MAR ABSOLUTO SELEÇÃO RESP LIMITADA FIF CIC MULTIMERCADO</t>
  </si>
  <si>
    <t>CNPJ: 49.559.798/0001-03 | Situação: Em funcionamento normal | Gestão: Itaú Asset Management</t>
  </si>
  <si>
    <t>NIMITZ SPX RESP LIMITADA FIF CIC MULTIMERCADO</t>
  </si>
  <si>
    <t>CNPJ: 31.457.455/0001-64 | Situação: Em funcionamento normal | Gestão: SPX Capital</t>
  </si>
  <si>
    <t>SPX LANCER PLUS ICATU PREVIDÊNCIA RESP LIMITADA FIF CIC MULTIMERCADO</t>
  </si>
  <si>
    <t>CNPJ: 41.424.063/0001-52 | Situação: Em funcionamento normal | Gestão: SPX Capital</t>
  </si>
  <si>
    <t>SPX LANCER PLUS XP SEGUROS PREVIDÊNCIÁRIO RESP LIMITADA FIC MULTIMERCADO</t>
  </si>
  <si>
    <t>CNPJ: 41.802.098/0001-88 | Situação: Em funcionamento normal | Gestão: XP Vida e Previdência</t>
  </si>
  <si>
    <t>SPX LANCER PLUS XXX PREV ACCESS FIF CIC MULTIMERCADO</t>
  </si>
  <si>
    <t>CNPJ: 43.164.533/0001-11 | Situação: Em funcionamento normal | Gestão: BTG Pactual Family Office</t>
  </si>
  <si>
    <t>SPX NIMITZ GRIPEN ADVISORY RESP LIMITADA FIF CIC MULTIMERCADO</t>
  </si>
  <si>
    <t>CNPJ: 24.193.691/0001-55 | Situação: Em funcionamento normal | Gestão: SPX Capital</t>
  </si>
  <si>
    <t>SPX NIMITZ MODALMAIS RESP LIMITADA FIF CIC MULTIMERCADO</t>
  </si>
  <si>
    <t>CNPJ: 41.424.080/0001-90 | Situação: Em funcionamento normal | Gestão: SPX Capital</t>
  </si>
  <si>
    <t>SPX NIMITZ SELECTION RESP LIMITADA FIF CIC MULTIMERCADO</t>
  </si>
  <si>
    <t>CNPJ: 27.945.311/0001-80 | Situação: Em funcionamento normal | Gestão: SPX Capital</t>
  </si>
  <si>
    <t>SPX NIMITZ SELEÇÃO RESP LIMITADA FIF CIC MULTIMERCADO</t>
  </si>
  <si>
    <t>CNPJ: 28.851.728/0001-46 | Situação: Em funcionamento normal | Gestão: Itaú Asset Management</t>
  </si>
  <si>
    <t>SPX PREV LANCER PLUS ITAÚ RESP LIMITADA FIF CIC MULTIMERCADO</t>
  </si>
  <si>
    <t>CNPJ: 41.409.964/0001-75 | Situação: Em funcionamento normal | Gestão: SPX Capital</t>
  </si>
  <si>
    <t>SPX RANGER PREV ITAÚ RESP LIMITADA FIF CIC MULTIMERCADO</t>
  </si>
  <si>
    <t>CNPJ: 54.715.720/0001-62 | Situação: Em funcionamento normal | Gestão: SPX Capital</t>
  </si>
  <si>
    <t>SPX RAPTOR 180 ADVISORY RESP LIMITADA FIF CIC MULTIMERCADO CRÉDITO PRIVADO</t>
  </si>
  <si>
    <t>CNPJ: 41.342.497/0001-03 | Situação: Em funcionamento normal | Gestão: SPX Capital</t>
  </si>
  <si>
    <t>SPX RAPTOR FEEDER RESP LIMITADA FIF CIC MULTIMERCADO CRÉDITO PRIVADO</t>
  </si>
  <si>
    <t>CNPJ: 12.809.201/0001-13 | Situação: Em funcionamento normal | Gestão: SPX Capital</t>
  </si>
  <si>
    <t>SPXR FIF CIC MULTIMERCADO</t>
  </si>
  <si>
    <t>CNPJ: 18.489.909/0001-10 | Situação: Em funcionamento normal | Gestão: BTG Pactual Family Office</t>
  </si>
  <si>
    <t>VERDE 60 SELEÇÃO RESP LIMITADA FIF CIC MULTIMERCADO</t>
  </si>
  <si>
    <t>CNPJ: 31.024.283/0001-35 | Situação: Em funcionamento normal | Gestão: Itaú Asset Management</t>
  </si>
  <si>
    <t>VERDE ACCESS FIF CIC MULTIMERCADO</t>
  </si>
  <si>
    <t>CNPJ: 40.716.583/0001-76 | Situação: Em funcionamento normal | Gestão: BTG Pactual Family Office</t>
  </si>
  <si>
    <t>VERDE AM 60 VTR FIF CIC MULTIMERCADO</t>
  </si>
  <si>
    <t>CNPJ: 40.575.794/0001-36 | Situação: Em funcionamento normal | Gestão: Empiricus Gestão</t>
  </si>
  <si>
    <t>VERDE AM S60 RESP LIMITADA FIF CIC MULTIMERCADO</t>
  </si>
  <si>
    <t>CNPJ: 30.592.665/0001-00 | Situação: Em funcionamento normal | Gestão: Verde Asset Management</t>
  </si>
  <si>
    <t>VERDE AM X60 ADVISORY RESP LIMITADA FIF CIC MULTIMERCADO</t>
  </si>
  <si>
    <t>CNPJ: 31.403.590/0001-27 | Situação: Em funcionamento normal | Gestão: Verde Asset Management</t>
  </si>
  <si>
    <t>VERDE MODALMAIS AM 60 FIC MULTIMERCADO</t>
  </si>
  <si>
    <t>CNPJ: 40.063.576/0001-12 | Situação: Em funcionamento normal | Gestão: XP Advisory</t>
  </si>
  <si>
    <t>VISTA HEDGE ADVISORY FIF CIC MULTIMERCADO</t>
  </si>
  <si>
    <t>CNPJ: 43.985.508/0001-07 | Situação: Em funcionamento normal | Gestão: Vista Capital</t>
  </si>
  <si>
    <t>VISTA HEDGE D30 FIF CIC MULTIMERCADO</t>
  </si>
  <si>
    <t>CNPJ: 45.560.980/0001-15 | Situação: Em funcionamento normal | Gestão: Vista Capital</t>
  </si>
  <si>
    <t>VISTA HEDGE FIF CIC MULTIMERCADO</t>
  </si>
  <si>
    <t>CNPJ: 30.057.258/0001-95 | Situação: Em funcionamento normal | Gestão: Vista Capital</t>
  </si>
  <si>
    <t>VISTA HEDGE SELEÇÃO RESP LIMITADA FIF CIC MULTIMERCADO</t>
  </si>
  <si>
    <t>CNPJ: 41.342.624/0001-74 | Situação: Em funcionamento normal | Gestão: Itaú Asset Management</t>
  </si>
  <si>
    <t>VISTA MULTIESTRATÉGIA ADVISORY FIF CIC MULTIMERCADO</t>
  </si>
  <si>
    <t>CNPJ: 40.920.005/0001-57 | Situação: Em funcionamento normal | Gestão: Vista Capital</t>
  </si>
  <si>
    <t>VISTA MULTIESTRATÉGIA D60 FIF CIC MULTIMERCADO</t>
  </si>
  <si>
    <t>CNPJ: 40.905.462/0001-72 | Situação: Em funcionamento normal | Gestão: Vista Capital</t>
  </si>
  <si>
    <t>VISTA MULTIESTRATÉGIA FIF CIC MULTIMERCADO</t>
  </si>
  <si>
    <t>CNPJ: 21.646.715/0001-96 | Situação: Em funcionamento normal | Gestão: Vista Capital</t>
  </si>
  <si>
    <t>XP SEGUROS VERDE MASTER PREV 60 QUALIFICADO RESP LIMITADA FIF CIC MULTIMERCADO</t>
  </si>
  <si>
    <t>CNPJ: 62.240.600/0001-84 | Situação: Em funcionamento normal | Gestão: Verde Asset Management</t>
  </si>
  <si>
    <t>KINEA CRÉDITO AGRO RESP LIMITADA FIAGRO FII - KNCA11</t>
  </si>
  <si>
    <t>CNPJ: 41.745.701/0001-37 | Situação: Em funcionamento normal | Gestão: Kinea Investimentos</t>
  </si>
  <si>
    <t>Valorização</t>
  </si>
  <si>
    <t>ISHARES CORE S&amp;P 500 ETF - IVV</t>
  </si>
  <si>
    <t>Tipo: ETF | Bolsa: NYSE ARCA | Situação: Ativo</t>
  </si>
  <si>
    <t>VANGUARD 500 INDEX FUND - VOO</t>
  </si>
  <si>
    <t>ACCESS ATMOS II FIF CIC AÇÕES</t>
  </si>
  <si>
    <t>CNPJ: 46.329.524/0001-21 | Situação: Em funcionamento normal | Gestão: BTG Pactual Family Office</t>
  </si>
  <si>
    <t>ACESSO BRASIL CAPITAL 30 RESP LIMITADA FIF CIC AÇÕES</t>
  </si>
  <si>
    <t>CNPJ: 37.230.938/0001-08 | Situação: Em funcionamento normal | Gestão: Santander Brasil Asset Management</t>
  </si>
  <si>
    <t>ACESSO DAHLIA TOTAL RETURN 2 RESP LIMITADA FIF CIC MULTIMERCADO</t>
  </si>
  <si>
    <t>CNPJ: 45.343.283/0001-02 | Situação: Em funcionamento normal | Gestão: Santander Brasil Asset Management</t>
  </si>
  <si>
    <t>ACESSO DAHLIA TOTAL RETURN FIF CIC MULTIMERCADO</t>
  </si>
  <si>
    <t>CNPJ: 37.204.827/0001-27 | Situação: Em funcionamento normal | Gestão: Santander Brasil Asset Management</t>
  </si>
  <si>
    <t>ACESSO TRUXT LONG BIAS 2 RESP LIMITADA FIF CIC AÇÕES</t>
  </si>
  <si>
    <t>CNPJ: 36.233.888/0001-50 | Situação: Em funcionamento normal | Gestão: Santander Brasil Asset Management</t>
  </si>
  <si>
    <t>ACESSO TRUXT LONG BIAS RESP LIMITADA FIF CIC AÇÕES</t>
  </si>
  <si>
    <t>CNPJ: 30.077.777/0001-15 | Situação: Em funcionamento normal | Gestão: Santander Brasil Asset Management</t>
  </si>
  <si>
    <t>ACS BOGARI VALUE FIF CIC AÇÕES</t>
  </si>
  <si>
    <t>CNPJ: 40.812.328/0001-27 | Situação: Em funcionamento normal | Gestão: BTG Pactual Family Office</t>
  </si>
  <si>
    <t>ACS ENCORE LONG BIAS BTG PREV 100 PREVIDÊNCIA FIF CIC MULTIMERCADO</t>
  </si>
  <si>
    <t>CNPJ: 51.389.615/0001-92 | Situação: Em funcionamento normal | Gestão: BTG Pactual Family Office</t>
  </si>
  <si>
    <t>ALASKA 100 LONG ONLY ICATU PREVIDÊNCIA FIF MULTIMERCADO PREVIDENCIÁRIO</t>
  </si>
  <si>
    <t>CNPJ: 34.081.155/0001-11 | Situação: Em funcionamento normal | Gestão: Alaska Asset Management</t>
  </si>
  <si>
    <t>ALASKA 70 LONG ONLY ICATU FIF MULTIMERCADO PREVIDENCIÁRIO</t>
  </si>
  <si>
    <t>CNPJ: 29.722.458/0001-36 | Situação: Em funcionamento normal | Gestão: Alaska Asset Management</t>
  </si>
  <si>
    <t>ALASKA INSTITUCIONAL LONG ONLY FIF AÇÕES</t>
  </si>
  <si>
    <t>CNPJ: 26.673.556/0001-32 | Situação: Em funcionamento normal | Gestão: Alaska Asset Management</t>
  </si>
  <si>
    <t>ALASKA LONG ONLY 100 ADV XP SEGUROS RESP LIMITADA FIF CIC MULTIMERCADO PREVIDENCIÁRIO</t>
  </si>
  <si>
    <t>CNPJ: 35.939.857/0001-56 | Situação: Em funcionamento normal | Gestão: Alaska Asset Management</t>
  </si>
  <si>
    <t>ALASKA LONG ONLY 70 ADVISORY XP SEGUROS RESP LIMITADA FIF CIC MULTIMERCADO PREVIDENCIÁRIO</t>
  </si>
  <si>
    <t>CNPJ: 35.939.700/0001-20 | Situação: Em funcionamento normal | Gestão: Alaska Asset Management</t>
  </si>
  <si>
    <t>ALASKA LONG ONLY PREVIDÊNCIA 70 FIF CIC MULTIMERCADO</t>
  </si>
  <si>
    <t>CNPJ: 41.881.132/0001-57 | Situação: Em funcionamento normal | Gestão: Alaska Asset Management</t>
  </si>
  <si>
    <t>ALASKA PREVIDÊNCIA 100 LONG ONLY FIF CIC MULTIMERCADO</t>
  </si>
  <si>
    <t>CNPJ: 37.313.900/0001-07 | Situação: Em funcionamento normal | Gestão: Alaska Asset Management</t>
  </si>
  <si>
    <t>AT ADVISORY II FIC AÇÕES</t>
  </si>
  <si>
    <t>CNPJ: 45.089.460/0001-76 | Situação: Em funcionamento normal | Gestão: XP Advisory</t>
  </si>
  <si>
    <t>ATIT SELEÇÃO RESP LIMITADA FIF CIC AÇÕES</t>
  </si>
  <si>
    <t>CNPJ: 43.551.296/0001-41 | Situação: Em funcionamento normal | Gestão: Itaú Asset Management</t>
  </si>
  <si>
    <t>ATMOS ATIT FIF CIC AÇÕES</t>
  </si>
  <si>
    <t>CNPJ: 21.762.107/0001-47 | Situação: Em funcionamento normal | Gestão: Atmos Capital</t>
  </si>
  <si>
    <t>ATMOS AÇÕES FIF CIC AÇÕES</t>
  </si>
  <si>
    <t>CNPJ: 11.145.320/0001-56 | Situação: Em funcionamento normal | Gestão: Atmos Capital</t>
  </si>
  <si>
    <t>ATMOS AÇÕES II FIF CIC AÇÕES</t>
  </si>
  <si>
    <t>CNPJ: 19.726.267/0001-99 | Situação: Em funcionamento normal | Gestão: Atmos Capital</t>
  </si>
  <si>
    <t>ATMOS EXCELLENCE RESP LIMITADA FIF CIC AÇÕES</t>
  </si>
  <si>
    <t>CNPJ: 45.938.170/0001-50 | Situação: Em funcionamento normal | Gestão: Plural</t>
  </si>
  <si>
    <t>ATMR III FIF CIC AÇÕES</t>
  </si>
  <si>
    <t>CNPJ: 45.124.029/0001-13 | Situação: Em funcionamento normal | Gestão: Atmos Capital</t>
  </si>
  <si>
    <t>BB ESPELHO ATM PRIVATE RESP LIMITADA FIF CIC AÇÕES</t>
  </si>
  <si>
    <t>CNPJ: 46.133.998/0001-01 | Situação: Em funcionamento normal | Gestão: BB Asset Management</t>
  </si>
  <si>
    <t>BB ESPELHO BRASIL CAPITAL 30 RESP LIMITADA FIF CIC AÇÕES</t>
  </si>
  <si>
    <t>CNPJ: 35.292.610/0001-90 | Situação: Em funcionamento normal | Gestão: BB Asset Management</t>
  </si>
  <si>
    <t>BOGARI VALUE ADVISORY RESP LIMITADA FIF CIC AÇÕES</t>
  </si>
  <si>
    <t>CNPJ: 42.870.763/0001-33 | Situação: Em funcionamento normal | Gestão: Bogari Capital</t>
  </si>
  <si>
    <t>BOGARI VALUE D RESP LIMITADA FIF CIC AÇÕES</t>
  </si>
  <si>
    <t>CNPJ: 15.390.811/0001-13 | Situação: Em funcionamento normal | Gestão: Bogari Capital</t>
  </si>
  <si>
    <t>BOGARI VALUE ICATU PREV RESP LIMITADA FIF MULTIMERCADO</t>
  </si>
  <si>
    <t>CNPJ: 29.722.437/0001-10 | Situação: Em funcionamento normal | Gestão: Bogari Capital</t>
  </si>
  <si>
    <t>BOGARI VALUE Q ACCESS PREVIDÊNCIA FIF CIC AÇÕES</t>
  </si>
  <si>
    <t>CNPJ: 38.173.778/0001-75 | Situação: Em funcionamento normal | Gestão: BTG Pactual Family Office</t>
  </si>
  <si>
    <t>BOGARI VALUE Q RESP LIMITADA FIF CIC AÇÕES</t>
  </si>
  <si>
    <t>CNPJ: 29.286.347/0001-24 | Situação: Em funcionamento normal | Gestão: Bogari Capital</t>
  </si>
  <si>
    <t>BOGARI VALUE RESP LIMITADA FIF CIC AÇÕES</t>
  </si>
  <si>
    <t>CNPJ: 08.323.402/0001-39 | Situação: Em funcionamento normal | Gestão: Bogari Capital</t>
  </si>
  <si>
    <t>BP SPX PREV LONG BIAS PREV PREVIDÊNCIA FIF CIC MULTIMERCADO</t>
  </si>
  <si>
    <t>CNPJ: 41.063.234/0001-65 | Situação: Em funcionamento normal | Gestão: BTG Pactual Family Office</t>
  </si>
  <si>
    <t>BRADESCO BRASIL CAPITAL 30 RESP LIMITADA FIF CIC AÇÕES</t>
  </si>
  <si>
    <t>CNPJ: 34.109.840/0001-09 | Situação: Em funcionamento normal | Gestão: Banco Bradesco</t>
  </si>
  <si>
    <t>BRADESCO VELT PGBL/VGBL RESP LIMITADA FIF CIC AÇÕES</t>
  </si>
  <si>
    <t>CNPJ: 38.860.836/0001-39 | Situação: Em funcionamento normal | Gestão: Banco Bradesco</t>
  </si>
  <si>
    <t>BRASIL CAPITAL 100 B PREV RESP LIMITADA FIF CIC AÇÕES</t>
  </si>
  <si>
    <t>CNPJ: 38.015.734/0001-17 | Situação: Em funcionamento normal | Gestão: Brasil Capital</t>
  </si>
  <si>
    <t>BRASIL CAPITAL 100 XP SEGUROS ADVISORY PREVIDÊNCIA RESP LIMITADA FIF CIC AÇÕES</t>
  </si>
  <si>
    <t>CNPJ: 34.187.279/0001-86 | Situação: Em funcionamento normal | Gestão: Brasil Capital</t>
  </si>
  <si>
    <t>BRASIL CAPITAL 30 ADVISORY RESP LIMITADA FIF CIC AÇÕES</t>
  </si>
  <si>
    <t>CNPJ: 34.430.477/0001-29 | Situação: Em funcionamento normal | Gestão: Brasil Capital</t>
  </si>
  <si>
    <t>BRASIL CAPITAL 30 ÁGORA RESP LIMITADA FIF CIC AÇÕES</t>
  </si>
  <si>
    <t>CNPJ: 34.109.838/0001-30 | Situação: Em funcionamento normal | Gestão: Banco Bradesco</t>
  </si>
  <si>
    <t>BRASIL CAPITAL 70 XP SEGUROS ADVISORY PREVIDÊNCIA RESP LIMITADA FIF MULTIMERCADO</t>
  </si>
  <si>
    <t>CNPJ: 32.892.517/0001-29 | Situação: Em funcionamento normal | Gestão: Brasil Capital</t>
  </si>
  <si>
    <t>BRASIL CAPITAL I ITAÚ RESP LIMITADA FIF CIC AÇÕES PREVIDENCIÁRIO</t>
  </si>
  <si>
    <t>CNPJ: 32.320.651/0001-55 | Situação: Em funcionamento normal | Gestão: Brasil Capital</t>
  </si>
  <si>
    <t>BRASIL CAPITAL INSTITUCIONAL 30 RESP LIMITADA FIF CIC AÇÕES</t>
  </si>
  <si>
    <t>CNPJ: 14.866.273/0001-28 | Situação: Em funcionamento normal | Gestão: Brasil Capital</t>
  </si>
  <si>
    <t>BRASIL CAPITAL ITAÚ IQ RESP LIMITADA FIF CIC AÇÕES PREVIDENCIÁRIO</t>
  </si>
  <si>
    <t>CNPJ: 40.345.772/0001-80 | Situação: Em funcionamento normal | Gestão: Brasil Capital</t>
  </si>
  <si>
    <t>BRASIL CAPITAL RESP LIMITADA FIF CIC AÇÕES</t>
  </si>
  <si>
    <t>CNPJ: 09.577.036/0001-07 | Situação: Em funcionamento normal | Gestão: Brasil Capital</t>
  </si>
  <si>
    <t>BRASILPREV BRASIL CAPITAL RESP LIMITADA FIF CIC AÇÕES</t>
  </si>
  <si>
    <t>CNPJ: 33.843.305/0001-14 | Situação: Em funcionamento normal | Gestão: Brasilprev</t>
  </si>
  <si>
    <t>BTGP ACCESS SPX FALCON FIF CIC AÇÕES</t>
  </si>
  <si>
    <t>CNPJ: 17.447.468/0001-21 | Situação: Em funcionamento normal | Gestão: BTG Pactual Family Office</t>
  </si>
  <si>
    <t>CONEXÃO REAL INVESTOR RESP LIMITADA FIF CIC AÇÕES</t>
  </si>
  <si>
    <t>CNPJ: 54.794.563/0001-28 | Situação: Em funcionamento normal | Gestão: Banco Bradesco</t>
  </si>
  <si>
    <t>CONEXÃO TRUXT LONG BIAS RESP LIMITADA FIF CIC MULTIMERCADO</t>
  </si>
  <si>
    <t>CNPJ: 36.617.669/0001-74 | Situação: Em funcionamento normal | Gestão: Banco Bradesco</t>
  </si>
  <si>
    <t>DAHLIA 70 ADVISORY XP SEGUROS II PREVIDÊNCIA RESP LIMITADA FIC MULTIMERCADO</t>
  </si>
  <si>
    <t>CNPJ: 43.761.805/0001-60 | Situação: Em funcionamento normal | Gestão: XP Vida e Previdência</t>
  </si>
  <si>
    <t>DAHLIA 70 ADVISORY XP SEGUROS PREVIDÊNCIA RESP LIMITADA FIC MULTIMERCADO</t>
  </si>
  <si>
    <t>CNPJ: 31.963.337/0001-28 | Situação: Em funcionamento normal | Gestão: XP Vida e Previdência</t>
  </si>
  <si>
    <t>DAHLIA BP PREV TOTAL RETURN 70 RESP LIMITADA FIF CIC MULTIMERCADO</t>
  </si>
  <si>
    <t>CNPJ: 47.212.505/0001-83 | Situação: Em funcionamento normal | Gestão: Dahlia Capital</t>
  </si>
  <si>
    <t>DAHLIA PREV TOTAL RETURN 70 A RESP LIMITADA FIF CIC MULTIMERCADO</t>
  </si>
  <si>
    <t>CNPJ: 48.258.944/0001-90 | Situação: Em funcionamento normal | Gestão: Dahlia Capital</t>
  </si>
  <si>
    <t>DAHLIA TOTAL RETURN ADVISORY RESP LIMITADA FIF CIC MULTIMERCADO</t>
  </si>
  <si>
    <t>CNPJ: 34.309.551/0001-53 | Situação: Em funcionamento normal | Gestão: Dahlia Capital</t>
  </si>
  <si>
    <t>DAHLIA TOTAL RETURN BP PREVIDÊNCIA FIC MULTIMERCADO</t>
  </si>
  <si>
    <t>CNPJ: 53.675.501/0001-34 | Situação: Em funcionamento normal | Gestão: Dahlia Capital</t>
  </si>
  <si>
    <t>DAHLIA TOTAL RETURN RESP LIMITADA FIF CIC MULTIMERCADO</t>
  </si>
  <si>
    <t>CNPJ: 30.317.454/0001-51 | Situação: Em funcionamento normal | Gestão: Dahlia Capital</t>
  </si>
  <si>
    <t>DAHLIA TOTAL RETURN SELEÇÃO RESP LIMITADA FIF CIC MULTIMERCADO</t>
  </si>
  <si>
    <t>CNPJ: 34.774.288/0001-73 | Situação: Em funcionamento normal | Gestão: Itaú Asset Management</t>
  </si>
  <si>
    <t>DAHLIA TOTAL RETURN ÁGORA RESP LIMITADA FIF CIC MULTIMERCADO</t>
  </si>
  <si>
    <t>CNPJ: 35.848.014/0001-44 | Situação: Em funcionamento normal | Gestão: Banco Bradesco</t>
  </si>
  <si>
    <t>DCG ADVISORY FIC AÇÕES</t>
  </si>
  <si>
    <t>CNPJ: 44.769.980/0001-67 | Situação: Em funcionamento normal | Gestão: XP Advisory</t>
  </si>
  <si>
    <t>DCG ADVISORY I FIC AÇÕES</t>
  </si>
  <si>
    <t>CNPJ: 34.431.065/0001-03 | Situação: Em funcionamento normal | Gestão: XP Advisory</t>
  </si>
  <si>
    <t>DYN COU 2 PVT RESP LIMITADA FIF CIC AÇÕES</t>
  </si>
  <si>
    <t>CNPJ: 42.281.839/0001-95 | Situação: Em funcionamento normal | Gestão: Itaú Asset Management</t>
  </si>
  <si>
    <t>DYN COU PVT RESP LIMITADA FIF CIC AÇÕES</t>
  </si>
  <si>
    <t>CNPJ: 36.346.292/0001-66 | Situação: Em funcionamento normal | Gestão: Itaú Asset Management</t>
  </si>
  <si>
    <t>DYN COU SELEÇÃO RESP LIMITADA FIF CIC AÇÕES</t>
  </si>
  <si>
    <t>CNPJ: 42.860.743/0001-81 | Situação: Em funcionamento normal | Gestão: Itaú Asset Management</t>
  </si>
  <si>
    <t>DYNAMO COUGAR FIF</t>
  </si>
  <si>
    <t>CNPJ: 73.232.530/0001-39 | Situação: Em funcionamento normal | Gestão: Dynamo Administração de Recursos</t>
  </si>
  <si>
    <t>ENCORE LONG BIAS ADVISORY RESP LIMITADA FIC MULTIMERCADO</t>
  </si>
  <si>
    <t>CNPJ: 37.487.500/0001-00 | Situação: Em funcionamento normal | Gestão: Encore Asset Management</t>
  </si>
  <si>
    <t>ENCORE LONG BIAS FIF CIC MULTIMERCADO</t>
  </si>
  <si>
    <t>CNPJ: 37.487.351/0001-89 | Situação: Em funcionamento normal | Gestão: Encore Asset Management</t>
  </si>
  <si>
    <t>ENCORE LONG BIAS S FIF CIC MULTIMERCADO</t>
  </si>
  <si>
    <t>CNPJ: 39.293.789/0001-51 | Situação: Em funcionamento normal | Gestão: Encore Asset Management</t>
  </si>
  <si>
    <t>ENCORE LONG BIASED XP SEGUROS 100 RESP LIMITADA FIC MULTIMERCADO PREVIDENCIÁRIO</t>
  </si>
  <si>
    <t>CNPJ: 41.866.111/0001-62 | Situação: Em funcionamento normal | Gestão: XP Vida e Previdência</t>
  </si>
  <si>
    <t>ENCORE LONG BIASED XP SEGUROS PREV 70 RESP LIMITADA FIC MULTIMERCADO</t>
  </si>
  <si>
    <t>CNPJ: 41.802.178/0001-33 | Situação: Em funcionamento normal | Gestão: XP Vida e Previdência</t>
  </si>
  <si>
    <t>FALCON SPX RESP LIMITADA FIF CIC AÇÕES</t>
  </si>
  <si>
    <t>CNPJ: 31.457.442/0001-95 | Situação: Em funcionamento normal | Gestão: SPX Capital</t>
  </si>
  <si>
    <t>FORPUS AÇÕES RESP LIMITADA FIF CIC AÇÕES</t>
  </si>
  <si>
    <t>CNPJ: 21.917.184/0001-29 | Situação: Em funcionamento normal | Gestão: Forpus Capital</t>
  </si>
  <si>
    <t>HIX CAPITAL ADVISORY FIC AÇÕES</t>
  </si>
  <si>
    <t>CNPJ: 32.890.800/0001-11 | Situação: Em funcionamento normal | Gestão: Hix Capital</t>
  </si>
  <si>
    <t>HIX CAPITAL FIC AÇÕES</t>
  </si>
  <si>
    <t>CNPJ: 07.317.588/0001-50 | Situação: Em funcionamento normal | Gestão: Hix Capital</t>
  </si>
  <si>
    <t>HIX CAPITAL INSTITUCIONAL FIF CIC AÇÕES</t>
  </si>
  <si>
    <t>CNPJ: 22.662.135/0001-55 | Situação: Em funcionamento normal | Gestão: Hix Capital</t>
  </si>
  <si>
    <t>HIX ICATU LONG ONLY QUALIFICADO 100 RESP LIMITADA FIF CIC MULTIMERCADO PREVIDENCIÁRIO</t>
  </si>
  <si>
    <t>CNPJ: 29.800.227/0001-01 | Situação: Em funcionamento normal | Gestão: Hix Capital</t>
  </si>
  <si>
    <t>HIX PREV III PREVIDÊNCIA RESP LIMITADA FIF CIC AÇÕES</t>
  </si>
  <si>
    <t>CNPJ: 43.507.741/0001-76 | Situação: Em funcionamento normal | Gestão: Hix Capital</t>
  </si>
  <si>
    <t>HIX XP SEGUROS PREV RESP LIMITADA FIC MULTIMERCADO</t>
  </si>
  <si>
    <t>CNPJ: 40.779.216/0001-11 | Situação: Em funcionamento normal | Gestão: XP Vida e Previdência</t>
  </si>
  <si>
    <t>INTER ACCESS ATMOS RESP LIMITADA FIF CIC AÇÕES</t>
  </si>
  <si>
    <t>CNPJ: 36.764.134/0001-26 | Situação: Em funcionamento normal | Gestão: Inter Asset</t>
  </si>
  <si>
    <t>INTER ACCESS BOGARI VALUE RESP LIMITADA FIF CIC AÇÕES</t>
  </si>
  <si>
    <t>CNPJ: 39.281.116/0001-81 | Situação: Em funcionamento normal | Gestão: Inter Asset</t>
  </si>
  <si>
    <t>IP PARTICIPAÇÕES IPG RESP LIMITADA FIF CIC AÇÕES</t>
  </si>
  <si>
    <t>CNPJ: 12.082.452/0001-49 | Situação: Em funcionamento normal | Gestão: IP Capital Partners</t>
  </si>
  <si>
    <t>IP PARTICIPAÇÕES IPG ÁGORA RESP LIMITADA FIF CIC AÇÕES</t>
  </si>
  <si>
    <t>CNPJ: 37.526.588/0001-21 | Situação: Em funcionamento normal | Gestão: Banco Bradesco</t>
  </si>
  <si>
    <t>ISHARES S&amp;P 500 INVESTIMENTO NO EXTERIOR RESP LIMITADA FUNDO DE ÍNDICE EM COTAS - IVVB11</t>
  </si>
  <si>
    <t>CNPJ: 19.909.560/0001-91 | Situação: Em funcionamento normal | Gestão: BlackRock</t>
  </si>
  <si>
    <t>IT NOW S&amp;P500® TRN RESP LIMITADA FUNDO DE ÍNDICE - SPXI11</t>
  </si>
  <si>
    <t>CNPJ: 17.036.289/0001-00 | Situação: Em funcionamento normal | Gestão: Itaú Asset Management</t>
  </si>
  <si>
    <t>ITAÚ SELEÇÃO BRASIL CAPITAL 30 RESP LIMITADA FIF CIC AÇÕES</t>
  </si>
  <si>
    <t>CNPJ: 31.933.918/0001-17 | Situação: Em funcionamento normal | Gestão: Itaú Asset Management</t>
  </si>
  <si>
    <t>MANAGER ATMOS II RESP LIMITADA FIF CIC AÇÕES</t>
  </si>
  <si>
    <t>CNPJ: 44.870.460/0001-46 | Situação: Em funcionamento normal | Gestão: Guide Investimentos</t>
  </si>
  <si>
    <t>MANAGER ATMOS RESP LIMITADA FIF CIC AÇÕES</t>
  </si>
  <si>
    <t>CNPJ: 30.129.289/0001-04 | Situação: Em funcionamento normal | Gestão: Guide Investimentos</t>
  </si>
  <si>
    <t>MANAGER BRASIL CAPITAL 100 RESP LIMITADA FIF CIC AÇÕES PREVIDENCIÁRIO</t>
  </si>
  <si>
    <t>CNPJ: 36.965.294/0001-33 | Situação: Em funcionamento normal | Gestão: Safra Asset Management</t>
  </si>
  <si>
    <t>MANAGER BRASIL CAPITAL RESP LIMITADA FIF CIC AÇÕES</t>
  </si>
  <si>
    <t>CNPJ: 27.783.036/0001-45 | Situação: Em funcionamento normal | Gestão: Guide Investimentos</t>
  </si>
  <si>
    <t>MANAGER DAHLIA TOTAL RETURN RESP LIMITADA FIF CIC MULTIMERCADO</t>
  </si>
  <si>
    <t>CNPJ: 34.887.320/0001-27 | Situação: Em funcionamento normal | Gestão: Guide Investimentos</t>
  </si>
  <si>
    <t>MANAGER DC I RESP LIMITADA FIF CIC AÇÕES</t>
  </si>
  <si>
    <t>CNPJ: 35.591.542/0001-60 | Situação: Em funcionamento normal | Gestão: Guide Investimentos</t>
  </si>
  <si>
    <t>MANAGER DYN RESP LIMITADA FIF CIC AÇÕES</t>
  </si>
  <si>
    <t>CNPJ: 42.922.224/0001-09 | Situação: Em funcionamento normal | Gestão: Guide Investimentos</t>
  </si>
  <si>
    <t>MANAGER ENCORE LONG BIAS S PREV RESP LIMITADA FIF CIC MULTIMERCADO PREVIDENCIÁRIO</t>
  </si>
  <si>
    <t>CNPJ: 36.400.227/0001-71 | Situação: Em funcionamento normal | Gestão: Safra Asset Management</t>
  </si>
  <si>
    <t>MANAGER HIX CAPITAL RESP LIMITADA FIF CIC AÇÕES</t>
  </si>
  <si>
    <t>CNPJ: 32.666.469/0001-50 | Situação: Em funcionamento normal | Gestão: Guide Investimentos</t>
  </si>
  <si>
    <t>MANAGER SPX FALCON II RESP LIMITADA FIF CIC AÇÕES</t>
  </si>
  <si>
    <t>CNPJ: 34.896.516/0001-88 | Situação: Em funcionamento normal | Gestão: Guide Investimentos</t>
  </si>
  <si>
    <t>MANAGER SPX FALCON RESP LIMITADA FIF CIC AÇÕES</t>
  </si>
  <si>
    <t>CNPJ: 19.436.830/0001-94 | Situação: Em funcionamento normal | Gestão: Guide Investimentos</t>
  </si>
  <si>
    <t>MANAGER SPX LONG BIAS PREV RESP LIMITADA FIF CIC MULTIMERCADO PREVIDENCIÁRIO</t>
  </si>
  <si>
    <t>CNPJ: 41.081.606/0001-86 | Situação: Em funcionamento normal | Gestão: Safra Asset Management</t>
  </si>
  <si>
    <t>MANAGER TRUXT LONG BIAS RESP LIMITADA FIF CIC MULTIMERCADO</t>
  </si>
  <si>
    <t>CNPJ: 28.021.609/0001-66 | Situação: Em funcionamento normal | Gestão: Guide Investimentos</t>
  </si>
  <si>
    <t>MANAGER TRUXT LONG BIAS S RESP LIMITADA FIF CIC MULTIMERCADO</t>
  </si>
  <si>
    <t>CNPJ: 32.669.660/0001-56 | Situação: Em funcionamento normal | Gestão: Guide Investimentos</t>
  </si>
  <si>
    <t>REAL INVESTOR 100 ICATU PREV QUALIFICADO RESP LIMITADA FIF CIC AÇÕES</t>
  </si>
  <si>
    <t>CNPJ: 40.213.012/0001-19 | Situação: Em funcionamento normal | Gestão: Real Investor Asset Management</t>
  </si>
  <si>
    <t>REAL INVESTOR 100 XP SEG ADVISORY RESP LIMITADA FIC AÇÕES</t>
  </si>
  <si>
    <t>CNPJ: 41.035.989/0001-56 | Situação: Em funcionamento normal | Gestão: XP Vida e Previdência</t>
  </si>
  <si>
    <t>REAL INVESTOR 70 PREVIDENCIA FIF MULTIMERCADO</t>
  </si>
  <si>
    <t>CNPJ: 33.588.607/0001-93 | Situação: Em funcionamento normal | Gestão: Real Investor Asset Management</t>
  </si>
  <si>
    <t>REAL INVESTOR 70 XP SEG ADVISORY PREV RESP LIMITADA FIF MULTIMERCADO</t>
  </si>
  <si>
    <t>CNPJ: 53.826.252/0001-30 | Situação: Em funcionamento normal | Gestão: Real Investor Asset Management</t>
  </si>
  <si>
    <t>REAL INVESTOR ITAÚ VIDA E PREVIDÊNCIA RESP LIMITADA FIF CIC AÇÕES</t>
  </si>
  <si>
    <t>CNPJ: 56.431.064/0001-00 | Situação: Em funcionamento normal | Gestão: Real Investor Asset Management</t>
  </si>
  <si>
    <t>REAL INVESTOR RESP LIMITADA FIF CIC AÇÕES</t>
  </si>
  <si>
    <t>CNPJ: 10.500.884/0001-05 | Situação: Em funcionamento normal | Gestão: Real Investor Asset Management</t>
  </si>
  <si>
    <t>SPECTRA VI FIC RENDA FIXA</t>
  </si>
  <si>
    <t>CNPJ: 47.293.973/0001-20 | Situação: Em funcionamento normal | Gestão: Spectra Investimentos</t>
  </si>
  <si>
    <t>SPX FALCON 2 RESP LIMITADA FIF CIC AÇÕES</t>
  </si>
  <si>
    <t>CNPJ: 42.902.399/0001-46 | Situação: Em funcionamento normal | Gestão: SPX Capital</t>
  </si>
  <si>
    <t>SPX FALCON 2 SELEÇÃO RESP LIMITADA FIF CIC AÇÕES</t>
  </si>
  <si>
    <t>CNPJ: 47.545.030/0001-47 | Situação: Em funcionamento normal | Gestão: Itaú Asset Management</t>
  </si>
  <si>
    <t>SPX FALCON ARMATA ADVISORY RESP LIMITADA FIF CIC AÇÕES</t>
  </si>
  <si>
    <t>CNPJ: 24.215.286/0001-90 | Situação: Em funcionamento normal | Gestão: SPX Capital</t>
  </si>
  <si>
    <t>SPX FALCON INSTITUCIONAL RESP LIMITADA FIF CIC MULTIMERCADO</t>
  </si>
  <si>
    <t>CNPJ: 41.632.880/0001-04 | Situação: Em funcionamento normal | Gestão: SPX Capital</t>
  </si>
  <si>
    <t>SPX FALCON RESP LIMITADA FIF CIC AÇÕES</t>
  </si>
  <si>
    <t>CNPJ: 16.617.768/0001-49 | Situação: Em funcionamento normal | Gestão: SPX Capital</t>
  </si>
  <si>
    <t>SPX FALCON SELEÇÃO RESP LIMITADA FIF CIC AÇÕES</t>
  </si>
  <si>
    <t>CNPJ: 31.216.976/0001-20 | Situação: Em funcionamento normal | Gestão: Itaú Asset Management</t>
  </si>
  <si>
    <t>SPX FALCON ÁGORA RESP LIMITADA FIF CIC AÇÕES</t>
  </si>
  <si>
    <t>CNPJ: 42.449.133/0001-90 | Situação: Em funcionamento normal | Gestão: Banco Bradesco</t>
  </si>
  <si>
    <t>SPX LONG BIAS XP SEGUROS PREV RESP LIMITADA FIC MULTIMERCADO</t>
  </si>
  <si>
    <t>CNPJ: 40.526.764/0001-30 | Situação: Em funcionamento normal | Gestão: XP Vida e Previdência</t>
  </si>
  <si>
    <t>SPX PREV LONG BIAS ICATU QUALIFICADO RESP LIMITADA FIF CIC MULTIMERCADO</t>
  </si>
  <si>
    <t>CNPJ: 40.386.490/0001-20 | Situação: Em funcionamento normal | Gestão: SPX Capital</t>
  </si>
  <si>
    <t>SPX PREV LONG BIAS ITAÚ RESP LIMITADA FIF CIC MULTIMERCADO</t>
  </si>
  <si>
    <t>CNPJ: 40.386.417/0001-59 | Situação: Em funcionamento normal | Gestão: SPX Capital</t>
  </si>
  <si>
    <t>TRUXT I LONG BIAS RESP LIMITADA FIF CIC MULTIMERCADO</t>
  </si>
  <si>
    <t>CNPJ: 26.210.505/0001-74 | Situação: Em funcionamento normal | Gestão: Truxt Investimentos</t>
  </si>
  <si>
    <t>TRUXT LONG BIAS ACCESS FIF CIC AÇÕES</t>
  </si>
  <si>
    <t>CNPJ: 38.971.881/0001-60 | Situação: Em funcionamento normal | Gestão: BTG Pactual Family Office</t>
  </si>
  <si>
    <t>TRUXT LONG BIAS ACCESS FIF CIC MULTIMERCADO</t>
  </si>
  <si>
    <t>CNPJ: 29.148.672/0001-20 | Situação: Em funcionamento normal | Gestão: BTG Pactual Family Office</t>
  </si>
  <si>
    <t>TRUXT LONG BIAS ADVISORY RESP LIMITADA FIF CIC MULTIMERCADO</t>
  </si>
  <si>
    <t>CNPJ: 30.830.162/0001-18 | Situação: Em funcionamento normal | Gestão: Truxt Investimentos</t>
  </si>
  <si>
    <t>TRUXT LONG BIAS SELEÇÃO RESP LIMITADA FIF CIC MULTIMERCADO</t>
  </si>
  <si>
    <t>CNPJ: 36.350.666/0001-17 | Situação: Em funcionamento normal | Gestão: Itaú Asset Management</t>
  </si>
  <si>
    <t>VELT 90 ADVISORY FIC AÇÕES</t>
  </si>
  <si>
    <t>CNPJ: 36.326.980/0001-64 | Situação: Em funcionamento normal | Gestão: XP Advisory</t>
  </si>
  <si>
    <t>VELT A IQ RESP LIMITADA FIF CIC AÇÕES PREVIDENCIÁRIO</t>
  </si>
  <si>
    <t>CNPJ: 40.054.469/0001-28 | Situação: Em funcionamento normal | Gestão: VELT Partners</t>
  </si>
  <si>
    <t>VELT ACCESS FIF CIC AÇÕES</t>
  </si>
  <si>
    <t>CNPJ: 36.436.851/0001-29 | Situação: Em funcionamento normal | Gestão: BTG Pactual Family Office</t>
  </si>
  <si>
    <t>VELT ADVISORY XP SEGUROS PREV FIF CIC AÇÕES</t>
  </si>
  <si>
    <t>CNPJ: 36.352.636/0001-40 | Situação: Em funcionamento normal | Gestão: VELT Partners</t>
  </si>
  <si>
    <t>VELT FIF CIC AÇÕES</t>
  </si>
  <si>
    <t>CNPJ: 08.940.189/0001-04 | Situação: Em funcionamento normal | Gestão: VELT Partners</t>
  </si>
  <si>
    <t>VELT ICATU PREV QUALIFICADO FIF CIC AÇÕES</t>
  </si>
  <si>
    <t>CNPJ: 39.737.225/0001-60 | Situação: Em funcionamento normal | Gestão: VELT Partners</t>
  </si>
  <si>
    <t>VTR ATME FIF CIC AÇÕES</t>
  </si>
  <si>
    <t>CNPJ: 46.331.415/0001-49 | Situação: Em funcionamento normal | Gestão: Empiricus Gestão</t>
  </si>
  <si>
    <t>VTR ATMR III FIC AÇÕES</t>
  </si>
  <si>
    <t>CNPJ: 46.331.440/0001-22 | Situação: Em funcionamento normal | Gestão: Empiricus Gestão</t>
  </si>
  <si>
    <t>Antifragilidade</t>
  </si>
  <si>
    <t>ISHARES GOLD TRUST - IAU</t>
  </si>
  <si>
    <t>BRADESCO ÁGORA RESP LIMITADA FIF CIC CAMBIAL</t>
  </si>
  <si>
    <t>CNPJ: 28.516.058/0001-01 | Situação: Em funcionamento normal | Gestão: Banco Bradesco</t>
  </si>
  <si>
    <t>BTG PACTUAL DIGITAL DÓLAR FI CAMBIAL</t>
  </si>
  <si>
    <t>CNPJ: 33.144.687/0001-98 | Situação: Em funcionamento normal | Gestão: BTG Pactual Asset Management</t>
  </si>
  <si>
    <t>BTG PACTUAL REFERENCE OURO FI MULTIMERCADO</t>
  </si>
  <si>
    <t>CNPJ: 33.600.729/0001-58 | Situação: Em funcionamento normal | Gestão: BTG Pactual Asset Management</t>
  </si>
  <si>
    <t>BTG PACTUAL REFERENCE OURO FIF CIC MULTIMERCADO</t>
  </si>
  <si>
    <t>CNPJ: 36.498.594/0001-50 | Situação: Em funcionamento normal | Gestão: BTG Pactual Asset Management</t>
  </si>
  <si>
    <t>BTG PACTUAL REFERENCE OURO USD FIF CIC MULTIMERCADO</t>
  </si>
  <si>
    <t>CNPJ: 36.727.910/0001-18 | Situação: Em funcionamento normal | Gestão: BTG Pactual Asset Management</t>
  </si>
  <si>
    <t>BTG PACTUAL REFERENCE OURO USD RESP LIMITADA FI MULTIMERCADO</t>
  </si>
  <si>
    <t>CNPJ: 34.979.818/0001-10 | Situação: Em funcionamento normal | Gestão: BTG Pactual Asset Management</t>
  </si>
  <si>
    <t>EMPIRICUS DÓLAR FIF CAMBIAL</t>
  </si>
  <si>
    <t>CNPJ: 33.952.939/0001-05 | Situação: Em funcionamento normal | Gestão: Empiricus Gestão</t>
  </si>
  <si>
    <t>ITAÚ GOLD DISTRIBUIDORES RESP LIMITADA FIF CIC MULTIMERCADO</t>
  </si>
  <si>
    <t>CNPJ: 36.966.636/0001-30 | Situação: Em funcionamento normal | Gestão: Itaú Asset Management</t>
  </si>
  <si>
    <t>ITAÚ INDEX DÓLAR RESP LIMITADA FIF CIC CAMBIAL</t>
  </si>
  <si>
    <t>CNPJ: 37.306.612/0001-17 | Situação: Em funcionamento normal | Gestão: Itaú Asset Management</t>
  </si>
  <si>
    <t>ITAÚ INDEX GOLD RESP LIMITADA FIF CIC MULTIMERCADO</t>
  </si>
  <si>
    <t>CNPJ: 35.492.154/0001-22 | Situação: Em funcionamento normal | Gestão: Itaú Asset Management</t>
  </si>
  <si>
    <t>ITAÚ INDEX GOLD USD INVESTIMENTO NO EXTERIOR RESP LIMITADA FIF CIC MULTIMERCADO</t>
  </si>
  <si>
    <t>CNPJ: 37.555.088/0001-18 | Situação: Em funcionamento normal | Gestão: Itaú Asset Management</t>
  </si>
  <si>
    <t>MAPFRE RESP LIMITADA FIF CAMBIAL</t>
  </si>
  <si>
    <t>CNPJ: 20.077.065/0001-42 | Situação: Em funcionamento normal | Gestão: MAPFRE Investimentos</t>
  </si>
  <si>
    <t>SANTANDER VIP RESP LIMITADA FIF CAMBIAL</t>
  </si>
  <si>
    <t>CNPJ: 10.362.043/0001-70 | Situação: Em funcionamento normal | Gestão: Santander Brasil Asset Management</t>
  </si>
  <si>
    <t>TREND DÓLAR RESP LIMITADA FIF CAMBIAL</t>
  </si>
  <si>
    <t>CNPJ: 31.132.386/0001-19 | Situação: Em funcionamento normal | Gestão: XP Asset Management</t>
  </si>
  <si>
    <t>TREND OURO DÓLAR RESP LIMITADA FIF MULTIMERCADO</t>
  </si>
  <si>
    <t>CNPJ: 35.609.786/0001-23 | Situação: Em funcionamento normal | Gestão: XP Asset Management</t>
  </si>
  <si>
    <t>TREND OURO RESP LIMITADA FIF MULTIMERCADO</t>
  </si>
  <si>
    <t>CNPJ: 22.963.439/0001-52 | Situação: Em funcionamento normal | Gestão: XP Asset Management</t>
  </si>
  <si>
    <t>Outros</t>
  </si>
  <si>
    <t>1X SHORT VIX FUTURES ETF - SVIX</t>
  </si>
  <si>
    <t>Tipo: ETF | Bolsa: CBOE | Situação: Ativo</t>
  </si>
  <si>
    <t>21S AFTM - AFTM.PA</t>
  </si>
  <si>
    <t>Tipo: ETF | Bolsa: EUROPA | Situação: Ativo</t>
  </si>
  <si>
    <t>21S ATOM - ATOM.PA</t>
  </si>
  <si>
    <t>21S BINANCE COIN - BNBA.PA</t>
  </si>
  <si>
    <t>21S BOLD - BOLD.PA</t>
  </si>
  <si>
    <t>21S RIPPLE XRP - AXRP.PA</t>
  </si>
  <si>
    <t>21S SAND - ASAND.PA</t>
  </si>
  <si>
    <t>21S STELLAR - AXLM.PA</t>
  </si>
  <si>
    <t>21S TEZOS - AXTZ.PA</t>
  </si>
  <si>
    <t>21SHARES 2X LONG DOGECOIN ETF - TXXD</t>
  </si>
  <si>
    <t>Tipo: ETF | Bolsa: NASDAQ | Situação: Ativo</t>
  </si>
  <si>
    <t>Pizza</t>
  </si>
  <si>
    <t>Ordem</t>
  </si>
  <si>
    <t xml:space="preserve">Previdência </t>
  </si>
  <si>
    <t>PREV</t>
  </si>
  <si>
    <t>Augme</t>
  </si>
  <si>
    <t>Capitânia</t>
  </si>
  <si>
    <t>JGP</t>
  </si>
  <si>
    <t>SPX</t>
  </si>
  <si>
    <t>Valora</t>
  </si>
  <si>
    <t>Genoa</t>
  </si>
  <si>
    <t>Kapitalo</t>
  </si>
  <si>
    <t>Legacy</t>
  </si>
  <si>
    <t>Gávea</t>
  </si>
  <si>
    <t>Ibiuna</t>
  </si>
  <si>
    <t>BTG</t>
  </si>
  <si>
    <t>Verde</t>
  </si>
  <si>
    <t>Vista</t>
  </si>
  <si>
    <t>Kinea</t>
  </si>
  <si>
    <t>Vanguard</t>
  </si>
  <si>
    <t>Atmos</t>
  </si>
  <si>
    <t>Brasil Capital</t>
  </si>
  <si>
    <t>Dahlia</t>
  </si>
  <si>
    <t>Truxt</t>
  </si>
  <si>
    <t>Bogari</t>
  </si>
  <si>
    <t>Real Investor</t>
  </si>
  <si>
    <t>DYN</t>
  </si>
  <si>
    <t>Dynamo</t>
  </si>
  <si>
    <t>Encore</t>
  </si>
  <si>
    <t>Forpus</t>
  </si>
  <si>
    <t>Hix</t>
  </si>
  <si>
    <t>Inter</t>
  </si>
  <si>
    <t>IP</t>
  </si>
  <si>
    <t>IP Participações</t>
  </si>
  <si>
    <t>Ishares</t>
  </si>
  <si>
    <t>Velt</t>
  </si>
  <si>
    <t>VTR</t>
  </si>
  <si>
    <t>Bradesco</t>
  </si>
  <si>
    <t>Itaú</t>
  </si>
  <si>
    <t>Empiricus</t>
  </si>
  <si>
    <t>Mapfre</t>
  </si>
  <si>
    <t>Gestoras Inde</t>
  </si>
  <si>
    <t>BlackRock</t>
  </si>
  <si>
    <t>DCG (pesquisar problema</t>
  </si>
  <si>
    <t>Gestora / Instituição</t>
  </si>
  <si>
    <t>Classe Predominante</t>
  </si>
  <si>
    <t>Observação</t>
  </si>
  <si>
    <r>
      <t xml:space="preserve">Especialista em crédito </t>
    </r>
    <r>
      <rPr>
        <i/>
        <sz val="11"/>
        <color rgb="FF1F1F1F"/>
        <rFont val="Arial"/>
        <family val="2"/>
      </rPr>
      <t>high yield</t>
    </r>
    <r>
      <rPr>
        <sz val="11"/>
        <color rgb="FF1F1F1F"/>
        <rFont val="Arial"/>
        <family val="2"/>
      </rPr>
      <t xml:space="preserve"> e estruturado.</t>
    </r>
  </si>
  <si>
    <t>Forte atuação em crédito imobiliário, agro e infraestrutura.</t>
  </si>
  <si>
    <t>Foco em crédito estruturado e fundos de papel.</t>
  </si>
  <si>
    <t>Ações (Equities)</t>
  </si>
  <si>
    <t>Uma das gestoras de ações mais prestigiadas do país.</t>
  </si>
  <si>
    <t>Foco em análise fundamentalista de longo prazo.</t>
  </si>
  <si>
    <r>
      <t xml:space="preserve">Especialista em </t>
    </r>
    <r>
      <rPr>
        <i/>
        <sz val="11"/>
        <color rgb="FF1F1F1F"/>
        <rFont val="Arial"/>
        <family val="2"/>
      </rPr>
      <t>stock picking</t>
    </r>
    <r>
      <rPr>
        <sz val="11"/>
        <color rgb="FF1F1F1F"/>
        <rFont val="Arial"/>
        <family val="2"/>
      </rPr>
      <t xml:space="preserve"> (seleção de ações).</t>
    </r>
  </si>
  <si>
    <r>
      <t>Gestora com foco em valor (</t>
    </r>
    <r>
      <rPr>
        <i/>
        <sz val="11"/>
        <color rgb="FF1F1F1F"/>
        <rFont val="Arial"/>
        <family val="2"/>
      </rPr>
      <t>value investing</t>
    </r>
    <r>
      <rPr>
        <sz val="11"/>
        <color rgb="FF1F1F1F"/>
        <rFont val="Arial"/>
        <family val="2"/>
      </rPr>
      <t>).</t>
    </r>
  </si>
  <si>
    <t>Dynamo / DYN</t>
  </si>
  <si>
    <t>Referência histórica em gestão de ações no Brasil.</t>
  </si>
  <si>
    <t>Gestora focada em ações com viés fundamentalista.</t>
  </si>
  <si>
    <t>Estratégias de ações e derivatvos (viés mais agressivo).</t>
  </si>
  <si>
    <t>Foco em empresas de capital aberto e fechado.</t>
  </si>
  <si>
    <t>Foco em empresas globais e brasileiras.</t>
  </si>
  <si>
    <t>Gestão focada em análise profunda de empresas.</t>
  </si>
  <si>
    <t>Casa focada em retorno absoluto via ações.</t>
  </si>
  <si>
    <t>Multimercado (Macro)</t>
  </si>
  <si>
    <t>Uma das maiores casas de macro do país.</t>
  </si>
  <si>
    <t>Focada em juros, moedas e bolsa.</t>
  </si>
  <si>
    <t>Gestão técnica com múltiplas equipes e estratégias.</t>
  </si>
  <si>
    <t>Foco em tendências macroeconômicas globais.</t>
  </si>
  <si>
    <t>Fundada por Arminio Fraga, foco em macro e PE.</t>
  </si>
  <si>
    <t>Especialista em juros e moedas locais e globais.</t>
  </si>
  <si>
    <t>Gestora de Luis Stuhlberger, a mais famosa do Brasil.</t>
  </si>
  <si>
    <r>
      <t xml:space="preserve">Conhecida por posições fortes em </t>
    </r>
    <r>
      <rPr>
        <i/>
        <sz val="11"/>
        <color rgb="FF1F1F1F"/>
        <rFont val="Arial"/>
        <family val="2"/>
      </rPr>
      <t>commodities</t>
    </r>
    <r>
      <rPr>
        <sz val="11"/>
        <color rgb="FF1F1F1F"/>
        <rFont val="Arial"/>
        <family val="2"/>
      </rPr>
      <t xml:space="preserve"> (petróleo).</t>
    </r>
  </si>
  <si>
    <t>Multimercado / Híbrido</t>
  </si>
  <si>
    <t>Mistura análise de ações com visão macro.</t>
  </si>
  <si>
    <t>Multimercado / Ações</t>
  </si>
  <si>
    <r>
      <t xml:space="preserve">Equipe egressa da ARX, com foco em </t>
    </r>
    <r>
      <rPr>
        <i/>
        <sz val="11"/>
        <color rgb="FF1F1F1F"/>
        <rFont val="Arial"/>
        <family val="2"/>
      </rPr>
      <t>Long &amp; Short</t>
    </r>
    <r>
      <rPr>
        <sz val="11"/>
        <color rgb="FF1F1F1F"/>
        <rFont val="Arial"/>
        <family val="2"/>
      </rPr>
      <t>.</t>
    </r>
  </si>
  <si>
    <t>Híbrida / Multiestratégia</t>
  </si>
  <si>
    <t>Atua em Crédito, Macro e Ações (pioneira no Brasil).</t>
  </si>
  <si>
    <t>Gigante em Real Estate, Crédito e Multimercado.</t>
  </si>
  <si>
    <t>BTG Pactual</t>
  </si>
  <si>
    <t>Institucional / Híbrido</t>
  </si>
  <si>
    <t>Banco com múltiplas áreas de gestão de recursos.</t>
  </si>
  <si>
    <t>Itaú / Bradesco</t>
  </si>
  <si>
    <t>Institucional</t>
  </si>
  <si>
    <t>Grandes bancos com prateleiras de todas as classes.</t>
  </si>
  <si>
    <t>Inter / Mapfre</t>
  </si>
  <si>
    <t>Inter (Plataforma/Banco) e Mapfre (Seguros/Prev).</t>
  </si>
  <si>
    <t>ETFs / Passiva</t>
  </si>
  <si>
    <t>Marca da BlackRock para fundos de índice.</t>
  </si>
  <si>
    <t>Referência global em fundos de baixo custo (índices).</t>
  </si>
  <si>
    <t>Research / Gestão</t>
  </si>
  <si>
    <t>Nasceu como casa de análise; hoje possui gestora própria.</t>
  </si>
  <si>
    <t>Fundo de BTC</t>
  </si>
  <si>
    <t>Aprovado</t>
  </si>
  <si>
    <t>Sim</t>
  </si>
  <si>
    <t>Em avaliação</t>
  </si>
  <si>
    <t>Vinci Partners</t>
  </si>
  <si>
    <t>Alternativos / FIIs</t>
  </si>
  <si>
    <t>Gigante em infraestrutura, real estate e crédito.</t>
  </si>
  <si>
    <t>Pátria Investimentos</t>
  </si>
  <si>
    <t>Alternativos / PE</t>
  </si>
  <si>
    <t>Líder em Private Equity e ativos reais na América Latina.</t>
  </si>
  <si>
    <t>RBR Gestão</t>
  </si>
  <si>
    <t>Especialista em crédito imobiliário e lajes corporativas.</t>
  </si>
  <si>
    <t>Rio Bravo</t>
  </si>
  <si>
    <t>Uma das mais tradicionais em fundos imobiliários.</t>
  </si>
  <si>
    <t>Jive Asset</t>
  </si>
  <si>
    <t>Crédito (Distressed)</t>
  </si>
  <si>
    <t>Especialista em recuperação de créditos e ativos complexos.</t>
  </si>
  <si>
    <t>SulAmérica</t>
  </si>
  <si>
    <t>Crédito / Previdência</t>
  </si>
  <si>
    <t>Foco em crédito privado de alta qualidade (Investment Grade).</t>
  </si>
  <si>
    <t>Western Asset</t>
  </si>
  <si>
    <t>Renda Fixa / Crédito</t>
  </si>
  <si>
    <t>Gestora global com foco técnico em títulos de dívida.</t>
  </si>
  <si>
    <t>Squadra</t>
  </si>
  <si>
    <r>
      <t xml:space="preserve">Referência em análise fundamentalista e estratégia </t>
    </r>
    <r>
      <rPr>
        <i/>
        <sz val="11"/>
        <color rgb="FF1F1F1F"/>
        <rFont val="Arial"/>
        <family val="2"/>
      </rPr>
      <t>Short</t>
    </r>
    <r>
      <rPr>
        <sz val="11"/>
        <color rgb="FF1F1F1F"/>
        <rFont val="Arial"/>
        <family val="2"/>
      </rPr>
      <t>.</t>
    </r>
  </si>
  <si>
    <t>Constellation</t>
  </si>
  <si>
    <t>Foco em empresas de alta qualidade e crescimento.</t>
  </si>
  <si>
    <t>Guepardo</t>
  </si>
  <si>
    <t>Gestão de valor com portfólio concentrado e focado.</t>
  </si>
  <si>
    <t>Indie Capital</t>
  </si>
  <si>
    <t>Agilidade na seleção de empresas (médio e longo prazo).</t>
  </si>
  <si>
    <t>Fama Investimentos</t>
  </si>
  <si>
    <t>Pioneira e rigorosa em critérios ESG e governança.</t>
  </si>
  <si>
    <t>Leblon Equities</t>
  </si>
  <si>
    <t>Especialista em empresas brasileiras (Deep Value).</t>
  </si>
  <si>
    <t>Charles River</t>
  </si>
  <si>
    <t>Filosofia rígida de valor; baixa rotatividade de carteira.</t>
  </si>
  <si>
    <t>Vinland Capital</t>
  </si>
  <si>
    <t>Equipe de alta performance vinda de grandes bancos.</t>
  </si>
  <si>
    <t>Adam Capital</t>
  </si>
  <si>
    <t>Focada em grandes teses macro globais (Marcio Appel).</t>
  </si>
  <si>
    <t>Occam Brasil</t>
  </si>
  <si>
    <t>Gestão ativa em juros, moedas e bolsa.</t>
  </si>
  <si>
    <t>AZ Quest</t>
  </si>
  <si>
    <t>Híbrida / Arbitragem</t>
  </si>
  <si>
    <t>Plataforma multimercado com forte área de ações e crédito.</t>
  </si>
  <si>
    <t>Suno Asset</t>
  </si>
  <si>
    <t>Híbrida / Varejo</t>
  </si>
  <si>
    <t>Foco em dividendos (Ações, FIIs e FIAGROs).</t>
  </si>
  <si>
    <t>BB Asset / Caixa</t>
  </si>
  <si>
    <t>As maiores do país; foco em liquidez e Renda Fixa.</t>
  </si>
  <si>
    <t>Safra Asset</t>
  </si>
  <si>
    <t>Excelência em fundos de alta renda e conservadores.</t>
  </si>
  <si>
    <t>XP Asset</t>
  </si>
  <si>
    <t>Institucional / Híbrida</t>
  </si>
  <si>
    <t>Grande diversidade de produtos, do crédito ao multimercado.</t>
  </si>
  <si>
    <t>Abrigo</t>
  </si>
  <si>
    <t xml:space="preserve">Lista dos fundos </t>
  </si>
  <si>
    <t>Lugar GPT</t>
  </si>
  <si>
    <t>Lugar GEM</t>
  </si>
  <si>
    <t>Valora Guardian II FIDC</t>
  </si>
  <si>
    <t>JGP Ecossistema 360</t>
  </si>
  <si>
    <t>Augme 180 Strategy</t>
  </si>
  <si>
    <t>SPX Seahawk CP</t>
  </si>
  <si>
    <t>Capitânia Premium 45</t>
  </si>
  <si>
    <t>Capitânia Radar 90</t>
  </si>
  <si>
    <t>Augme 30</t>
  </si>
  <si>
    <t>JGP Corporate</t>
  </si>
  <si>
    <t>Média</t>
  </si>
  <si>
    <t>1º</t>
  </si>
  <si>
    <t>2º</t>
  </si>
  <si>
    <t>3º</t>
  </si>
  <si>
    <t>4º</t>
  </si>
  <si>
    <t>5º</t>
  </si>
  <si>
    <t>6º</t>
  </si>
  <si>
    <t>7º</t>
  </si>
  <si>
    <t>8º</t>
  </si>
  <si>
    <t>Ritmo</t>
  </si>
  <si>
    <t>Vanguarda</t>
  </si>
  <si>
    <t>Históricos</t>
  </si>
  <si>
    <t>ANO</t>
  </si>
  <si>
    <t>No ano</t>
  </si>
  <si>
    <t>SPX SEAHAWK RF CP LP SELEÇÃO FIF CIC RL% CDI</t>
  </si>
  <si>
    <t>--</t>
  </si>
  <si>
    <t>JGP CORPORATE FIC FIF RF CP LP RL% CDI</t>
  </si>
  <si>
    <t>SUBCLASSE I KINEA OPORTUNIDADE FIF RF CP RL% CDI</t>
  </si>
  <si>
    <t>TREND DI SIMPLES FI RF SIMPLES RL% CDI</t>
  </si>
  <si>
    <t>SELICp.p. acima CDI:IDX</t>
  </si>
  <si>
    <t>Selic/trend di</t>
  </si>
  <si>
    <t>Tipo de Ativo</t>
  </si>
  <si>
    <t>Pós-fixado (CDI / Selic)</t>
  </si>
  <si>
    <t>Kinea Inflação Curta FIRF</t>
  </si>
  <si>
    <t>Inflação (IPCA curto)</t>
  </si>
  <si>
    <t>Crédito incentivado (isento de IR)</t>
  </si>
  <si>
    <t>SPX Seahawk Crédito Privado FIC FIRF CP LP</t>
  </si>
  <si>
    <t>Crédito privado high grade</t>
  </si>
  <si>
    <t>Kinea Oportunidade FIM</t>
  </si>
  <si>
    <t>Multimercado defensivo</t>
  </si>
  <si>
    <t>Tesouro Selic / Fundo Simples</t>
  </si>
  <si>
    <t>JGP Corporate FIC FIF RF CP LP RL</t>
  </si>
  <si>
    <t>Crédito privado (gestora JGP)</t>
  </si>
  <si>
    <t>Pós-fixado / Caixa (DI / Selic)</t>
  </si>
  <si>
    <t>Liquidez, proteção e estabilidade</t>
  </si>
  <si>
    <t>IPCA+ (inflação direta + incentivadas)</t>
  </si>
  <si>
    <t>Crédito privado (risco corporativo)</t>
  </si>
  <si>
    <t>Ganho de spread acima do CDI/IPCA</t>
  </si>
  <si>
    <t>Multimercados defensivos</t>
  </si>
  <si>
    <t>Gestão ativa, descorrelação</t>
  </si>
  <si>
    <t>Prefixados puros</t>
  </si>
  <si>
    <t>Não utilizado</t>
  </si>
  <si>
    <t>Kinea Debêntures Incentivadas FIRF/Itaú Debêntures Incentivadas CDI/ARX Hedge Master FI Infra Renda Fixa</t>
  </si>
  <si>
    <t>ITAÚ KINEA DEBÊNTURES INCENTIVADAS FIF INCENTIVADO INFRA CIC RF CP LP RL% CDI</t>
  </si>
  <si>
    <t>JAN.</t>
  </si>
  <si>
    <t>FEV.</t>
  </si>
  <si>
    <t>MAR.</t>
  </si>
  <si>
    <t>ABR.</t>
  </si>
  <si>
    <t>MAI.</t>
  </si>
  <si>
    <t>JUN.</t>
  </si>
  <si>
    <t>JUL.</t>
  </si>
  <si>
    <t>AGO.</t>
  </si>
  <si>
    <t>SET.</t>
  </si>
  <si>
    <t>OUT.</t>
  </si>
  <si>
    <t>NOV.</t>
  </si>
  <si>
    <t>DEZ.</t>
  </si>
  <si>
    <t>FUNDO</t>
  </si>
  <si>
    <t>13.46%</t>
  </si>
  <si>
    <t>0.99%</t>
  </si>
  <si>
    <t>0.75%</t>
  </si>
  <si>
    <t>0.71%</t>
  </si>
  <si>
    <t>1.15%</t>
  </si>
  <si>
    <t>1.12%</t>
  </si>
  <si>
    <t>1.03%</t>
  </si>
  <si>
    <t>1.22%</t>
  </si>
  <si>
    <t>1.17%</t>
  </si>
  <si>
    <t>1.18%</t>
  </si>
  <si>
    <t>1.26%</t>
  </si>
  <si>
    <t>1.08%</t>
  </si>
  <si>
    <t>1.04%</t>
  </si>
  <si>
    <t>CDI</t>
  </si>
  <si>
    <t>14.31%</t>
  </si>
  <si>
    <t>1.01%</t>
  </si>
  <si>
    <t>0.96%</t>
  </si>
  <si>
    <t>1.06%</t>
  </si>
  <si>
    <t>1.14%</t>
  </si>
  <si>
    <t>1.10%</t>
  </si>
  <si>
    <t>1.28%</t>
  </si>
  <si>
    <t>1.16%</t>
  </si>
  <si>
    <t>1.05%</t>
  </si>
  <si>
    <t>%CDI</t>
  </si>
  <si>
    <t>94.03%</t>
  </si>
  <si>
    <t>97.85%</t>
  </si>
  <si>
    <t>75.74%</t>
  </si>
  <si>
    <t>73.99%</t>
  </si>
  <si>
    <t>108.55%</t>
  </si>
  <si>
    <t>98.58%</t>
  </si>
  <si>
    <t>94.39%</t>
  </si>
  <si>
    <t>95.42%</t>
  </si>
  <si>
    <t>100.45%</t>
  </si>
  <si>
    <t>96.37%</t>
  </si>
  <si>
    <t>98.86%</t>
  </si>
  <si>
    <t>103.00%</t>
  </si>
  <si>
    <t>85.34%</t>
  </si>
  <si>
    <t>9.65%</t>
  </si>
  <si>
    <t>0.79%</t>
  </si>
  <si>
    <t>0.67%</t>
  </si>
  <si>
    <t>0.91%</t>
  </si>
  <si>
    <t>0.21%</t>
  </si>
  <si>
    <t>0.60%</t>
  </si>
  <si>
    <t>0.55%</t>
  </si>
  <si>
    <t>0.74%</t>
  </si>
  <si>
    <t>0.93%</t>
  </si>
  <si>
    <t>0.76%</t>
  </si>
  <si>
    <t>0.78%</t>
  </si>
  <si>
    <t>10.87%</t>
  </si>
  <si>
    <t>0.97%</t>
  </si>
  <si>
    <t>0.80%</t>
  </si>
  <si>
    <t>0.83%</t>
  </si>
  <si>
    <t>0.89%</t>
  </si>
  <si>
    <t>0.87%</t>
  </si>
  <si>
    <t>88.76%</t>
  </si>
  <si>
    <t>81.60%</t>
  </si>
  <si>
    <t>83.07%</t>
  </si>
  <si>
    <t>108.94%</t>
  </si>
  <si>
    <t>23.59%</t>
  </si>
  <si>
    <t>71.64%</t>
  </si>
  <si>
    <t>69.55%</t>
  </si>
  <si>
    <t>129.29%</t>
  </si>
  <si>
    <t>85.26%</t>
  </si>
  <si>
    <t>111.47%</t>
  </si>
  <si>
    <t>81.41%</t>
  </si>
  <si>
    <t>146.89%</t>
  </si>
  <si>
    <t>83.64%</t>
  </si>
  <si>
    <t>14.33%</t>
  </si>
  <si>
    <t>1.02%</t>
  </si>
  <si>
    <t>1.25%</t>
  </si>
  <si>
    <t>0.88%</t>
  </si>
  <si>
    <t>1.55%</t>
  </si>
  <si>
    <t>1.23%</t>
  </si>
  <si>
    <t>1.21%</t>
  </si>
  <si>
    <t>0.92%</t>
  </si>
  <si>
    <t>1.19%</t>
  </si>
  <si>
    <t>13.05%</t>
  </si>
  <si>
    <t>1.07%</t>
  </si>
  <si>
    <t>1.00%</t>
  </si>
  <si>
    <t>0.90%</t>
  </si>
  <si>
    <t>109.86%</t>
  </si>
  <si>
    <t>90.82%</t>
  </si>
  <si>
    <t>136.59%</t>
  </si>
  <si>
    <t>86.93%</t>
  </si>
  <si>
    <t>137.57%</t>
  </si>
  <si>
    <t>107.36%</t>
  </si>
  <si>
    <t>114.66%</t>
  </si>
  <si>
    <t>105.88%</t>
  </si>
  <si>
    <t>119.80%</t>
  </si>
  <si>
    <t>92.72%</t>
  </si>
  <si>
    <t>96.64%</t>
  </si>
  <si>
    <t>132.71%</t>
  </si>
  <si>
    <t>13.23%</t>
  </si>
  <si>
    <t>0.81%</t>
  </si>
  <si>
    <t>0.85%</t>
  </si>
  <si>
    <t>0.95%</t>
  </si>
  <si>
    <t>1.33%</t>
  </si>
  <si>
    <t>1.24%</t>
  </si>
  <si>
    <t>1.13%</t>
  </si>
  <si>
    <t>1.09%</t>
  </si>
  <si>
    <t>12.37%</t>
  </si>
  <si>
    <t>0.73%</t>
  </si>
  <si>
    <t>106.96%</t>
  </si>
  <si>
    <t>130.45%</t>
  </si>
  <si>
    <t>108.52%</t>
  </si>
  <si>
    <t>118.98%</t>
  </si>
  <si>
    <t>101.40%</t>
  </si>
  <si>
    <t>91.78%</t>
  </si>
  <si>
    <t>95.56%</t>
  </si>
  <si>
    <t>128.71%</t>
  </si>
  <si>
    <t>106.26%</t>
  </si>
  <si>
    <t>107.71%</t>
  </si>
  <si>
    <t>110.47%</t>
  </si>
  <si>
    <t>90.20%</t>
  </si>
  <si>
    <t>97.12%</t>
  </si>
  <si>
    <t>ESTABILIDADE</t>
  </si>
  <si>
    <r>
      <t>Fichas tipo </t>
    </r>
    <r>
      <rPr>
        <b/>
        <sz val="16"/>
        <color rgb="FF7F6000"/>
        <rFont val="Helvetica"/>
        <family val="2"/>
      </rPr>
      <t>Baunilha</t>
    </r>
    <r>
      <rPr>
        <sz val="16"/>
        <color rgb="FF7F6000"/>
        <rFont val="Helvetica"/>
        <family val="2"/>
      </rPr>
      <t>:</t>
    </r>
  </si>
  <si>
    <t>Augme 30</t>
  </si>
  <si>
    <t>SPX Seahawk</t>
  </si>
  <si>
    <r>
      <t>Fichas tipo </t>
    </r>
    <r>
      <rPr>
        <b/>
        <sz val="16"/>
        <color rgb="FF7F6000"/>
        <rFont val="Helvetica"/>
        <family val="2"/>
      </rPr>
      <t>Pimentinha</t>
    </r>
    <r>
      <rPr>
        <sz val="16"/>
        <color rgb="FF7F6000"/>
        <rFont val="Helvetica"/>
        <family val="2"/>
      </rPr>
      <t>:</t>
    </r>
  </si>
  <si>
    <t>Augme 180</t>
  </si>
  <si>
    <t>Valora Guardian</t>
  </si>
  <si>
    <t xml:space="preserve">Reserva de emergência </t>
  </si>
  <si>
    <t>DIVERSIFICAÇÃO</t>
  </si>
  <si>
    <r>
      <t>Fichas tipo </t>
    </r>
    <r>
      <rPr>
        <b/>
        <sz val="16"/>
        <color rgb="FF7F6000"/>
        <rFont val="Helvetica"/>
        <family val="2"/>
      </rPr>
      <t>Viés Macro</t>
    </r>
    <r>
      <rPr>
        <sz val="16"/>
        <color rgb="FF7F6000"/>
        <rFont val="Helvetica"/>
        <family val="2"/>
      </rPr>
      <t>:</t>
    </r>
  </si>
  <si>
    <t>Ibiuna Hedge ST</t>
  </si>
  <si>
    <t>Verde 60</t>
  </si>
  <si>
    <t>Ibiuna Hedge ST Plus</t>
  </si>
  <si>
    <r>
      <t>Fichas tipo </t>
    </r>
    <r>
      <rPr>
        <b/>
        <sz val="16"/>
        <color rgb="FF7F6000"/>
        <rFont val="Helvetica"/>
        <family val="2"/>
      </rPr>
      <t>Ex-Tesoureiros</t>
    </r>
    <r>
      <rPr>
        <sz val="16"/>
        <color rgb="FF7F6000"/>
        <rFont val="Helvetica"/>
        <family val="2"/>
      </rPr>
      <t>:</t>
    </r>
  </si>
  <si>
    <t>Kapitalo Kappa</t>
  </si>
  <si>
    <t>Kapitalo Zeta</t>
  </si>
  <si>
    <t>Legacy Capital</t>
  </si>
  <si>
    <t>Legacy V10</t>
  </si>
  <si>
    <t>SPX Raptor</t>
  </si>
  <si>
    <r>
      <t>Fichas tipo </t>
    </r>
    <r>
      <rPr>
        <b/>
        <sz val="16"/>
        <color rgb="FF7F6000"/>
        <rFont val="Helvetica"/>
        <family val="2"/>
      </rPr>
      <t>Viés global</t>
    </r>
    <r>
      <rPr>
        <sz val="16"/>
        <color rgb="FF7F6000"/>
        <rFont val="Helvetica"/>
        <family val="2"/>
      </rPr>
      <t>:</t>
    </r>
  </si>
  <si>
    <t>Gávea Macro</t>
  </si>
  <si>
    <t>Gávea Macro Plus</t>
  </si>
  <si>
    <r>
      <t>Fichas tipo</t>
    </r>
    <r>
      <rPr>
        <b/>
        <sz val="16"/>
        <color rgb="FF7F6000"/>
        <rFont val="Helvetica"/>
        <family val="2"/>
      </rPr>
      <t> Pimentinha</t>
    </r>
    <r>
      <rPr>
        <sz val="16"/>
        <color rgb="FF7F6000"/>
        <rFont val="Helvetica"/>
        <family val="2"/>
      </rPr>
      <t>:</t>
    </r>
  </si>
  <si>
    <t>Vista Hedge</t>
  </si>
  <si>
    <t>Mar Absoluto</t>
  </si>
  <si>
    <r>
      <t>Fichas tipo </t>
    </r>
    <r>
      <rPr>
        <b/>
        <sz val="16"/>
        <color rgb="FF7F6000"/>
        <rFont val="Helvetica"/>
        <family val="2"/>
      </rPr>
      <t>Infraestrutura</t>
    </r>
    <r>
      <rPr>
        <sz val="16"/>
        <color rgb="FF7F6000"/>
        <rFont val="Helvetica"/>
        <family val="2"/>
      </rPr>
      <t>:</t>
    </r>
  </si>
  <si>
    <t>Itaú Infra (IFRA11)</t>
  </si>
  <si>
    <t>Kinea Infra (KDIF11)</t>
  </si>
  <si>
    <r>
      <t>Fichas tipo</t>
    </r>
    <r>
      <rPr>
        <b/>
        <sz val="16"/>
        <color rgb="FF7F6000"/>
        <rFont val="Helvetica"/>
        <family val="2"/>
      </rPr>
      <t> Agro:</t>
    </r>
  </si>
  <si>
    <t>​Kinea Agro (KNCA11)</t>
  </si>
  <si>
    <t xml:space="preserve">Diversificação </t>
  </si>
  <si>
    <t>6 meses</t>
  </si>
  <si>
    <t>3 anos</t>
  </si>
  <si>
    <t>VALORIZAÇÃO</t>
  </si>
  <si>
    <r>
      <t>Fichas tipo </t>
    </r>
    <r>
      <rPr>
        <b/>
        <sz val="16"/>
        <color rgb="FF7F6000"/>
        <rFont val="Helvetica"/>
        <family val="2"/>
      </rPr>
      <t>Qualidade</t>
    </r>
    <r>
      <rPr>
        <sz val="16"/>
        <color rgb="FF7F6000"/>
        <rFont val="Helvetica"/>
        <family val="2"/>
      </rPr>
      <t>:</t>
    </r>
  </si>
  <si>
    <t>Atmos Ações</t>
  </si>
  <si>
    <t>Bogari Value</t>
  </si>
  <si>
    <t>Bogari Value Q</t>
  </si>
  <si>
    <t>Brasil Capital 30</t>
  </si>
  <si>
    <t>Dynamo Cougar</t>
  </si>
  <si>
    <t>Velt Ações</t>
  </si>
  <si>
    <r>
      <t>Fichas tipo </t>
    </r>
    <r>
      <rPr>
        <b/>
        <sz val="16"/>
        <color rgb="FF7F6000"/>
        <rFont val="Helvetica"/>
        <family val="2"/>
      </rPr>
      <t>Fora do Radar</t>
    </r>
    <r>
      <rPr>
        <sz val="16"/>
        <color rgb="FF7F6000"/>
        <rFont val="Helvetica"/>
        <family val="2"/>
      </rPr>
      <t>:</t>
    </r>
  </si>
  <si>
    <t>Hix Capital</t>
  </si>
  <si>
    <t>Hix Capital Institucional</t>
  </si>
  <si>
    <r>
      <t>Fichas tipo </t>
    </r>
    <r>
      <rPr>
        <b/>
        <sz val="16"/>
        <color rgb="FF7F6000"/>
        <rFont val="Helvetica"/>
        <family val="2"/>
      </rPr>
      <t>Perfil global</t>
    </r>
    <r>
      <rPr>
        <sz val="16"/>
        <color rgb="FF7F6000"/>
        <rFont val="Helvetica"/>
        <family val="2"/>
      </rPr>
      <t>:</t>
    </r>
  </si>
  <si>
    <t>S&amp;P 500</t>
  </si>
  <si>
    <r>
      <t>Fichas tipo</t>
    </r>
    <r>
      <rPr>
        <b/>
        <sz val="16"/>
        <color rgb="FF7F6000"/>
        <rFont val="Helvetica"/>
        <family val="2"/>
      </rPr>
      <t> Viés comprado</t>
    </r>
    <r>
      <rPr>
        <sz val="16"/>
        <color rgb="FF7F6000"/>
        <rFont val="Helvetica"/>
        <family val="2"/>
      </rPr>
      <t>:</t>
    </r>
  </si>
  <si>
    <t>Dahlia Total Return</t>
  </si>
  <si>
    <t>Forpus Ações</t>
  </si>
  <si>
    <t>Miles Acer</t>
  </si>
  <si>
    <t>SPX Falcon</t>
  </si>
  <si>
    <t>Truxt Long Bias</t>
  </si>
  <si>
    <t>Encore Long Bias</t>
  </si>
  <si>
    <t>Spectra</t>
  </si>
  <si>
    <t>Alaska</t>
  </si>
  <si>
    <t>5 anos</t>
  </si>
  <si>
    <t>ANTIFRAGILIDADE</t>
  </si>
  <si>
    <r>
      <t>Fichas tipo </t>
    </r>
    <r>
      <rPr>
        <b/>
        <sz val="16"/>
        <color rgb="FF7F6000"/>
        <rFont val="Helvetica"/>
        <family val="2"/>
      </rPr>
      <t>Ouro</t>
    </r>
    <r>
      <rPr>
        <sz val="16"/>
        <color rgb="FF7F6000"/>
        <rFont val="Helvetica"/>
        <family val="2"/>
      </rPr>
      <t>:</t>
    </r>
  </si>
  <si>
    <t>Fundos Ouro</t>
  </si>
  <si>
    <r>
      <t>Fichas tipo </t>
    </r>
    <r>
      <rPr>
        <b/>
        <sz val="16"/>
        <color rgb="FF7F6000"/>
        <rFont val="Helvetica"/>
        <family val="2"/>
      </rPr>
      <t>Dólar</t>
    </r>
    <r>
      <rPr>
        <sz val="16"/>
        <color rgb="FF7F6000"/>
        <rFont val="Helvetica"/>
        <family val="2"/>
      </rPr>
      <t>:</t>
    </r>
  </si>
  <si>
    <t>Fundos Dólar</t>
  </si>
  <si>
    <t>Constante</t>
  </si>
  <si>
    <r>
      <t>Fichas tipo </t>
    </r>
    <r>
      <rPr>
        <b/>
        <sz val="16"/>
        <color rgb="FF7F6000"/>
        <rFont val="Helvetica"/>
        <family val="2"/>
      </rPr>
      <t>​Baunilha</t>
    </r>
    <r>
      <rPr>
        <sz val="16"/>
        <color rgb="FF7F6000"/>
        <rFont val="Helvetica"/>
        <family val="2"/>
      </rPr>
      <t>:</t>
    </r>
  </si>
  <si>
    <t>Capitânia Prev</t>
  </si>
  <si>
    <t>JGP Crédito Prev</t>
  </si>
  <si>
    <r>
      <t>Fichas tipo</t>
    </r>
    <r>
      <rPr>
        <b/>
        <sz val="16"/>
        <color rgb="FF7F6000"/>
        <rFont val="Helvetica"/>
        <family val="2"/>
      </rPr>
      <t> Pimentinha:</t>
    </r>
  </si>
  <si>
    <t>Augme Prev HY </t>
  </si>
  <si>
    <r>
      <t>Fichas tipo </t>
    </r>
    <r>
      <rPr>
        <b/>
        <sz val="16"/>
        <color rgb="FF7F6000"/>
        <rFont val="Helvetica"/>
        <family val="2"/>
      </rPr>
      <t>Viés Global</t>
    </r>
    <r>
      <rPr>
        <sz val="16"/>
        <color rgb="FF7F6000"/>
        <rFont val="Helvetica"/>
        <family val="2"/>
      </rPr>
      <t>:</t>
    </r>
  </si>
  <si>
    <t>Gávea Macro Prev</t>
  </si>
  <si>
    <t>Genoa Capital Cruise Prev</t>
  </si>
  <si>
    <t>Ibiuna ST Prev</t>
  </si>
  <si>
    <t>Kinea Atlas Prev</t>
  </si>
  <si>
    <t>Verde Prev 60</t>
  </si>
  <si>
    <r>
      <t>Fichas tipo </t>
    </r>
    <r>
      <rPr>
        <b/>
        <sz val="16"/>
        <color rgb="FF7F6000"/>
        <rFont val="Helvetica"/>
        <family val="2"/>
      </rPr>
      <t>Ex-tesoureiros</t>
    </r>
    <r>
      <rPr>
        <sz val="16"/>
        <color rgb="FF7F6000"/>
        <rFont val="Helvetica"/>
        <family val="2"/>
      </rPr>
      <t>:</t>
    </r>
  </si>
  <si>
    <t>Kapitalo Zeta Prev</t>
  </si>
  <si>
    <t>Legacy Capital Prev​</t>
  </si>
  <si>
    <t>SPX Lancer Plus​</t>
  </si>
  <si>
    <t>SPX Ranger Prev</t>
  </si>
  <si>
    <r>
      <t>​Fichas tipo </t>
    </r>
    <r>
      <rPr>
        <b/>
        <sz val="16"/>
        <color rgb="FF7F6000"/>
        <rFont val="Helvetica"/>
        <family val="2"/>
      </rPr>
      <t>​Fora do Radar:</t>
    </r>
  </si>
  <si>
    <t>Hix Prev</t>
  </si>
  <si>
    <r>
      <t>Real Investor Prev</t>
    </r>
    <r>
      <rPr>
        <u/>
        <sz val="16"/>
        <color rgb="FF5981E3"/>
        <rFont val="Helvetica"/>
        <family val="2"/>
      </rPr>
      <t>​</t>
    </r>
  </si>
  <si>
    <r>
      <t>​Fichas tipo </t>
    </r>
    <r>
      <rPr>
        <b/>
        <sz val="16"/>
        <color rgb="FF7F6000"/>
        <rFont val="Helvetica"/>
        <family val="2"/>
      </rPr>
      <t>​Qualidade:</t>
    </r>
  </si>
  <si>
    <t>Bogari Prev​</t>
  </si>
  <si>
    <t>Brasil Capital Prev</t>
  </si>
  <si>
    <r>
      <t>Velt Prev​</t>
    </r>
    <r>
      <rPr>
        <u/>
        <sz val="16"/>
        <color rgb="FF5981E3"/>
        <rFont val="Helvetica"/>
        <family val="2"/>
      </rPr>
      <t>​</t>
    </r>
  </si>
  <si>
    <r>
      <t>Fichas tipo </t>
    </r>
    <r>
      <rPr>
        <b/>
        <sz val="16"/>
        <color rgb="FF7F6000"/>
        <rFont val="Helvetica"/>
        <family val="2"/>
      </rPr>
      <t>Viés Comprado</t>
    </r>
    <r>
      <rPr>
        <sz val="16"/>
        <color rgb="FF7F6000"/>
        <rFont val="Helvetica"/>
        <family val="2"/>
      </rPr>
      <t>:</t>
    </r>
  </si>
  <si>
    <t>Dahlia 70 Prev</t>
  </si>
  <si>
    <t>Dahlia Total Return Prev</t>
  </si>
  <si>
    <t>SPX Long Bias​</t>
  </si>
  <si>
    <t>Encore Prev 70</t>
  </si>
  <si>
    <t>Encore Prev 100</t>
  </si>
  <si>
    <r>
      <t>Fichas tipo </t>
    </r>
    <r>
      <rPr>
        <b/>
        <sz val="16"/>
        <color rgb="FF7F6000"/>
        <rFont val="Helvetica"/>
        <family val="2"/>
      </rPr>
      <t>Pimentinha:</t>
    </r>
  </si>
  <si>
    <t>Alaska Previdência</t>
  </si>
  <si>
    <t>FUNDO DE FUNDOS​</t>
  </si>
  <si>
    <r>
      <t>Fichas tipo</t>
    </r>
    <r>
      <rPr>
        <b/>
        <sz val="16"/>
        <color rgb="FF7F6000"/>
        <rFont val="Helvetica"/>
        <family val="2"/>
      </rPr>
      <t> Fundo de Fundos:​</t>
    </r>
  </si>
  <si>
    <t>SuperPrev​</t>
  </si>
  <si>
    <t>10 anos+</t>
  </si>
  <si>
    <t>CRIPTO </t>
  </si>
  <si>
    <t>Hashdex Nasdaq Crypto</t>
  </si>
  <si>
    <t>B2V Bridge</t>
  </si>
  <si>
    <t>10 anos</t>
  </si>
  <si>
    <t>Fundos</t>
  </si>
  <si>
    <t>Rank</t>
  </si>
  <si>
    <t>Ret. 2025</t>
  </si>
  <si>
    <t>Ret. 2024</t>
  </si>
  <si>
    <t>Ret. 2023</t>
  </si>
  <si>
    <t>Sharpe</t>
  </si>
  <si>
    <t>Vol.</t>
  </si>
  <si>
    <t>Max DD</t>
  </si>
  <si>
    <t>Tempo (Gestora/Fundo)</t>
  </si>
  <si>
    <t>18 anos / 8 anos</t>
  </si>
  <si>
    <t>28 anos / 18 anos</t>
  </si>
  <si>
    <t>16 anos / 14 anos</t>
  </si>
  <si>
    <t>22 anos / 20 anos</t>
  </si>
  <si>
    <t>7 anos / 6 anos</t>
  </si>
  <si>
    <t>15 anos / 14 anos</t>
  </si>
  <si>
    <t>8 anos / 7 anos</t>
  </si>
  <si>
    <t>9º</t>
  </si>
  <si>
    <t>27 anos / 5 anos</t>
  </si>
  <si>
    <t>10º</t>
  </si>
  <si>
    <t>11 anos / 10 anos</t>
  </si>
  <si>
    <t>Tempo Gestora</t>
  </si>
  <si>
    <t>33 anos</t>
  </si>
  <si>
    <t>37 anos</t>
  </si>
  <si>
    <t>17 anos</t>
  </si>
  <si>
    <t>18 anos</t>
  </si>
  <si>
    <t>8 anos*</t>
  </si>
  <si>
    <t>13 anos</t>
  </si>
  <si>
    <t>Encore Long Bias</t>
  </si>
  <si>
    <t>11º</t>
  </si>
  <si>
    <t>9 anos</t>
  </si>
  <si>
    <t>12º</t>
  </si>
  <si>
    <t>13º</t>
  </si>
  <si>
    <t>Alaska Black</t>
  </si>
  <si>
    <t>14 anos</t>
  </si>
  <si>
    <t>Gestora</t>
  </si>
  <si>
    <t>Início Fundo</t>
  </si>
  <si>
    <t>Cotistas*</t>
  </si>
  <si>
    <t>Volatilidade</t>
  </si>
  <si>
    <t>Drawdown</t>
  </si>
  <si>
    <t>Observação Técnica</t>
  </si>
  <si>
    <t>FIDC Crédito</t>
  </si>
  <si>
    <t>~2.900</t>
  </si>
  <si>
    <t>Muito baixa</t>
  </si>
  <si>
    <t>Muito baixo</t>
  </si>
  <si>
    <t>Alto</t>
  </si>
  <si>
    <t>Estrutura com cotas subordinadas (proteção real)</t>
  </si>
  <si>
    <t>RF Crédito</t>
  </si>
  <si>
    <t>~14.700</t>
  </si>
  <si>
    <t>~1,4%</t>
  </si>
  <si>
    <t>~0%</t>
  </si>
  <si>
    <t>Um dos maiores fundos da indústria</t>
  </si>
  <si>
    <t>~1.360</t>
  </si>
  <si>
    <t>Baixa</t>
  </si>
  <si>
    <t>Baixo</t>
  </si>
  <si>
    <t>Médio/Alto</t>
  </si>
  <si>
    <t>Crédito corporativo tradicional</t>
  </si>
  <si>
    <t>~13.800</t>
  </si>
  <si>
    <t>Gestão ativa + controle rígido</t>
  </si>
  <si>
    <t>Multicrédito</t>
  </si>
  <si>
    <t>Médio</t>
  </si>
  <si>
    <t>Estratégia mais oportunística</t>
  </si>
  <si>
    <t>Pequeno</t>
  </si>
  <si>
    <t>Fundo nichado</t>
  </si>
  <si>
    <t>Crédito</t>
  </si>
  <si>
    <t>Prazo curto</t>
  </si>
  <si>
    <t>Prazo médio</t>
  </si>
  <si>
    <t>B2V</t>
  </si>
  <si>
    <t>Restrito</t>
  </si>
  <si>
    <t>Estratégia ponte</t>
  </si>
  <si>
    <t>Vol</t>
  </si>
  <si>
    <t>Perfil</t>
  </si>
  <si>
    <t>Macro</t>
  </si>
  <si>
    <t>Macro clássico, referência Brasil</t>
  </si>
  <si>
    <t>Um dos mais consistentes</t>
  </si>
  <si>
    <t>Fundo novo</t>
  </si>
  <si>
    <t>Média/Alta</t>
  </si>
  <si>
    <t>Alta sofisticação</t>
  </si>
  <si>
    <t>Complementar ao Kappa</t>
  </si>
  <si>
    <t>Macro quantitativo</t>
  </si>
  <si>
    <t>Macro global</t>
  </si>
  <si>
    <t>Mais tático</t>
  </si>
  <si>
    <t>Versão mais nova</t>
  </si>
  <si>
    <t>Casa tradicional</t>
  </si>
  <si>
    <t>Mais risco</t>
  </si>
  <si>
    <t>Histórico sólido</t>
  </si>
  <si>
    <t>Multi</t>
  </si>
  <si>
    <t>Mais flexível</t>
  </si>
  <si>
    <t>Gestão institucional</t>
  </si>
  <si>
    <t>Início</t>
  </si>
  <si>
    <t>Estilo</t>
  </si>
  <si>
    <t>Alta</t>
  </si>
  <si>
    <t>Quality growth</t>
  </si>
  <si>
    <t>Value</t>
  </si>
  <si>
    <t>Quant + value</t>
  </si>
  <si>
    <t>Fundamental</t>
  </si>
  <si>
    <t>Carteira concentrada</t>
  </si>
  <si>
    <t>Uma das maiores do país</t>
  </si>
  <si>
    <t>Small caps</t>
  </si>
  <si>
    <t>Long only</t>
  </si>
  <si>
    <t>Hix Institucional</t>
  </si>
  <si>
    <t>Mesma filosofia</t>
  </si>
  <si>
    <t>Tradicional</t>
  </si>
  <si>
    <t>Miles</t>
  </si>
  <si>
    <t>Agressivo</t>
  </si>
  <si>
    <t>Muito alta</t>
  </si>
  <si>
    <t>Muito alto</t>
  </si>
  <si>
    <t>Alta volatilidade</t>
  </si>
  <si>
    <t>14º</t>
  </si>
  <si>
    <t>15º</t>
  </si>
  <si>
    <t xml:space="preserve">Fundos </t>
  </si>
  <si>
    <t>Riza Lotus</t>
  </si>
  <si>
    <t>Mapfre DI</t>
  </si>
  <si>
    <t>Crédito privado bancos</t>
  </si>
  <si>
    <t>Crédito privado</t>
  </si>
  <si>
    <t>Verde AM X60 Advisory FIC FIF Multimercado RL</t>
  </si>
  <si>
    <t>Positivo 1A+</t>
  </si>
  <si>
    <t>Perfil de Risco</t>
  </si>
  <si>
    <t>Volatilidade Relativa</t>
  </si>
  <si>
    <t>Papel na Carteira</t>
  </si>
  <si>
    <t>Leitura Técnica Objetiva</t>
  </si>
  <si>
    <t>Core Macro</t>
  </si>
  <si>
    <t>Macro global extremamente disciplinado, drawdowns curtos e ótima eficiência risco/retorno. Fundo-base.</t>
  </si>
  <si>
    <t>Baixa–Média</t>
  </si>
  <si>
    <t>Core Histórico</t>
  </si>
  <si>
    <t>Processo longevo e testado em ciclos completos. Liquidez D+60 reduz risco de fluxo e ruído tático.</t>
  </si>
  <si>
    <t>Moderado–Alto</t>
  </si>
  <si>
    <t>Core com Convexidade</t>
  </si>
  <si>
    <t>Macro mais flexível que o tradicional, bom balanço entre proteção e busca de alfa.</t>
  </si>
  <si>
    <t>Core Global</t>
  </si>
  <si>
    <t>Macro global diversificado, boa leitura internacional e risco mais controlado que versões high vol.</t>
  </si>
  <si>
    <t>Multiestratégia com forte governança e controle de risco. Excelente para suavizar carteiras.</t>
  </si>
  <si>
    <t>Core Defensivo</t>
  </si>
  <si>
    <t>Versão mais conservadora do Plus. Menos alfa, mais previsibilidade.</t>
  </si>
  <si>
    <t>Média–Alta</t>
  </si>
  <si>
    <t>Satélite de Retorno</t>
  </si>
  <si>
    <t>Gestão agressiva, boa captura de tendência, drawdowns mais pronunciados.</t>
  </si>
  <si>
    <t>Acelerador</t>
  </si>
  <si>
    <t>Estratégia com alavancagem (~1,5x). Quando acerta, entrega muito; exige sizing fino.</t>
  </si>
  <si>
    <t>Convexo / Trading</t>
  </si>
  <si>
    <t>Macro mais direcional e volátil. Excelente em tendências, fraco em mercado lateral.</t>
  </si>
  <si>
    <t>Satélite Agressivo</t>
  </si>
  <si>
    <t>Mais risco e menos previsibilidade que o Kappa. Busca alfa com maior dispersão.</t>
  </si>
  <si>
    <t>Beta de Mercado</t>
  </si>
  <si>
    <t>Forte exposição direcional e volatilidade elevada. Não indicado como pilar.</t>
  </si>
  <si>
    <t>Muito Alto</t>
  </si>
  <si>
    <t>High Vol / Tático</t>
  </si>
  <si>
    <t>Versão explicitamente high volatility. Ótimo gestor, mas risco estrutural elevado.</t>
  </si>
  <si>
    <t>Especial Situacional</t>
  </si>
  <si>
    <t>Estratégia mais agressiva; depende muito do regime macro e timing.</t>
  </si>
  <si>
    <t>Indefinida</t>
  </si>
  <si>
    <t>Promessa / Novo</t>
  </si>
  <si>
    <t>Processo bom, mas histórico muito curto para competir com os demais no ranking.</t>
  </si>
  <si>
    <t>Ativo</t>
  </si>
  <si>
    <t xml:space="preserve">Percentual </t>
  </si>
  <si>
    <t>Kinea Atlas II FIM RL - Subclasse I</t>
  </si>
  <si>
    <t>Kapitalo Kappa Advisory FIF em Cotas de FIM</t>
  </si>
  <si>
    <t>k10</t>
  </si>
  <si>
    <t>Kapitalo K10 Advisory FIF em Cotas de FIM</t>
  </si>
  <si>
    <t>SPX Seahawk Advisory FIC FIRF CP LP</t>
  </si>
  <si>
    <t>JGP Corporate FIC de FIF RF CP LP FEEDER II RL</t>
  </si>
  <si>
    <t>Real Investor FIC FIF Ações RL</t>
  </si>
  <si>
    <t>Moderado/agressivo</t>
  </si>
  <si>
    <t>Alocação (%)</t>
  </si>
  <si>
    <t>Rentabilidade</t>
  </si>
  <si>
    <t>Pós-Fixado</t>
  </si>
  <si>
    <t>Renda Variável Brasil</t>
  </si>
  <si>
    <t>Inflação</t>
  </si>
  <si>
    <t>Proventos</t>
  </si>
  <si>
    <t>&lt; 1%</t>
  </si>
  <si>
    <t>-</t>
  </si>
  <si>
    <t>Kinea Debêntures Incentivadas</t>
  </si>
  <si>
    <t>Nome do Fundo / Ativo</t>
  </si>
  <si>
    <t>1. Augme 30</t>
  </si>
  <si>
    <t>2. Augme 180</t>
  </si>
  <si>
    <t>3. B2V Bridge</t>
  </si>
  <si>
    <t>4. Capitânia Premium 45</t>
  </si>
  <si>
    <t>5. Capitânia Radar 90</t>
  </si>
  <si>
    <t>6. Genoa Capital Radar</t>
  </si>
  <si>
    <t>7. JGP Corporate</t>
  </si>
  <si>
    <t>8. SPX Seahawk</t>
  </si>
  <si>
    <t>9. Valora Guardian</t>
  </si>
  <si>
    <t>10. Tesouro Selic / Fundo Simples</t>
  </si>
  <si>
    <t>11. Itaú Infra (IFRA11)</t>
  </si>
  <si>
    <t>12. Kinea Infra (KDIF11)</t>
  </si>
  <si>
    <t>13. Kinea Agro (KNCA11)</t>
  </si>
  <si>
    <t>14. Kinea Debêntures Incentivadas</t>
  </si>
  <si>
    <t>15. Itaú Debêntures Incentivadas</t>
  </si>
  <si>
    <t>16. ARX Hedge Master FI Infra</t>
  </si>
  <si>
    <t>17. Gávea Macro</t>
  </si>
  <si>
    <t>18. Gávea Macro Plus</t>
  </si>
  <si>
    <t>19. Ibiuna Hedge ST</t>
  </si>
  <si>
    <t>20. Ibiuna Hedge ST Plus</t>
  </si>
  <si>
    <t>21. JGP Ecossistema 360</t>
  </si>
  <si>
    <t>22. Kapitalo Kappa</t>
  </si>
  <si>
    <t>23. Kapitalo Zeta</t>
  </si>
  <si>
    <t>24. Kinea Atlas</t>
  </si>
  <si>
    <t>25. Kinea Oportunidade FIM</t>
  </si>
  <si>
    <t>26. Legacy V10</t>
  </si>
  <si>
    <t>27. Mar Absoluto</t>
  </si>
  <si>
    <t>28. SPX Nimitz</t>
  </si>
  <si>
    <t>29. SPX Raptor</t>
  </si>
  <si>
    <t>30. SPX Falcon</t>
  </si>
  <si>
    <t>31. Spectra (Alternativo)</t>
  </si>
  <si>
    <t>32. Verde 60</t>
  </si>
  <si>
    <t>33. Verde AM X60 Advisory</t>
  </si>
  <si>
    <t>34. Vista Hedge</t>
  </si>
  <si>
    <t>35. Vista Multiestratégia</t>
  </si>
  <si>
    <t>36. Fundos Ouro</t>
  </si>
  <si>
    <t>37. Alaska</t>
  </si>
  <si>
    <t>38. Alaska Black</t>
  </si>
  <si>
    <t>39. Atmos Ações</t>
  </si>
  <si>
    <t>40. Bogari Value</t>
  </si>
  <si>
    <t>41. Bogari Value Q</t>
  </si>
  <si>
    <t>42. Brasil Capital</t>
  </si>
  <si>
    <t>43. Brasil Capital 30</t>
  </si>
  <si>
    <t>44. Dahlia Total Return</t>
  </si>
  <si>
    <t>45. Dynamo Cougar</t>
  </si>
  <si>
    <t>46. Encore Long Bias</t>
  </si>
  <si>
    <t>47. Forpus Ações</t>
  </si>
  <si>
    <t>48. Hix Capital</t>
  </si>
  <si>
    <t>49. Hix Capital Institucional</t>
  </si>
  <si>
    <t>50. IP Participações</t>
  </si>
  <si>
    <t>51. Miles Acer</t>
  </si>
  <si>
    <t>52. Real Investor</t>
  </si>
  <si>
    <t>53. Truxt Long Bias</t>
  </si>
  <si>
    <t>54. Velt Ações</t>
  </si>
  <si>
    <t>55. S&amp;P 500</t>
  </si>
  <si>
    <t>56. Fundos Dólar</t>
  </si>
  <si>
    <t>57. Hashdex Nasdaq Crypto</t>
  </si>
  <si>
    <t xml:space="preserve"> Augme 180</t>
  </si>
  <si>
    <t xml:space="preserve"> B2V Bridge</t>
  </si>
  <si>
    <t xml:space="preserve"> Capitânia Premium 45</t>
  </si>
  <si>
    <t xml:space="preserve"> Capitânia Radar 90</t>
  </si>
  <si>
    <t xml:space="preserve"> Genoa Capital Radar</t>
  </si>
  <si>
    <t xml:space="preserve"> JGP Corporate</t>
  </si>
  <si>
    <t xml:space="preserve"> SPX Seahawk</t>
  </si>
  <si>
    <t xml:space="preserve"> Valora Guardian</t>
  </si>
  <si>
    <t xml:space="preserve"> Tesouro Selic / Fundo Simples</t>
  </si>
  <si>
    <t xml:space="preserve"> Gávea Macro</t>
  </si>
  <si>
    <t xml:space="preserve"> Gávea Macro Plus</t>
  </si>
  <si>
    <t xml:space="preserve"> Ibiuna Hedge ST</t>
  </si>
  <si>
    <t xml:space="preserve"> Ibiuna Hedge ST Plus</t>
  </si>
  <si>
    <t xml:space="preserve"> JGP Ecossistema 360</t>
  </si>
  <si>
    <t xml:space="preserve"> Kapitalo Kappa</t>
  </si>
  <si>
    <t xml:space="preserve"> Kapitalo Zeta</t>
  </si>
  <si>
    <t xml:space="preserve"> Kinea Atlas</t>
  </si>
  <si>
    <t xml:space="preserve"> Kinea Oportunidade FIM</t>
  </si>
  <si>
    <t xml:space="preserve"> Legacy V10</t>
  </si>
  <si>
    <t xml:space="preserve"> Mar Absoluto</t>
  </si>
  <si>
    <t xml:space="preserve"> SPX Nimitz</t>
  </si>
  <si>
    <t xml:space="preserve"> SPX Raptor</t>
  </si>
  <si>
    <t xml:space="preserve"> SPX Falcon</t>
  </si>
  <si>
    <t xml:space="preserve"> Spectra (Alternativo)</t>
  </si>
  <si>
    <t xml:space="preserve"> Verde 60</t>
  </si>
  <si>
    <t xml:space="preserve"> Verde AM X60 Advisory</t>
  </si>
  <si>
    <t xml:space="preserve"> Vista Hedge</t>
  </si>
  <si>
    <t xml:space="preserve"> Vista Multiestratégia</t>
  </si>
  <si>
    <t xml:space="preserve"> Fundos Ouro</t>
  </si>
  <si>
    <t xml:space="preserve"> Alaska</t>
  </si>
  <si>
    <t xml:space="preserve"> Alaska Black</t>
  </si>
  <si>
    <t xml:space="preserve"> Atmos Ações</t>
  </si>
  <si>
    <t xml:space="preserve"> Bogari Value</t>
  </si>
  <si>
    <t xml:space="preserve"> Bogari Value Q</t>
  </si>
  <si>
    <t xml:space="preserve"> Brasil Capital</t>
  </si>
  <si>
    <t xml:space="preserve"> Brasil Capital 30</t>
  </si>
  <si>
    <t xml:space="preserve"> Dahlia Total Return</t>
  </si>
  <si>
    <t xml:space="preserve"> Dynamo Cougar</t>
  </si>
  <si>
    <t xml:space="preserve"> Encore Long Bias</t>
  </si>
  <si>
    <t xml:space="preserve"> Forpus Ações</t>
  </si>
  <si>
    <t xml:space="preserve"> Hix Capital</t>
  </si>
  <si>
    <t xml:space="preserve"> Hix Capital Institucional</t>
  </si>
  <si>
    <t xml:space="preserve"> IP Participações</t>
  </si>
  <si>
    <t xml:space="preserve"> Miles Acer</t>
  </si>
  <si>
    <t xml:space="preserve"> Real Investor</t>
  </si>
  <si>
    <t xml:space="preserve"> Truxt Long Bias</t>
  </si>
  <si>
    <t xml:space="preserve"> Velt Ações</t>
  </si>
  <si>
    <t xml:space="preserve"> S&amp;P 500</t>
  </si>
  <si>
    <t xml:space="preserve"> Fundos Dólar</t>
  </si>
  <si>
    <t xml:space="preserve"> Hashdex Nasdaq Crypto</t>
  </si>
  <si>
    <t>B5P211</t>
  </si>
  <si>
    <t>IB5M11</t>
  </si>
  <si>
    <t>IMAB11</t>
  </si>
  <si>
    <t>B5P211 (ETF)</t>
  </si>
  <si>
    <t>ARX Hedge Master FI Infra</t>
  </si>
  <si>
    <t>IMAB11 (ETF)</t>
  </si>
  <si>
    <t>NTNB Principal (2029/2035)</t>
  </si>
  <si>
    <t>Itaú Debêntures Incentivadas</t>
  </si>
  <si>
    <t>IB5M11 (ETF)</t>
  </si>
  <si>
    <t>Ajuste</t>
  </si>
  <si>
    <r>
      <t>Multimercados</t>
    </r>
    <r>
      <rPr>
        <sz val="11"/>
        <color rgb="FF1F1F1F"/>
        <rFont val="Arial"/>
        <family val="2"/>
      </rPr>
      <t>*</t>
    </r>
  </si>
  <si>
    <t>TOTAL</t>
  </si>
  <si>
    <t>Alvo</t>
  </si>
  <si>
    <t>Dif</t>
  </si>
  <si>
    <t>Futuro</t>
  </si>
  <si>
    <t>Venda</t>
  </si>
  <si>
    <t>Top Dividendos</t>
  </si>
  <si>
    <t>Liquidez DI</t>
  </si>
  <si>
    <t>Compra</t>
  </si>
  <si>
    <t>NTNB 2050</t>
  </si>
  <si>
    <t>Pré-fixado</t>
  </si>
  <si>
    <t>Trend Pré-Fixado FIRF LP RL</t>
  </si>
  <si>
    <t xml:space="preserve">Saldo </t>
  </si>
  <si>
    <t xml:space="preserve">Ritmo </t>
  </si>
  <si>
    <t>NTNB 35</t>
  </si>
  <si>
    <t>Inflação (IPCA longa)</t>
  </si>
  <si>
    <t>IVVB11</t>
  </si>
  <si>
    <t>JP Morgan Global Equity</t>
  </si>
  <si>
    <t>BGOV39</t>
  </si>
  <si>
    <t>MS Global Fixed Income</t>
  </si>
  <si>
    <t>Kinea Atlas II FIM RL</t>
  </si>
  <si>
    <t>Kapitalo Kappa Advisory</t>
  </si>
  <si>
    <t>Kapitalo K10 Advisory</t>
  </si>
  <si>
    <t>Primeira análise GPT</t>
  </si>
  <si>
    <t>NTNB 2035</t>
  </si>
  <si>
    <t>Primeira análise GEM</t>
  </si>
  <si>
    <t>Trend Pré-Fixado</t>
  </si>
  <si>
    <t>Por que isso dá nota 10?</t>
  </si>
  <si>
    <t>Ocupa o lugar da reserva, mas com 2% a menos para dar espaço ao ganho real.</t>
  </si>
  <si>
    <t>Gestão de crédito high-grade (baixo risco).</t>
  </si>
  <si>
    <t>Complementa a JGP com a visão macro da SPX.</t>
  </si>
  <si>
    <t>Inflação (Direto)</t>
  </si>
  <si>
    <t>NTN-B 2035</t>
  </si>
  <si>
    <t>Garante o juro real longo sem taxa de administração.</t>
  </si>
  <si>
    <t>Inflação (ETF)</t>
  </si>
  <si>
    <t>Custo baixíssimo (0,20% a.a.) para carregar inflação média.</t>
  </si>
  <si>
    <t>Inflação (Isento)</t>
  </si>
  <si>
    <r>
      <t>Isento de IR.</t>
    </r>
    <r>
      <rPr>
        <sz val="11"/>
        <color rgb="FF1F1F1F"/>
        <rFont val="Arial"/>
        <family val="2"/>
      </rPr>
      <t xml:space="preserve"> Aumenta o retorno líquido da carteira.</t>
    </r>
  </si>
  <si>
    <r>
      <t>Novo:</t>
    </r>
    <r>
      <rPr>
        <sz val="11"/>
        <color rgb="FF1F1F1F"/>
        <rFont val="Arial"/>
        <family val="2"/>
      </rPr>
      <t xml:space="preserve"> Sparta Infra / Capitânia Infra</t>
    </r>
  </si>
  <si>
    <r>
      <t>Isento de IR.</t>
    </r>
    <r>
      <rPr>
        <sz val="11"/>
        <color rgb="FF1F1F1F"/>
        <rFont val="Arial"/>
        <family val="2"/>
      </rPr>
      <t xml:space="preserve"> Substitui um fundo de inflação comum para fugir do Leão.</t>
    </r>
  </si>
  <si>
    <t>Inflação (Ativa)</t>
  </si>
  <si>
    <t>Kinea Inflação Curta</t>
  </si>
  <si>
    <t>A melhor gestão de pós-fixado + cupom de IPCA do mercado.</t>
  </si>
  <si>
    <t>Mantido. Essencial para ganhar na queda dos juros futuros.</t>
  </si>
  <si>
    <t>Kinea Atlas II</t>
  </si>
  <si>
    <t>O "pilar" de estabilidade e retorno consistente.</t>
  </si>
  <si>
    <t>Um dos melhores Alphas (retorno acima do índice) do Brasil.</t>
  </si>
  <si>
    <t>O "Santo Graal" das ações. Inegociável.</t>
  </si>
  <si>
    <t>Foco em valor. Excelente complemento à Dynamo.</t>
  </si>
  <si>
    <t>Visão de longo prazo com foco em qualidade.</t>
  </si>
  <si>
    <t>IVVB11 (S&amp;P 500)</t>
  </si>
  <si>
    <t>Exposição passiva e barata ao dólar e empresas globais.</t>
  </si>
  <si>
    <t>Gestão ativa para buscar o que o índice não entrega.</t>
  </si>
  <si>
    <t>Renda fixa global para equilibrar a volatilidade das ações.</t>
  </si>
  <si>
    <t>Para um cliente que já tem reserva de emergência. Qual nota você da para essa carteira de 0 a 10, considerando um risco moderado</t>
  </si>
  <si>
    <t>Infraestrutura</t>
  </si>
  <si>
    <t>Fundo / Ativo</t>
  </si>
  <si>
    <t>Indexador / Estilo</t>
  </si>
  <si>
    <t>Inflação Curta</t>
  </si>
  <si>
    <t>NTNB / IB5M11</t>
  </si>
  <si>
    <t>Inflação Longa</t>
  </si>
  <si>
    <t>Macro / Direcional</t>
  </si>
  <si>
    <t>IVVB11 / ETF S&amp;P 500</t>
  </si>
  <si>
    <t>Equity Global</t>
  </si>
  <si>
    <t>Ações Globais Ativo</t>
  </si>
  <si>
    <t>Renda Fixa Global</t>
  </si>
  <si>
    <t>ARX Hedge FIC Incentivado Financeiro em Infra RF RL</t>
  </si>
  <si>
    <t>Trend Ouro</t>
  </si>
  <si>
    <t>ARX Hedge FIC Incentivado Infra RF RL</t>
  </si>
  <si>
    <t>Ações Exterior</t>
  </si>
  <si>
    <t>Proteção</t>
  </si>
  <si>
    <t>Renda Fixa Caixa</t>
  </si>
  <si>
    <t>Fundo Simples</t>
  </si>
  <si>
    <t xml:space="preserve">Tesouro Selic </t>
  </si>
  <si>
    <t xml:space="preserve">Vanguarda </t>
  </si>
  <si>
    <t>NTNB 55</t>
  </si>
  <si>
    <t>Trend Ouro (dólar)</t>
  </si>
  <si>
    <t>Pesquisa</t>
  </si>
  <si>
    <t>Papel Técnico</t>
  </si>
  <si>
    <t>Liquidez estrutural</t>
  </si>
  <si>
    <t>Carrego com risco controlado</t>
  </si>
  <si>
    <t>Crédito core / alpha</t>
  </si>
  <si>
    <t>Crédito defensivo</t>
  </si>
  <si>
    <t>Estruturado / colchão de risco</t>
  </si>
  <si>
    <t>IPCA+ / Inflação</t>
  </si>
  <si>
    <t>Inflação longa (ETF core)</t>
  </si>
  <si>
    <t>Inflação intermediária</t>
  </si>
  <si>
    <t>Alpha isento</t>
  </si>
  <si>
    <t>Crédito + IPCA</t>
  </si>
  <si>
    <t>Curva longa (tese macro)</t>
  </si>
  <si>
    <t>Prefixado Médio (fundo ou título)</t>
  </si>
  <si>
    <t>Redução de binariedade</t>
  </si>
  <si>
    <t>Macro estrutural</t>
  </si>
  <si>
    <t>Macro tático</t>
  </si>
  <si>
    <t>Quant / descorrelação</t>
  </si>
  <si>
    <t>Convexidade direcional</t>
  </si>
  <si>
    <t>Alternativo / baixa correlação</t>
  </si>
  <si>
    <t>Value core</t>
  </si>
  <si>
    <t>Quality</t>
  </si>
  <si>
    <t>Long bias / convexidade</t>
  </si>
  <si>
    <t>Small Caps / Growth Brasil</t>
  </si>
  <si>
    <t>Convexidade pura</t>
  </si>
  <si>
    <t>Equity global core</t>
  </si>
  <si>
    <t>Alpha global</t>
  </si>
  <si>
    <t>Hedge juros globais</t>
  </si>
  <si>
    <t>Hedge sistêmico</t>
  </si>
  <si>
    <t>Opcionalidade</t>
  </si>
  <si>
    <t>SMAL11</t>
  </si>
  <si>
    <t>Tesouro Pré 2027</t>
  </si>
  <si>
    <t>Para um cliente que já tem reserva de emergência. Qual nota você da para essa carteira de 0 a 10, considerando um risco agressivo</t>
  </si>
  <si>
    <t>GOLD11</t>
  </si>
  <si>
    <t>NTNB 2028</t>
  </si>
  <si>
    <t>Link</t>
  </si>
  <si>
    <t>https://www.tesourodireto.com.br/produtos/dados-sobre-titulos/historico-de-precos-e-taxas</t>
  </si>
  <si>
    <t>https://www.kinea.com.br/documentos/</t>
  </si>
  <si>
    <t>https://maisretorno.com/fundo/icatu-vanguarda-fc-fif-rf-inflacao-curta-previdenciario-rl</t>
  </si>
  <si>
    <r>
      <t>https://www.kinea.com.br/documentos/</t>
    </r>
    <r>
      <rPr>
        <sz val="11"/>
        <color rgb="FF1F1F1F"/>
        <rFont val="Arial"/>
        <family val="2"/>
      </rPr>
      <t xml:space="preserve"> e </t>
    </r>
    <r>
      <rPr>
        <sz val="11"/>
        <color rgb="FF0B57D0"/>
        <rFont val="Arial"/>
        <family val="2"/>
      </rPr>
      <t>https://www.arxinvestimentos.com.br/</t>
    </r>
  </si>
  <si>
    <t>https://jgp.com.br/sumarios/</t>
  </si>
  <si>
    <t>https://www.spxcapital.com/fundo/seahawk/</t>
  </si>
  <si>
    <t>https://www.arxinvestimentos.com.br/</t>
  </si>
  <si>
    <t>https://investidor10.com.br/etfs/ib5m11/</t>
  </si>
  <si>
    <t>https://www.morganstanley.com/im/en-ch/intermediary-investor/funds-and-performance/morgan-stanley-investment-funds/fixed-income/global-fixed-income-opportunities.html</t>
  </si>
  <si>
    <t>https://www.kinea.com.br/fundos/fundo-multimercado-atlas-ii/</t>
  </si>
  <si>
    <t>https://www.ibiunainvest.com.br/wp-content/uploads/fundos/RelatorioMensal_IbiunaHedgeSTHFIFCIC.pdf</t>
  </si>
  <si>
    <t>https://maisretorno.com/fundo/kapitalo-kappa-advisory-fif-cotas-fim</t>
  </si>
  <si>
    <t>https://www.dynamo.com.br/2436-2/</t>
  </si>
  <si>
    <t>https://maisretorno.com/fundo/bogari-value-q-fic-fif-acoes-rl</t>
  </si>
  <si>
    <t>https://statusinvest.com.br/fundos-de-investimento/atmos-acoes-fi-em-cotas-de-fia</t>
  </si>
  <si>
    <t>https://investidor10.com.br/etfs/ivvb11/</t>
  </si>
  <si>
    <t>https://am.jpmorgan.com/gb/en/asset-management/adv/funds/equities/global-equity-income-fund-gb00b235j206/</t>
  </si>
  <si>
    <t>https://warren.com.br/ferramentas/analise-de-ativos/fundos/trend-ouro-fim</t>
  </si>
  <si>
    <t>https://hashdex.com/pt-BR/products/hash11/documents</t>
  </si>
  <si>
    <t>https://capitaniainvestimentos.com.br/capitania-premium/</t>
  </si>
  <si>
    <t>https://valorainvest.com.br/fundo/valora-guardian/</t>
  </si>
  <si>
    <t>https://investidor10.com.br/etfs/imab11/</t>
  </si>
  <si>
    <t>https://maisretorno.com/fundo/trend-pre-fixado-fi-rf-lp-rl</t>
  </si>
  <si>
    <t>https://www.kinea.com.br/fundos/fundo-multimercado-atlas/</t>
  </si>
  <si>
    <t>https://www.spxcapital.com/fundo/nimitz/</t>
  </si>
  <si>
    <t>https://conteudos.xpi.com.br/fundos-de-investimento/dahlia-total-return-fic-fim/</t>
  </si>
  <si>
    <t>https://maisretorno.com/fundo/encore-long-bias-fif-multimercado</t>
  </si>
  <si>
    <t>https://investidor10.com.br/etfs/rankings/etfs-maior-dividend-yield/</t>
  </si>
  <si>
    <t>https://investidor10.com.br/etfs/gold11/</t>
  </si>
  <si>
    <t>Aqui está a tabela estruturada com todos os ativos devidamente separados por carteira, contendo os links diretos para os PDFs/Lâminas oficiais mais recentes (referentes a jan/fev/mar de 2026) e os links consolidados para o portal Mais Retorno e outros agregadores para a visualização do histórico.</t>
  </si>
  <si>
    <t>Basta copiar a tabela abaixo e colar onde preferir (Excel, Word, Notion, etc.):</t>
  </si>
  <si>
    <t>Relatório Gerencial (PDF / Emissora)</t>
  </si>
  <si>
    <t>Histórico de Rentabilidade</t>
  </si>
  <si>
    <t>N/A (Título Público)</t>
  </si>
  <si>
    <t>(https://maisretorno.com/tesouro-direto/tesouro-selic-01-03-2028)</t>
  </si>
  <si>
    <t>(https://www.kinea.com.br/wp-content/uploads/2026/02/KNIP_Carta-do-Gestor_01-2026.pdf)</t>
  </si>
  <si>
    <t>(https://maisretorno.com/fundo/kinea-inflacao-curta-fif-classe-fic-rf-lp-rl)</t>
  </si>
  <si>
    <t>(https://cresol.com.br/wp-content/uploads/2025/01/ICATU-VANGUARDA-FIC-FIRF-INFLACAO-CURTA-PREVIDENCIARIO.pdf)</t>
  </si>
  <si>
    <t>(https://maisretorno.com/fundo/icatu-vanguarda-fc-fif-rf-inflacao-curta-previdenciario-rl)</t>
  </si>
  <si>
    <t>(https://www.kinea.com.br/wp-content/uploads/2026/02/KNDI_Carta-do-Gestor_02-2026.pdf)</t>
  </si>
  <si>
    <t>(https://maisretorno.com/fundo/kinea-incentivado-colaboradores-fif-incentivado-investimento-deb-infra-rf-cp-rl-1)</t>
  </si>
  <si>
    <t>(https://www.jgp.com.br/wp-content/uploads/2026/03/JGP_Relatorio-de-Gestao_Fundos-de-Credito_Fev26.pdf)</t>
  </si>
  <si>
    <t>(https://maisretorno.com/fundo/jgp-corporate-fic-fif-rf-cp-lp-rl)</t>
  </si>
  <si>
    <t>SPX Seahawk Crédito Privado FIC FIRF</t>
  </si>
  <si>
    <t>(https://www.spxusa.com/wp-content/uploads/2020/12/SPX-SEAHAWK-RL-FIF-CIC-RF-CP-LP-7.pdf)</t>
  </si>
  <si>
    <t>(https://maisretorno.com/fundo/spx-seahawk-fif-cic-rf-cp-lp-rl)</t>
  </si>
  <si>
    <t>(https://www.kinea.com.br/wp-content/uploads/2026/03/Carta-do-Gestor-Oportunidade-Geral-Sub-I-2026-02.pdf)</t>
  </si>
  <si>
    <t>(https://maisretorno.com/fundo/kinea-oportunidade-fi-financeiro-rf-cp-rl)</t>
  </si>
  <si>
    <t>(https://maisretorno.com/tesouro-direto/tesouro-ipca-15-05-2035)</t>
  </si>
  <si>
    <t>(https://www.arxinvestimentos.com.br/content/dam/arxinvestment/documents/general/en/2026/RG_ARXInvestimentos_fevereiro26.pdf)</t>
  </si>
  <si>
    <t>(https://maisretorno.com/fundo/arx-hedge-fic-incentivado-investimento-financeiro-infra-rf-rl)</t>
  </si>
  <si>
    <t>Lâmina Itaú Now</t>
  </si>
  <si>
    <t>Investidor10 - Histórico</t>
  </si>
  <si>
    <t>(https://www.morganstanley.com/im/publication/msinvf/factsheet/g2/fs_msinvf_globalfixedincomeopportunities_i_ensg.pdf)</t>
  </si>
  <si>
    <t>(https://www.morganstanley.com/im/en-ch/intermediary-investor/funds-and-performance/morgan-stanley-investment-funds/fixed-income/global-fixed-income-opportunities.html)</t>
  </si>
  <si>
    <t>(https://www.kinea.com.br/wp-content/uploads/2026/03/OnePage-Atlas-II-Geral-Sub-I-2026-02.pdf)</t>
  </si>
  <si>
    <t>(https://maisretorno.com/fundo/kinea-atlas-ii-fi-financeiro-multimercado-rl-1)</t>
  </si>
  <si>
    <t>(https://www.ibiunainvest.com.br/wp-content/uploads/fundos/RelatorioMensal_IbiunaHedgeSTHFIFCIC.pdf)</t>
  </si>
  <si>
    <t>(https://maisretorno.com/fundo/ibiuna-hedge-st-advisory-fif-classe-fic-multimercado-rl)</t>
  </si>
  <si>
    <t>(https://wspf.bradesco.com.br/wsFundosInvestimentos/File/JCOT_014589_RELATORIO_MENSAL.pdf)</t>
  </si>
  <si>
    <t>(https://maisretorno.com/fundo/kapitalo-kappa-advisory-fif-cotas-fim)</t>
  </si>
  <si>
    <t>(https://www.dynamo.com.br/wp-content/uploads/2021/08/8a959643a0a84060cd1345baab6d48d5e45a6f7e.pdf)</t>
  </si>
  <si>
    <t>(https://maisretorno.com/fundo/dynamo-cougar-fi-financeiro)</t>
  </si>
  <si>
    <t>(https://bogaricapital.com.br/wp-content/uploads/2025/07/Relatorio-de-Desempenho-Bogari-Value-FIC-FIA-2025-06.pdf)</t>
  </si>
  <si>
    <t>(https://maisretorno.com/fundo/bogari-value-o-fic-fia-responsabilidade-ltda)</t>
  </si>
  <si>
    <t>(https://www.atmoscapital.com.br/relatorio_mensal.php)</t>
  </si>
  <si>
    <t>(https://maisretorno.com/fundo/atmos-master-fi-financeiro-acoes?id=11188572000162:fi)</t>
  </si>
  <si>
    <t>(https://investidor10.com.br/etfs/ivvb11/)</t>
  </si>
  <si>
    <t>(https://maisretorno.com/etf/ivvb11)</t>
  </si>
  <si>
    <t>(https://am.jpmorgan.com/content/dam/jpm-am-aem/asiapacific/sg/en/literature/fact-sheet/factsheet-jpmorgan-global-equity-premium-income-active-ucits-etf.pdf)</t>
  </si>
  <si>
    <t>(https://maisretorno.com/fundo/access-jpmorgan-global-research-enhanced-index-equity-classe-investimento-acoes-ie-rl)</t>
  </si>
  <si>
    <t>(https://www.xpasset.com.br/fundos/xp-gold/)</t>
  </si>
  <si>
    <t>(https://maisretorno.com/fundo/trend-ouro-fif-multimercado-rl)</t>
  </si>
  <si>
    <t>(https://hashdex.com/pt-BR/products/hash11/documents)</t>
  </si>
  <si>
    <t>Hashdex - Histórico</t>
  </si>
  <si>
    <t>(https://capitaniainvestimentos.com.br/wp-content/uploads/relatorios/relatorio-mensal-202511.pdf)</t>
  </si>
  <si>
    <t>(https://maisretorno.com/fundo/capitania-premium-45-fic-fif-rf-cp-lp-rl)</t>
  </si>
  <si>
    <t>(https://valorainvest.com.br/wp-content/uploads/2026/03/Relatorio-de-Gestao-VGPR11-Janeiro-2026.pdf)</t>
  </si>
  <si>
    <t>Portal Valora - Histórico</t>
  </si>
  <si>
    <t>(https://maisretorno.com/etf/imab11)</t>
  </si>
  <si>
    <t>(https://www.xpasset.com.br/fundos/trend-pre-fixado-xp-seg-prev/)</t>
  </si>
  <si>
    <t>(https://maisretorno.com/fundo/trend-pre-fixado-fi-rf-lp-rl)</t>
  </si>
  <si>
    <t>(https://maisretorno.com/tesouro-direto/tesouro-prefixado-01-01-2027)</t>
  </si>
  <si>
    <t>(https://bb.com.br/uci/informe-mensal/1369)</t>
  </si>
  <si>
    <t>(https://www.spxcapital.com/fundo/nimitz/)</t>
  </si>
  <si>
    <t>(https://www.jgp.com.br/wp-content/uploads/arquivos-fundos/jgp-ecossistema-360-relatorio-comercial.pdf)</t>
  </si>
  <si>
    <t>(https://maisretorno.com/fundo/jgp-credito-ecossistema-master-fic-fif-multimercado-cp-rl)</t>
  </si>
  <si>
    <t>(https://wspf.bradesco.com.br/wsFundosInvestimentos/File/JCOT_017694_RELATORIO_MENSAL.pdf)</t>
  </si>
  <si>
    <t>(https://maisretorno.com/fundo/dahlia-total-return-fic-fif-multimercado-rl-1)</t>
  </si>
  <si>
    <t>(https://encore.am/fundo/encore-long-bias-fic-fim/)</t>
  </si>
  <si>
    <t>(https://maisretorno.com/fundo/encore-long-bias-fif-multimercado)</t>
  </si>
  <si>
    <t>(https://investidor10.com.br/etfs/smal11/)</t>
  </si>
  <si>
    <t>(https://maisretorno.com/etf/smal11)</t>
  </si>
  <si>
    <t>Lâmina XP</t>
  </si>
  <si>
    <t>(https://maisretorno.com/etf/gold11)</t>
  </si>
  <si>
    <t>Kinea IPCA Dinâmico II FIF RF RL - Subclasse II</t>
  </si>
  <si>
    <t>Kinea Debêntures Incentivadas FIRF/Itaú Debêntures Incentivadas CDI/ARX Hedge Master FI Infra Renda Fixa/ARX Hedge FIC Incentivado Financeiro em Infra RF RL</t>
  </si>
  <si>
    <t>Kinea Debêntures Incentivadas/SPX Seahawk Deb Incentivadas</t>
  </si>
  <si>
    <t>Sparta Debêntures/Kinea Debêntures Incentivadas FIRF/Itaú Debêntures Incentivadas CDI/ARX Hedge Master FI Infra Renda Fixa/Sparta Debêntures Incentivadas</t>
  </si>
  <si>
    <t>CDI %</t>
  </si>
  <si>
    <t>Abrigo vs
CDI (pp)</t>
  </si>
  <si>
    <t>12/2020</t>
  </si>
  <si>
    <t>01/2021</t>
  </si>
  <si>
    <t>02/2021</t>
  </si>
  <si>
    <t>03/2021</t>
  </si>
  <si>
    <t>04/2021</t>
  </si>
  <si>
    <t>05/2021</t>
  </si>
  <si>
    <t>06/2021</t>
  </si>
  <si>
    <t>07/2021</t>
  </si>
  <si>
    <t>08/2021</t>
  </si>
  <si>
    <t>09/2021</t>
  </si>
  <si>
    <t>10/2021</t>
  </si>
  <si>
    <t>11/2021</t>
  </si>
  <si>
    <t>12/2021</t>
  </si>
  <si>
    <t>01/2022</t>
  </si>
  <si>
    <t>02/2022</t>
  </si>
  <si>
    <t>03/2022</t>
  </si>
  <si>
    <t>04/2022</t>
  </si>
  <si>
    <t>05/2022</t>
  </si>
  <si>
    <t>06/2022</t>
  </si>
  <si>
    <t>07/2022</t>
  </si>
  <si>
    <t>08/2022</t>
  </si>
  <si>
    <t>09/2022</t>
  </si>
  <si>
    <t>10/2022</t>
  </si>
  <si>
    <t>11/2022</t>
  </si>
  <si>
    <t>12/2022</t>
  </si>
  <si>
    <t>01/2023</t>
  </si>
  <si>
    <t>02/2023</t>
  </si>
  <si>
    <t>03/2023</t>
  </si>
  <si>
    <t>04/2023</t>
  </si>
  <si>
    <t>05/2023</t>
  </si>
  <si>
    <t>06/2023</t>
  </si>
  <si>
    <t>07/2023</t>
  </si>
  <si>
    <t>08/2023</t>
  </si>
  <si>
    <t>09/2023</t>
  </si>
  <si>
    <t>10/2023</t>
  </si>
  <si>
    <t>11/2023</t>
  </si>
  <si>
    <t>12/2023</t>
  </si>
  <si>
    <t>01/2024</t>
  </si>
  <si>
    <t>02/2024</t>
  </si>
  <si>
    <t>03/2024</t>
  </si>
  <si>
    <t>04/2024</t>
  </si>
  <si>
    <t>05/2024</t>
  </si>
  <si>
    <t>06/2024</t>
  </si>
  <si>
    <t>07/2024</t>
  </si>
  <si>
    <t>08/2024</t>
  </si>
  <si>
    <t>09/2024</t>
  </si>
  <si>
    <t>10/2024</t>
  </si>
  <si>
    <t>11/2024</t>
  </si>
  <si>
    <t>12/2024</t>
  </si>
  <si>
    <t>01/2025</t>
  </si>
  <si>
    <t>02/2025</t>
  </si>
  <si>
    <t>03/2025</t>
  </si>
  <si>
    <t>04/2025</t>
  </si>
  <si>
    <t>05/2025</t>
  </si>
  <si>
    <t>06/2025</t>
  </si>
  <si>
    <t>07/2025</t>
  </si>
  <si>
    <t>08/2025</t>
  </si>
  <si>
    <t>09/2025</t>
  </si>
  <si>
    <t>10/2025</t>
  </si>
  <si>
    <t>11/2025</t>
  </si>
  <si>
    <t>12/2025</t>
  </si>
  <si>
    <t>01/2026</t>
  </si>
  <si>
    <t>02/2026</t>
  </si>
  <si>
    <t>03/2026</t>
  </si>
  <si>
    <t xml:space="preserve">Média </t>
  </si>
  <si>
    <t>12 meses</t>
  </si>
  <si>
    <t>24 meses</t>
  </si>
  <si>
    <t>36 meses</t>
  </si>
  <si>
    <t>% do CDI</t>
  </si>
  <si>
    <t>BLFT11</t>
  </si>
  <si>
    <t>BNP PARIBAS RUBI (%)</t>
  </si>
  <si>
    <t>MAPFRE RF FIF (%)</t>
  </si>
  <si>
    <t>Bahia AM Referenciado DI</t>
  </si>
  <si>
    <t>Ibiuna Credit FIF CIC Cred Priv</t>
  </si>
  <si>
    <t>JGP Select Premium</t>
  </si>
  <si>
    <t>BTG Pactual Crédito Estruturado</t>
  </si>
  <si>
    <t>Legacy Capital Compound Deb Infra</t>
  </si>
  <si>
    <t xml:space="preserve"> Valora Guardian II</t>
  </si>
  <si>
    <t>Valora
Guardian</t>
  </si>
  <si>
    <t>Augme 30
CIC</t>
  </si>
  <si>
    <t>Augme 180
FIF</t>
  </si>
  <si>
    <t>Capitânia
Premium 45</t>
  </si>
  <si>
    <t>Capitânia
Radar 90</t>
  </si>
  <si>
    <t>Valora
Guardian II</t>
  </si>
  <si>
    <t>Ibiuna
Credit</t>
  </si>
  <si>
    <t>JGP Select
Premium</t>
  </si>
  <si>
    <t>Genoa
Capital Radar</t>
  </si>
  <si>
    <t>Legacy
Compound</t>
  </si>
  <si>
    <t>Capitania
Yield 120</t>
  </si>
  <si>
    <t xml:space="preserve">Carteira Abrigo </t>
  </si>
  <si>
    <t>Carteira atual 02/04</t>
  </si>
  <si>
    <t xml:space="preserve">Indicação </t>
  </si>
  <si>
    <t>Pré</t>
  </si>
  <si>
    <t>FIDC</t>
  </si>
  <si>
    <t>Investido</t>
  </si>
  <si>
    <t>XP Bitcoin - Alta Ilimitada - 6y - 07.02.2025</t>
  </si>
  <si>
    <t>Alternativo</t>
  </si>
  <si>
    <t>LCD BNDES - MAR/2030</t>
  </si>
  <si>
    <t>LCA RABOBANK - JUN/2026</t>
  </si>
  <si>
    <t>CRI EVEN - SET/2028</t>
  </si>
  <si>
    <t>DEB SIMPAR - JAN/2031</t>
  </si>
  <si>
    <t>DEB BRASKEM - NOV/2029</t>
  </si>
  <si>
    <t>NTN-B - AGO/2026</t>
  </si>
  <si>
    <t>DEB LOCALIZA - SET/2031</t>
  </si>
  <si>
    <t>CRI REDE D'OR - JUL/2031</t>
  </si>
  <si>
    <t>CDB AGIBANK - MAI/2026</t>
  </si>
  <si>
    <t>DEB ENAUTA - SET/2029</t>
  </si>
  <si>
    <t>CRA MINERVA - SET/2030</t>
  </si>
  <si>
    <t>Vinland Incentivado Debêntures Infra Ativo FIF RF CP LP RL - Subclasse I</t>
  </si>
  <si>
    <t>Iridium Apollo FIF RF CP LP RL</t>
  </si>
  <si>
    <t>Mapfre FIF RF RL</t>
  </si>
  <si>
    <t>XP Debêntures Incentivadas CDI CP FIF Incentivado de Investimento em Infra RF RL</t>
  </si>
  <si>
    <t>Riza Lotus FIF RF - Referenciada DI CP RL</t>
  </si>
  <si>
    <t>Trend Investback FIC FIRF Simples RL</t>
  </si>
  <si>
    <t>BNP Paribas Match FIF RF CP RL</t>
  </si>
  <si>
    <t>Absolute Hedge FIC de FIF Multimercado RL</t>
  </si>
  <si>
    <t>CPLE3</t>
  </si>
  <si>
    <t>ITUB4</t>
  </si>
  <si>
    <t>PETR4</t>
  </si>
  <si>
    <t>VALE3</t>
  </si>
  <si>
    <t>B3SA3</t>
  </si>
  <si>
    <t>ALOS3</t>
  </si>
  <si>
    <t>SANB11</t>
  </si>
  <si>
    <t>VIVT3</t>
  </si>
  <si>
    <t>ENGI11</t>
  </si>
  <si>
    <t>CXSE3</t>
  </si>
  <si>
    <t>AXIA7</t>
  </si>
  <si>
    <t>HASH11</t>
  </si>
  <si>
    <t>RV</t>
  </si>
  <si>
    <t xml:space="preserve">FIDC </t>
  </si>
  <si>
    <t>NTNB 2060</t>
  </si>
  <si>
    <t>% na carteira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</si>
</sst>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R$&quot;\ #,##0;[Red]\-&quot;R$&quot;\ #,##0"/>
    <numFmt numFmtId="8" formatCode="&quot;R$&quot;\ #,##0.00;[Red]\-&quot;R$&quot;\ #,##0.00"/>
    <numFmt numFmtId="44" formatCode="_-&quot;R$&quot;\ * #,##0.00_-;\-&quot;R$&quot;\ * #,##0.00_-;_-&quot;R$&quot;\ * &quot;-&quot;??_-;_-@_-"/>
    <numFmt numFmtId="164" formatCode="0.0%"/>
    <numFmt numFmtId="165" formatCode="0.000%"/>
  </numFmts>
  <fonts count="44">
    <font>
      <sz val="11"/>
      <color theme="1"/>
      <name val="Aptos Narrow"/>
      <family val="2"/>
      <scheme val="minor"/>
    </font>
    <font>
      <sz val="12"/>
      <color theme="1"/>
      <name val="Aptos Narrow"/>
      <family val="2"/>
      <scheme val="minor"/>
    </font>
    <font>
      <sz val="11"/>
      <color theme="1"/>
      <name val="Aptos Narrow"/>
      <family val="2"/>
      <scheme val="minor"/>
    </font>
    <font>
      <u/>
      <sz val="11"/>
      <color theme="10"/>
      <name val="Aptos Narrow"/>
      <family val="2"/>
      <scheme val="minor"/>
    </font>
    <font>
      <sz val="11"/>
      <color rgb="FF000000"/>
      <name val="Aptos Narrow"/>
      <family val="2"/>
      <scheme val="minor"/>
    </font>
    <font>
      <b/>
      <sz val="13.5"/>
      <color theme="1"/>
      <name val="Aptos Narrow"/>
      <family val="2"/>
      <scheme val="minor"/>
    </font>
    <font>
      <b/>
      <sz val="11"/>
      <color theme="1"/>
      <name val="Aptos Narrow"/>
      <family val="2"/>
      <scheme val="minor"/>
    </font>
    <font>
      <sz val="11"/>
      <color rgb="FF1F1F1F"/>
      <name val="Arial"/>
      <family val="2"/>
    </font>
    <font>
      <b/>
      <sz val="11"/>
      <color rgb="FF1F1F1F"/>
      <name val="Arial"/>
      <family val="2"/>
    </font>
    <font>
      <sz val="11"/>
      <color theme="1"/>
      <name val="Aptos Narrow"/>
      <scheme val="minor"/>
    </font>
    <font>
      <b/>
      <sz val="11"/>
      <color theme="1"/>
      <name val="Aptos Narrow"/>
      <scheme val="minor"/>
    </font>
    <font>
      <b/>
      <sz val="18"/>
      <color theme="1"/>
      <name val="Aptos Narrow"/>
      <family val="2"/>
      <scheme val="minor"/>
    </font>
    <font>
      <i/>
      <sz val="11"/>
      <color theme="1"/>
      <name val="Aptos Narrow"/>
      <family val="2"/>
      <scheme val="minor"/>
    </font>
    <font>
      <i/>
      <sz val="11"/>
      <color rgb="FF1F1F1F"/>
      <name val="Arial"/>
      <family val="2"/>
    </font>
    <font>
      <b/>
      <sz val="11"/>
      <name val="Calibri"/>
      <family val="2"/>
    </font>
    <font>
      <sz val="9"/>
      <color rgb="FF1F1F1F"/>
      <name val="Calibri"/>
      <family val="2"/>
    </font>
    <font>
      <b/>
      <i/>
      <sz val="11"/>
      <color theme="1"/>
      <name val="Aptos Narrow"/>
      <family val="2"/>
      <scheme val="minor"/>
    </font>
    <font>
      <b/>
      <sz val="12"/>
      <color rgb="FFCD4926"/>
      <name val="Arial"/>
      <family val="2"/>
    </font>
    <font>
      <sz val="14"/>
      <color rgb="FF0A1916"/>
      <name val="Arial"/>
      <family val="2"/>
    </font>
    <font>
      <sz val="12"/>
      <color theme="1"/>
      <name val="Arial"/>
      <family val="2"/>
    </font>
    <font>
      <b/>
      <sz val="12"/>
      <color rgb="FFDBBF3C"/>
      <name val="Arial"/>
      <family val="2"/>
    </font>
    <font>
      <b/>
      <sz val="12"/>
      <color rgb="FF2B9983"/>
      <name val="Arial"/>
      <family val="2"/>
    </font>
    <font>
      <b/>
      <sz val="12"/>
      <color rgb="FF2F71AF"/>
      <name val="Arial"/>
      <family val="2"/>
    </font>
    <font>
      <b/>
      <sz val="12"/>
      <color rgb="FF8545D4"/>
      <name val="Arial"/>
      <family val="2"/>
    </font>
    <font>
      <sz val="11"/>
      <color theme="5" tint="-0.249977111117893"/>
      <name val="Arial"/>
      <family val="2"/>
    </font>
    <font>
      <sz val="12"/>
      <color rgb="FF0A1916"/>
      <name val="Arial"/>
      <family val="2"/>
    </font>
    <font>
      <b/>
      <sz val="12"/>
      <color theme="1"/>
      <name val="Arial"/>
      <family val="2"/>
    </font>
    <font>
      <sz val="16"/>
      <color rgb="FF7F6000"/>
      <name val="Helvetica"/>
      <family val="2"/>
    </font>
    <font>
      <b/>
      <sz val="16"/>
      <color rgb="FF7F6000"/>
      <name val="Helvetica"/>
      <family val="2"/>
    </font>
    <font>
      <u/>
      <sz val="16"/>
      <color rgb="FF5981E3"/>
      <name val="Helvetica"/>
      <family val="2"/>
    </font>
    <font>
      <b/>
      <u/>
      <sz val="16"/>
      <color rgb="FF7F6000"/>
      <name val="Helvetica"/>
      <family val="2"/>
    </font>
    <font>
      <u/>
      <sz val="11"/>
      <color rgb="FF467886"/>
      <name val="Aptos Narrow"/>
      <family val="2"/>
      <scheme val="minor"/>
    </font>
    <font>
      <b/>
      <sz val="11"/>
      <color rgb="FF000000"/>
      <name val="Aptos Narrow"/>
      <scheme val="minor"/>
    </font>
    <font>
      <b/>
      <sz val="16"/>
      <color rgb="FF000000"/>
      <name val="Aptos Narrow"/>
      <scheme val="minor"/>
    </font>
    <font>
      <sz val="14"/>
      <color theme="1"/>
      <name val="Aptos Narrow"/>
      <family val="2"/>
      <scheme val="minor"/>
    </font>
    <font>
      <b/>
      <sz val="16"/>
      <color theme="1"/>
      <name val="Helvetica"/>
      <family val="2"/>
    </font>
    <font>
      <b/>
      <sz val="16"/>
      <color theme="1"/>
      <name val="Aptos Narrow"/>
      <scheme val="minor"/>
    </font>
    <font>
      <sz val="8"/>
      <name val="Aptos Narrow"/>
      <family val="2"/>
      <scheme val="minor"/>
    </font>
    <font>
      <b/>
      <sz val="11"/>
      <color rgb="FF000000"/>
      <name val="Aptos Narrow"/>
      <family val="2"/>
      <scheme val="minor"/>
    </font>
    <font>
      <sz val="11"/>
      <color theme="1"/>
      <name val="Arial"/>
      <family val="2"/>
    </font>
    <font>
      <sz val="11"/>
      <color rgb="FF0B57D0"/>
      <name val="Arial"/>
      <family val="2"/>
    </font>
    <font>
      <sz val="11"/>
      <color rgb="FF000000"/>
      <name val="Aptos Narrow"/>
      <scheme val="minor"/>
    </font>
    <font>
      <sz val="10"/>
      <color rgb="FF000000"/>
      <name val="Arial"/>
      <family val="2"/>
      <charset val="1"/>
    </font>
    <font>
      <sz val="11"/>
      <color theme="1"/>
      <name val="Aptos "/>
    </font>
  </fonts>
  <fills count="13">
    <fill>
      <patternFill patternType="none"/>
    </fill>
    <fill>
      <patternFill patternType="gray125"/>
    </fill>
    <fill>
      <patternFill patternType="solid">
        <fgColor theme="6" tint="0.39997558519241921"/>
        <bgColor indexed="64"/>
      </patternFill>
    </fill>
    <fill>
      <patternFill patternType="solid">
        <fgColor theme="3" tint="0.749992370372631"/>
        <bgColor indexed="64"/>
      </patternFill>
    </fill>
    <fill>
      <patternFill patternType="solid">
        <fgColor theme="9"/>
        <bgColor indexed="64"/>
      </patternFill>
    </fill>
    <fill>
      <patternFill patternType="solid">
        <fgColor theme="5"/>
        <bgColor indexed="64"/>
      </patternFill>
    </fill>
    <fill>
      <patternFill patternType="solid">
        <fgColor rgb="FFA6C9EC"/>
        <bgColor rgb="FF000000"/>
      </patternFill>
    </fill>
    <fill>
      <patternFill patternType="solid">
        <fgColor theme="5" tint="0.59999389629810485"/>
        <bgColor indexed="64"/>
      </patternFill>
    </fill>
    <fill>
      <patternFill patternType="solid">
        <fgColor theme="8" tint="0.39997558519241921"/>
        <bgColor indexed="64"/>
      </patternFill>
    </fill>
    <fill>
      <patternFill patternType="solid">
        <fgColor theme="4" tint="0.39997558519241921"/>
        <bgColor rgb="FF000000"/>
      </patternFill>
    </fill>
    <fill>
      <patternFill patternType="solid">
        <fgColor theme="4" tint="0.39997558519241921"/>
        <bgColor indexed="64"/>
      </patternFill>
    </fill>
    <fill>
      <patternFill patternType="solid">
        <fgColor theme="3" tint="0.749992370372631"/>
        <bgColor rgb="FF000000"/>
      </patternFill>
    </fill>
    <fill>
      <patternFill patternType="solid">
        <fgColor theme="5" tint="0.39997558519241921"/>
        <bgColor indexed="64"/>
      </patternFill>
    </fill>
  </fills>
  <borders count="4">
    <border>
      <left/>
      <right/>
      <top/>
      <bottom/>
      <diagonal/>
    </border>
    <border>
      <left style="thin">
        <color rgb="FFFFFFFF"/>
      </left>
      <right/>
      <top style="thin">
        <color rgb="FFF0F0F0"/>
      </top>
      <bottom style="thin">
        <color rgb="FFF0F0F0"/>
      </bottom>
      <diagonal/>
    </border>
    <border>
      <left style="thin">
        <color rgb="FFFFFFFF"/>
      </left>
      <right/>
      <top style="thin">
        <color rgb="FFF0F0F0"/>
      </top>
      <bottom style="thin">
        <color rgb="FFFFFFFF"/>
      </bottom>
      <diagonal/>
    </border>
    <border>
      <left style="thin">
        <color rgb="FFBFBFBF"/>
      </left>
      <right style="thin">
        <color rgb="FFBFBFBF"/>
      </right>
      <top style="thin">
        <color rgb="FFBFBFBF"/>
      </top>
      <bottom style="thin">
        <color rgb="FFBFBFBF"/>
      </bottom>
      <diagonal/>
    </border>
  </borders>
  <cellStyleXfs count="4">
    <xf numFmtId="0" fontId="0" fillId="0" borderId="0"/>
    <xf numFmtId="44" fontId="2" fillId="0" borderId="0" applyFont="0" applyFill="0" applyBorder="0" applyAlignment="0" applyProtection="0"/>
    <xf numFmtId="9" fontId="2" fillId="0" borderId="0" applyFont="0" applyFill="0" applyBorder="0" applyAlignment="0" applyProtection="0"/>
    <xf numFmtId="0" fontId="3" fillId="0" borderId="0" applyNumberFormat="0" applyFill="0" applyBorder="0" applyAlignment="0" applyProtection="0"/>
  </cellStyleXfs>
  <cellXfs count="110">
    <xf numFmtId="0" fontId="0" fillId="0" borderId="0" xfId="0"/>
    <xf numFmtId="44" fontId="0" fillId="0" borderId="0" xfId="1" applyFont="1"/>
    <xf numFmtId="9" fontId="0" fillId="0" borderId="0" xfId="2" applyFont="1"/>
    <xf numFmtId="10" fontId="0" fillId="0" borderId="0" xfId="0" applyNumberFormat="1"/>
    <xf numFmtId="10" fontId="0" fillId="0" borderId="0" xfId="1" applyNumberFormat="1" applyFont="1"/>
    <xf numFmtId="10" fontId="0" fillId="0" borderId="0" xfId="2" applyNumberFormat="1" applyFont="1"/>
    <xf numFmtId="0" fontId="4" fillId="0" borderId="0" xfId="0" applyFont="1"/>
    <xf numFmtId="44" fontId="4" fillId="0" borderId="0" xfId="0" applyNumberFormat="1" applyFont="1"/>
    <xf numFmtId="10" fontId="4" fillId="0" borderId="0" xfId="0" applyNumberFormat="1" applyFont="1"/>
    <xf numFmtId="9" fontId="0" fillId="0" borderId="0" xfId="0" applyNumberFormat="1"/>
    <xf numFmtId="9" fontId="4" fillId="0" borderId="0" xfId="0" applyNumberFormat="1" applyFont="1"/>
    <xf numFmtId="0" fontId="3" fillId="0" borderId="0" xfId="3"/>
    <xf numFmtId="0" fontId="5" fillId="0" borderId="0" xfId="0" applyFont="1"/>
    <xf numFmtId="0" fontId="6" fillId="0" borderId="0" xfId="0" applyFont="1"/>
    <xf numFmtId="0" fontId="8" fillId="0" borderId="0" xfId="0" applyFont="1"/>
    <xf numFmtId="0" fontId="7" fillId="0" borderId="0" xfId="0" applyFont="1"/>
    <xf numFmtId="9" fontId="7" fillId="0" borderId="0" xfId="0" applyNumberFormat="1" applyFont="1"/>
    <xf numFmtId="164" fontId="0" fillId="0" borderId="0" xfId="2" applyNumberFormat="1" applyFont="1"/>
    <xf numFmtId="10" fontId="6" fillId="0" borderId="0" xfId="0" applyNumberFormat="1" applyFont="1"/>
    <xf numFmtId="0" fontId="9" fillId="0" borderId="0" xfId="0" applyFont="1"/>
    <xf numFmtId="0" fontId="10" fillId="0" borderId="0" xfId="0" applyFont="1"/>
    <xf numFmtId="0" fontId="11" fillId="0" borderId="0" xfId="0" applyFont="1"/>
    <xf numFmtId="3" fontId="0" fillId="0" borderId="0" xfId="0" applyNumberFormat="1"/>
    <xf numFmtId="14" fontId="0" fillId="0" borderId="0" xfId="0" applyNumberFormat="1"/>
    <xf numFmtId="9" fontId="6" fillId="0" borderId="0" xfId="0" applyNumberFormat="1" applyFont="1"/>
    <xf numFmtId="9" fontId="8" fillId="0" borderId="0" xfId="0" applyNumberFormat="1" applyFont="1"/>
    <xf numFmtId="6" fontId="0" fillId="0" borderId="0" xfId="0" applyNumberFormat="1"/>
    <xf numFmtId="44" fontId="4" fillId="0" borderId="0" xfId="1" applyFont="1"/>
    <xf numFmtId="0" fontId="14" fillId="0" borderId="1" xfId="0" applyFont="1" applyBorder="1" applyAlignment="1">
      <alignment vertical="center" indent="1"/>
    </xf>
    <xf numFmtId="0" fontId="15" fillId="0" borderId="1" xfId="0" applyFont="1" applyBorder="1" applyAlignment="1">
      <alignment vertical="center" indent="1"/>
    </xf>
    <xf numFmtId="0" fontId="0" fillId="0" borderId="2" xfId="0" applyBorder="1"/>
    <xf numFmtId="8" fontId="15" fillId="0" borderId="1" xfId="0" applyNumberFormat="1" applyFont="1" applyBorder="1" applyAlignment="1">
      <alignment vertical="center" indent="1"/>
    </xf>
    <xf numFmtId="9" fontId="9" fillId="0" borderId="0" xfId="0" applyNumberFormat="1" applyFont="1"/>
    <xf numFmtId="164" fontId="0" fillId="0" borderId="0" xfId="0" applyNumberFormat="1"/>
    <xf numFmtId="0" fontId="0" fillId="0" borderId="0" xfId="0" applyAlignment="1">
      <alignment wrapText="1"/>
    </xf>
    <xf numFmtId="0" fontId="17" fillId="0" borderId="0" xfId="0" applyFont="1"/>
    <xf numFmtId="0" fontId="18" fillId="0" borderId="0" xfId="0" applyFont="1"/>
    <xf numFmtId="0" fontId="19" fillId="0" borderId="0" xfId="0" applyFont="1"/>
    <xf numFmtId="0" fontId="20" fillId="0" borderId="0" xfId="0" applyFont="1"/>
    <xf numFmtId="0" fontId="21" fillId="0" borderId="0" xfId="0" applyFont="1"/>
    <xf numFmtId="0" fontId="22" fillId="0" borderId="0" xfId="0" applyFont="1"/>
    <xf numFmtId="0" fontId="23" fillId="0" borderId="0" xfId="0" applyFont="1"/>
    <xf numFmtId="9" fontId="17" fillId="0" borderId="0" xfId="2" applyFont="1"/>
    <xf numFmtId="9" fontId="20" fillId="0" borderId="0" xfId="2" applyFont="1"/>
    <xf numFmtId="9" fontId="21" fillId="0" borderId="0" xfId="2" applyFont="1"/>
    <xf numFmtId="9" fontId="22" fillId="0" borderId="0" xfId="2" applyFont="1"/>
    <xf numFmtId="9" fontId="23" fillId="0" borderId="0" xfId="2" applyFont="1"/>
    <xf numFmtId="0" fontId="0" fillId="2" borderId="0" xfId="0" applyFill="1"/>
    <xf numFmtId="0" fontId="24" fillId="0" borderId="0" xfId="0" applyFont="1"/>
    <xf numFmtId="0" fontId="25" fillId="0" borderId="0" xfId="0" applyFont="1"/>
    <xf numFmtId="0" fontId="1" fillId="0" borderId="0" xfId="0" applyFont="1"/>
    <xf numFmtId="0" fontId="26" fillId="0" borderId="0" xfId="0" applyFont="1"/>
    <xf numFmtId="9" fontId="10" fillId="0" borderId="0" xfId="0" applyNumberFormat="1" applyFont="1"/>
    <xf numFmtId="0" fontId="27"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34" fillId="0" borderId="0" xfId="0" applyFont="1"/>
    <xf numFmtId="0" fontId="35" fillId="0" borderId="0" xfId="0" applyFont="1"/>
    <xf numFmtId="0" fontId="28" fillId="0" borderId="0" xfId="0" applyFont="1"/>
    <xf numFmtId="0" fontId="36" fillId="0" borderId="0" xfId="0" applyFont="1"/>
    <xf numFmtId="10" fontId="7" fillId="0" borderId="0" xfId="0" applyNumberFormat="1" applyFont="1"/>
    <xf numFmtId="9" fontId="10" fillId="0" borderId="0" xfId="2" applyFont="1"/>
    <xf numFmtId="0" fontId="6" fillId="3" borderId="0" xfId="0" applyFont="1" applyFill="1"/>
    <xf numFmtId="0" fontId="0" fillId="3" borderId="0" xfId="0" applyFill="1"/>
    <xf numFmtId="164" fontId="10" fillId="3" borderId="0" xfId="2" applyNumberFormat="1" applyFont="1" applyFill="1"/>
    <xf numFmtId="0" fontId="10" fillId="3" borderId="0" xfId="0" applyFont="1" applyFill="1"/>
    <xf numFmtId="164" fontId="10" fillId="0" borderId="0" xfId="2" applyNumberFormat="1" applyFont="1" applyFill="1"/>
    <xf numFmtId="0" fontId="0" fillId="4" borderId="0" xfId="0" applyFill="1"/>
    <xf numFmtId="0" fontId="0" fillId="5" borderId="0" xfId="0" applyFill="1"/>
    <xf numFmtId="8" fontId="7" fillId="0" borderId="0" xfId="0" applyNumberFormat="1" applyFont="1"/>
    <xf numFmtId="0" fontId="38" fillId="6" borderId="0" xfId="0" applyFont="1" applyFill="1"/>
    <xf numFmtId="0" fontId="4" fillId="6" borderId="0" xfId="0" applyFont="1" applyFill="1"/>
    <xf numFmtId="164" fontId="32" fillId="6" borderId="0" xfId="0" applyNumberFormat="1" applyFont="1" applyFill="1"/>
    <xf numFmtId="0" fontId="32" fillId="6" borderId="0" xfId="0" applyFont="1" applyFill="1"/>
    <xf numFmtId="6" fontId="8" fillId="0" borderId="0" xfId="0" applyNumberFormat="1" applyFont="1"/>
    <xf numFmtId="0" fontId="39" fillId="0" borderId="0" xfId="0" applyFont="1"/>
    <xf numFmtId="0" fontId="38" fillId="0" borderId="0" xfId="0" applyFont="1"/>
    <xf numFmtId="9" fontId="7" fillId="0" borderId="0" xfId="2" applyFont="1"/>
    <xf numFmtId="0" fontId="13" fillId="0" borderId="0" xfId="0" applyFont="1"/>
    <xf numFmtId="9" fontId="38" fillId="0" borderId="0" xfId="0" applyNumberFormat="1" applyFont="1"/>
    <xf numFmtId="0" fontId="0" fillId="7" borderId="0" xfId="0" applyFill="1"/>
    <xf numFmtId="0" fontId="6" fillId="7" borderId="0" xfId="0" applyFont="1" applyFill="1"/>
    <xf numFmtId="9" fontId="0" fillId="7" borderId="0" xfId="0" applyNumberFormat="1" applyFill="1"/>
    <xf numFmtId="165" fontId="0" fillId="0" borderId="0" xfId="2" applyNumberFormat="1" applyFont="1"/>
    <xf numFmtId="0" fontId="0" fillId="8" borderId="0" xfId="0" applyFill="1"/>
    <xf numFmtId="0" fontId="6" fillId="8" borderId="0" xfId="0" applyFont="1" applyFill="1"/>
    <xf numFmtId="9" fontId="0" fillId="8" borderId="0" xfId="0" applyNumberFormat="1" applyFill="1"/>
    <xf numFmtId="0" fontId="10" fillId="8" borderId="0" xfId="0" applyFont="1" applyFill="1"/>
    <xf numFmtId="0" fontId="40" fillId="0" borderId="0" xfId="0" applyFont="1"/>
    <xf numFmtId="0" fontId="38" fillId="9" borderId="0" xfId="0" applyFont="1" applyFill="1"/>
    <xf numFmtId="0" fontId="0" fillId="10" borderId="0" xfId="0" applyFill="1"/>
    <xf numFmtId="0" fontId="41" fillId="11" borderId="0" xfId="0" applyFont="1" applyFill="1"/>
    <xf numFmtId="0" fontId="9" fillId="3" borderId="0" xfId="0" applyFont="1" applyFill="1"/>
    <xf numFmtId="0" fontId="0" fillId="0" borderId="0" xfId="0" applyFill="1"/>
    <xf numFmtId="0" fontId="0" fillId="0" borderId="0" xfId="0" applyFont="1"/>
    <xf numFmtId="10" fontId="2" fillId="0" borderId="0" xfId="2" applyNumberFormat="1" applyFont="1" applyFill="1" applyAlignment="1">
      <alignment horizontal="left" indent="5"/>
    </xf>
    <xf numFmtId="10" fontId="0" fillId="0" borderId="0" xfId="2" applyNumberFormat="1" applyFont="1" applyFill="1" applyAlignment="1">
      <alignment horizontal="left" indent="5"/>
    </xf>
    <xf numFmtId="10" fontId="7" fillId="0" borderId="0" xfId="2" applyNumberFormat="1" applyFont="1" applyFill="1" applyAlignment="1">
      <alignment horizontal="left" indent="5"/>
    </xf>
    <xf numFmtId="10" fontId="42" fillId="0" borderId="3" xfId="2" applyNumberFormat="1" applyFont="1" applyFill="1" applyBorder="1" applyAlignment="1">
      <alignment horizontal="left" vertical="center" indent="5"/>
    </xf>
    <xf numFmtId="10" fontId="0" fillId="0" borderId="0" xfId="2" applyNumberFormat="1" applyFont="1" applyAlignment="1">
      <alignment horizontal="left" indent="5"/>
    </xf>
    <xf numFmtId="10" fontId="2" fillId="0" borderId="0" xfId="2" applyNumberFormat="1" applyFont="1" applyAlignment="1">
      <alignment horizontal="left" indent="5"/>
    </xf>
    <xf numFmtId="10" fontId="7" fillId="0" borderId="0" xfId="2" applyNumberFormat="1" applyFont="1" applyAlignment="1">
      <alignment horizontal="left" indent="5"/>
    </xf>
    <xf numFmtId="10" fontId="0" fillId="12" borderId="0" xfId="2" applyNumberFormat="1" applyFont="1" applyFill="1" applyAlignment="1">
      <alignment horizontal="left" indent="5"/>
    </xf>
    <xf numFmtId="10" fontId="42" fillId="12" borderId="3" xfId="2" applyNumberFormat="1" applyFont="1" applyFill="1" applyBorder="1" applyAlignment="1">
      <alignment horizontal="left" vertical="center" indent="5"/>
    </xf>
    <xf numFmtId="0" fontId="4" fillId="0" borderId="0" xfId="0" applyFont="1" applyAlignment="1"/>
    <xf numFmtId="44" fontId="0" fillId="0" borderId="0" xfId="0" applyNumberFormat="1"/>
    <xf numFmtId="0" fontId="43" fillId="0" borderId="0" xfId="0" applyFont="1"/>
    <xf numFmtId="8" fontId="0" fillId="0" borderId="0" xfId="0" applyNumberFormat="1"/>
  </cellXfs>
  <cellStyles count="4">
    <cellStyle name="Hiperlink" xfId="3" builtinId="8"/>
    <cellStyle name="Moeda" xfId="1" builtinId="4"/>
    <cellStyle name="Normal" xfId="0" builtinId="0"/>
    <cellStyle name="Porcentagem"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8EC-864D-8FA9-1D4FCABC9CC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8EC-864D-8FA9-1D4FCABC9CCA}"/>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08EC-864D-8FA9-1D4FCABC9CCA}"/>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08EC-864D-8FA9-1D4FCABC9CCA}"/>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08EC-864D-8FA9-1D4FCABC9CC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pt-BR"/>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'Carteira INDE'!$H$2:$H$6</c:f>
              <c:strCache>
                <c:ptCount val="5"/>
                <c:pt idx="0">
                  <c:v>Estabilidade</c:v>
                </c:pt>
                <c:pt idx="1">
                  <c:v>Diversificação</c:v>
                </c:pt>
                <c:pt idx="2">
                  <c:v>Valorização</c:v>
                </c:pt>
                <c:pt idx="3">
                  <c:v>Antifragilidade</c:v>
                </c:pt>
                <c:pt idx="4">
                  <c:v>Outros</c:v>
                </c:pt>
              </c:strCache>
            </c:strRef>
          </c:cat>
          <c:val>
            <c:numRef>
              <c:f>'Carteira INDE'!$I$2:$I$6</c:f>
              <c:numCache>
                <c:formatCode>0%</c:formatCode>
                <c:ptCount val="5"/>
                <c:pt idx="0">
                  <c:v>0.22500000000000001</c:v>
                </c:pt>
                <c:pt idx="1">
                  <c:v>0.4</c:v>
                </c:pt>
                <c:pt idx="2">
                  <c:v>0.3</c:v>
                </c:pt>
                <c:pt idx="3">
                  <c:v>7.4999999999999997E-2</c:v>
                </c:pt>
                <c:pt idx="4">
                  <c:v>0</c:v>
                </c:pt>
              </c:numCache>
            </c:numRef>
          </c:val>
          <c:extLst>
            <c:ext xmlns:c16="http://schemas.microsoft.com/office/drawing/2014/chart" uri="{C3380CC4-5D6E-409C-BE32-E72D297353CC}">
              <c16:uniqueId val="{00000000-E35F-C744-9C82-5F91B3436FE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pt-BR"/>
        </a:p>
      </c:txPr>
    </c:legend>
    <c:plotVisOnly val="1"/>
    <c:dispBlanksAs val="gap"/>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5.jpeg"/></Relationships>
</file>

<file path=xl/drawings/drawing1.xml><?xml version="1.0" encoding="utf-8"?>
<xdr:wsDr xmlns:xdr="http://schemas.openxmlformats.org/drawingml/2006/spreadsheetDrawing" xmlns:a="http://schemas.openxmlformats.org/drawingml/2006/main">
  <xdr:twoCellAnchor editAs="oneCell">
    <xdr:from>
      <xdr:col>12</xdr:col>
      <xdr:colOff>97776</xdr:colOff>
      <xdr:row>2</xdr:row>
      <xdr:rowOff>50800</xdr:rowOff>
    </xdr:from>
    <xdr:to>
      <xdr:col>17</xdr:col>
      <xdr:colOff>800099</xdr:colOff>
      <xdr:row>28</xdr:row>
      <xdr:rowOff>88900</xdr:rowOff>
    </xdr:to>
    <xdr:pic>
      <xdr:nvPicPr>
        <xdr:cNvPr id="2" name="Imagem 1">
          <a:extLst>
            <a:ext uri="{FF2B5EF4-FFF2-40B4-BE49-F238E27FC236}">
              <a16:creationId xmlns:a16="http://schemas.microsoft.com/office/drawing/2014/main" id="{95189590-82DC-F79A-5C46-93C6589EF573}"/>
            </a:ext>
          </a:extLst>
        </xdr:cNvPr>
        <xdr:cNvPicPr>
          <a:picLocks noChangeAspect="1"/>
        </xdr:cNvPicPr>
      </xdr:nvPicPr>
      <xdr:blipFill>
        <a:blip xmlns:r="http://schemas.openxmlformats.org/officeDocument/2006/relationships" r:embed="rId1"/>
        <a:stretch>
          <a:fillRect/>
        </a:stretch>
      </xdr:blipFill>
      <xdr:spPr>
        <a:xfrm>
          <a:off x="10003776" y="431800"/>
          <a:ext cx="4829823" cy="4991100"/>
        </a:xfrm>
        <a:prstGeom prst="rect">
          <a:avLst/>
        </a:prstGeom>
      </xdr:spPr>
    </xdr:pic>
    <xdr:clientData/>
  </xdr:twoCellAnchor>
  <xdr:twoCellAnchor editAs="oneCell">
    <xdr:from>
      <xdr:col>12</xdr:col>
      <xdr:colOff>101600</xdr:colOff>
      <xdr:row>28</xdr:row>
      <xdr:rowOff>88900</xdr:rowOff>
    </xdr:from>
    <xdr:to>
      <xdr:col>18</xdr:col>
      <xdr:colOff>162029</xdr:colOff>
      <xdr:row>50</xdr:row>
      <xdr:rowOff>101600</xdr:rowOff>
    </xdr:to>
    <xdr:pic>
      <xdr:nvPicPr>
        <xdr:cNvPr id="3" name="Imagem 2">
          <a:extLst>
            <a:ext uri="{FF2B5EF4-FFF2-40B4-BE49-F238E27FC236}">
              <a16:creationId xmlns:a16="http://schemas.microsoft.com/office/drawing/2014/main" id="{FA7F1B6C-6869-2545-5E50-236238CE0CEF}"/>
            </a:ext>
          </a:extLst>
        </xdr:cNvPr>
        <xdr:cNvPicPr>
          <a:picLocks noChangeAspect="1"/>
        </xdr:cNvPicPr>
      </xdr:nvPicPr>
      <xdr:blipFill>
        <a:blip xmlns:r="http://schemas.openxmlformats.org/officeDocument/2006/relationships" r:embed="rId2"/>
        <a:stretch>
          <a:fillRect/>
        </a:stretch>
      </xdr:blipFill>
      <xdr:spPr>
        <a:xfrm>
          <a:off x="10007600" y="5422900"/>
          <a:ext cx="5013429" cy="42037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97776</xdr:colOff>
      <xdr:row>2</xdr:row>
      <xdr:rowOff>50800</xdr:rowOff>
    </xdr:from>
    <xdr:to>
      <xdr:col>17</xdr:col>
      <xdr:colOff>800099</xdr:colOff>
      <xdr:row>28</xdr:row>
      <xdr:rowOff>88900</xdr:rowOff>
    </xdr:to>
    <xdr:pic>
      <xdr:nvPicPr>
        <xdr:cNvPr id="2" name="Imagem 1">
          <a:extLst>
            <a:ext uri="{FF2B5EF4-FFF2-40B4-BE49-F238E27FC236}">
              <a16:creationId xmlns:a16="http://schemas.microsoft.com/office/drawing/2014/main" id="{DC13086C-40F7-674D-B58F-044B79D33231}"/>
            </a:ext>
          </a:extLst>
        </xdr:cNvPr>
        <xdr:cNvPicPr>
          <a:picLocks noChangeAspect="1"/>
        </xdr:cNvPicPr>
      </xdr:nvPicPr>
      <xdr:blipFill>
        <a:blip xmlns:r="http://schemas.openxmlformats.org/officeDocument/2006/relationships" r:embed="rId1"/>
        <a:stretch>
          <a:fillRect/>
        </a:stretch>
      </xdr:blipFill>
      <xdr:spPr>
        <a:xfrm>
          <a:off x="12556476" y="431800"/>
          <a:ext cx="4829823" cy="4991100"/>
        </a:xfrm>
        <a:prstGeom prst="rect">
          <a:avLst/>
        </a:prstGeom>
      </xdr:spPr>
    </xdr:pic>
    <xdr:clientData/>
  </xdr:twoCellAnchor>
  <xdr:twoCellAnchor editAs="oneCell">
    <xdr:from>
      <xdr:col>12</xdr:col>
      <xdr:colOff>101600</xdr:colOff>
      <xdr:row>28</xdr:row>
      <xdr:rowOff>88900</xdr:rowOff>
    </xdr:from>
    <xdr:to>
      <xdr:col>18</xdr:col>
      <xdr:colOff>162029</xdr:colOff>
      <xdr:row>50</xdr:row>
      <xdr:rowOff>101600</xdr:rowOff>
    </xdr:to>
    <xdr:pic>
      <xdr:nvPicPr>
        <xdr:cNvPr id="3" name="Imagem 2">
          <a:extLst>
            <a:ext uri="{FF2B5EF4-FFF2-40B4-BE49-F238E27FC236}">
              <a16:creationId xmlns:a16="http://schemas.microsoft.com/office/drawing/2014/main" id="{0E57C1DC-8269-E146-A4F3-B36A15BD7261}"/>
            </a:ext>
          </a:extLst>
        </xdr:cNvPr>
        <xdr:cNvPicPr>
          <a:picLocks noChangeAspect="1"/>
        </xdr:cNvPicPr>
      </xdr:nvPicPr>
      <xdr:blipFill>
        <a:blip xmlns:r="http://schemas.openxmlformats.org/officeDocument/2006/relationships" r:embed="rId2"/>
        <a:stretch>
          <a:fillRect/>
        </a:stretch>
      </xdr:blipFill>
      <xdr:spPr>
        <a:xfrm>
          <a:off x="12560300" y="5422900"/>
          <a:ext cx="5013429" cy="4203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9</xdr:col>
      <xdr:colOff>12700</xdr:colOff>
      <xdr:row>0</xdr:row>
      <xdr:rowOff>0</xdr:rowOff>
    </xdr:from>
    <xdr:to>
      <xdr:col>14</xdr:col>
      <xdr:colOff>127000</xdr:colOff>
      <xdr:row>14</xdr:row>
      <xdr:rowOff>88900</xdr:rowOff>
    </xdr:to>
    <xdr:graphicFrame macro="">
      <xdr:nvGraphicFramePr>
        <xdr:cNvPr id="2" name="Gráfico 1">
          <a:extLst>
            <a:ext uri="{FF2B5EF4-FFF2-40B4-BE49-F238E27FC236}">
              <a16:creationId xmlns:a16="http://schemas.microsoft.com/office/drawing/2014/main" id="{03D3F11A-DAEF-DC67-BB73-F5AB605440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33867</xdr:colOff>
      <xdr:row>1</xdr:row>
      <xdr:rowOff>0</xdr:rowOff>
    </xdr:from>
    <xdr:to>
      <xdr:col>17</xdr:col>
      <xdr:colOff>338667</xdr:colOff>
      <xdr:row>8</xdr:row>
      <xdr:rowOff>218488</xdr:rowOff>
    </xdr:to>
    <xdr:pic>
      <xdr:nvPicPr>
        <xdr:cNvPr id="2" name="Imagem 1">
          <a:extLst>
            <a:ext uri="{FF2B5EF4-FFF2-40B4-BE49-F238E27FC236}">
              <a16:creationId xmlns:a16="http://schemas.microsoft.com/office/drawing/2014/main" id="{53939592-9A7C-5B06-4F4A-A49C5A699C24}"/>
            </a:ext>
          </a:extLst>
        </xdr:cNvPr>
        <xdr:cNvPicPr>
          <a:picLocks noChangeAspect="1"/>
        </xdr:cNvPicPr>
      </xdr:nvPicPr>
      <xdr:blipFill>
        <a:blip xmlns:r="http://schemas.openxmlformats.org/officeDocument/2006/relationships" r:embed="rId1"/>
        <a:stretch>
          <a:fillRect/>
        </a:stretch>
      </xdr:blipFill>
      <xdr:spPr>
        <a:xfrm>
          <a:off x="24993600" y="203200"/>
          <a:ext cx="7772400" cy="187795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241300</xdr:rowOff>
    </xdr:from>
    <xdr:to>
      <xdr:col>5</xdr:col>
      <xdr:colOff>376200</xdr:colOff>
      <xdr:row>8</xdr:row>
      <xdr:rowOff>114299</xdr:rowOff>
    </xdr:to>
    <xdr:pic>
      <xdr:nvPicPr>
        <xdr:cNvPr id="2" name="Imagem 1">
          <a:extLst>
            <a:ext uri="{FF2B5EF4-FFF2-40B4-BE49-F238E27FC236}">
              <a16:creationId xmlns:a16="http://schemas.microsoft.com/office/drawing/2014/main" id="{4AAD65A9-F927-7F48-A18A-09C8492D919B}"/>
            </a:ext>
          </a:extLst>
        </xdr:cNvPr>
        <xdr:cNvPicPr>
          <a:picLocks noChangeAspect="1"/>
        </xdr:cNvPicPr>
      </xdr:nvPicPr>
      <xdr:blipFill>
        <a:blip xmlns:r="http://schemas.openxmlformats.org/officeDocument/2006/relationships" r:embed="rId1"/>
        <a:stretch>
          <a:fillRect/>
        </a:stretch>
      </xdr:blipFill>
      <xdr:spPr>
        <a:xfrm>
          <a:off x="0" y="241300"/>
          <a:ext cx="6675400" cy="161289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127000</xdr:colOff>
      <xdr:row>0</xdr:row>
      <xdr:rowOff>0</xdr:rowOff>
    </xdr:from>
    <xdr:to>
      <xdr:col>14</xdr:col>
      <xdr:colOff>469900</xdr:colOff>
      <xdr:row>32</xdr:row>
      <xdr:rowOff>126452</xdr:rowOff>
    </xdr:to>
    <xdr:pic>
      <xdr:nvPicPr>
        <xdr:cNvPr id="2" name="Imagem 1">
          <a:extLst>
            <a:ext uri="{FF2B5EF4-FFF2-40B4-BE49-F238E27FC236}">
              <a16:creationId xmlns:a16="http://schemas.microsoft.com/office/drawing/2014/main" id="{C5C7753D-6573-2371-56AA-FC3B2DC67817}"/>
            </a:ext>
          </a:extLst>
        </xdr:cNvPr>
        <xdr:cNvPicPr>
          <a:picLocks noChangeAspect="1"/>
        </xdr:cNvPicPr>
      </xdr:nvPicPr>
      <xdr:blipFill>
        <a:blip xmlns:r="http://schemas.openxmlformats.org/officeDocument/2006/relationships" r:embed="rId1"/>
        <a:stretch>
          <a:fillRect/>
        </a:stretch>
      </xdr:blipFill>
      <xdr:spPr>
        <a:xfrm>
          <a:off x="4254500" y="0"/>
          <a:ext cx="7772400" cy="741625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787400</xdr:colOff>
      <xdr:row>0</xdr:row>
      <xdr:rowOff>0</xdr:rowOff>
    </xdr:from>
    <xdr:to>
      <xdr:col>19</xdr:col>
      <xdr:colOff>304800</xdr:colOff>
      <xdr:row>41</xdr:row>
      <xdr:rowOff>97824</xdr:rowOff>
    </xdr:to>
    <xdr:pic>
      <xdr:nvPicPr>
        <xdr:cNvPr id="2" name="Imagem 1">
          <a:extLst>
            <a:ext uri="{FF2B5EF4-FFF2-40B4-BE49-F238E27FC236}">
              <a16:creationId xmlns:a16="http://schemas.microsoft.com/office/drawing/2014/main" id="{415F9B61-C4CC-F9A4-383A-B7FDEA40A596}"/>
            </a:ext>
          </a:extLst>
        </xdr:cNvPr>
        <xdr:cNvPicPr>
          <a:picLocks noChangeAspect="1"/>
        </xdr:cNvPicPr>
      </xdr:nvPicPr>
      <xdr:blipFill>
        <a:blip xmlns:r="http://schemas.openxmlformats.org/officeDocument/2006/relationships" r:embed="rId1"/>
        <a:stretch>
          <a:fillRect/>
        </a:stretch>
      </xdr:blipFill>
      <xdr:spPr>
        <a:xfrm>
          <a:off x="9817100" y="0"/>
          <a:ext cx="7772400" cy="790832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0</xdr:colOff>
      <xdr:row>3</xdr:row>
      <xdr:rowOff>0</xdr:rowOff>
    </xdr:from>
    <xdr:to>
      <xdr:col>3</xdr:col>
      <xdr:colOff>304800</xdr:colOff>
      <xdr:row>4</xdr:row>
      <xdr:rowOff>114300</xdr:rowOff>
    </xdr:to>
    <xdr:sp macro="" textlink="">
      <xdr:nvSpPr>
        <xdr:cNvPr id="5121" name="AutoShape 1">
          <a:extLst>
            <a:ext uri="{FF2B5EF4-FFF2-40B4-BE49-F238E27FC236}">
              <a16:creationId xmlns:a16="http://schemas.microsoft.com/office/drawing/2014/main" id="{973107CF-F346-7FBD-B250-CDD17BCC19E5}"/>
            </a:ext>
          </a:extLst>
        </xdr:cNvPr>
        <xdr:cNvSpPr>
          <a:spLocks noChangeAspect="1" noChangeArrowheads="1"/>
        </xdr:cNvSpPr>
      </xdr:nvSpPr>
      <xdr:spPr bwMode="auto">
        <a:xfrm>
          <a:off x="3759200" y="62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4</xdr:row>
      <xdr:rowOff>0</xdr:rowOff>
    </xdr:from>
    <xdr:to>
      <xdr:col>3</xdr:col>
      <xdr:colOff>304800</xdr:colOff>
      <xdr:row>5</xdr:row>
      <xdr:rowOff>114300</xdr:rowOff>
    </xdr:to>
    <xdr:sp macro="" textlink="">
      <xdr:nvSpPr>
        <xdr:cNvPr id="5122" name="AutoShape 2">
          <a:extLst>
            <a:ext uri="{FF2B5EF4-FFF2-40B4-BE49-F238E27FC236}">
              <a16:creationId xmlns:a16="http://schemas.microsoft.com/office/drawing/2014/main" id="{57797C96-12B6-DF17-A894-49D91AC7D705}"/>
            </a:ext>
          </a:extLst>
        </xdr:cNvPr>
        <xdr:cNvSpPr>
          <a:spLocks noChangeAspect="1" noChangeArrowheads="1"/>
        </xdr:cNvSpPr>
      </xdr:nvSpPr>
      <xdr:spPr bwMode="auto">
        <a:xfrm>
          <a:off x="37592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5</xdr:row>
      <xdr:rowOff>0</xdr:rowOff>
    </xdr:from>
    <xdr:to>
      <xdr:col>3</xdr:col>
      <xdr:colOff>304800</xdr:colOff>
      <xdr:row>6</xdr:row>
      <xdr:rowOff>114300</xdr:rowOff>
    </xdr:to>
    <xdr:sp macro="" textlink="">
      <xdr:nvSpPr>
        <xdr:cNvPr id="5123" name="AutoShape 3">
          <a:extLst>
            <a:ext uri="{FF2B5EF4-FFF2-40B4-BE49-F238E27FC236}">
              <a16:creationId xmlns:a16="http://schemas.microsoft.com/office/drawing/2014/main" id="{4E818E68-3D20-4A53-9961-53A4472352EE}"/>
            </a:ext>
          </a:extLst>
        </xdr:cNvPr>
        <xdr:cNvSpPr>
          <a:spLocks noChangeAspect="1" noChangeArrowheads="1"/>
        </xdr:cNvSpPr>
      </xdr:nvSpPr>
      <xdr:spPr bwMode="auto">
        <a:xfrm>
          <a:off x="3759200" y="100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6</xdr:row>
      <xdr:rowOff>0</xdr:rowOff>
    </xdr:from>
    <xdr:to>
      <xdr:col>3</xdr:col>
      <xdr:colOff>304800</xdr:colOff>
      <xdr:row>7</xdr:row>
      <xdr:rowOff>114300</xdr:rowOff>
    </xdr:to>
    <xdr:sp macro="" textlink="">
      <xdr:nvSpPr>
        <xdr:cNvPr id="5124" name="AutoShape 4">
          <a:extLst>
            <a:ext uri="{FF2B5EF4-FFF2-40B4-BE49-F238E27FC236}">
              <a16:creationId xmlns:a16="http://schemas.microsoft.com/office/drawing/2014/main" id="{AC1C9831-09BF-E175-0E45-D93D15D68B60}"/>
            </a:ext>
          </a:extLst>
        </xdr:cNvPr>
        <xdr:cNvSpPr>
          <a:spLocks noChangeAspect="1" noChangeArrowheads="1"/>
        </xdr:cNvSpPr>
      </xdr:nvSpPr>
      <xdr:spPr bwMode="auto">
        <a:xfrm>
          <a:off x="3759200" y="1193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7</xdr:row>
      <xdr:rowOff>0</xdr:rowOff>
    </xdr:from>
    <xdr:to>
      <xdr:col>3</xdr:col>
      <xdr:colOff>304800</xdr:colOff>
      <xdr:row>8</xdr:row>
      <xdr:rowOff>114300</xdr:rowOff>
    </xdr:to>
    <xdr:sp macro="" textlink="">
      <xdr:nvSpPr>
        <xdr:cNvPr id="5125" name="AutoShape 5">
          <a:extLst>
            <a:ext uri="{FF2B5EF4-FFF2-40B4-BE49-F238E27FC236}">
              <a16:creationId xmlns:a16="http://schemas.microsoft.com/office/drawing/2014/main" id="{4A2A2362-AC6A-D3CB-7B01-4BDD3525627C}"/>
            </a:ext>
          </a:extLst>
        </xdr:cNvPr>
        <xdr:cNvSpPr>
          <a:spLocks noChangeAspect="1" noChangeArrowheads="1"/>
        </xdr:cNvSpPr>
      </xdr:nvSpPr>
      <xdr:spPr bwMode="auto">
        <a:xfrm>
          <a:off x="3759200" y="138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8</xdr:row>
      <xdr:rowOff>0</xdr:rowOff>
    </xdr:from>
    <xdr:to>
      <xdr:col>3</xdr:col>
      <xdr:colOff>304800</xdr:colOff>
      <xdr:row>9</xdr:row>
      <xdr:rowOff>114300</xdr:rowOff>
    </xdr:to>
    <xdr:sp macro="" textlink="">
      <xdr:nvSpPr>
        <xdr:cNvPr id="5126" name="AutoShape 6">
          <a:extLst>
            <a:ext uri="{FF2B5EF4-FFF2-40B4-BE49-F238E27FC236}">
              <a16:creationId xmlns:a16="http://schemas.microsoft.com/office/drawing/2014/main" id="{B64CE37D-3ACC-85E5-1717-1341CA937F48}"/>
            </a:ext>
          </a:extLst>
        </xdr:cNvPr>
        <xdr:cNvSpPr>
          <a:spLocks noChangeAspect="1" noChangeArrowheads="1"/>
        </xdr:cNvSpPr>
      </xdr:nvSpPr>
      <xdr:spPr bwMode="auto">
        <a:xfrm>
          <a:off x="3759200" y="1574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9</xdr:row>
      <xdr:rowOff>0</xdr:rowOff>
    </xdr:from>
    <xdr:to>
      <xdr:col>3</xdr:col>
      <xdr:colOff>304800</xdr:colOff>
      <xdr:row>10</xdr:row>
      <xdr:rowOff>114300</xdr:rowOff>
    </xdr:to>
    <xdr:sp macro="" textlink="">
      <xdr:nvSpPr>
        <xdr:cNvPr id="5127" name="AutoShape 7">
          <a:extLst>
            <a:ext uri="{FF2B5EF4-FFF2-40B4-BE49-F238E27FC236}">
              <a16:creationId xmlns:a16="http://schemas.microsoft.com/office/drawing/2014/main" id="{89604813-1603-74A8-B121-9C0C75BB06ED}"/>
            </a:ext>
          </a:extLst>
        </xdr:cNvPr>
        <xdr:cNvSpPr>
          <a:spLocks noChangeAspect="1" noChangeArrowheads="1"/>
        </xdr:cNvSpPr>
      </xdr:nvSpPr>
      <xdr:spPr bwMode="auto">
        <a:xfrm>
          <a:off x="37592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10</xdr:row>
      <xdr:rowOff>0</xdr:rowOff>
    </xdr:from>
    <xdr:to>
      <xdr:col>3</xdr:col>
      <xdr:colOff>304800</xdr:colOff>
      <xdr:row>11</xdr:row>
      <xdr:rowOff>114300</xdr:rowOff>
    </xdr:to>
    <xdr:sp macro="" textlink="">
      <xdr:nvSpPr>
        <xdr:cNvPr id="5128" name="AutoShape 8">
          <a:extLst>
            <a:ext uri="{FF2B5EF4-FFF2-40B4-BE49-F238E27FC236}">
              <a16:creationId xmlns:a16="http://schemas.microsoft.com/office/drawing/2014/main" id="{1CA05260-6197-6518-F5DB-A3DEA0EEE1BF}"/>
            </a:ext>
          </a:extLst>
        </xdr:cNvPr>
        <xdr:cNvSpPr>
          <a:spLocks noChangeAspect="1" noChangeArrowheads="1"/>
        </xdr:cNvSpPr>
      </xdr:nvSpPr>
      <xdr:spPr bwMode="auto">
        <a:xfrm>
          <a:off x="3759200" y="1955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15</xdr:row>
      <xdr:rowOff>0</xdr:rowOff>
    </xdr:from>
    <xdr:to>
      <xdr:col>3</xdr:col>
      <xdr:colOff>304800</xdr:colOff>
      <xdr:row>16</xdr:row>
      <xdr:rowOff>114300</xdr:rowOff>
    </xdr:to>
    <xdr:sp macro="" textlink="">
      <xdr:nvSpPr>
        <xdr:cNvPr id="5129" name="AutoShape 9">
          <a:extLst>
            <a:ext uri="{FF2B5EF4-FFF2-40B4-BE49-F238E27FC236}">
              <a16:creationId xmlns:a16="http://schemas.microsoft.com/office/drawing/2014/main" id="{9425237F-4178-9FC9-B66D-B0E1E51D16ED}"/>
            </a:ext>
          </a:extLst>
        </xdr:cNvPr>
        <xdr:cNvSpPr>
          <a:spLocks noChangeAspect="1" noChangeArrowheads="1"/>
        </xdr:cNvSpPr>
      </xdr:nvSpPr>
      <xdr:spPr bwMode="auto">
        <a:xfrm>
          <a:off x="3759200" y="295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16</xdr:row>
      <xdr:rowOff>0</xdr:rowOff>
    </xdr:from>
    <xdr:to>
      <xdr:col>3</xdr:col>
      <xdr:colOff>304800</xdr:colOff>
      <xdr:row>17</xdr:row>
      <xdr:rowOff>114300</xdr:rowOff>
    </xdr:to>
    <xdr:sp macro="" textlink="">
      <xdr:nvSpPr>
        <xdr:cNvPr id="5130" name="AutoShape 10">
          <a:extLst>
            <a:ext uri="{FF2B5EF4-FFF2-40B4-BE49-F238E27FC236}">
              <a16:creationId xmlns:a16="http://schemas.microsoft.com/office/drawing/2014/main" id="{525D783D-FC37-308B-A3D0-EB6581B0A7F0}"/>
            </a:ext>
          </a:extLst>
        </xdr:cNvPr>
        <xdr:cNvSpPr>
          <a:spLocks noChangeAspect="1" noChangeArrowheads="1"/>
        </xdr:cNvSpPr>
      </xdr:nvSpPr>
      <xdr:spPr bwMode="auto">
        <a:xfrm>
          <a:off x="3759200" y="3149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17</xdr:row>
      <xdr:rowOff>0</xdr:rowOff>
    </xdr:from>
    <xdr:to>
      <xdr:col>3</xdr:col>
      <xdr:colOff>304800</xdr:colOff>
      <xdr:row>18</xdr:row>
      <xdr:rowOff>114300</xdr:rowOff>
    </xdr:to>
    <xdr:sp macro="" textlink="">
      <xdr:nvSpPr>
        <xdr:cNvPr id="5131" name="AutoShape 11">
          <a:extLst>
            <a:ext uri="{FF2B5EF4-FFF2-40B4-BE49-F238E27FC236}">
              <a16:creationId xmlns:a16="http://schemas.microsoft.com/office/drawing/2014/main" id="{29C3A123-6135-0B93-D872-171733A21712}"/>
            </a:ext>
          </a:extLst>
        </xdr:cNvPr>
        <xdr:cNvSpPr>
          <a:spLocks noChangeAspect="1" noChangeArrowheads="1"/>
        </xdr:cNvSpPr>
      </xdr:nvSpPr>
      <xdr:spPr bwMode="auto">
        <a:xfrm>
          <a:off x="3759200" y="334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18</xdr:row>
      <xdr:rowOff>0</xdr:rowOff>
    </xdr:from>
    <xdr:to>
      <xdr:col>3</xdr:col>
      <xdr:colOff>304800</xdr:colOff>
      <xdr:row>19</xdr:row>
      <xdr:rowOff>114300</xdr:rowOff>
    </xdr:to>
    <xdr:sp macro="" textlink="">
      <xdr:nvSpPr>
        <xdr:cNvPr id="5132" name="AutoShape 12">
          <a:extLst>
            <a:ext uri="{FF2B5EF4-FFF2-40B4-BE49-F238E27FC236}">
              <a16:creationId xmlns:a16="http://schemas.microsoft.com/office/drawing/2014/main" id="{26CD51A1-B74D-A8BF-E606-2F9CCEFF6E9B}"/>
            </a:ext>
          </a:extLst>
        </xdr:cNvPr>
        <xdr:cNvSpPr>
          <a:spLocks noChangeAspect="1" noChangeArrowheads="1"/>
        </xdr:cNvSpPr>
      </xdr:nvSpPr>
      <xdr:spPr bwMode="auto">
        <a:xfrm>
          <a:off x="3759200" y="3530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19</xdr:row>
      <xdr:rowOff>0</xdr:rowOff>
    </xdr:from>
    <xdr:to>
      <xdr:col>3</xdr:col>
      <xdr:colOff>304800</xdr:colOff>
      <xdr:row>20</xdr:row>
      <xdr:rowOff>114300</xdr:rowOff>
    </xdr:to>
    <xdr:sp macro="" textlink="">
      <xdr:nvSpPr>
        <xdr:cNvPr id="5133" name="AutoShape 13">
          <a:extLst>
            <a:ext uri="{FF2B5EF4-FFF2-40B4-BE49-F238E27FC236}">
              <a16:creationId xmlns:a16="http://schemas.microsoft.com/office/drawing/2014/main" id="{D93E4AEA-5B76-2249-6FFF-D4CD74441D88}"/>
            </a:ext>
          </a:extLst>
        </xdr:cNvPr>
        <xdr:cNvSpPr>
          <a:spLocks noChangeAspect="1" noChangeArrowheads="1"/>
        </xdr:cNvSpPr>
      </xdr:nvSpPr>
      <xdr:spPr bwMode="auto">
        <a:xfrm>
          <a:off x="3759200" y="372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20</xdr:row>
      <xdr:rowOff>0</xdr:rowOff>
    </xdr:from>
    <xdr:to>
      <xdr:col>3</xdr:col>
      <xdr:colOff>304800</xdr:colOff>
      <xdr:row>21</xdr:row>
      <xdr:rowOff>114300</xdr:rowOff>
    </xdr:to>
    <xdr:sp macro="" textlink="">
      <xdr:nvSpPr>
        <xdr:cNvPr id="5134" name="AutoShape 14">
          <a:extLst>
            <a:ext uri="{FF2B5EF4-FFF2-40B4-BE49-F238E27FC236}">
              <a16:creationId xmlns:a16="http://schemas.microsoft.com/office/drawing/2014/main" id="{45C46849-066D-ACC3-73BB-B438B02BACE0}"/>
            </a:ext>
          </a:extLst>
        </xdr:cNvPr>
        <xdr:cNvSpPr>
          <a:spLocks noChangeAspect="1" noChangeArrowheads="1"/>
        </xdr:cNvSpPr>
      </xdr:nvSpPr>
      <xdr:spPr bwMode="auto">
        <a:xfrm>
          <a:off x="3759200" y="3911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21</xdr:row>
      <xdr:rowOff>0</xdr:rowOff>
    </xdr:from>
    <xdr:to>
      <xdr:col>3</xdr:col>
      <xdr:colOff>304800</xdr:colOff>
      <xdr:row>22</xdr:row>
      <xdr:rowOff>114300</xdr:rowOff>
    </xdr:to>
    <xdr:sp macro="" textlink="">
      <xdr:nvSpPr>
        <xdr:cNvPr id="5135" name="AutoShape 15">
          <a:extLst>
            <a:ext uri="{FF2B5EF4-FFF2-40B4-BE49-F238E27FC236}">
              <a16:creationId xmlns:a16="http://schemas.microsoft.com/office/drawing/2014/main" id="{944E8E11-B19C-AD96-2ADF-FC26707B732E}"/>
            </a:ext>
          </a:extLst>
        </xdr:cNvPr>
        <xdr:cNvSpPr>
          <a:spLocks noChangeAspect="1" noChangeArrowheads="1"/>
        </xdr:cNvSpPr>
      </xdr:nvSpPr>
      <xdr:spPr bwMode="auto">
        <a:xfrm>
          <a:off x="3759200" y="4102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22</xdr:row>
      <xdr:rowOff>0</xdr:rowOff>
    </xdr:from>
    <xdr:to>
      <xdr:col>3</xdr:col>
      <xdr:colOff>304800</xdr:colOff>
      <xdr:row>23</xdr:row>
      <xdr:rowOff>114300</xdr:rowOff>
    </xdr:to>
    <xdr:sp macro="" textlink="">
      <xdr:nvSpPr>
        <xdr:cNvPr id="5136" name="AutoShape 16">
          <a:extLst>
            <a:ext uri="{FF2B5EF4-FFF2-40B4-BE49-F238E27FC236}">
              <a16:creationId xmlns:a16="http://schemas.microsoft.com/office/drawing/2014/main" id="{E1AF928F-B700-5FD1-81A1-880429CE0D4F}"/>
            </a:ext>
          </a:extLst>
        </xdr:cNvPr>
        <xdr:cNvSpPr>
          <a:spLocks noChangeAspect="1" noChangeArrowheads="1"/>
        </xdr:cNvSpPr>
      </xdr:nvSpPr>
      <xdr:spPr bwMode="auto">
        <a:xfrm>
          <a:off x="3759200" y="429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27</xdr:row>
      <xdr:rowOff>0</xdr:rowOff>
    </xdr:from>
    <xdr:to>
      <xdr:col>3</xdr:col>
      <xdr:colOff>304800</xdr:colOff>
      <xdr:row>28</xdr:row>
      <xdr:rowOff>114300</xdr:rowOff>
    </xdr:to>
    <xdr:sp macro="" textlink="">
      <xdr:nvSpPr>
        <xdr:cNvPr id="5137" name="AutoShape 17">
          <a:extLst>
            <a:ext uri="{FF2B5EF4-FFF2-40B4-BE49-F238E27FC236}">
              <a16:creationId xmlns:a16="http://schemas.microsoft.com/office/drawing/2014/main" id="{A1603A9F-99E7-7A65-7BCE-1E9A3DDD17B8}"/>
            </a:ext>
          </a:extLst>
        </xdr:cNvPr>
        <xdr:cNvSpPr>
          <a:spLocks noChangeAspect="1" noChangeArrowheads="1"/>
        </xdr:cNvSpPr>
      </xdr:nvSpPr>
      <xdr:spPr bwMode="auto">
        <a:xfrm>
          <a:off x="3759200" y="5295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28</xdr:row>
      <xdr:rowOff>0</xdr:rowOff>
    </xdr:from>
    <xdr:to>
      <xdr:col>3</xdr:col>
      <xdr:colOff>304800</xdr:colOff>
      <xdr:row>29</xdr:row>
      <xdr:rowOff>114300</xdr:rowOff>
    </xdr:to>
    <xdr:sp macro="" textlink="">
      <xdr:nvSpPr>
        <xdr:cNvPr id="5138" name="AutoShape 18">
          <a:extLst>
            <a:ext uri="{FF2B5EF4-FFF2-40B4-BE49-F238E27FC236}">
              <a16:creationId xmlns:a16="http://schemas.microsoft.com/office/drawing/2014/main" id="{2663E6D3-590A-D315-FF13-646452B3BBA2}"/>
            </a:ext>
          </a:extLst>
        </xdr:cNvPr>
        <xdr:cNvSpPr>
          <a:spLocks noChangeAspect="1" noChangeArrowheads="1"/>
        </xdr:cNvSpPr>
      </xdr:nvSpPr>
      <xdr:spPr bwMode="auto">
        <a:xfrm>
          <a:off x="3759200" y="5486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29</xdr:row>
      <xdr:rowOff>0</xdr:rowOff>
    </xdr:from>
    <xdr:to>
      <xdr:col>3</xdr:col>
      <xdr:colOff>304800</xdr:colOff>
      <xdr:row>30</xdr:row>
      <xdr:rowOff>114300</xdr:rowOff>
    </xdr:to>
    <xdr:sp macro="" textlink="">
      <xdr:nvSpPr>
        <xdr:cNvPr id="5139" name="AutoShape 19">
          <a:extLst>
            <a:ext uri="{FF2B5EF4-FFF2-40B4-BE49-F238E27FC236}">
              <a16:creationId xmlns:a16="http://schemas.microsoft.com/office/drawing/2014/main" id="{ADE814EA-53CF-EF53-E0BB-458D7CAA0738}"/>
            </a:ext>
          </a:extLst>
        </xdr:cNvPr>
        <xdr:cNvSpPr>
          <a:spLocks noChangeAspect="1" noChangeArrowheads="1"/>
        </xdr:cNvSpPr>
      </xdr:nvSpPr>
      <xdr:spPr bwMode="auto">
        <a:xfrm>
          <a:off x="3759200" y="5676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30</xdr:row>
      <xdr:rowOff>0</xdr:rowOff>
    </xdr:from>
    <xdr:to>
      <xdr:col>3</xdr:col>
      <xdr:colOff>304800</xdr:colOff>
      <xdr:row>31</xdr:row>
      <xdr:rowOff>114300</xdr:rowOff>
    </xdr:to>
    <xdr:sp macro="" textlink="">
      <xdr:nvSpPr>
        <xdr:cNvPr id="5140" name="AutoShape 20">
          <a:extLst>
            <a:ext uri="{FF2B5EF4-FFF2-40B4-BE49-F238E27FC236}">
              <a16:creationId xmlns:a16="http://schemas.microsoft.com/office/drawing/2014/main" id="{B2D70917-42F6-8FFD-F6CF-5B644CDB50DB}"/>
            </a:ext>
          </a:extLst>
        </xdr:cNvPr>
        <xdr:cNvSpPr>
          <a:spLocks noChangeAspect="1" noChangeArrowheads="1"/>
        </xdr:cNvSpPr>
      </xdr:nvSpPr>
      <xdr:spPr bwMode="auto">
        <a:xfrm>
          <a:off x="3759200" y="5867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31</xdr:row>
      <xdr:rowOff>0</xdr:rowOff>
    </xdr:from>
    <xdr:to>
      <xdr:col>3</xdr:col>
      <xdr:colOff>304800</xdr:colOff>
      <xdr:row>32</xdr:row>
      <xdr:rowOff>114300</xdr:rowOff>
    </xdr:to>
    <xdr:sp macro="" textlink="">
      <xdr:nvSpPr>
        <xdr:cNvPr id="5141" name="AutoShape 21">
          <a:extLst>
            <a:ext uri="{FF2B5EF4-FFF2-40B4-BE49-F238E27FC236}">
              <a16:creationId xmlns:a16="http://schemas.microsoft.com/office/drawing/2014/main" id="{8FA02918-3108-066E-2A96-E50865DCD9B5}"/>
            </a:ext>
          </a:extLst>
        </xdr:cNvPr>
        <xdr:cNvSpPr>
          <a:spLocks noChangeAspect="1" noChangeArrowheads="1"/>
        </xdr:cNvSpPr>
      </xdr:nvSpPr>
      <xdr:spPr bwMode="auto">
        <a:xfrm>
          <a:off x="3759200" y="6057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32</xdr:row>
      <xdr:rowOff>0</xdr:rowOff>
    </xdr:from>
    <xdr:to>
      <xdr:col>3</xdr:col>
      <xdr:colOff>304800</xdr:colOff>
      <xdr:row>33</xdr:row>
      <xdr:rowOff>114300</xdr:rowOff>
    </xdr:to>
    <xdr:sp macro="" textlink="">
      <xdr:nvSpPr>
        <xdr:cNvPr id="5142" name="AutoShape 22">
          <a:extLst>
            <a:ext uri="{FF2B5EF4-FFF2-40B4-BE49-F238E27FC236}">
              <a16:creationId xmlns:a16="http://schemas.microsoft.com/office/drawing/2014/main" id="{5EB6B41C-A9A0-E41D-63C9-4F69345262DB}"/>
            </a:ext>
          </a:extLst>
        </xdr:cNvPr>
        <xdr:cNvSpPr>
          <a:spLocks noChangeAspect="1" noChangeArrowheads="1"/>
        </xdr:cNvSpPr>
      </xdr:nvSpPr>
      <xdr:spPr bwMode="auto">
        <a:xfrm>
          <a:off x="3759200" y="6248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33</xdr:row>
      <xdr:rowOff>0</xdr:rowOff>
    </xdr:from>
    <xdr:to>
      <xdr:col>3</xdr:col>
      <xdr:colOff>304800</xdr:colOff>
      <xdr:row>34</xdr:row>
      <xdr:rowOff>114300</xdr:rowOff>
    </xdr:to>
    <xdr:sp macro="" textlink="">
      <xdr:nvSpPr>
        <xdr:cNvPr id="5143" name="AutoShape 23">
          <a:extLst>
            <a:ext uri="{FF2B5EF4-FFF2-40B4-BE49-F238E27FC236}">
              <a16:creationId xmlns:a16="http://schemas.microsoft.com/office/drawing/2014/main" id="{55C2CCC9-A357-48A3-ABDF-209376072419}"/>
            </a:ext>
          </a:extLst>
        </xdr:cNvPr>
        <xdr:cNvSpPr>
          <a:spLocks noChangeAspect="1" noChangeArrowheads="1"/>
        </xdr:cNvSpPr>
      </xdr:nvSpPr>
      <xdr:spPr bwMode="auto">
        <a:xfrm>
          <a:off x="3759200" y="643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34</xdr:row>
      <xdr:rowOff>0</xdr:rowOff>
    </xdr:from>
    <xdr:to>
      <xdr:col>3</xdr:col>
      <xdr:colOff>304800</xdr:colOff>
      <xdr:row>35</xdr:row>
      <xdr:rowOff>114300</xdr:rowOff>
    </xdr:to>
    <xdr:sp macro="" textlink="">
      <xdr:nvSpPr>
        <xdr:cNvPr id="5144" name="AutoShape 24">
          <a:extLst>
            <a:ext uri="{FF2B5EF4-FFF2-40B4-BE49-F238E27FC236}">
              <a16:creationId xmlns:a16="http://schemas.microsoft.com/office/drawing/2014/main" id="{C99F0F58-7FF2-94C7-9008-A6D85DF05FD9}"/>
            </a:ext>
          </a:extLst>
        </xdr:cNvPr>
        <xdr:cNvSpPr>
          <a:spLocks noChangeAspect="1" noChangeArrowheads="1"/>
        </xdr:cNvSpPr>
      </xdr:nvSpPr>
      <xdr:spPr bwMode="auto">
        <a:xfrm>
          <a:off x="3759200" y="6629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xdr:row>
      <xdr:rowOff>0</xdr:rowOff>
    </xdr:from>
    <xdr:to>
      <xdr:col>8</xdr:col>
      <xdr:colOff>304800</xdr:colOff>
      <xdr:row>5</xdr:row>
      <xdr:rowOff>114300</xdr:rowOff>
    </xdr:to>
    <xdr:sp macro="" textlink="">
      <xdr:nvSpPr>
        <xdr:cNvPr id="5145" name="AutoShape 25">
          <a:extLst>
            <a:ext uri="{FF2B5EF4-FFF2-40B4-BE49-F238E27FC236}">
              <a16:creationId xmlns:a16="http://schemas.microsoft.com/office/drawing/2014/main" id="{7ABDCC47-F131-EF7D-80E0-C379A28417AA}"/>
            </a:ext>
          </a:extLst>
        </xdr:cNvPr>
        <xdr:cNvSpPr>
          <a:spLocks noChangeAspect="1" noChangeArrowheads="1"/>
        </xdr:cNvSpPr>
      </xdr:nvSpPr>
      <xdr:spPr bwMode="auto">
        <a:xfrm>
          <a:off x="86106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9</xdr:row>
      <xdr:rowOff>0</xdr:rowOff>
    </xdr:from>
    <xdr:to>
      <xdr:col>8</xdr:col>
      <xdr:colOff>304800</xdr:colOff>
      <xdr:row>10</xdr:row>
      <xdr:rowOff>114300</xdr:rowOff>
    </xdr:to>
    <xdr:sp macro="" textlink="">
      <xdr:nvSpPr>
        <xdr:cNvPr id="5146" name="AutoShape 26">
          <a:extLst>
            <a:ext uri="{FF2B5EF4-FFF2-40B4-BE49-F238E27FC236}">
              <a16:creationId xmlns:a16="http://schemas.microsoft.com/office/drawing/2014/main" id="{B1213BA6-4374-B4A2-863B-186997DE72B8}"/>
            </a:ext>
          </a:extLst>
        </xdr:cNvPr>
        <xdr:cNvSpPr>
          <a:spLocks noChangeAspect="1" noChangeArrowheads="1"/>
        </xdr:cNvSpPr>
      </xdr:nvSpPr>
      <xdr:spPr bwMode="auto">
        <a:xfrm>
          <a:off x="86106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26" Type="http://schemas.openxmlformats.org/officeDocument/2006/relationships/hyperlink" Target="https://capitaniainvestimentos.com.br/capitania-premium/" TargetMode="External"/><Relationship Id="rId21" Type="http://schemas.openxmlformats.org/officeDocument/2006/relationships/hyperlink" Target="https://investidor10.com.br/etfs/ivvb11/" TargetMode="External"/><Relationship Id="rId42" Type="http://schemas.openxmlformats.org/officeDocument/2006/relationships/hyperlink" Target="https://statusinvest.com.br/fundos-de-investimento/atmos-acoes-fi-em-cotas-de-fia" TargetMode="External"/><Relationship Id="rId47" Type="http://schemas.openxmlformats.org/officeDocument/2006/relationships/hyperlink" Target="https://am.jpmorgan.com/gb/en/asset-management/adv/funds/equities/global-equity-income-fund-gb00b235j206/" TargetMode="External"/><Relationship Id="rId63" Type="http://schemas.openxmlformats.org/officeDocument/2006/relationships/hyperlink" Target="https://maisretorno.com/fundo/kinea-oportunidade-fi-financeiro-rf-cp-rl" TargetMode="External"/><Relationship Id="rId68" Type="http://schemas.openxmlformats.org/officeDocument/2006/relationships/hyperlink" Target="https://maisretorno.com/fundo/jgp-corporate-fic-fif-rf-cp-lp-rl" TargetMode="External"/><Relationship Id="rId84" Type="http://schemas.openxmlformats.org/officeDocument/2006/relationships/hyperlink" Target="https://maisretorno.com/fundo/dynamo-cougar-fi-financeiro" TargetMode="External"/><Relationship Id="rId89" Type="http://schemas.openxmlformats.org/officeDocument/2006/relationships/hyperlink" Target="https://investidor10.com.br/etfs/ivvb11/" TargetMode="External"/><Relationship Id="rId16" Type="http://schemas.openxmlformats.org/officeDocument/2006/relationships/hyperlink" Target="https://www.ibiunainvest.com.br/wp-content/uploads/fundos/RelatorioMensal_IbiunaHedgeSTHFIFCIC.pdf" TargetMode="External"/><Relationship Id="rId107" Type="http://schemas.openxmlformats.org/officeDocument/2006/relationships/hyperlink" Target="https://investidor10.com.br/etfs/ib5m11/" TargetMode="External"/><Relationship Id="rId11" Type="http://schemas.openxmlformats.org/officeDocument/2006/relationships/hyperlink" Target="https://www.spxcapital.com/fundo/seahawk/" TargetMode="External"/><Relationship Id="rId32" Type="http://schemas.openxmlformats.org/officeDocument/2006/relationships/hyperlink" Target="https://www.kinea.com.br/documentos/" TargetMode="External"/><Relationship Id="rId37" Type="http://schemas.openxmlformats.org/officeDocument/2006/relationships/hyperlink" Target="https://www.ibiunainvest.com.br/wp-content/uploads/fundos/RelatorioMensal_IbiunaHedgeSTHFIFCIC.pdf" TargetMode="External"/><Relationship Id="rId53" Type="http://schemas.openxmlformats.org/officeDocument/2006/relationships/hyperlink" Target="https://www.google.com/search?q=https://maisretorno.com/fundo/kinea-inflacao-curta-fif-classe-fic-rf-lp-rl" TargetMode="External"/><Relationship Id="rId58" Type="http://schemas.openxmlformats.org/officeDocument/2006/relationships/hyperlink" Target="https://www.jgp.com.br/wp-content/uploads/2026/03/JGP_Relatorio-de-Gestao_Fundos-de-Credito_Fev26.pdf" TargetMode="External"/><Relationship Id="rId74" Type="http://schemas.openxmlformats.org/officeDocument/2006/relationships/hyperlink" Target="https://investidor10.com.br/etfs/ib5m11/" TargetMode="External"/><Relationship Id="rId79" Type="http://schemas.openxmlformats.org/officeDocument/2006/relationships/hyperlink" Target="https://www.ibiunainvest.com.br/wp-content/uploads/fundos/RelatorioMensal_IbiunaHedgeSTHFIFCIC.pdf" TargetMode="External"/><Relationship Id="rId102" Type="http://schemas.openxmlformats.org/officeDocument/2006/relationships/hyperlink" Target="https://www.spxusa.com/wp-content/uploads/2020/12/SPX-SEAHAWK-RL-FIF-CIC-RF-CP-LP-7.pdf" TargetMode="External"/><Relationship Id="rId5" Type="http://schemas.openxmlformats.org/officeDocument/2006/relationships/hyperlink" Target="https://www.spxcapital.com/fundo/seahawk/" TargetMode="External"/><Relationship Id="rId90" Type="http://schemas.openxmlformats.org/officeDocument/2006/relationships/hyperlink" Target="https://maisretorno.com/etf/ivvb11" TargetMode="External"/><Relationship Id="rId95" Type="http://schemas.openxmlformats.org/officeDocument/2006/relationships/hyperlink" Target="https://hashdex.com/pt-BR/products/hash11/documents" TargetMode="External"/><Relationship Id="rId22" Type="http://schemas.openxmlformats.org/officeDocument/2006/relationships/hyperlink" Target="https://am.jpmorgan.com/gb/en/asset-management/adv/funds/equities/global-equity-income-fund-gb00b235j206/" TargetMode="External"/><Relationship Id="rId27" Type="http://schemas.openxmlformats.org/officeDocument/2006/relationships/hyperlink" Target="https://jgp.com.br/sumarios/" TargetMode="External"/><Relationship Id="rId43" Type="http://schemas.openxmlformats.org/officeDocument/2006/relationships/hyperlink" Target="https://conteudos.xpi.com.br/fundos-de-investimento/dahlia-total-return-fic-fim/" TargetMode="External"/><Relationship Id="rId48" Type="http://schemas.openxmlformats.org/officeDocument/2006/relationships/hyperlink" Target="https://www.morganstanley.com/im/en-ch/intermediary-investor/funds-and-performance/morgan-stanley-investment-funds/fixed-income/global-fixed-income-opportunities.html" TargetMode="External"/><Relationship Id="rId64" Type="http://schemas.openxmlformats.org/officeDocument/2006/relationships/hyperlink" Target="https://maisretorno.com/tesouro-direto/tesouro-ipca-15-05-2035" TargetMode="External"/><Relationship Id="rId69" Type="http://schemas.openxmlformats.org/officeDocument/2006/relationships/hyperlink" Target="https://www.spxusa.com/wp-content/uploads/2020/12/SPX-SEAHAWK-RL-FIF-CIC-RF-CP-LP-7.pdf" TargetMode="External"/><Relationship Id="rId80" Type="http://schemas.openxmlformats.org/officeDocument/2006/relationships/hyperlink" Target="https://maisretorno.com/fundo/ibiuna-hedge-st-advisory-fif-classe-fic-multimercado-rl" TargetMode="External"/><Relationship Id="rId85" Type="http://schemas.openxmlformats.org/officeDocument/2006/relationships/hyperlink" Target="https://bogaricapital.com.br/wp-content/uploads/2025/07/Relatorio-de-Desempenho-Bogari-Value-FIC-FIA-2025-06.pdf" TargetMode="External"/><Relationship Id="rId12" Type="http://schemas.openxmlformats.org/officeDocument/2006/relationships/hyperlink" Target="https://www.arxinvestimentos.com.br/" TargetMode="External"/><Relationship Id="rId17" Type="http://schemas.openxmlformats.org/officeDocument/2006/relationships/hyperlink" Target="https://maisretorno.com/fundo/kapitalo-kappa-advisory-fif-cotas-fim" TargetMode="External"/><Relationship Id="rId33" Type="http://schemas.openxmlformats.org/officeDocument/2006/relationships/hyperlink" Target="https://www.arxinvestimentos.com.br/" TargetMode="External"/><Relationship Id="rId38" Type="http://schemas.openxmlformats.org/officeDocument/2006/relationships/hyperlink" Target="https://maisretorno.com/fundo/kapitalo-kappa-advisory-fif-cotas-fim" TargetMode="External"/><Relationship Id="rId59" Type="http://schemas.openxmlformats.org/officeDocument/2006/relationships/hyperlink" Target="https://maisretorno.com/fundo/jgp-corporate-fic-fif-rf-cp-lp-rl" TargetMode="External"/><Relationship Id="rId103" Type="http://schemas.openxmlformats.org/officeDocument/2006/relationships/hyperlink" Target="https://maisretorno.com/fundo/spx-seahawk-fif-cic-rf-cp-lp-rl" TargetMode="External"/><Relationship Id="rId108" Type="http://schemas.openxmlformats.org/officeDocument/2006/relationships/hyperlink" Target="https://investidor10.com.br/etfs/ib5m11/" TargetMode="External"/><Relationship Id="rId54" Type="http://schemas.openxmlformats.org/officeDocument/2006/relationships/hyperlink" Target="https://cresol.com.br/wp-content/uploads/2025/01/ICATU-VANGUARDA-FIC-FIRF-INFLACAO-CURTA-PREVIDENCIARIO.pdf" TargetMode="External"/><Relationship Id="rId70" Type="http://schemas.openxmlformats.org/officeDocument/2006/relationships/hyperlink" Target="https://maisretorno.com/fundo/spx-seahawk-fif-cic-rf-cp-lp-rl" TargetMode="External"/><Relationship Id="rId75" Type="http://schemas.openxmlformats.org/officeDocument/2006/relationships/hyperlink" Target="https://www.morganstanley.com/im/publication/msinvf/factsheet/g2/fs_msinvf_globalfixedincomeopportunities_i_ensg.pdf" TargetMode="External"/><Relationship Id="rId91" Type="http://schemas.openxmlformats.org/officeDocument/2006/relationships/hyperlink" Target="https://am.jpmorgan.com/content/dam/jpm-am-aem/asiapacific/sg/en/literature/fact-sheet/factsheet-jpmorgan-global-equity-premium-income-active-ucits-etf.pdf" TargetMode="External"/><Relationship Id="rId96" Type="http://schemas.openxmlformats.org/officeDocument/2006/relationships/hyperlink" Target="https://hashdex.com/pt-BR/products/hash11/performance" TargetMode="External"/><Relationship Id="rId1" Type="http://schemas.openxmlformats.org/officeDocument/2006/relationships/hyperlink" Target="https://www.tesourodireto.com.br/produtos/dados-sobre-titulos/historico-de-precos-e-taxas" TargetMode="External"/><Relationship Id="rId6" Type="http://schemas.openxmlformats.org/officeDocument/2006/relationships/hyperlink" Target="https://www.kinea.com.br/documentos/" TargetMode="External"/><Relationship Id="rId15" Type="http://schemas.openxmlformats.org/officeDocument/2006/relationships/hyperlink" Target="https://www.kinea.com.br/fundos/fundo-multimercado-atlas-ii/" TargetMode="External"/><Relationship Id="rId23" Type="http://schemas.openxmlformats.org/officeDocument/2006/relationships/hyperlink" Target="https://warren.com.br/ferramentas/analise-de-ativos/fundos/trend-ouro-fim" TargetMode="External"/><Relationship Id="rId28" Type="http://schemas.openxmlformats.org/officeDocument/2006/relationships/hyperlink" Target="https://www.spxcapital.com/fundo/seahawk/" TargetMode="External"/><Relationship Id="rId36" Type="http://schemas.openxmlformats.org/officeDocument/2006/relationships/hyperlink" Target="https://www.kinea.com.br/fundos/fundo-multimercado-atlas/" TargetMode="External"/><Relationship Id="rId49" Type="http://schemas.openxmlformats.org/officeDocument/2006/relationships/hyperlink" Target="https://investidor10.com.br/etfs/gold11/" TargetMode="External"/><Relationship Id="rId57" Type="http://schemas.openxmlformats.org/officeDocument/2006/relationships/hyperlink" Target="https://maisretorno.com/fundo/kinea-incentivado-colaboradores-fif-incentivado-investimento-deb-infra-rf-cp-rl-1" TargetMode="External"/><Relationship Id="rId106" Type="http://schemas.openxmlformats.org/officeDocument/2006/relationships/hyperlink" Target="https://investidor10.com.br/etfs/imab11/" TargetMode="External"/><Relationship Id="rId10" Type="http://schemas.openxmlformats.org/officeDocument/2006/relationships/hyperlink" Target="https://jgp.com.br/sumarios/" TargetMode="External"/><Relationship Id="rId31" Type="http://schemas.openxmlformats.org/officeDocument/2006/relationships/hyperlink" Target="https://investidor10.com.br/etfs/ib5m11/" TargetMode="External"/><Relationship Id="rId44" Type="http://schemas.openxmlformats.org/officeDocument/2006/relationships/hyperlink" Target="https://maisretorno.com/fundo/encore-long-bias-fif-multimercado" TargetMode="External"/><Relationship Id="rId52" Type="http://schemas.openxmlformats.org/officeDocument/2006/relationships/hyperlink" Target="https://www.kinea.com.br/wp-content/uploads/2026/02/KNIP_Carta-do-Gestor_01-2026.pdf" TargetMode="External"/><Relationship Id="rId60" Type="http://schemas.openxmlformats.org/officeDocument/2006/relationships/hyperlink" Target="https://www.spxusa.com/wp-content/uploads/2020/12/SPX-SEAHAWK-RL-FIF-CIC-RF-CP-LP-7.pdf" TargetMode="External"/><Relationship Id="rId65" Type="http://schemas.openxmlformats.org/officeDocument/2006/relationships/hyperlink" Target="https://maisretorno.com/tesouro-direto/tesouro-selic-01-03-2028" TargetMode="External"/><Relationship Id="rId73" Type="http://schemas.openxmlformats.org/officeDocument/2006/relationships/hyperlink" Target="https://investidor10.com.br/etfs/ib5m11/" TargetMode="External"/><Relationship Id="rId78" Type="http://schemas.openxmlformats.org/officeDocument/2006/relationships/hyperlink" Target="https://maisretorno.com/fundo/kinea-atlas-ii-fi-financeiro-multimercado-rl-1" TargetMode="External"/><Relationship Id="rId81" Type="http://schemas.openxmlformats.org/officeDocument/2006/relationships/hyperlink" Target="https://wspf.bradesco.com.br/wsFundosInvestimentos/File/JCOT_014589_RELATORIO_MENSAL.pdf" TargetMode="External"/><Relationship Id="rId86" Type="http://schemas.openxmlformats.org/officeDocument/2006/relationships/hyperlink" Target="https://maisretorno.com/fundo/bogari-value-o-fic-fia-responsabilidade-ltda" TargetMode="External"/><Relationship Id="rId94" Type="http://schemas.openxmlformats.org/officeDocument/2006/relationships/hyperlink" Target="https://maisretorno.com/fundo/trend-ouro-fif-multimercado-rl" TargetMode="External"/><Relationship Id="rId99" Type="http://schemas.openxmlformats.org/officeDocument/2006/relationships/hyperlink" Target="https://maisretorno.com/fundo/capitania-premium-45-fic-fif-rf-cp-lp-rl" TargetMode="External"/><Relationship Id="rId101" Type="http://schemas.openxmlformats.org/officeDocument/2006/relationships/hyperlink" Target="https://maisretorno.com/fundo/jgp-corporate-fic-fif-rf-cp-lp-rl" TargetMode="External"/><Relationship Id="rId4" Type="http://schemas.openxmlformats.org/officeDocument/2006/relationships/hyperlink" Target="https://jgp.com.br/sumarios/" TargetMode="External"/><Relationship Id="rId9" Type="http://schemas.openxmlformats.org/officeDocument/2006/relationships/hyperlink" Target="https://www.tesourodireto.com.br/produtos/dados-sobre-titulos/historico-de-precos-e-taxas" TargetMode="External"/><Relationship Id="rId13" Type="http://schemas.openxmlformats.org/officeDocument/2006/relationships/hyperlink" Target="https://investidor10.com.br/etfs/ib5m11/" TargetMode="External"/><Relationship Id="rId18" Type="http://schemas.openxmlformats.org/officeDocument/2006/relationships/hyperlink" Target="https://www.dynamo.com.br/2436-2/" TargetMode="External"/><Relationship Id="rId39" Type="http://schemas.openxmlformats.org/officeDocument/2006/relationships/hyperlink" Target="https://www.spxcapital.com/fundo/nimitz/" TargetMode="External"/><Relationship Id="rId109" Type="http://schemas.openxmlformats.org/officeDocument/2006/relationships/hyperlink" Target="https://investidor10.com.br/etfs/gold11/" TargetMode="External"/><Relationship Id="rId34" Type="http://schemas.openxmlformats.org/officeDocument/2006/relationships/hyperlink" Target="https://maisretorno.com/fundo/trend-pre-fixado-fi-rf-lp-rl" TargetMode="External"/><Relationship Id="rId50" Type="http://schemas.openxmlformats.org/officeDocument/2006/relationships/hyperlink" Target="https://hashdex.com/pt-BR/products/hash11/documents" TargetMode="External"/><Relationship Id="rId55" Type="http://schemas.openxmlformats.org/officeDocument/2006/relationships/hyperlink" Target="https://maisretorno.com/fundo/icatu-vanguarda-fc-fif-rf-inflacao-curta-previdenciario-rl" TargetMode="External"/><Relationship Id="rId76" Type="http://schemas.openxmlformats.org/officeDocument/2006/relationships/hyperlink" Target="https://www.morganstanley.com/im/en-ch/intermediary-investor/funds-and-performance/morgan-stanley-investment-funds/fixed-income/global-fixed-income-opportunities.html" TargetMode="External"/><Relationship Id="rId97" Type="http://schemas.openxmlformats.org/officeDocument/2006/relationships/hyperlink" Target="https://maisretorno.com/tesouro-direto/tesouro-selic-01-03-2028" TargetMode="External"/><Relationship Id="rId104" Type="http://schemas.openxmlformats.org/officeDocument/2006/relationships/hyperlink" Target="https://valorainvest.com.br/wp-content/uploads/2026/03/Relatorio-de-Gestao-VGPR11-Janeiro-2026.pdf" TargetMode="External"/><Relationship Id="rId7" Type="http://schemas.openxmlformats.org/officeDocument/2006/relationships/hyperlink" Target="https://www.tesourodireto.com.br/produtos/dados-sobre-titulos/historico-de-precos-e-taxas" TargetMode="External"/><Relationship Id="rId71" Type="http://schemas.openxmlformats.org/officeDocument/2006/relationships/hyperlink" Target="https://www.arxinvestimentos.com.br/content/dam/arxinvestment/documents/general/en/2026/RG_ARXInvestimentos_fevereiro26.pdf" TargetMode="External"/><Relationship Id="rId92" Type="http://schemas.openxmlformats.org/officeDocument/2006/relationships/hyperlink" Target="https://maisretorno.com/fundo/access-jpmorgan-global-research-enhanced-index-equity-classe-investimento-acoes-ie-rl" TargetMode="External"/><Relationship Id="rId2" Type="http://schemas.openxmlformats.org/officeDocument/2006/relationships/hyperlink" Target="https://www.kinea.com.br/documentos/" TargetMode="External"/><Relationship Id="rId29" Type="http://schemas.openxmlformats.org/officeDocument/2006/relationships/hyperlink" Target="https://valorainvest.com.br/fundo/valora-guardian/" TargetMode="External"/><Relationship Id="rId24" Type="http://schemas.openxmlformats.org/officeDocument/2006/relationships/hyperlink" Target="https://hashdex.com/pt-BR/products/hash11/documents" TargetMode="External"/><Relationship Id="rId40" Type="http://schemas.openxmlformats.org/officeDocument/2006/relationships/hyperlink" Target="https://jgp.com.br/sumarios/" TargetMode="External"/><Relationship Id="rId45" Type="http://schemas.openxmlformats.org/officeDocument/2006/relationships/hyperlink" Target="https://investidor10.com.br/etfs/rankings/etfs-maior-dividend-yield/" TargetMode="External"/><Relationship Id="rId66" Type="http://schemas.openxmlformats.org/officeDocument/2006/relationships/hyperlink" Target="https://maisretorno.com/tesouro-direto/tesouro-selic-01-03-2028" TargetMode="External"/><Relationship Id="rId87" Type="http://schemas.openxmlformats.org/officeDocument/2006/relationships/hyperlink" Target="https://www.atmoscapital.com.br/relatorio_mensal.php" TargetMode="External"/><Relationship Id="rId110" Type="http://schemas.openxmlformats.org/officeDocument/2006/relationships/hyperlink" Target="https://hashdex.com/pt-BR/products/hash11/performance" TargetMode="External"/><Relationship Id="rId61" Type="http://schemas.openxmlformats.org/officeDocument/2006/relationships/hyperlink" Target="https://maisretorno.com/fundo/spx-seahawk-fif-cic-rf-cp-lp-rl" TargetMode="External"/><Relationship Id="rId82" Type="http://schemas.openxmlformats.org/officeDocument/2006/relationships/hyperlink" Target="https://maisretorno.com/fundo/kapitalo-kappa-advisory-fif-cotas-fim" TargetMode="External"/><Relationship Id="rId19" Type="http://schemas.openxmlformats.org/officeDocument/2006/relationships/hyperlink" Target="https://maisretorno.com/fundo/bogari-value-q-fic-fif-acoes-rl" TargetMode="External"/><Relationship Id="rId14" Type="http://schemas.openxmlformats.org/officeDocument/2006/relationships/hyperlink" Target="https://www.morganstanley.com/im/en-ch/intermediary-investor/funds-and-performance/morgan-stanley-investment-funds/fixed-income/global-fixed-income-opportunities.html" TargetMode="External"/><Relationship Id="rId30" Type="http://schemas.openxmlformats.org/officeDocument/2006/relationships/hyperlink" Target="https://investidor10.com.br/etfs/imab11/" TargetMode="External"/><Relationship Id="rId35" Type="http://schemas.openxmlformats.org/officeDocument/2006/relationships/hyperlink" Target="https://www.tesourodireto.com.br/produtos/dados-sobre-titulos/historico-de-precos-e-taxas" TargetMode="External"/><Relationship Id="rId56" Type="http://schemas.openxmlformats.org/officeDocument/2006/relationships/hyperlink" Target="https://www.kinea.com.br/wp-content/uploads/2026/02/KNDI_Carta-do-Gestor_02-2026.pdf" TargetMode="External"/><Relationship Id="rId77" Type="http://schemas.openxmlformats.org/officeDocument/2006/relationships/hyperlink" Target="https://www.kinea.com.br/wp-content/uploads/2026/03/OnePage-Atlas-II-Geral-Sub-I-2026-02.pdf" TargetMode="External"/><Relationship Id="rId100" Type="http://schemas.openxmlformats.org/officeDocument/2006/relationships/hyperlink" Target="https://www.jgp.com.br/wp-content/uploads/2026/03/JGP_Relatorio-de-Gestao_Fundos-de-Credito_Fev26.pdf" TargetMode="External"/><Relationship Id="rId105" Type="http://schemas.openxmlformats.org/officeDocument/2006/relationships/hyperlink" Target="https://valorainvest.com.br/fundo/valora-guardian/" TargetMode="External"/><Relationship Id="rId8" Type="http://schemas.openxmlformats.org/officeDocument/2006/relationships/hyperlink" Target="https://www.tesourodireto.com.br/produtos/dados-sobre-titulos/historico-de-precos-e-taxas" TargetMode="External"/><Relationship Id="rId51" Type="http://schemas.openxmlformats.org/officeDocument/2006/relationships/hyperlink" Target="https://maisretorno.com/tesouro-direto/tesouro-selic-01-03-2028" TargetMode="External"/><Relationship Id="rId72" Type="http://schemas.openxmlformats.org/officeDocument/2006/relationships/hyperlink" Target="https://maisretorno.com/fundo/arx-hedge-fic-incentivado-investimento-financeiro-infra-rf-rl" TargetMode="External"/><Relationship Id="rId93" Type="http://schemas.openxmlformats.org/officeDocument/2006/relationships/hyperlink" Target="https://www.xpasset.com.br/fundos/xp-gold/" TargetMode="External"/><Relationship Id="rId98" Type="http://schemas.openxmlformats.org/officeDocument/2006/relationships/hyperlink" Target="https://capitaniainvestimentos.com.br/wp-content/uploads/relatorios/relatorio-mensal-202511.pdf" TargetMode="External"/><Relationship Id="rId3" Type="http://schemas.openxmlformats.org/officeDocument/2006/relationships/hyperlink" Target="https://maisretorno.com/fundo/icatu-vanguarda-fc-fif-rf-inflacao-curta-previdenciario-rl" TargetMode="External"/><Relationship Id="rId25" Type="http://schemas.openxmlformats.org/officeDocument/2006/relationships/hyperlink" Target="https://www.tesourodireto.com.br/produtos/dados-sobre-titulos/historico-de-precos-e-taxas" TargetMode="External"/><Relationship Id="rId46" Type="http://schemas.openxmlformats.org/officeDocument/2006/relationships/hyperlink" Target="https://investidor10.com.br/etfs/ivvb11/" TargetMode="External"/><Relationship Id="rId67" Type="http://schemas.openxmlformats.org/officeDocument/2006/relationships/hyperlink" Target="https://www.jgp.com.br/wp-content/uploads/2026/03/JGP_Relatorio-de-Gestao_Fundos-de-Credito_Fev26.pdf" TargetMode="External"/><Relationship Id="rId20" Type="http://schemas.openxmlformats.org/officeDocument/2006/relationships/hyperlink" Target="https://statusinvest.com.br/fundos-de-investimento/atmos-acoes-fi-em-cotas-de-fia" TargetMode="External"/><Relationship Id="rId41" Type="http://schemas.openxmlformats.org/officeDocument/2006/relationships/hyperlink" Target="https://www.dynamo.com.br/2436-2/" TargetMode="External"/><Relationship Id="rId62" Type="http://schemas.openxmlformats.org/officeDocument/2006/relationships/hyperlink" Target="https://www.kinea.com.br/wp-content/uploads/2026/03/Carta-do-Gestor-Oportunidade-Geral-Sub-I-2026-02.pdf" TargetMode="External"/><Relationship Id="rId83" Type="http://schemas.openxmlformats.org/officeDocument/2006/relationships/hyperlink" Target="https://www.dynamo.com.br/wp-content/uploads/2021/08/8a959643a0a84060cd1345baab6d48d5e45a6f7e.pdf" TargetMode="External"/><Relationship Id="rId88" Type="http://schemas.openxmlformats.org/officeDocument/2006/relationships/hyperlink" Target="https://maisretorno.com/fundo/atmos-master-fi-financeiro-acoes?id=11188572000162:fi"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9.xml.rels><?xml version="1.0" encoding="UTF-8" standalone="yes"?>
<Relationships xmlns="http://schemas.openxmlformats.org/package/2006/relationships"><Relationship Id="rId8" Type="http://schemas.openxmlformats.org/officeDocument/2006/relationships/hyperlink" Target="https://www.dropbox.com/scl/fi/k9ae3hhyutnyt43kzo0sf/Ficha_JGPEcossistema360.pdf?rlkey=zq1z89ygbhl8j19g7hp9zzj5b&amp;st=56lh2lcj&amp;dl=0" TargetMode="External"/><Relationship Id="rId3" Type="http://schemas.openxmlformats.org/officeDocument/2006/relationships/hyperlink" Target="https://www.dropbox.com/scl/fi/f13x9sb3msfh03j9v3zuu/Ficha_JGPCorporate.pdf?rlkey=5ueyujt8irf8boo28y1unjdsy&amp;st=l8xxeyy7&amp;dl=0" TargetMode="External"/><Relationship Id="rId7" Type="http://schemas.openxmlformats.org/officeDocument/2006/relationships/hyperlink" Target="https://www.dropbox.com/scl/fi/w1203bmeesc7nworc7kcn/Ficha_ValoraGuardian.pdf?rlkey=9gbkt1haqdksmpzvczqah4dr9&amp;st=culdkn6u&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5" Type="http://schemas.openxmlformats.org/officeDocument/2006/relationships/hyperlink" Target="https://www.dropbox.com/scl/fi/tm88plsgtpkxy4r9rxqrl/Ficha_Augme180.pdf?rlkey=d0jju0kw7t8b8wy8qv78vq5pe&amp;st=087jfqub&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drawing" Target="../drawings/drawing4.xml"/></Relationships>
</file>

<file path=xl/worksheets/_rels/sheet20.xml.rels><?xml version="1.0" encoding="UTF-8" standalone="yes"?>
<Relationships xmlns="http://schemas.openxmlformats.org/package/2006/relationships"><Relationship Id="rId26" Type="http://schemas.openxmlformats.org/officeDocument/2006/relationships/hyperlink" Target="https://www.dropbox.com/scl/fi/bi1mucnnjrtmmemyph377/Ficha_KNCAFiagro.pdf?rlkey=g5h7qkv092nuwkzgwwcevvnc3&amp;st=ihrtiitn&amp;dl=0" TargetMode="External"/><Relationship Id="rId117" Type="http://schemas.openxmlformats.org/officeDocument/2006/relationships/hyperlink" Target="https://www.dropbox.com/scl/fi/px2rzcb84d7sx2kb0hip4/Ficha_FundosOuroNova.pdf?rlkey=ndpxtvvifv29rsd2671qb4o7p&amp;st=chfqq0cl&amp;dl=0" TargetMode="External"/><Relationship Id="rId21" Type="http://schemas.openxmlformats.org/officeDocument/2006/relationships/hyperlink" Target="https://www.dropbox.com/scl/fi/zkr741se0yic2u3nj1qhy/Ficha_VistaHedge.pdf?rlkey=kos68mk6gnpmj773jxcu8ieci&amp;st=4lr2j9u2&amp;dl=0" TargetMode="External"/><Relationship Id="rId42" Type="http://schemas.openxmlformats.org/officeDocument/2006/relationships/hyperlink" Target="https://www.dropbox.com/scl/fi/ur0lqj6vpkmwpfdrnog02/Ficha_SPXFalcon.pdf?rlkey=dj5xshugsif6yyublrgss6sh7&amp;st=y92mj3y5&amp;dl=0" TargetMode="External"/><Relationship Id="rId47" Type="http://schemas.openxmlformats.org/officeDocument/2006/relationships/hyperlink" Target="https://www.dropbox.com/scl/fi/y0tc2houpu1sfet0kvrlc/Ficha_FundosD-lar.pdf?rlkey=ls9u8qfy3n45n2sk8w3ts2v8n&amp;st=r0jcf672&amp;dl=0" TargetMode="External"/><Relationship Id="rId63" Type="http://schemas.openxmlformats.org/officeDocument/2006/relationships/hyperlink" Target="https://www.dropbox.com/scl/fi/n32ggniri7zetj72je7vv/Ficha_Dahlia70Prev.pdf?rlkey=xso1pi9agynspm8a01banamtv&amp;st=rl0oxh4m&amp;dl=0" TargetMode="External"/><Relationship Id="rId68" Type="http://schemas.openxmlformats.org/officeDocument/2006/relationships/hyperlink" Target="https://www.dropbox.com/scl/fi/i41yksmsnc0p9v6323w3z/Ficha_AlaskaPrev.pdf?rlkey=y7zoterczkmrblfrv45h5wap3&amp;st=42su7ql9&amp;dl=0" TargetMode="External"/><Relationship Id="rId84" Type="http://schemas.openxmlformats.org/officeDocument/2006/relationships/hyperlink" Target="https://www.dropbox.com/scl/fi/90qrkhw5l2b43vf0cu006/Ficha_IbiunaHedgeSTPlus.pdf?rlkey=lbugk0b1aqomizbyl2gupfv54&amp;st=zoigl5qv&amp;dl=0" TargetMode="External"/><Relationship Id="rId89" Type="http://schemas.openxmlformats.org/officeDocument/2006/relationships/hyperlink" Target="https://www.dropbox.com/scl/fi/4uxw17hijpidhpbhuwkeq/Ficha_SPXRaptor.pdf?rlkey=ywyf2sq21csjqtxasw0xy5qlp&amp;st=y5ajdtc0&amp;dl=0" TargetMode="External"/><Relationship Id="rId112" Type="http://schemas.openxmlformats.org/officeDocument/2006/relationships/hyperlink" Target="https://www.dropbox.com/scl/fi/va6fdiki0bip0cto46e9k/Ficha_MilesAcer.pdf?rlkey=o2qdx2p1qc9ldwwq46f7llkpe&amp;st=1n2fyqgn&amp;dl=0" TargetMode="External"/><Relationship Id="rId16" Type="http://schemas.openxmlformats.org/officeDocument/2006/relationships/hyperlink" Target="https://www.dropbox.com/scl/fi/92vi7vyain0goknf3jaql/Ficha_LegacyCapitalV10.pdf?rlkey=u7x1qgwixab1fkn3w3wvfnxrn&amp;st=yfciv6ip&amp;dl=0" TargetMode="External"/><Relationship Id="rId107" Type="http://schemas.openxmlformats.org/officeDocument/2006/relationships/hyperlink" Target="https://www.dropbox.com/scl/fi/2akwmy2rt197kbpwjvts9/Ficha_RealInvestor.pdf?rlkey=rndichxxb2yef7u25yhgyg56q&amp;st=3qllmmr6&amp;dl=0" TargetMode="External"/><Relationship Id="rId11" Type="http://schemas.openxmlformats.org/officeDocument/2006/relationships/hyperlink" Target="https://www.dropbox.com/scl/fi/q9gqhsazvte1wyc47xj15/Ficha_KineaAtlasII.pdf?rlkey=njp5lm1gma651xyjr0lcy3rxr&amp;st=si3m1xui&amp;dl=0" TargetMode="External"/><Relationship Id="rId32" Type="http://schemas.openxmlformats.org/officeDocument/2006/relationships/hyperlink" Target="https://www.dropbox.com/scl/fi/el4vs77pupqloecni3d4n/Ficha_DynamoCougar.pdf?rlkey=kfgue2agfkexesvk3g6av8m1f&amp;st=33kt2pp5&amp;dl=0" TargetMode="External"/><Relationship Id="rId37" Type="http://schemas.openxmlformats.org/officeDocument/2006/relationships/hyperlink" Target="https://www.dropbox.com/scl/fi/7xh1gz722uv3swi9ixoa1/Ficha_IPParticipa-esIPG.pdf?rlkey=eyh052hu6hb4zq6oa4rke2ayc&amp;st=d6wb09pj&amp;dl=0" TargetMode="External"/><Relationship Id="rId53" Type="http://schemas.openxmlformats.org/officeDocument/2006/relationships/hyperlink" Target="https://www.dropbox.com/scl/fi/h3t220l5li0wkdsdykdgq/Ficha_IbiunaSTPrev.pdf?rlkey=zmfv6l7y2lqzbjkux0axx0q9q&amp;st=pltnfycw&amp;dl=0" TargetMode="External"/><Relationship Id="rId58" Type="http://schemas.openxmlformats.org/officeDocument/2006/relationships/hyperlink" Target="https://www.dropbox.com/scl/fi/7z0drp3wejh31639ztedt/Ficha_SPXLancerPlusPrev.pdf?rlkey=re9kcn8qw7fjci4wqor6stilv&amp;st=3sms4vcb&amp;dl=0" TargetMode="External"/><Relationship Id="rId74" Type="http://schemas.openxmlformats.org/officeDocument/2006/relationships/hyperlink" Target="https://www.dropbox.com/scl/fi/f13x9sb3msfh03j9v3zuu/Ficha_JGPCorporate.pdf?rlkey=5ueyujt8irf8boo28y1unjdsy&amp;st=l8xxeyy7&amp;dl=0" TargetMode="External"/><Relationship Id="rId79" Type="http://schemas.openxmlformats.org/officeDocument/2006/relationships/hyperlink" Target="https://www.dropbox.com/scl/fi/k9ae3hhyutnyt43kzo0sf/Ficha_JGPEcossistema360.pdf?rlkey=zq1z89ygbhl8j19g7hp9zzj5b&amp;st=56lh2lcj&amp;dl=0" TargetMode="External"/><Relationship Id="rId102" Type="http://schemas.openxmlformats.org/officeDocument/2006/relationships/hyperlink" Target="https://www.dropbox.com/scl/fi/eq48dhg6a942t2dt7cajd/Ficha_BrasilCapital30.pdf?rlkey=9tk6fs4jv8fzorlacaxmdsnnj&amp;st=6kv5no1d&amp;dl=0" TargetMode="External"/><Relationship Id="rId5" Type="http://schemas.openxmlformats.org/officeDocument/2006/relationships/hyperlink" Target="https://www.dropbox.com/scl/fi/tm88plsgtpkxy4r9rxqrl/Ficha_Augme180.pdf?rlkey=d0jju0kw7t8b8wy8qv78vq5pe&amp;st=087jfqub&amp;dl=0" TargetMode="External"/><Relationship Id="rId90" Type="http://schemas.openxmlformats.org/officeDocument/2006/relationships/hyperlink" Target="https://www.dropbox.com/scl/fi/sj2se3hf0qp5fp851tv8j/Ficha_G-veaMacro.pdf?rlkey=lhchta30uha4c4adwc3h8hpaf&amp;st=yukzo8jk&amp;dl=0" TargetMode="External"/><Relationship Id="rId95" Type="http://schemas.openxmlformats.org/officeDocument/2006/relationships/hyperlink" Target="https://www.dropbox.com/scl/fi/4zjo5b95don37s5s8vhrg/Ficha_Ita-Infra.pdf?rlkey=js01ydohqlrmnri2j11ulpdom&amp;st=cbmhh3g2&amp;dl=0" TargetMode="External"/><Relationship Id="rId22" Type="http://schemas.openxmlformats.org/officeDocument/2006/relationships/hyperlink" Target="https://www.dropbox.com/scl/fi/lbgt2v8wgw4udnj5ix2es/Ficha_VistaMultiestrat-gia.pdf?rlkey=hc07nkm76z1auv7np4lq8jicm&amp;st=zs1mfuc4&amp;dl=0" TargetMode="External"/><Relationship Id="rId27" Type="http://schemas.openxmlformats.org/officeDocument/2006/relationships/hyperlink" Target="https://www.dropbox.com/scl/fi/5lvmnrsn9np05nea8ad3l/Ficha_AtmosA-es.pdf?rlkey=x8su3ixpvcrn10qhthger9agy&amp;st=i1p2r5k6&amp;dl=0" TargetMode="External"/><Relationship Id="rId43" Type="http://schemas.openxmlformats.org/officeDocument/2006/relationships/hyperlink" Target="https://www.dropbox.com/scl/fi/d0jkawv78cc67drqrk18j/Ficha_TruxtLongBias.pdf?rlkey=5p3bckgazfeocxh0v9qd2vwgk&amp;st=emw2uha0&amp;dl=0" TargetMode="External"/><Relationship Id="rId48" Type="http://schemas.openxmlformats.org/officeDocument/2006/relationships/hyperlink" Target="https://www.dropbox.com/scl/fi/1pj5ldz8upd8d24vg6slb/Ficha_Capit-niaPrev.pdf?rlkey=fo95ucz75i21j1ww5ktdnwblh&amp;st=05zyez9x&amp;dl=0" TargetMode="External"/><Relationship Id="rId64" Type="http://schemas.openxmlformats.org/officeDocument/2006/relationships/hyperlink" Target="https://www.dropbox.com/scl/fi/6zt1hiqycik3nzh6271uv/Ficha_DahliaTotalReturnPrev.pdf?rlkey=1suldx0u06ee81v1uctusq4yv&amp;st=96vluk6t&amp;dl=0" TargetMode="External"/><Relationship Id="rId69" Type="http://schemas.openxmlformats.org/officeDocument/2006/relationships/hyperlink" Target="https://www.dropbox.com/scl/fi/sl449n4vey8jwxl49esnj/Ficha_SuperPrev.pdf?rlkey=55ekskxxwj2ptfi5m0mblwy5q&amp;st=ji6skewv&amp;dl=0" TargetMode="External"/><Relationship Id="rId113" Type="http://schemas.openxmlformats.org/officeDocument/2006/relationships/hyperlink" Target="https://www.dropbox.com/scl/fi/ur0lqj6vpkmwpfdrnog02/Ficha_SPXFalcon.pdf?rlkey=dj5xshugsif6yyublrgss6sh7&amp;st=y92mj3y5&amp;dl=0" TargetMode="External"/><Relationship Id="rId118" Type="http://schemas.openxmlformats.org/officeDocument/2006/relationships/hyperlink" Target="https://www.dropbox.com/scl/fi/y0tc2houpu1sfet0kvrlc/Ficha_FundosD-lar.pdf?rlkey=ls9u8qfy3n45n2sk8w3ts2v8n&amp;st=r0jcf672&amp;dl=0" TargetMode="External"/><Relationship Id="rId80" Type="http://schemas.openxmlformats.org/officeDocument/2006/relationships/hyperlink" Target="https://www.dropbox.com/scl/fi/ckmsb5ri5osrfnxoluvze/Ficha_GenoaCapitalRadar.pdf?rlkey=1blwv0mh4wyfeq5718erhhz1c&amp;st=z50qz9sm&amp;dl=0" TargetMode="External"/><Relationship Id="rId85" Type="http://schemas.openxmlformats.org/officeDocument/2006/relationships/hyperlink" Target="https://www.dropbox.com/scl/fi/4vzgyh6xmss3d7ou5ux5z/Ficha_KapitaloKappa.pdf?rlkey=0oqmqlviugvyjqsroi7nahd1f&amp;st=4ypm5s5x&amp;dl=0" TargetMode="External"/><Relationship Id="rId12" Type="http://schemas.openxmlformats.org/officeDocument/2006/relationships/hyperlink" Target="https://www.dropbox.com/scl/fi/wucnk0eplnwpdw63t4zx3/Ficha_Verde.pdf?rlkey=x5dapd1ahl64rwe1nmic8f58c&amp;st=e25sbf28&amp;dl=0" TargetMode="External"/><Relationship Id="rId17" Type="http://schemas.openxmlformats.org/officeDocument/2006/relationships/hyperlink" Target="https://www.dropbox.com/scl/fi/hq9br5uordyyrp3xs77z7/Ficha_SPXNimitz.pdf?rlkey=yzbb7tcuu7jl0tgghctpbsnlm&amp;st=tfnx0iw0&amp;dl=0" TargetMode="External"/><Relationship Id="rId33" Type="http://schemas.openxmlformats.org/officeDocument/2006/relationships/hyperlink" Target="https://www.dropbox.com/scl/fi/v7u2epswu8jkd0rimev5m/Ficha_VeltA-es.pdf?rlkey=4k20emyegnpwp0c0q011mkwaq&amp;st=ce9gqeg7&amp;dl=0" TargetMode="External"/><Relationship Id="rId38" Type="http://schemas.openxmlformats.org/officeDocument/2006/relationships/hyperlink" Target="https://www.dropbox.com/scl/fi/ybpcpqtsmbok7g1hmz4uc/Ficha_S-P500Nova.pdf?rlkey=mk1qr5oyu11g2udheo60t8fad&amp;st=whaf6t0b&amp;dl=0" TargetMode="External"/><Relationship Id="rId59" Type="http://schemas.openxmlformats.org/officeDocument/2006/relationships/hyperlink" Target="https://www.dropbox.com/scl/fi/ooxrykzqr4zsak8t9a1hc/Ficha_SPXRangerPrev.pdf?rlkey=exdh82kpiq4cpuewdrm1me4xp&amp;st=468frsh5&amp;dl=0" TargetMode="External"/><Relationship Id="rId103" Type="http://schemas.openxmlformats.org/officeDocument/2006/relationships/hyperlink" Target="https://www.dropbox.com/scl/fi/el4vs77pupqloecni3d4n/Ficha_DynamoCougar.pdf?rlkey=kfgue2agfkexesvk3g6av8m1f&amp;st=33kt2pp5&amp;dl=0" TargetMode="External"/><Relationship Id="rId108" Type="http://schemas.openxmlformats.org/officeDocument/2006/relationships/hyperlink" Target="https://www.dropbox.com/scl/fi/7xh1gz722uv3swi9ixoa1/Ficha_IPParticipa-esIPG.pdf?rlkey=eyh052hu6hb4zq6oa4rke2ayc&amp;st=d6wb09pj&amp;dl=0" TargetMode="External"/><Relationship Id="rId54" Type="http://schemas.openxmlformats.org/officeDocument/2006/relationships/hyperlink" Target="https://www.dropbox.com/scl/fi/l11twz4rfhkp2kzkn3cls/Ficha_KineaAtlasPrev.pdf?rlkey=piljkjsjglvntd1p5y2pzqncq&amp;st=b5x88r4m&amp;dl=0" TargetMode="External"/><Relationship Id="rId70" Type="http://schemas.openxmlformats.org/officeDocument/2006/relationships/hyperlink" Target="https://www.dropbox.com/scl/fi/9hd54hj5jqlgct3hgagqc/Ficha_HashdexNasdaqCrypto.pdf?rlkey=xpbm87lbh4zcymee09y3lqaiz&amp;st=nf6yc5z1&amp;dl=0" TargetMode="External"/><Relationship Id="rId75" Type="http://schemas.openxmlformats.org/officeDocument/2006/relationships/hyperlink" Target="https://www.dropbox.com/scl/fi/w02z5wr7yue280542ulti/Ficha_SPXSeahawk.pdf?rlkey=4pjvasfjjn77qghyiql6iqz3f&amp;st=wiifrqcl&amp;dl=0" TargetMode="External"/><Relationship Id="rId91" Type="http://schemas.openxmlformats.org/officeDocument/2006/relationships/hyperlink" Target="https://www.dropbox.com/scl/fi/a9vtb5qfhz09f9kezxaig/Ficha_G-veaMacroPlus.pdf?rlkey=9ytl3jigidwiwvu6btr29xfez&amp;st=y3c9nj8p&amp;dl=0" TargetMode="External"/><Relationship Id="rId96" Type="http://schemas.openxmlformats.org/officeDocument/2006/relationships/hyperlink" Target="https://www.dropbox.com/scl/fi/ibqxnjobzvnovj9bztkzz/Ficha_KineaInfra.pdf?rlkey=3pf7ibqhtrij45n2fl7gymqkr&amp;st=bh6l77ps&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23" Type="http://schemas.openxmlformats.org/officeDocument/2006/relationships/hyperlink" Target="https://www.dropbox.com/scl/fi/xms9kkqx0bto4txc5gwh6/Ficha_MarAbsoluto.pdf?rlkey=8zixikfnvll696t67jf7m7hom&amp;st=cm5t1kpf&amp;dl=0" TargetMode="External"/><Relationship Id="rId28" Type="http://schemas.openxmlformats.org/officeDocument/2006/relationships/hyperlink" Target="https://www.dropbox.com/scl/fi/3wk24bzbfrqbso2hq4ov8/Ficha_BogariValue.pdf?rlkey=ew7yk63ejsimczh7bczmpgmtb&amp;st=2g701quo&amp;dl=0" TargetMode="External"/><Relationship Id="rId49" Type="http://schemas.openxmlformats.org/officeDocument/2006/relationships/hyperlink" Target="https://www.dropbox.com/scl/fi/h8qn4tma0qjzknukh6fb8/Ficha_JGPCr-ditoPrev.pdf?rlkey=68uieozf69icy4oynmstyb3ww&amp;st=7r92xc03&amp;dl=0" TargetMode="External"/><Relationship Id="rId114" Type="http://schemas.openxmlformats.org/officeDocument/2006/relationships/hyperlink" Target="https://www.dropbox.com/scl/fi/d0jkawv78cc67drqrk18j/Ficha_TruxtLongBias.pdf?rlkey=5p3bckgazfeocxh0v9qd2vwgk&amp;st=emw2uha0&amp;dl=0" TargetMode="External"/><Relationship Id="rId119" Type="http://schemas.openxmlformats.org/officeDocument/2006/relationships/hyperlink" Target="https://www.dropbox.com/scl/fi/9hd54hj5jqlgct3hgagqc/Ficha_HashdexNasdaqCrypto.pdf?rlkey=xpbm87lbh4zcymee09y3lqaiz&amp;st=nf6yc5z1&amp;dl=0" TargetMode="External"/><Relationship Id="rId44" Type="http://schemas.openxmlformats.org/officeDocument/2006/relationships/hyperlink" Target="https://www.dropbox.com/scl/fi/cm04tjs9url4kpke0bp6i/Ficha_Spectra.pdf?rlkey=wv25o7dbrenhsx2ihfguldvr8&amp;st=newxfk2y&amp;dl=0" TargetMode="External"/><Relationship Id="rId60" Type="http://schemas.openxmlformats.org/officeDocument/2006/relationships/hyperlink" Target="https://www.dropbox.com/scl/fi/1j6o3jcsl4efgaeuzzg3w/Ficha_HIXPrev.pdf?rlkey=hpzsqy6jg2a9wsbeiqcq5t8vh&amp;st=ac9aofxr&amp;dl=0" TargetMode="External"/><Relationship Id="rId65" Type="http://schemas.openxmlformats.org/officeDocument/2006/relationships/hyperlink" Target="https://www.dropbox.com/scl/fi/vh5rwwjd2ra6o3609bzzc/Ficha_SPXLongBiasPrev.pdf?rlkey=a308xhg0o3a7lzohxxhku9g9h&amp;st=ijkbyzxa&amp;dl=0" TargetMode="External"/><Relationship Id="rId81" Type="http://schemas.openxmlformats.org/officeDocument/2006/relationships/hyperlink" Target="https://www.dropbox.com/scl/fi/k2j1tcgho0y5fo7v5iryu/Ficha_IbiunaHedgeST.pdf?rlkey=kxkd2yvoq10lopdwvz9updovw&amp;st=num2ultg&amp;dl=0" TargetMode="External"/><Relationship Id="rId86" Type="http://schemas.openxmlformats.org/officeDocument/2006/relationships/hyperlink" Target="https://www.dropbox.com/scl/fi/na5wsxfryjd2781oa76x0/Ficha_KapitaloZeta.pdf?rlkey=563rotbpfel65jvwt6bj1kbcn&amp;st=svpegsg1&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hyperlink" Target="https://www.dropbox.com/scl/fi/ckmsb5ri5osrfnxoluvze/Ficha_GenoaCapitalRadar.pdf?rlkey=1blwv0mh4wyfeq5718erhhz1c&amp;st=z50qz9sm&amp;dl=0" TargetMode="External"/><Relationship Id="rId13" Type="http://schemas.openxmlformats.org/officeDocument/2006/relationships/hyperlink" Target="https://www.dropbox.com/scl/fi/90qrkhw5l2b43vf0cu006/Ficha_IbiunaHedgeSTPlus.pdf?rlkey=lbugk0b1aqomizbyl2gupfv54&amp;st=zoigl5qv&amp;dl=0" TargetMode="External"/><Relationship Id="rId18" Type="http://schemas.openxmlformats.org/officeDocument/2006/relationships/hyperlink" Target="https://www.dropbox.com/scl/fi/4uxw17hijpidhpbhuwkeq/Ficha_SPXRaptor.pdf?rlkey=ywyf2sq21csjqtxasw0xy5qlp&amp;st=y5ajdtc0&amp;dl=0" TargetMode="External"/><Relationship Id="rId39" Type="http://schemas.openxmlformats.org/officeDocument/2006/relationships/hyperlink" Target="https://www.dropbox.com/scl/fi/gxkt2ylrpm1ho2wunwpre/Ficha_DahliaTotalReturn.pdf?rlkey=pj40s2etfnb7dv2affxpvvumy&amp;st=4sezeu11&amp;dl=0" TargetMode="External"/><Relationship Id="rId109" Type="http://schemas.openxmlformats.org/officeDocument/2006/relationships/hyperlink" Target="https://www.dropbox.com/scl/fi/ybpcpqtsmbok7g1hmz4uc/Ficha_S-P500Nova.pdf?rlkey=mk1qr5oyu11g2udheo60t8fad&amp;st=whaf6t0b&amp;dl=0" TargetMode="External"/><Relationship Id="rId34" Type="http://schemas.openxmlformats.org/officeDocument/2006/relationships/hyperlink" Target="https://www.dropbox.com/scl/fi/593hbm0wcuzqqefsab39i/Ficha_HIXCapital.pdf?rlkey=61a41ism7nhay88pnnbtpyy9x&amp;st=x92t77hp&amp;dl=0" TargetMode="External"/><Relationship Id="rId50" Type="http://schemas.openxmlformats.org/officeDocument/2006/relationships/hyperlink" Target="https://www.dropbox.com/scl/fi/7pzjdzit3ktjg2e0sk78r/Ficha_AugmePrevHY.pdf?rlkey=ht1nvpocf26t2fp4auu2zpy9q&amp;st=bgfwnt7h&amp;dl=0" TargetMode="External"/><Relationship Id="rId55" Type="http://schemas.openxmlformats.org/officeDocument/2006/relationships/hyperlink" Target="https://www.dropbox.com/scl/fi/eiizjtb8762ag4zh81jce/Ficha_VerdePrev60.pdf?rlkey=pqkz87z01eurlss3cagmw098u&amp;st=c8rw6x72&amp;dl=0" TargetMode="External"/><Relationship Id="rId76" Type="http://schemas.openxmlformats.org/officeDocument/2006/relationships/hyperlink" Target="https://www.dropbox.com/scl/fi/tm88plsgtpkxy4r9rxqrl/Ficha_Augme180.pdf?rlkey=d0jju0kw7t8b8wy8qv78vq5pe&amp;st=087jfqub&amp;dl=0" TargetMode="External"/><Relationship Id="rId97" Type="http://schemas.openxmlformats.org/officeDocument/2006/relationships/hyperlink" Target="https://www.dropbox.com/scl/fi/bi1mucnnjrtmmemyph377/Ficha_KNCAFiagro.pdf?rlkey=g5h7qkv092nuwkzgwwcevvnc3&amp;st=ihrtiitn&amp;dl=0" TargetMode="External"/><Relationship Id="rId104" Type="http://schemas.openxmlformats.org/officeDocument/2006/relationships/hyperlink" Target="https://www.dropbox.com/scl/fi/v7u2epswu8jkd0rimev5m/Ficha_VeltA-es.pdf?rlkey=4k20emyegnpwp0c0q011mkwaq&amp;st=ce9gqeg7&amp;dl=0" TargetMode="External"/><Relationship Id="rId120" Type="http://schemas.openxmlformats.org/officeDocument/2006/relationships/hyperlink" Target="https://www.dropbox.com/scl/fi/m5fontjs02nr20l8kyu0f/Ficha_B2V_Bridge.pdf?rlkey=vi8mzwt1u3dm6a9ggz6lkgwp1&amp;st=y0wycfa5&amp;dl=0" TargetMode="External"/><Relationship Id="rId7" Type="http://schemas.openxmlformats.org/officeDocument/2006/relationships/hyperlink" Target="https://www.dropbox.com/scl/fi/w1203bmeesc7nworc7kcn/Ficha_ValoraGuardian.pdf?rlkey=9gbkt1haqdksmpzvczqah4dr9&amp;st=culdkn6u&amp;dl=0" TargetMode="External"/><Relationship Id="rId71" Type="http://schemas.openxmlformats.org/officeDocument/2006/relationships/hyperlink" Target="https://www.dropbox.com/scl/fi/m5fontjs02nr20l8kyu0f/Ficha_B2V_Bridge.pdf?rlkey=vi8mzwt1u3dm6a9ggz6lkgwp1&amp;st=y0wycfa5&amp;dl=0" TargetMode="External"/><Relationship Id="rId92" Type="http://schemas.openxmlformats.org/officeDocument/2006/relationships/hyperlink" Target="https://www.dropbox.com/scl/fi/zkr741se0yic2u3nj1qhy/Ficha_VistaHedge.pdf?rlkey=kos68mk6gnpmj773jxcu8ieci&amp;st=4lr2j9u2&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29" Type="http://schemas.openxmlformats.org/officeDocument/2006/relationships/hyperlink" Target="https://www.dropbox.com/scl/fi/cxx4w4w4ry3j7v5lfsmlo/Ficha_BogariValueQ.pdf?rlkey=o2r1wywiszx3hutxh5l7rri3e&amp;st=050spynj&amp;dl=0" TargetMode="External"/><Relationship Id="rId24" Type="http://schemas.openxmlformats.org/officeDocument/2006/relationships/hyperlink" Target="https://www.dropbox.com/scl/fi/4zjo5b95don37s5s8vhrg/Ficha_Ita-Infra.pdf?rlkey=js01ydohqlrmnri2j11ulpdom&amp;st=cbmhh3g2&amp;dl=0" TargetMode="External"/><Relationship Id="rId40" Type="http://schemas.openxmlformats.org/officeDocument/2006/relationships/hyperlink" Target="https://www.dropbox.com/scl/fi/56qwgxf1995vg8tqkq6hr/Ficha_ForpusA-es.pdf?rlkey=pqk4i8r7b9vdy5kkbs0ji7jlw&amp;st=qe8in3p2&amp;dl=0" TargetMode="External"/><Relationship Id="rId45" Type="http://schemas.openxmlformats.org/officeDocument/2006/relationships/hyperlink" Target="https://www.dropbox.com/scl/fi/eabde824601cpyy29xx2r/Ficha_Alaska.pdf?rlkey=qju57twiaibgl4bspl1uvedja&amp;st=jt9qcxqu&amp;dl=0" TargetMode="External"/><Relationship Id="rId66" Type="http://schemas.openxmlformats.org/officeDocument/2006/relationships/hyperlink" Target="https://www.dropbox.com/scl/fi/lzxzp3y8xe7ztsw1oz8w8/Ficha_EncorePrev70.pdf?rlkey=kxmc47opcis7z6fc8bse9g0va&amp;st=3xowe7y2&amp;dl=0" TargetMode="External"/><Relationship Id="rId87" Type="http://schemas.openxmlformats.org/officeDocument/2006/relationships/hyperlink" Target="https://www.dropbox.com/scl/fi/92vi7vyain0goknf3jaql/Ficha_LegacyCapitalV10.pdf?rlkey=u7x1qgwixab1fkn3w3wvfnxrn&amp;st=yfciv6ip&amp;dl=0" TargetMode="External"/><Relationship Id="rId110" Type="http://schemas.openxmlformats.org/officeDocument/2006/relationships/hyperlink" Target="https://www.dropbox.com/scl/fi/gxkt2ylrpm1ho2wunwpre/Ficha_DahliaTotalReturn.pdf?rlkey=pj40s2etfnb7dv2affxpvvumy&amp;st=4sezeu11&amp;dl=0" TargetMode="External"/><Relationship Id="rId115" Type="http://schemas.openxmlformats.org/officeDocument/2006/relationships/hyperlink" Target="https://www.dropbox.com/scl/fi/cm04tjs9url4kpke0bp6i/Ficha_Spectra.pdf?rlkey=wv25o7dbrenhsx2ihfguldvr8&amp;st=newxfk2y&amp;dl=0" TargetMode="External"/><Relationship Id="rId61" Type="http://schemas.openxmlformats.org/officeDocument/2006/relationships/hyperlink" Target="https://www.dropbox.com/scl/fi/o4ixt4zzli99z2vbcuz76/Ficha_BogariPrev.pdf?rlkey=9geqc6arf6b9o8lnvwelym5xd&amp;st=bctmljhi&amp;dl=0" TargetMode="External"/><Relationship Id="rId82" Type="http://schemas.openxmlformats.org/officeDocument/2006/relationships/hyperlink" Target="https://www.dropbox.com/scl/fi/q9gqhsazvte1wyc47xj15/Ficha_KineaAtlasII.pdf?rlkey=njp5lm1gma651xyjr0lcy3rxr&amp;st=si3m1xui&amp;dl=0" TargetMode="External"/><Relationship Id="rId19" Type="http://schemas.openxmlformats.org/officeDocument/2006/relationships/hyperlink" Target="https://www.dropbox.com/scl/fi/sj2se3hf0qp5fp851tv8j/Ficha_G-veaMacro.pdf?rlkey=lhchta30uha4c4adwc3h8hpaf&amp;st=yukzo8jk&amp;dl=0" TargetMode="External"/><Relationship Id="rId14" Type="http://schemas.openxmlformats.org/officeDocument/2006/relationships/hyperlink" Target="https://www.dropbox.com/scl/fi/4vzgyh6xmss3d7ou5ux5z/Ficha_KapitaloKappa.pdf?rlkey=0oqmqlviugvyjqsroi7nahd1f&amp;st=4ypm5s5x&amp;dl=0" TargetMode="External"/><Relationship Id="rId30" Type="http://schemas.openxmlformats.org/officeDocument/2006/relationships/hyperlink" Target="https://www.dropbox.com/scl/fi/zie77wf5dmrtg3cxs7uoj/Ficha_BrasilCapital.pdf?rlkey=4pjw5hri6mc1742wk6q0tf87h&amp;st=vgtgeeyv&amp;dl=0" TargetMode="External"/><Relationship Id="rId35" Type="http://schemas.openxmlformats.org/officeDocument/2006/relationships/hyperlink" Target="https://www.dropbox.com/scl/fi/n268dcvwunle66rvixkwd/Ficha_HIXCapitalInstitucional.pdf?rlkey=0agzq2xa01y2610vcwho8v5h1&amp;st=0i0u5gt9&amp;dl=0" TargetMode="External"/><Relationship Id="rId56" Type="http://schemas.openxmlformats.org/officeDocument/2006/relationships/hyperlink" Target="https://www.dropbox.com/scl/fi/s5glxi0ge0tehey1zwcfx/Ficha_KapitaloZetaPrev.pdf?rlkey=qhp1bgp1yfp1ftix6xo48kedu&amp;st=0huw7x22&amp;dl=0" TargetMode="External"/><Relationship Id="rId77" Type="http://schemas.openxmlformats.org/officeDocument/2006/relationships/hyperlink" Target="https://www.dropbox.com/scl/fi/llfaam6eymh3kev8uc69w/Ficha_Capit-niaRadar90.pdf?rlkey=5sjzsdkgb3yr0uadornkre275&amp;st=0tavmch2&amp;dl=0" TargetMode="External"/><Relationship Id="rId100" Type="http://schemas.openxmlformats.org/officeDocument/2006/relationships/hyperlink" Target="https://www.dropbox.com/scl/fi/cxx4w4w4ry3j7v5lfsmlo/Ficha_BogariValueQ.pdf?rlkey=o2r1wywiszx3hutxh5l7rri3e&amp;st=050spynj&amp;dl=0" TargetMode="External"/><Relationship Id="rId105" Type="http://schemas.openxmlformats.org/officeDocument/2006/relationships/hyperlink" Target="https://www.dropbox.com/scl/fi/593hbm0wcuzqqefsab39i/Ficha_HIXCapital.pdf?rlkey=61a41ism7nhay88pnnbtpyy9x&amp;st=x92t77hp&amp;dl=0" TargetMode="External"/><Relationship Id="rId8" Type="http://schemas.openxmlformats.org/officeDocument/2006/relationships/hyperlink" Target="https://www.dropbox.com/scl/fi/k9ae3hhyutnyt43kzo0sf/Ficha_JGPEcossistema360.pdf?rlkey=zq1z89ygbhl8j19g7hp9zzj5b&amp;st=56lh2lcj&amp;dl=0" TargetMode="External"/><Relationship Id="rId51" Type="http://schemas.openxmlformats.org/officeDocument/2006/relationships/hyperlink" Target="https://www.dropbox.com/scl/fi/9rurgfkiw5vd82399u4yl/Ficha_G-veaMacroPrev.pdf?rlkey=a2ourkil0aep6luh41czjkywp&amp;st=uo0ychpn&amp;dl=0" TargetMode="External"/><Relationship Id="rId72" Type="http://schemas.openxmlformats.org/officeDocument/2006/relationships/hyperlink" Target="https://www.dropbox.com/scl/fi/77t6grzt1x45b8tbooods/Ficha_Augme30.pdf?rlkey=9uqt83dapx9cx9prr0t6bxk2f&amp;st=q4j5x67h&amp;dl=0" TargetMode="External"/><Relationship Id="rId93" Type="http://schemas.openxmlformats.org/officeDocument/2006/relationships/hyperlink" Target="https://www.dropbox.com/scl/fi/lbgt2v8wgw4udnj5ix2es/Ficha_VistaMultiestrat-gia.pdf?rlkey=hc07nkm76z1auv7np4lq8jicm&amp;st=zs1mfuc4&amp;dl=0" TargetMode="External"/><Relationship Id="rId98" Type="http://schemas.openxmlformats.org/officeDocument/2006/relationships/hyperlink" Target="https://www.dropbox.com/scl/fi/5lvmnrsn9np05nea8ad3l/Ficha_AtmosA-es.pdf?rlkey=x8su3ixpvcrn10qhthger9agy&amp;st=i1p2r5k6&amp;dl=0" TargetMode="External"/><Relationship Id="rId121" Type="http://schemas.openxmlformats.org/officeDocument/2006/relationships/drawing" Target="../drawings/drawing5.xml"/><Relationship Id="rId3" Type="http://schemas.openxmlformats.org/officeDocument/2006/relationships/hyperlink" Target="https://www.dropbox.com/scl/fi/f13x9sb3msfh03j9v3zuu/Ficha_JGPCorporate.pdf?rlkey=5ueyujt8irf8boo28y1unjdsy&amp;st=l8xxeyy7&amp;dl=0" TargetMode="External"/><Relationship Id="rId25" Type="http://schemas.openxmlformats.org/officeDocument/2006/relationships/hyperlink" Target="https://www.dropbox.com/scl/fi/ibqxnjobzvnovj9bztkzz/Ficha_KineaInfra.pdf?rlkey=3pf7ibqhtrij45n2fl7gymqkr&amp;st=bh6l77ps&amp;dl=0" TargetMode="External"/><Relationship Id="rId46" Type="http://schemas.openxmlformats.org/officeDocument/2006/relationships/hyperlink" Target="https://www.dropbox.com/scl/fi/px2rzcb84d7sx2kb0hip4/Ficha_FundosOuroNova.pdf?rlkey=ndpxtvvifv29rsd2671qb4o7p&amp;st=chfqq0cl&amp;dl=0" TargetMode="External"/><Relationship Id="rId67" Type="http://schemas.openxmlformats.org/officeDocument/2006/relationships/hyperlink" Target="https://www.dropbox.com/scl/fi/asjiqglqr0557wdx5aira/Ficha_EncorePrev100.pdf?rlkey=uel1me15hfobhsy2pnc8sj6yj&amp;st=y1w3fy5r&amp;dl=0" TargetMode="External"/><Relationship Id="rId116" Type="http://schemas.openxmlformats.org/officeDocument/2006/relationships/hyperlink" Target="https://www.dropbox.com/scl/fi/eabde824601cpyy29xx2r/Ficha_Alaska.pdf?rlkey=qju57twiaibgl4bspl1uvedja&amp;st=jt9qcxqu&amp;dl=0" TargetMode="External"/><Relationship Id="rId20" Type="http://schemas.openxmlformats.org/officeDocument/2006/relationships/hyperlink" Target="https://www.dropbox.com/scl/fi/a9vtb5qfhz09f9kezxaig/Ficha_G-veaMacroPlus.pdf?rlkey=9ytl3jigidwiwvu6btr29xfez&amp;st=y3c9nj8p&amp;dl=0" TargetMode="External"/><Relationship Id="rId41" Type="http://schemas.openxmlformats.org/officeDocument/2006/relationships/hyperlink" Target="https://www.dropbox.com/scl/fi/va6fdiki0bip0cto46e9k/Ficha_MilesAcer.pdf?rlkey=o2qdx2p1qc9ldwwq46f7llkpe&amp;st=1n2fyqgn&amp;dl=0" TargetMode="External"/><Relationship Id="rId62" Type="http://schemas.openxmlformats.org/officeDocument/2006/relationships/hyperlink" Target="https://www.dropbox.com/scl/fi/gqygx7k50lm915qraz798/Ficha_BrasilCapitalPrev.pdf?rlkey=pay8hhvs6qqr1008y29locrsc&amp;st=6xqr9uno&amp;dl=0" TargetMode="External"/><Relationship Id="rId83" Type="http://schemas.openxmlformats.org/officeDocument/2006/relationships/hyperlink" Target="https://www.dropbox.com/scl/fi/wucnk0eplnwpdw63t4zx3/Ficha_Verde.pdf?rlkey=x5dapd1ahl64rwe1nmic8f58c&amp;st=e25sbf28&amp;dl=0" TargetMode="External"/><Relationship Id="rId88" Type="http://schemas.openxmlformats.org/officeDocument/2006/relationships/hyperlink" Target="https://www.dropbox.com/scl/fi/hq9br5uordyyrp3xs77z7/Ficha_SPXNimitz.pdf?rlkey=yzbb7tcuu7jl0tgghctpbsnlm&amp;st=tfnx0iw0&amp;dl=0" TargetMode="External"/><Relationship Id="rId111" Type="http://schemas.openxmlformats.org/officeDocument/2006/relationships/hyperlink" Target="https://www.dropbox.com/scl/fi/56qwgxf1995vg8tqkq6hr/Ficha_ForpusA-es.pdf?rlkey=pqk4i8r7b9vdy5kkbs0ji7jlw&amp;st=qe8in3p2&amp;dl=0" TargetMode="External"/><Relationship Id="rId15" Type="http://schemas.openxmlformats.org/officeDocument/2006/relationships/hyperlink" Target="https://www.dropbox.com/scl/fi/na5wsxfryjd2781oa76x0/Ficha_KapitaloZeta.pdf?rlkey=563rotbpfel65jvwt6bj1kbcn&amp;st=svpegsg1&amp;dl=0" TargetMode="External"/><Relationship Id="rId36" Type="http://schemas.openxmlformats.org/officeDocument/2006/relationships/hyperlink" Target="https://www.dropbox.com/scl/fi/2akwmy2rt197kbpwjvts9/Ficha_RealInvestor.pdf?rlkey=rndichxxb2yef7u25yhgyg56q&amp;st=3qllmmr6&amp;dl=0" TargetMode="External"/><Relationship Id="rId57" Type="http://schemas.openxmlformats.org/officeDocument/2006/relationships/hyperlink" Target="https://www.dropbox.com/scl/fi/oejf68nlsrdqxfssr2x1h/Ficha_LegacyCapitalPrev.pdf?rlkey=oro76ts3y8cqi3tpnsshw1f0p&amp;st=fvh7fe23&amp;dl=0" TargetMode="External"/><Relationship Id="rId106" Type="http://schemas.openxmlformats.org/officeDocument/2006/relationships/hyperlink" Target="https://www.dropbox.com/scl/fi/n268dcvwunle66rvixkwd/Ficha_HIXCapitalInstitucional.pdf?rlkey=0agzq2xa01y2610vcwho8v5h1&amp;st=0i0u5gt9&amp;dl=0" TargetMode="External"/><Relationship Id="rId10" Type="http://schemas.openxmlformats.org/officeDocument/2006/relationships/hyperlink" Target="https://www.dropbox.com/scl/fi/k2j1tcgho0y5fo7v5iryu/Ficha_IbiunaHedgeST.pdf?rlkey=kxkd2yvoq10lopdwvz9updovw&amp;st=num2ultg&amp;dl=0" TargetMode="External"/><Relationship Id="rId31" Type="http://schemas.openxmlformats.org/officeDocument/2006/relationships/hyperlink" Target="https://www.dropbox.com/scl/fi/eq48dhg6a942t2dt7cajd/Ficha_BrasilCapital30.pdf?rlkey=9tk6fs4jv8fzorlacaxmdsnnj&amp;st=6kv5no1d&amp;dl=0" TargetMode="External"/><Relationship Id="rId52" Type="http://schemas.openxmlformats.org/officeDocument/2006/relationships/hyperlink" Target="https://www.dropbox.com/scl/fi/an83a70o9jmpxjjcyjkx9/Ficha_GenoaCapitalCruisePrev.pdf?rlkey=1avjfkfhsabin7nlu2aukouox&amp;st=bh6azm6t&amp;dl=0" TargetMode="External"/><Relationship Id="rId73" Type="http://schemas.openxmlformats.org/officeDocument/2006/relationships/hyperlink" Target="https://www.dropbox.com/scl/fi/vjnnkykwnxcx4ba3n5wdr/Ficha_Capit-niaPremium45.pdf?rlkey=etcftbp7w9t89ikbuqetqxijt&amp;st=2nq64na1&amp;dl=0" TargetMode="External"/><Relationship Id="rId78" Type="http://schemas.openxmlformats.org/officeDocument/2006/relationships/hyperlink" Target="https://www.dropbox.com/scl/fi/w1203bmeesc7nworc7kcn/Ficha_ValoraGuardian.pdf?rlkey=9gbkt1haqdksmpzvczqah4dr9&amp;st=culdkn6u&amp;dl=0" TargetMode="External"/><Relationship Id="rId94" Type="http://schemas.openxmlformats.org/officeDocument/2006/relationships/hyperlink" Target="https://www.dropbox.com/scl/fi/xms9kkqx0bto4txc5gwh6/Ficha_MarAbsoluto.pdf?rlkey=8zixikfnvll696t67jf7m7hom&amp;st=cm5t1kpf&amp;dl=0" TargetMode="External"/><Relationship Id="rId99" Type="http://schemas.openxmlformats.org/officeDocument/2006/relationships/hyperlink" Target="https://www.dropbox.com/scl/fi/3wk24bzbfrqbso2hq4ov8/Ficha_BogariValue.pdf?rlkey=ew7yk63ejsimczh7bczmpgmtb&amp;st=2g701quo&amp;dl=0" TargetMode="External"/><Relationship Id="rId101" Type="http://schemas.openxmlformats.org/officeDocument/2006/relationships/hyperlink" Target="https://www.dropbox.com/scl/fi/zie77wf5dmrtg3cxs7uoj/Ficha_BrasilCapital.pdf?rlkey=4pjw5hri6mc1742wk6q0tf87h&amp;st=vgtgeeyv&amp;dl=0"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8.xml.rels><?xml version="1.0" encoding="UTF-8" standalone="yes"?>
<Relationships xmlns="http://schemas.openxmlformats.org/package/2006/relationships"><Relationship Id="rId3" Type="http://schemas.openxmlformats.org/officeDocument/2006/relationships/hyperlink" Target="https://investimentos.btgpactual.com/fundos-de-investimento/absolute-hidra-ipca-infra-ficfirf-crpr" TargetMode="External"/><Relationship Id="rId7" Type="http://schemas.openxmlformats.org/officeDocument/2006/relationships/drawing" Target="../drawings/drawing8.xml"/><Relationship Id="rId2" Type="http://schemas.openxmlformats.org/officeDocument/2006/relationships/hyperlink" Target="https://investimentos.btgpactual.com/fundos-de-investimento/btg-cdb-plus-firf-crpr" TargetMode="External"/><Relationship Id="rId1" Type="http://schemas.openxmlformats.org/officeDocument/2006/relationships/hyperlink" Target="https://investimentos.btgpactual.com/fundos-de-investimento/absolute-delfos-ficfirf-lp-crpr" TargetMode="External"/><Relationship Id="rId6" Type="http://schemas.openxmlformats.org/officeDocument/2006/relationships/hyperlink" Target="https://investimentos.btgpactual.com/fundos-de-investimento/arx-elbrus-incentivado-infra-firf" TargetMode="External"/><Relationship Id="rId5" Type="http://schemas.openxmlformats.org/officeDocument/2006/relationships/hyperlink" Target="https://investimentos.btgpactual.com/fundos-de-investimento/spx-patriot-ficfia" TargetMode="External"/><Relationship Id="rId4" Type="http://schemas.openxmlformats.org/officeDocument/2006/relationships/hyperlink" Target="https://investimentos.btgpactual.com/fundos-de-investimento/armor-axe-ficfi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3453F-E90A-469C-A6FA-18C0FFBDF3D4}">
  <dimension ref="A1:H39"/>
  <sheetViews>
    <sheetView topLeftCell="A6" workbookViewId="0">
      <selection activeCell="A42" sqref="A42:A43"/>
    </sheetView>
  </sheetViews>
  <sheetFormatPr baseColWidth="10" defaultColWidth="8.83203125" defaultRowHeight="15"/>
  <cols>
    <col min="1" max="1" width="37" bestFit="1" customWidth="1"/>
    <col min="2" max="2" width="14.33203125" style="1" bestFit="1" customWidth="1"/>
    <col min="3" max="3" width="9.1640625" style="3"/>
    <col min="4" max="4" width="13.5" bestFit="1" customWidth="1"/>
    <col min="5" max="5" width="18.83203125" bestFit="1" customWidth="1"/>
    <col min="6" max="7" width="30.33203125" bestFit="1" customWidth="1"/>
    <col min="8" max="8" width="14" bestFit="1" customWidth="1"/>
  </cols>
  <sheetData>
    <row r="1" spans="1:8">
      <c r="A1" t="s">
        <v>0</v>
      </c>
    </row>
    <row r="2" spans="1:8">
      <c r="A2" t="s">
        <v>56</v>
      </c>
      <c r="B2" s="4">
        <v>0.14899999999999999</v>
      </c>
    </row>
    <row r="3" spans="1:8">
      <c r="A3" t="s">
        <v>57</v>
      </c>
      <c r="B3" s="4">
        <v>5.2299999999999999E-2</v>
      </c>
    </row>
    <row r="7" spans="1:8">
      <c r="A7" t="s">
        <v>1</v>
      </c>
      <c r="B7" s="1" t="s">
        <v>5</v>
      </c>
      <c r="C7" s="3" t="s">
        <v>3</v>
      </c>
      <c r="D7" t="s">
        <v>2</v>
      </c>
      <c r="E7" t="s">
        <v>58</v>
      </c>
      <c r="F7" t="s">
        <v>39</v>
      </c>
      <c r="G7" t="s">
        <v>40</v>
      </c>
      <c r="H7" t="s">
        <v>38</v>
      </c>
    </row>
    <row r="8" spans="1:8">
      <c r="A8" t="s">
        <v>4</v>
      </c>
      <c r="B8" s="1">
        <v>124496.95</v>
      </c>
      <c r="C8" s="5">
        <f t="shared" ref="C8:C39" si="0">B8/(SUM($B$8:$B$39))</f>
        <v>3.4567438617019136E-2</v>
      </c>
      <c r="D8" t="s">
        <v>37</v>
      </c>
      <c r="E8">
        <v>1.99</v>
      </c>
      <c r="F8" s="3">
        <v>1.2064999999999999</v>
      </c>
      <c r="G8" s="3">
        <v>1.3894</v>
      </c>
      <c r="H8">
        <v>181</v>
      </c>
    </row>
    <row r="9" spans="1:8">
      <c r="A9" t="s">
        <v>6</v>
      </c>
      <c r="B9" s="1">
        <v>208679.1</v>
      </c>
      <c r="C9" s="5">
        <f t="shared" si="0"/>
        <v>5.7941194381908936E-2</v>
      </c>
      <c r="D9" t="s">
        <v>37</v>
      </c>
      <c r="E9">
        <v>-1.03</v>
      </c>
      <c r="F9" s="3">
        <v>0.72689999999999999</v>
      </c>
      <c r="G9" s="3">
        <v>1.4274</v>
      </c>
      <c r="H9">
        <v>59</v>
      </c>
    </row>
    <row r="10" spans="1:8">
      <c r="A10" t="s">
        <v>7</v>
      </c>
      <c r="B10" s="1">
        <v>11367.9</v>
      </c>
      <c r="C10" s="5">
        <f t="shared" si="0"/>
        <v>3.1563760032226637E-3</v>
      </c>
      <c r="D10" t="s">
        <v>37</v>
      </c>
      <c r="F10" s="3">
        <v>2.6610999999999998</v>
      </c>
      <c r="G10" s="3">
        <v>3.2684000000000002</v>
      </c>
      <c r="H10">
        <v>59</v>
      </c>
    </row>
    <row r="11" spans="1:8">
      <c r="A11" t="s">
        <v>8</v>
      </c>
      <c r="B11" s="1">
        <v>62032.88</v>
      </c>
      <c r="C11" s="5">
        <f t="shared" si="0"/>
        <v>1.7223857866694035E-2</v>
      </c>
      <c r="D11" t="s">
        <v>59</v>
      </c>
      <c r="E11">
        <v>1.2</v>
      </c>
      <c r="F11" s="3">
        <v>1.1926000000000001</v>
      </c>
      <c r="G11" s="3">
        <v>1.3250999999999999</v>
      </c>
      <c r="H11">
        <v>61</v>
      </c>
    </row>
    <row r="12" spans="1:8">
      <c r="A12" t="s">
        <v>9</v>
      </c>
      <c r="B12" s="1">
        <v>11237.39</v>
      </c>
      <c r="C12" s="5">
        <f t="shared" si="0"/>
        <v>3.120138999714488E-3</v>
      </c>
      <c r="D12" t="s">
        <v>37</v>
      </c>
      <c r="E12">
        <v>-1.07</v>
      </c>
      <c r="F12" s="3">
        <v>-0.1178</v>
      </c>
      <c r="G12" s="3">
        <v>1.2454000000000001</v>
      </c>
      <c r="H12">
        <v>15</v>
      </c>
    </row>
    <row r="13" spans="1:8">
      <c r="A13" t="s">
        <v>10</v>
      </c>
      <c r="B13" s="1">
        <v>18401.25</v>
      </c>
      <c r="C13" s="5">
        <f t="shared" si="0"/>
        <v>5.1092342410912345E-3</v>
      </c>
      <c r="D13" t="s">
        <v>60</v>
      </c>
      <c r="E13">
        <v>-1.39</v>
      </c>
      <c r="F13" s="3">
        <v>1.49E-2</v>
      </c>
      <c r="G13" s="3">
        <v>7.0697999999999999</v>
      </c>
      <c r="H13">
        <v>32</v>
      </c>
    </row>
    <row r="14" spans="1:8">
      <c r="A14" t="s">
        <v>11</v>
      </c>
      <c r="B14" s="1">
        <v>609742.9</v>
      </c>
      <c r="C14" s="5">
        <f t="shared" si="0"/>
        <v>0.16929933036844066</v>
      </c>
      <c r="D14" s="3" t="s">
        <v>37</v>
      </c>
      <c r="E14">
        <v>38.299999999999997</v>
      </c>
      <c r="F14" s="3">
        <v>1.1803999999999999</v>
      </c>
      <c r="G14" s="3">
        <v>1.3718000000000001</v>
      </c>
      <c r="H14">
        <v>181</v>
      </c>
    </row>
    <row r="15" spans="1:8">
      <c r="A15" t="s">
        <v>12</v>
      </c>
      <c r="B15" s="1">
        <v>259887.91</v>
      </c>
      <c r="C15" s="5">
        <f t="shared" si="0"/>
        <v>7.2159674403512647E-2</v>
      </c>
      <c r="D15" t="s">
        <v>37</v>
      </c>
      <c r="E15">
        <v>25.39</v>
      </c>
      <c r="F15" s="3">
        <v>1.2585</v>
      </c>
      <c r="G15" s="3">
        <v>1.3893</v>
      </c>
      <c r="H15">
        <v>61</v>
      </c>
    </row>
    <row r="16" spans="1:8">
      <c r="A16" t="s">
        <v>13</v>
      </c>
      <c r="B16" s="1">
        <v>16485.61</v>
      </c>
      <c r="C16" s="5">
        <f t="shared" si="0"/>
        <v>4.5773435553169524E-3</v>
      </c>
      <c r="D16" t="s">
        <v>60</v>
      </c>
      <c r="E16">
        <v>0.11</v>
      </c>
      <c r="F16" s="3">
        <v>2.266</v>
      </c>
      <c r="G16" s="3">
        <v>1.7088000000000001</v>
      </c>
      <c r="H16">
        <v>182</v>
      </c>
    </row>
    <row r="17" spans="1:8">
      <c r="A17" t="s">
        <v>14</v>
      </c>
      <c r="B17" s="1">
        <v>21855.27</v>
      </c>
      <c r="C17" s="5">
        <f t="shared" si="0"/>
        <v>6.0682667662410993E-3</v>
      </c>
      <c r="D17" t="s">
        <v>37</v>
      </c>
      <c r="E17">
        <v>17.71</v>
      </c>
      <c r="F17" s="3">
        <v>1.0690999999999999</v>
      </c>
      <c r="G17" s="3">
        <v>1.1216999999999999</v>
      </c>
      <c r="H17">
        <v>31</v>
      </c>
    </row>
    <row r="18" spans="1:8">
      <c r="A18" t="s">
        <v>22</v>
      </c>
      <c r="B18" s="1">
        <v>15571.34</v>
      </c>
      <c r="C18" s="5">
        <f t="shared" si="0"/>
        <v>4.3234901709217352E-3</v>
      </c>
      <c r="D18" t="s">
        <v>59</v>
      </c>
      <c r="E18">
        <v>1.2</v>
      </c>
      <c r="F18" s="3">
        <v>1.1926000000000001</v>
      </c>
      <c r="G18" s="3">
        <v>1.3250999999999999</v>
      </c>
      <c r="H18">
        <v>31</v>
      </c>
    </row>
    <row r="19" spans="1:8">
      <c r="A19" t="s">
        <v>23</v>
      </c>
      <c r="B19" s="1">
        <v>737726.31</v>
      </c>
      <c r="C19" s="5">
        <f t="shared" si="0"/>
        <v>0.20483480870081583</v>
      </c>
      <c r="D19" t="s">
        <v>37</v>
      </c>
      <c r="E19">
        <v>38.270000000000003</v>
      </c>
      <c r="F19" s="3">
        <v>1.2166999999999999</v>
      </c>
      <c r="G19" s="3">
        <v>1.6765000000000001</v>
      </c>
      <c r="H19">
        <v>181</v>
      </c>
    </row>
    <row r="20" spans="1:8">
      <c r="A20" t="s">
        <v>24</v>
      </c>
      <c r="B20" s="1">
        <v>13085.15</v>
      </c>
      <c r="C20" s="5">
        <f t="shared" si="0"/>
        <v>3.6331823343422301E-3</v>
      </c>
      <c r="D20" t="s">
        <v>60</v>
      </c>
      <c r="E20">
        <v>-0.41</v>
      </c>
      <c r="F20" s="3">
        <v>2.6212999999999997</v>
      </c>
      <c r="G20" s="3">
        <v>3.2843</v>
      </c>
      <c r="H20">
        <v>62</v>
      </c>
    </row>
    <row r="21" spans="1:8">
      <c r="A21" t="s">
        <v>25</v>
      </c>
      <c r="B21" s="1">
        <v>71208.429999999993</v>
      </c>
      <c r="C21" s="5">
        <f t="shared" si="0"/>
        <v>1.9771512740186035E-2</v>
      </c>
      <c r="D21" t="s">
        <v>60</v>
      </c>
      <c r="E21">
        <v>-0.05</v>
      </c>
      <c r="F21" s="3">
        <v>-0.63100000000000001</v>
      </c>
      <c r="G21" s="3">
        <v>4.7736000000000001</v>
      </c>
      <c r="H21">
        <v>4</v>
      </c>
    </row>
    <row r="22" spans="1:8">
      <c r="A22" t="s">
        <v>26</v>
      </c>
      <c r="B22" s="1">
        <v>840.02</v>
      </c>
      <c r="C22" s="5">
        <f t="shared" si="0"/>
        <v>2.3323735872299211E-4</v>
      </c>
      <c r="D22" t="s">
        <v>59</v>
      </c>
      <c r="E22">
        <v>1.95</v>
      </c>
      <c r="F22" s="3">
        <v>1.0286999999999999</v>
      </c>
      <c r="G22" s="3">
        <v>1.1192</v>
      </c>
      <c r="H22">
        <v>22</v>
      </c>
    </row>
    <row r="23" spans="1:8">
      <c r="A23" t="s">
        <v>27</v>
      </c>
      <c r="B23" s="1">
        <v>231719.21</v>
      </c>
      <c r="C23" s="5">
        <f t="shared" si="0"/>
        <v>6.4338440163065572E-2</v>
      </c>
      <c r="D23" t="s">
        <v>59</v>
      </c>
      <c r="E23">
        <v>8.0500000000000007</v>
      </c>
      <c r="F23" s="3">
        <v>1.1231</v>
      </c>
      <c r="G23" s="3">
        <v>1.3244999999999998</v>
      </c>
      <c r="H23">
        <v>362</v>
      </c>
    </row>
    <row r="24" spans="1:8">
      <c r="A24" t="s">
        <v>28</v>
      </c>
      <c r="B24" s="1">
        <v>90981.69</v>
      </c>
      <c r="C24" s="5">
        <f t="shared" si="0"/>
        <v>2.5261695040301499E-2</v>
      </c>
      <c r="D24" t="s">
        <v>37</v>
      </c>
      <c r="E24">
        <v>0.95</v>
      </c>
      <c r="F24" s="3">
        <v>1.0618000000000001</v>
      </c>
      <c r="G24" s="3">
        <v>1.4531000000000001</v>
      </c>
      <c r="H24">
        <v>32</v>
      </c>
    </row>
    <row r="25" spans="1:8">
      <c r="A25" t="s">
        <v>29</v>
      </c>
      <c r="B25" s="1">
        <v>13256.95</v>
      </c>
      <c r="C25" s="5">
        <f t="shared" si="0"/>
        <v>3.6808837917225432E-3</v>
      </c>
      <c r="D25" t="s">
        <v>60</v>
      </c>
      <c r="E25">
        <v>-0.28999999999999998</v>
      </c>
      <c r="F25" s="3">
        <v>2.4268000000000001</v>
      </c>
      <c r="G25" s="3">
        <v>2.3487999999999998</v>
      </c>
      <c r="H25">
        <v>56</v>
      </c>
    </row>
    <row r="26" spans="1:8">
      <c r="A26" t="s">
        <v>30</v>
      </c>
      <c r="B26" s="1">
        <v>11859.92</v>
      </c>
      <c r="C26" s="5">
        <f t="shared" si="0"/>
        <v>3.2929887567748253E-3</v>
      </c>
      <c r="D26" t="s">
        <v>60</v>
      </c>
      <c r="E26">
        <v>-0.98</v>
      </c>
      <c r="F26" s="3">
        <v>1.2605</v>
      </c>
      <c r="G26" s="3">
        <v>1.2579</v>
      </c>
      <c r="H26">
        <v>62</v>
      </c>
    </row>
    <row r="27" spans="1:8">
      <c r="A27" t="s">
        <v>31</v>
      </c>
      <c r="B27" s="1">
        <v>508441.8</v>
      </c>
      <c r="C27" s="5">
        <f t="shared" si="0"/>
        <v>0.1411723798199612</v>
      </c>
      <c r="D27" t="s">
        <v>37</v>
      </c>
      <c r="E27">
        <v>29.51</v>
      </c>
      <c r="F27" s="3">
        <v>1.1582999999999999</v>
      </c>
      <c r="G27" s="3">
        <v>1.5106999999999999</v>
      </c>
      <c r="H27">
        <v>180</v>
      </c>
    </row>
    <row r="28" spans="1:8">
      <c r="A28" t="s">
        <v>32</v>
      </c>
      <c r="B28" s="1">
        <v>52005.87</v>
      </c>
      <c r="C28" s="5">
        <f t="shared" si="0"/>
        <v>1.4439789239412509E-2</v>
      </c>
      <c r="D28" t="s">
        <v>60</v>
      </c>
      <c r="E28">
        <v>0.61</v>
      </c>
      <c r="F28" s="2">
        <f>31.3/8.38</f>
        <v>3.7350835322195701</v>
      </c>
      <c r="H28">
        <v>12</v>
      </c>
    </row>
    <row r="29" spans="1:8">
      <c r="A29" t="s">
        <v>33</v>
      </c>
      <c r="B29" s="1">
        <v>35312.559999999998</v>
      </c>
      <c r="C29" s="5">
        <f t="shared" si="0"/>
        <v>9.804776343595608E-3</v>
      </c>
      <c r="D29" t="s">
        <v>37</v>
      </c>
      <c r="E29">
        <v>1.47</v>
      </c>
      <c r="F29" s="3">
        <v>0.92579999999999996</v>
      </c>
      <c r="G29" s="3">
        <v>16.910699999999999</v>
      </c>
      <c r="H29">
        <v>1</v>
      </c>
    </row>
    <row r="30" spans="1:8">
      <c r="A30" t="s">
        <v>34</v>
      </c>
      <c r="B30" s="1">
        <v>12223.54</v>
      </c>
      <c r="C30" s="5">
        <f t="shared" si="0"/>
        <v>3.3939503629018871E-3</v>
      </c>
      <c r="D30" t="s">
        <v>60</v>
      </c>
      <c r="E30">
        <v>-0.73</v>
      </c>
      <c r="F30" s="3">
        <v>1.1782999999999999</v>
      </c>
      <c r="G30" s="3">
        <v>1.456</v>
      </c>
      <c r="H30">
        <v>22</v>
      </c>
    </row>
    <row r="31" spans="1:8">
      <c r="A31" t="s">
        <v>16</v>
      </c>
      <c r="B31" s="1">
        <v>13268.65</v>
      </c>
      <c r="C31" s="5">
        <f t="shared" si="0"/>
        <v>3.6841323775860446E-3</v>
      </c>
      <c r="D31" t="s">
        <v>37</v>
      </c>
      <c r="E31">
        <v>0.8</v>
      </c>
      <c r="F31" s="3">
        <v>1.56</v>
      </c>
      <c r="G31" s="3">
        <v>2.1846999999999999</v>
      </c>
      <c r="H31">
        <v>57</v>
      </c>
    </row>
    <row r="32" spans="1:8">
      <c r="A32" t="s">
        <v>15</v>
      </c>
      <c r="B32" s="1">
        <v>13013.55</v>
      </c>
      <c r="C32" s="5">
        <f t="shared" si="0"/>
        <v>3.6133020994852431E-3</v>
      </c>
      <c r="D32" t="s">
        <v>37</v>
      </c>
      <c r="E32">
        <v>-0.53</v>
      </c>
      <c r="F32" s="3">
        <v>1.929</v>
      </c>
      <c r="G32" s="3">
        <v>0.87430000000000008</v>
      </c>
      <c r="H32">
        <v>61</v>
      </c>
    </row>
    <row r="33" spans="1:8">
      <c r="A33" t="s">
        <v>17</v>
      </c>
      <c r="B33" s="1">
        <v>48393.01</v>
      </c>
      <c r="C33" s="5">
        <f t="shared" si="0"/>
        <v>1.3436653690454209E-2</v>
      </c>
      <c r="D33" t="s">
        <v>59</v>
      </c>
    </row>
    <row r="34" spans="1:8">
      <c r="A34" t="s">
        <v>18</v>
      </c>
      <c r="B34" s="1">
        <v>23006.44</v>
      </c>
      <c r="C34" s="5">
        <f t="shared" si="0"/>
        <v>6.3878970729494469E-3</v>
      </c>
      <c r="D34" t="s">
        <v>59</v>
      </c>
    </row>
    <row r="35" spans="1:8">
      <c r="A35" t="s">
        <v>19</v>
      </c>
      <c r="B35" s="1">
        <v>34090.519999999997</v>
      </c>
      <c r="C35" s="5">
        <f t="shared" si="0"/>
        <v>9.4654684915756009E-3</v>
      </c>
      <c r="D35" t="s">
        <v>59</v>
      </c>
    </row>
    <row r="36" spans="1:8">
      <c r="A36" t="s">
        <v>20</v>
      </c>
      <c r="B36" s="1">
        <v>55537.71</v>
      </c>
      <c r="C36" s="5">
        <f t="shared" si="0"/>
        <v>1.5420429025408331E-2</v>
      </c>
      <c r="D36" t="s">
        <v>59</v>
      </c>
    </row>
    <row r="37" spans="1:8">
      <c r="A37" t="s">
        <v>35</v>
      </c>
      <c r="B37" s="1">
        <v>49484.51</v>
      </c>
      <c r="C37" s="5">
        <f t="shared" si="0"/>
        <v>1.3739716209258698E-2</v>
      </c>
      <c r="D37" t="s">
        <v>59</v>
      </c>
    </row>
    <row r="38" spans="1:8">
      <c r="A38" t="s">
        <v>21</v>
      </c>
      <c r="B38" s="1">
        <v>49104.56</v>
      </c>
      <c r="C38" s="5">
        <f t="shared" si="0"/>
        <v>1.3634220465768303E-2</v>
      </c>
      <c r="D38" t="s">
        <v>37</v>
      </c>
      <c r="F38" s="3">
        <v>1.0229999999999999</v>
      </c>
      <c r="G38" s="3">
        <v>1.0065999999999999</v>
      </c>
      <c r="H38">
        <v>89</v>
      </c>
    </row>
    <row r="39" spans="1:8">
      <c r="A39" t="s">
        <v>36</v>
      </c>
      <c r="B39" s="1">
        <v>177248.21</v>
      </c>
      <c r="C39" s="5">
        <f t="shared" si="0"/>
        <v>4.9214190541627865E-2</v>
      </c>
      <c r="D39" t="s">
        <v>37</v>
      </c>
      <c r="H39">
        <v>2</v>
      </c>
    </row>
  </sheetData>
  <pageMargins left="0.511811024" right="0.511811024" top="0.78740157499999996" bottom="0.78740157499999996" header="0.31496062000000002" footer="0.31496062000000002"/>
  <headerFooter>
    <oddFooter>&amp;R_x000D_&amp;1#&amp;"Calibri"&amp;10&amp;K008000 [ CLASSIFICAÇÃO: PÚBLICA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93B85-5CE7-C043-93BD-57DFE4C94ED1}">
  <dimension ref="A1:K28"/>
  <sheetViews>
    <sheetView zoomScale="125" workbookViewId="0">
      <selection activeCell="J1" sqref="J1:K28"/>
    </sheetView>
  </sheetViews>
  <sheetFormatPr baseColWidth="10" defaultRowHeight="15"/>
  <cols>
    <col min="1" max="1" width="34" bestFit="1" customWidth="1"/>
    <col min="2" max="2" width="13.5" bestFit="1" customWidth="1"/>
  </cols>
  <sheetData>
    <row r="1" spans="1:11">
      <c r="A1" s="6" t="s">
        <v>1</v>
      </c>
      <c r="B1" s="7" t="s">
        <v>61</v>
      </c>
      <c r="C1" s="8" t="s">
        <v>3</v>
      </c>
      <c r="D1" s="6" t="s">
        <v>2</v>
      </c>
      <c r="E1" s="6" t="s">
        <v>58</v>
      </c>
      <c r="F1" s="6" t="s">
        <v>39</v>
      </c>
      <c r="G1" s="6" t="s">
        <v>40</v>
      </c>
      <c r="H1" s="6" t="s">
        <v>38</v>
      </c>
      <c r="J1" s="6" t="s">
        <v>1</v>
      </c>
      <c r="K1" s="8" t="s">
        <v>3</v>
      </c>
    </row>
    <row r="2" spans="1:11">
      <c r="A2" s="6" t="s">
        <v>13</v>
      </c>
      <c r="B2" s="7">
        <v>124496.95</v>
      </c>
      <c r="C2" s="8">
        <v>3.4599999999999999E-2</v>
      </c>
      <c r="D2" s="6" t="s">
        <v>37</v>
      </c>
      <c r="E2" s="6">
        <v>1.99</v>
      </c>
      <c r="F2" s="8">
        <v>1.2064999999999999</v>
      </c>
      <c r="G2" s="8">
        <v>1.3894</v>
      </c>
      <c r="H2" s="6">
        <v>181</v>
      </c>
      <c r="J2" s="6" t="s">
        <v>13</v>
      </c>
      <c r="K2" s="8">
        <v>3.4599999999999999E-2</v>
      </c>
    </row>
    <row r="3" spans="1:11">
      <c r="A3" s="6" t="s">
        <v>6</v>
      </c>
      <c r="B3" s="7">
        <v>208679.1</v>
      </c>
      <c r="C3" s="8">
        <v>5.79E-2</v>
      </c>
      <c r="D3" s="6" t="s">
        <v>37</v>
      </c>
      <c r="E3" s="6">
        <v>-1.03</v>
      </c>
      <c r="F3" s="8">
        <v>0.72689999999999999</v>
      </c>
      <c r="G3" s="8">
        <v>1.4274</v>
      </c>
      <c r="H3" s="6">
        <v>59</v>
      </c>
      <c r="J3" s="6" t="s">
        <v>6</v>
      </c>
      <c r="K3" s="8">
        <v>5.79E-2</v>
      </c>
    </row>
    <row r="4" spans="1:11">
      <c r="A4" s="6" t="s">
        <v>7</v>
      </c>
      <c r="B4" s="7">
        <v>11367.9</v>
      </c>
      <c r="C4" s="8">
        <v>3.2000000000000002E-3</v>
      </c>
      <c r="D4" s="6" t="s">
        <v>37</v>
      </c>
      <c r="E4" s="6"/>
      <c r="F4" s="8">
        <v>2.6610999999999998</v>
      </c>
      <c r="G4" s="8">
        <v>3.2684000000000002</v>
      </c>
      <c r="H4" s="6">
        <v>59</v>
      </c>
      <c r="J4" s="6" t="s">
        <v>7</v>
      </c>
      <c r="K4" s="8">
        <v>3.2000000000000002E-3</v>
      </c>
    </row>
    <row r="5" spans="1:11">
      <c r="A5" s="6" t="s">
        <v>8</v>
      </c>
      <c r="B5" s="7">
        <v>62032.88</v>
      </c>
      <c r="C5" s="8">
        <v>1.72E-2</v>
      </c>
      <c r="D5" s="6" t="s">
        <v>59</v>
      </c>
      <c r="E5" s="6">
        <v>1.2</v>
      </c>
      <c r="F5" s="8">
        <v>1.1926000000000001</v>
      </c>
      <c r="G5" s="8">
        <v>1.3250999999999999</v>
      </c>
      <c r="H5" s="6">
        <v>61</v>
      </c>
      <c r="J5" s="6" t="s">
        <v>8</v>
      </c>
      <c r="K5" s="8">
        <v>1.72E-2</v>
      </c>
    </row>
    <row r="6" spans="1:11">
      <c r="A6" s="6" t="s">
        <v>9</v>
      </c>
      <c r="B6" s="7">
        <v>11237.39</v>
      </c>
      <c r="C6" s="8">
        <v>3.0999999999999999E-3</v>
      </c>
      <c r="D6" s="6" t="s">
        <v>37</v>
      </c>
      <c r="E6" s="6">
        <v>-1.07</v>
      </c>
      <c r="F6" s="8">
        <v>-0.1178</v>
      </c>
      <c r="G6" s="8">
        <v>1.2454000000000001</v>
      </c>
      <c r="H6" s="6">
        <v>15</v>
      </c>
      <c r="J6" s="6" t="s">
        <v>9</v>
      </c>
      <c r="K6" s="8">
        <v>3.0999999999999999E-3</v>
      </c>
    </row>
    <row r="7" spans="1:11">
      <c r="A7" s="6" t="s">
        <v>10</v>
      </c>
      <c r="B7" s="7">
        <v>18401.25</v>
      </c>
      <c r="C7" s="8">
        <v>5.1000000000000004E-3</v>
      </c>
      <c r="D7" s="6" t="s">
        <v>60</v>
      </c>
      <c r="E7" s="6">
        <v>-1.39</v>
      </c>
      <c r="F7" s="8">
        <v>1.49E-2</v>
      </c>
      <c r="G7" s="8">
        <v>7.0697999999999999</v>
      </c>
      <c r="H7" s="6">
        <v>32</v>
      </c>
      <c r="J7" s="6" t="s">
        <v>10</v>
      </c>
      <c r="K7" s="8">
        <v>5.1000000000000004E-3</v>
      </c>
    </row>
    <row r="8" spans="1:11">
      <c r="A8" s="6" t="s">
        <v>11</v>
      </c>
      <c r="B8" s="7">
        <v>609742.9</v>
      </c>
      <c r="C8" s="8">
        <v>0.16930000000000001</v>
      </c>
      <c r="D8" s="8" t="s">
        <v>37</v>
      </c>
      <c r="E8" s="6">
        <v>38.299999999999997</v>
      </c>
      <c r="F8" s="8">
        <v>1.1803999999999999</v>
      </c>
      <c r="G8" s="8">
        <v>1.3717999999999999</v>
      </c>
      <c r="H8" s="6">
        <v>181</v>
      </c>
      <c r="J8" s="6" t="s">
        <v>11</v>
      </c>
      <c r="K8" s="8">
        <v>0.16930000000000001</v>
      </c>
    </row>
    <row r="9" spans="1:11">
      <c r="A9" s="6" t="s">
        <v>12</v>
      </c>
      <c r="B9" s="7">
        <v>259887.91</v>
      </c>
      <c r="C9" s="8">
        <v>7.22E-2</v>
      </c>
      <c r="D9" s="6" t="s">
        <v>37</v>
      </c>
      <c r="E9" s="6">
        <v>25.39</v>
      </c>
      <c r="F9" s="8">
        <v>1.2585</v>
      </c>
      <c r="G9" s="8">
        <v>1.3893</v>
      </c>
      <c r="H9" s="6">
        <v>61</v>
      </c>
      <c r="J9" s="6" t="s">
        <v>12</v>
      </c>
      <c r="K9" s="8">
        <v>7.22E-2</v>
      </c>
    </row>
    <row r="10" spans="1:11">
      <c r="A10" s="6" t="s">
        <v>13</v>
      </c>
      <c r="B10" s="7">
        <v>16485.61</v>
      </c>
      <c r="C10" s="8">
        <v>4.5999999999999999E-3</v>
      </c>
      <c r="D10" s="6" t="s">
        <v>60</v>
      </c>
      <c r="E10" s="6">
        <v>0.11</v>
      </c>
      <c r="F10" s="8">
        <v>2.266</v>
      </c>
      <c r="G10" s="8">
        <v>1.7088000000000001</v>
      </c>
      <c r="H10" s="6">
        <v>182</v>
      </c>
      <c r="J10" s="6" t="s">
        <v>13</v>
      </c>
      <c r="K10" s="8">
        <v>4.5999999999999999E-3</v>
      </c>
    </row>
    <row r="11" spans="1:11">
      <c r="A11" s="6" t="s">
        <v>14</v>
      </c>
      <c r="B11" s="7">
        <v>21855.27</v>
      </c>
      <c r="C11" s="8">
        <v>6.1000000000000004E-3</v>
      </c>
      <c r="D11" s="6" t="s">
        <v>37</v>
      </c>
      <c r="E11" s="6">
        <v>17.71</v>
      </c>
      <c r="F11" s="8">
        <v>1.0690999999999999</v>
      </c>
      <c r="G11" s="8">
        <v>1.1216999999999999</v>
      </c>
      <c r="H11" s="6">
        <v>31</v>
      </c>
      <c r="J11" s="6" t="s">
        <v>14</v>
      </c>
      <c r="K11" s="8">
        <v>6.1000000000000004E-3</v>
      </c>
    </row>
    <row r="12" spans="1:11">
      <c r="A12" s="6" t="s">
        <v>22</v>
      </c>
      <c r="B12" s="7">
        <v>15571.34</v>
      </c>
      <c r="C12" s="8">
        <v>4.3E-3</v>
      </c>
      <c r="D12" s="6" t="s">
        <v>59</v>
      </c>
      <c r="E12" s="6">
        <v>1.2</v>
      </c>
      <c r="F12" s="8">
        <v>1.1926000000000001</v>
      </c>
      <c r="G12" s="8">
        <v>1.3250999999999999</v>
      </c>
      <c r="H12" s="6">
        <v>31</v>
      </c>
      <c r="J12" s="6" t="s">
        <v>22</v>
      </c>
      <c r="K12" s="8">
        <v>4.3E-3</v>
      </c>
    </row>
    <row r="13" spans="1:11">
      <c r="A13" s="6" t="s">
        <v>23</v>
      </c>
      <c r="B13" s="7">
        <v>737726.31</v>
      </c>
      <c r="C13" s="8">
        <v>0.20480000000000001</v>
      </c>
      <c r="D13" s="6" t="s">
        <v>37</v>
      </c>
      <c r="E13" s="6">
        <v>38.270000000000003</v>
      </c>
      <c r="F13" s="8">
        <v>1.2166999999999999</v>
      </c>
      <c r="G13" s="8">
        <v>1.6765000000000001</v>
      </c>
      <c r="H13" s="6">
        <v>181</v>
      </c>
      <c r="J13" s="6" t="s">
        <v>23</v>
      </c>
      <c r="K13" s="8">
        <v>0.20480000000000001</v>
      </c>
    </row>
    <row r="14" spans="1:11">
      <c r="A14" s="6" t="s">
        <v>24</v>
      </c>
      <c r="B14" s="7">
        <v>13085.15</v>
      </c>
      <c r="C14" s="8">
        <v>3.5999999999999999E-3</v>
      </c>
      <c r="D14" s="6" t="s">
        <v>60</v>
      </c>
      <c r="E14" s="6">
        <v>-0.41</v>
      </c>
      <c r="F14" s="8">
        <v>2.6213000000000002</v>
      </c>
      <c r="G14" s="8">
        <v>3.2843</v>
      </c>
      <c r="H14" s="6">
        <v>62</v>
      </c>
      <c r="J14" s="6" t="s">
        <v>24</v>
      </c>
      <c r="K14" s="8">
        <v>3.5999999999999999E-3</v>
      </c>
    </row>
    <row r="15" spans="1:11">
      <c r="A15" s="6" t="s">
        <v>25</v>
      </c>
      <c r="B15" s="7">
        <v>71208.429999999993</v>
      </c>
      <c r="C15" s="8">
        <v>1.9800000000000002E-2</v>
      </c>
      <c r="D15" s="6" t="s">
        <v>60</v>
      </c>
      <c r="E15" s="6">
        <v>-0.05</v>
      </c>
      <c r="F15" s="8">
        <v>-0.63100000000000001</v>
      </c>
      <c r="G15" s="8">
        <v>4.7736000000000001</v>
      </c>
      <c r="H15" s="6">
        <v>4</v>
      </c>
      <c r="J15" s="6" t="s">
        <v>25</v>
      </c>
      <c r="K15" s="8">
        <v>1.9800000000000002E-2</v>
      </c>
    </row>
    <row r="16" spans="1:11">
      <c r="A16" s="6" t="s">
        <v>26</v>
      </c>
      <c r="B16" s="7">
        <v>840.02</v>
      </c>
      <c r="C16" s="8">
        <v>2.0000000000000001E-4</v>
      </c>
      <c r="D16" s="6" t="s">
        <v>59</v>
      </c>
      <c r="E16" s="6">
        <v>1.95</v>
      </c>
      <c r="F16" s="8">
        <v>1.0286999999999999</v>
      </c>
      <c r="G16" s="8">
        <v>1.1192</v>
      </c>
      <c r="H16" s="6">
        <v>22</v>
      </c>
      <c r="J16" s="6" t="s">
        <v>26</v>
      </c>
      <c r="K16" s="8">
        <v>2.0000000000000001E-4</v>
      </c>
    </row>
    <row r="17" spans="1:11">
      <c r="A17" s="6" t="s">
        <v>27</v>
      </c>
      <c r="B17" s="7">
        <v>231719.21</v>
      </c>
      <c r="C17" s="8">
        <v>6.4299999999999996E-2</v>
      </c>
      <c r="D17" s="6" t="s">
        <v>59</v>
      </c>
      <c r="E17" s="6">
        <v>8.0500000000000007</v>
      </c>
      <c r="F17" s="8">
        <v>1.1231</v>
      </c>
      <c r="G17" s="8">
        <v>1.3245</v>
      </c>
      <c r="H17" s="6">
        <v>362</v>
      </c>
      <c r="J17" s="6" t="s">
        <v>27</v>
      </c>
      <c r="K17" s="8">
        <v>6.4299999999999996E-2</v>
      </c>
    </row>
    <row r="18" spans="1:11">
      <c r="A18" s="6" t="s">
        <v>28</v>
      </c>
      <c r="B18" s="7">
        <v>90981.69</v>
      </c>
      <c r="C18" s="8">
        <v>2.53E-2</v>
      </c>
      <c r="D18" s="6" t="s">
        <v>37</v>
      </c>
      <c r="E18" s="6">
        <v>0.95</v>
      </c>
      <c r="F18" s="8">
        <v>1.0618000000000001</v>
      </c>
      <c r="G18" s="8">
        <v>1.4531000000000001</v>
      </c>
      <c r="H18" s="6">
        <v>32</v>
      </c>
      <c r="J18" s="6" t="s">
        <v>28</v>
      </c>
      <c r="K18" s="8">
        <v>2.53E-2</v>
      </c>
    </row>
    <row r="19" spans="1:11">
      <c r="A19" s="6" t="s">
        <v>29</v>
      </c>
      <c r="B19" s="7">
        <v>13256.95</v>
      </c>
      <c r="C19" s="8">
        <v>3.7000000000000002E-3</v>
      </c>
      <c r="D19" s="6" t="s">
        <v>60</v>
      </c>
      <c r="E19" s="6">
        <v>-0.28999999999999998</v>
      </c>
      <c r="F19" s="8">
        <v>2.4268000000000001</v>
      </c>
      <c r="G19" s="8">
        <v>2.3488000000000002</v>
      </c>
      <c r="H19" s="6">
        <v>56</v>
      </c>
      <c r="J19" s="6" t="s">
        <v>29</v>
      </c>
      <c r="K19" s="8">
        <v>3.7000000000000002E-3</v>
      </c>
    </row>
    <row r="20" spans="1:11">
      <c r="A20" s="6" t="s">
        <v>30</v>
      </c>
      <c r="B20" s="7">
        <v>11859.92</v>
      </c>
      <c r="C20" s="8">
        <v>3.3E-3</v>
      </c>
      <c r="D20" s="6" t="s">
        <v>60</v>
      </c>
      <c r="E20" s="6">
        <v>-0.98</v>
      </c>
      <c r="F20" s="8">
        <v>1.2605</v>
      </c>
      <c r="G20" s="8">
        <v>1.2579</v>
      </c>
      <c r="H20" s="6">
        <v>62</v>
      </c>
      <c r="J20" s="6" t="s">
        <v>30</v>
      </c>
      <c r="K20" s="8">
        <v>3.3E-3</v>
      </c>
    </row>
    <row r="21" spans="1:11">
      <c r="A21" s="6" t="s">
        <v>31</v>
      </c>
      <c r="B21" s="7">
        <v>508441.8</v>
      </c>
      <c r="C21" s="8">
        <v>0.14119999999999999</v>
      </c>
      <c r="D21" s="6" t="s">
        <v>37</v>
      </c>
      <c r="E21" s="6">
        <v>29.51</v>
      </c>
      <c r="F21" s="8">
        <v>1.1583000000000001</v>
      </c>
      <c r="G21" s="8">
        <v>1.5106999999999999</v>
      </c>
      <c r="H21" s="6">
        <v>180</v>
      </c>
      <c r="J21" s="6" t="s">
        <v>31</v>
      </c>
      <c r="K21" s="8">
        <v>0.14119999999999999</v>
      </c>
    </row>
    <row r="22" spans="1:11">
      <c r="A22" s="6" t="s">
        <v>32</v>
      </c>
      <c r="B22" s="7">
        <v>52005.87</v>
      </c>
      <c r="C22" s="8">
        <v>1.44E-2</v>
      </c>
      <c r="D22" s="6" t="s">
        <v>60</v>
      </c>
      <c r="E22" s="6">
        <v>0.61</v>
      </c>
      <c r="F22" s="10">
        <v>3.74</v>
      </c>
      <c r="G22" s="6"/>
      <c r="H22" s="6">
        <v>12</v>
      </c>
      <c r="J22" s="6" t="s">
        <v>32</v>
      </c>
      <c r="K22" s="8">
        <v>1.44E-2</v>
      </c>
    </row>
    <row r="23" spans="1:11">
      <c r="A23" s="6" t="s">
        <v>33</v>
      </c>
      <c r="B23" s="7">
        <v>35312.559999999998</v>
      </c>
      <c r="C23" s="8">
        <v>9.7999999999999997E-3</v>
      </c>
      <c r="D23" s="6" t="s">
        <v>37</v>
      </c>
      <c r="E23" s="6">
        <v>1.47</v>
      </c>
      <c r="F23" s="8">
        <v>0.92579999999999996</v>
      </c>
      <c r="G23" s="8">
        <v>16.910699999999999</v>
      </c>
      <c r="H23" s="6">
        <v>1</v>
      </c>
      <c r="J23" s="6" t="s">
        <v>33</v>
      </c>
      <c r="K23" s="8">
        <v>9.7999999999999997E-3</v>
      </c>
    </row>
    <row r="24" spans="1:11">
      <c r="A24" s="6" t="s">
        <v>34</v>
      </c>
      <c r="B24" s="7">
        <v>12223.54</v>
      </c>
      <c r="C24" s="8">
        <v>3.3999999999999998E-3</v>
      </c>
      <c r="D24" s="6" t="s">
        <v>60</v>
      </c>
      <c r="E24" s="6">
        <v>-0.73</v>
      </c>
      <c r="F24" s="8">
        <v>1.1782999999999999</v>
      </c>
      <c r="G24" s="8">
        <v>1.456</v>
      </c>
      <c r="H24" s="6">
        <v>22</v>
      </c>
      <c r="J24" s="6" t="s">
        <v>34</v>
      </c>
      <c r="K24" s="8">
        <v>3.3999999999999998E-3</v>
      </c>
    </row>
    <row r="25" spans="1:11">
      <c r="A25" s="6" t="s">
        <v>16</v>
      </c>
      <c r="B25" s="7">
        <v>13268.65</v>
      </c>
      <c r="C25" s="8">
        <v>3.7000000000000002E-3</v>
      </c>
      <c r="D25" s="6" t="s">
        <v>37</v>
      </c>
      <c r="E25" s="6">
        <v>0.8</v>
      </c>
      <c r="F25" s="8">
        <v>1.56</v>
      </c>
      <c r="G25" s="8">
        <v>2.1846999999999999</v>
      </c>
      <c r="H25" s="6">
        <v>57</v>
      </c>
      <c r="J25" s="6" t="s">
        <v>16</v>
      </c>
      <c r="K25" s="8">
        <v>3.7000000000000002E-3</v>
      </c>
    </row>
    <row r="26" spans="1:11">
      <c r="A26" s="6" t="s">
        <v>15</v>
      </c>
      <c r="B26" s="7">
        <v>13013.55</v>
      </c>
      <c r="C26" s="8">
        <v>3.5999999999999999E-3</v>
      </c>
      <c r="D26" s="6" t="s">
        <v>37</v>
      </c>
      <c r="E26" s="6">
        <v>-0.53</v>
      </c>
      <c r="F26" s="8">
        <v>1.929</v>
      </c>
      <c r="G26" s="8">
        <v>0.87429999999999997</v>
      </c>
      <c r="H26" s="6">
        <v>61</v>
      </c>
      <c r="J26" s="6" t="s">
        <v>15</v>
      </c>
      <c r="K26" s="8">
        <v>3.5999999999999999E-3</v>
      </c>
    </row>
    <row r="27" spans="1:11">
      <c r="A27" s="6" t="s">
        <v>21</v>
      </c>
      <c r="B27" s="7">
        <v>49104.56</v>
      </c>
      <c r="C27" s="8">
        <v>1.3599999999999999E-2</v>
      </c>
      <c r="D27" s="6" t="s">
        <v>37</v>
      </c>
      <c r="E27" s="6"/>
      <c r="F27" s="8">
        <v>1.0229999999999999</v>
      </c>
      <c r="G27" s="8">
        <v>1.0065999999999999</v>
      </c>
      <c r="H27" s="6">
        <v>89</v>
      </c>
      <c r="J27" s="6" t="s">
        <v>21</v>
      </c>
      <c r="K27" s="8">
        <v>1.3599999999999999E-2</v>
      </c>
    </row>
    <row r="28" spans="1:11">
      <c r="A28" s="6" t="s">
        <v>36</v>
      </c>
      <c r="B28" s="7">
        <v>177248.21</v>
      </c>
      <c r="C28" s="8">
        <v>4.9200000000000001E-2</v>
      </c>
      <c r="D28" s="6" t="s">
        <v>37</v>
      </c>
      <c r="E28" s="6"/>
      <c r="F28" s="6"/>
      <c r="G28" s="6"/>
      <c r="H28" s="6">
        <v>2</v>
      </c>
      <c r="J28" s="6" t="s">
        <v>36</v>
      </c>
      <c r="K28" s="8">
        <v>4.9200000000000001E-2</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73280-B056-554E-831B-596272638EDF}">
  <dimension ref="A1:L40"/>
  <sheetViews>
    <sheetView workbookViewId="0">
      <selection activeCell="A46" sqref="A46"/>
    </sheetView>
  </sheetViews>
  <sheetFormatPr baseColWidth="10" defaultRowHeight="15"/>
  <sheetData>
    <row r="1" spans="1:12">
      <c r="H1" t="s">
        <v>307</v>
      </c>
    </row>
    <row r="2" spans="1:12">
      <c r="A2" t="s">
        <v>143</v>
      </c>
      <c r="H2" t="s">
        <v>143</v>
      </c>
    </row>
    <row r="3" spans="1:12">
      <c r="A3" s="13" t="s">
        <v>255</v>
      </c>
      <c r="B3" s="13" t="s">
        <v>62</v>
      </c>
      <c r="C3" s="13" t="s">
        <v>3</v>
      </c>
      <c r="D3" s="13" t="s">
        <v>256</v>
      </c>
      <c r="H3" s="14" t="s">
        <v>3</v>
      </c>
      <c r="I3" s="14" t="s">
        <v>308</v>
      </c>
      <c r="J3" s="14" t="s">
        <v>255</v>
      </c>
      <c r="K3" s="14" t="s">
        <v>309</v>
      </c>
      <c r="L3" s="14" t="s">
        <v>310</v>
      </c>
    </row>
    <row r="4" spans="1:12">
      <c r="A4" t="s">
        <v>257</v>
      </c>
      <c r="B4" t="s">
        <v>258</v>
      </c>
      <c r="C4" s="24">
        <v>0.4</v>
      </c>
      <c r="D4" t="s">
        <v>259</v>
      </c>
      <c r="H4" s="25">
        <v>0.15</v>
      </c>
      <c r="I4" s="14" t="s">
        <v>311</v>
      </c>
      <c r="J4" s="15" t="s">
        <v>139</v>
      </c>
      <c r="K4" s="15" t="s">
        <v>312</v>
      </c>
      <c r="L4" s="14" t="s">
        <v>313</v>
      </c>
    </row>
    <row r="5" spans="1:12">
      <c r="A5" t="s">
        <v>260</v>
      </c>
      <c r="B5" t="s">
        <v>144</v>
      </c>
      <c r="C5" s="24">
        <v>0.2</v>
      </c>
      <c r="D5" t="s">
        <v>261</v>
      </c>
      <c r="H5" s="25">
        <v>0.15</v>
      </c>
      <c r="I5" s="14" t="s">
        <v>314</v>
      </c>
      <c r="J5" s="15" t="s">
        <v>260</v>
      </c>
      <c r="K5" s="15" t="s">
        <v>315</v>
      </c>
      <c r="L5" s="14" t="s">
        <v>316</v>
      </c>
    </row>
    <row r="6" spans="1:12">
      <c r="A6" t="s">
        <v>262</v>
      </c>
      <c r="B6" t="s">
        <v>263</v>
      </c>
      <c r="C6" s="24">
        <v>0.1</v>
      </c>
      <c r="D6" t="s">
        <v>264</v>
      </c>
      <c r="H6" s="25">
        <v>0.1</v>
      </c>
      <c r="I6" s="14" t="s">
        <v>317</v>
      </c>
      <c r="J6" s="15" t="s">
        <v>260</v>
      </c>
      <c r="K6" s="15" t="s">
        <v>318</v>
      </c>
      <c r="L6" s="14" t="s">
        <v>319</v>
      </c>
    </row>
    <row r="7" spans="1:12">
      <c r="A7" t="s">
        <v>265</v>
      </c>
      <c r="B7" t="s">
        <v>145</v>
      </c>
      <c r="C7" s="24">
        <v>0.15</v>
      </c>
      <c r="D7" t="s">
        <v>266</v>
      </c>
      <c r="H7" s="25">
        <v>0.1</v>
      </c>
      <c r="I7" s="14" t="s">
        <v>320</v>
      </c>
      <c r="J7" s="15" t="s">
        <v>321</v>
      </c>
      <c r="K7" s="15" t="s">
        <v>322</v>
      </c>
      <c r="L7" s="14" t="s">
        <v>323</v>
      </c>
    </row>
    <row r="8" spans="1:12">
      <c r="A8" t="s">
        <v>267</v>
      </c>
      <c r="B8" t="s">
        <v>268</v>
      </c>
      <c r="C8" s="24">
        <v>0.1</v>
      </c>
      <c r="D8" t="s">
        <v>269</v>
      </c>
      <c r="H8" s="25">
        <v>0.1</v>
      </c>
      <c r="I8" s="14" t="s">
        <v>324</v>
      </c>
      <c r="J8" s="15" t="s">
        <v>325</v>
      </c>
      <c r="K8" s="15" t="s">
        <v>326</v>
      </c>
      <c r="L8" s="14" t="s">
        <v>327</v>
      </c>
    </row>
    <row r="9" spans="1:12">
      <c r="A9" t="s">
        <v>270</v>
      </c>
      <c r="B9" t="s">
        <v>271</v>
      </c>
      <c r="C9" s="24">
        <v>0.05</v>
      </c>
      <c r="D9" t="s">
        <v>272</v>
      </c>
      <c r="H9" s="25">
        <v>0.1</v>
      </c>
      <c r="I9" s="14" t="s">
        <v>328</v>
      </c>
      <c r="J9" s="15" t="s">
        <v>329</v>
      </c>
      <c r="K9" s="15" t="s">
        <v>330</v>
      </c>
      <c r="L9" s="14" t="s">
        <v>331</v>
      </c>
    </row>
    <row r="10" spans="1:12">
      <c r="H10" s="25">
        <v>0.1</v>
      </c>
      <c r="I10" s="14" t="s">
        <v>332</v>
      </c>
      <c r="J10" s="15" t="s">
        <v>140</v>
      </c>
      <c r="K10" s="15" t="s">
        <v>333</v>
      </c>
      <c r="L10" s="14" t="s">
        <v>334</v>
      </c>
    </row>
    <row r="11" spans="1:12">
      <c r="A11" t="s">
        <v>146</v>
      </c>
      <c r="H11" s="25">
        <v>0.05</v>
      </c>
      <c r="I11" s="14" t="s">
        <v>335</v>
      </c>
      <c r="J11" s="15" t="s">
        <v>336</v>
      </c>
      <c r="K11" s="15" t="s">
        <v>337</v>
      </c>
      <c r="L11" s="14" t="s">
        <v>338</v>
      </c>
    </row>
    <row r="12" spans="1:12">
      <c r="A12" s="13" t="s">
        <v>255</v>
      </c>
      <c r="B12" s="13" t="s">
        <v>62</v>
      </c>
      <c r="C12" s="13" t="s">
        <v>3</v>
      </c>
      <c r="D12" s="13" t="s">
        <v>273</v>
      </c>
      <c r="H12" s="25">
        <v>0.05</v>
      </c>
      <c r="I12" s="14" t="s">
        <v>339</v>
      </c>
      <c r="J12" s="15" t="s">
        <v>260</v>
      </c>
      <c r="K12" s="15" t="s">
        <v>340</v>
      </c>
      <c r="L12" s="14" t="s">
        <v>341</v>
      </c>
    </row>
    <row r="13" spans="1:12">
      <c r="A13" t="s">
        <v>274</v>
      </c>
      <c r="B13" t="s">
        <v>147</v>
      </c>
      <c r="C13" s="24">
        <v>0.25</v>
      </c>
      <c r="D13" t="s">
        <v>275</v>
      </c>
      <c r="H13" s="25">
        <v>0.1</v>
      </c>
      <c r="I13" s="14" t="s">
        <v>342</v>
      </c>
      <c r="J13" s="15" t="s">
        <v>343</v>
      </c>
      <c r="K13" s="15" t="s">
        <v>344</v>
      </c>
      <c r="L13" s="14" t="s">
        <v>345</v>
      </c>
    </row>
    <row r="14" spans="1:12">
      <c r="A14" t="s">
        <v>276</v>
      </c>
      <c r="B14" t="s">
        <v>277</v>
      </c>
      <c r="C14" s="24">
        <v>0.1</v>
      </c>
      <c r="D14" t="s">
        <v>278</v>
      </c>
    </row>
    <row r="15" spans="1:12">
      <c r="A15" t="s">
        <v>248</v>
      </c>
      <c r="B15" t="s">
        <v>258</v>
      </c>
      <c r="C15" s="24">
        <v>0.1</v>
      </c>
      <c r="D15" t="s">
        <v>279</v>
      </c>
    </row>
    <row r="16" spans="1:12">
      <c r="A16" t="s">
        <v>140</v>
      </c>
      <c r="B16" t="s">
        <v>148</v>
      </c>
      <c r="C16" s="24">
        <v>0.15</v>
      </c>
      <c r="D16" t="s">
        <v>280</v>
      </c>
      <c r="H16" t="s">
        <v>146</v>
      </c>
    </row>
    <row r="17" spans="1:12">
      <c r="A17" t="s">
        <v>281</v>
      </c>
      <c r="B17" t="s">
        <v>282</v>
      </c>
      <c r="C17" s="24">
        <v>0.1</v>
      </c>
      <c r="D17" t="s">
        <v>283</v>
      </c>
      <c r="H17" t="s">
        <v>3</v>
      </c>
      <c r="I17" t="s">
        <v>308</v>
      </c>
      <c r="J17" t="s">
        <v>255</v>
      </c>
      <c r="K17" t="s">
        <v>309</v>
      </c>
      <c r="L17" t="s">
        <v>310</v>
      </c>
    </row>
    <row r="18" spans="1:12">
      <c r="A18" t="s">
        <v>215</v>
      </c>
      <c r="B18" t="s">
        <v>149</v>
      </c>
      <c r="C18" s="24">
        <v>0.1</v>
      </c>
      <c r="D18" t="s">
        <v>284</v>
      </c>
      <c r="H18" s="9">
        <v>0.15</v>
      </c>
      <c r="I18" t="s">
        <v>346</v>
      </c>
      <c r="J18" t="s">
        <v>260</v>
      </c>
      <c r="K18" t="s">
        <v>347</v>
      </c>
      <c r="L18" t="s">
        <v>365</v>
      </c>
    </row>
    <row r="19" spans="1:12">
      <c r="A19" t="s">
        <v>156</v>
      </c>
      <c r="B19" t="s">
        <v>285</v>
      </c>
      <c r="C19" s="24">
        <v>0.15</v>
      </c>
      <c r="D19" t="s">
        <v>286</v>
      </c>
      <c r="H19" s="9">
        <v>0.1</v>
      </c>
      <c r="I19" t="s">
        <v>348</v>
      </c>
      <c r="J19" t="s">
        <v>349</v>
      </c>
      <c r="K19" t="s">
        <v>322</v>
      </c>
      <c r="L19" t="s">
        <v>366</v>
      </c>
    </row>
    <row r="20" spans="1:12">
      <c r="A20" t="s">
        <v>287</v>
      </c>
      <c r="B20" t="s">
        <v>288</v>
      </c>
      <c r="C20" s="24">
        <v>0.05</v>
      </c>
      <c r="D20" t="s">
        <v>289</v>
      </c>
      <c r="H20" s="9">
        <v>0.1</v>
      </c>
      <c r="I20" t="s">
        <v>350</v>
      </c>
      <c r="J20" t="s">
        <v>351</v>
      </c>
      <c r="K20" t="s">
        <v>352</v>
      </c>
      <c r="L20" t="s">
        <v>367</v>
      </c>
    </row>
    <row r="21" spans="1:12">
      <c r="H21" s="9">
        <v>0.1</v>
      </c>
      <c r="I21" t="s">
        <v>353</v>
      </c>
      <c r="J21" t="s">
        <v>140</v>
      </c>
      <c r="K21" t="s">
        <v>354</v>
      </c>
      <c r="L21" t="s">
        <v>368</v>
      </c>
    </row>
    <row r="22" spans="1:12">
      <c r="A22" t="s">
        <v>150</v>
      </c>
      <c r="H22" s="9">
        <v>0.1</v>
      </c>
      <c r="I22" t="s">
        <v>355</v>
      </c>
      <c r="J22" t="s">
        <v>140</v>
      </c>
      <c r="K22" t="s">
        <v>337</v>
      </c>
      <c r="L22" t="s">
        <v>369</v>
      </c>
    </row>
    <row r="23" spans="1:12">
      <c r="A23" s="13" t="s">
        <v>255</v>
      </c>
      <c r="B23" s="13" t="s">
        <v>62</v>
      </c>
      <c r="C23" s="13" t="s">
        <v>3</v>
      </c>
      <c r="D23" s="13" t="s">
        <v>273</v>
      </c>
      <c r="H23" s="9">
        <v>0.1</v>
      </c>
      <c r="I23" t="s">
        <v>356</v>
      </c>
      <c r="J23" t="s">
        <v>140</v>
      </c>
      <c r="K23" t="s">
        <v>357</v>
      </c>
      <c r="L23" t="s">
        <v>370</v>
      </c>
    </row>
    <row r="24" spans="1:12">
      <c r="A24" t="s">
        <v>290</v>
      </c>
      <c r="B24" t="s">
        <v>151</v>
      </c>
      <c r="C24" s="24">
        <v>0.22</v>
      </c>
      <c r="D24" t="s">
        <v>291</v>
      </c>
      <c r="H24" s="9">
        <v>0.1</v>
      </c>
      <c r="I24" t="s">
        <v>358</v>
      </c>
      <c r="J24" t="s">
        <v>359</v>
      </c>
      <c r="K24" t="s">
        <v>330</v>
      </c>
      <c r="L24" t="s">
        <v>371</v>
      </c>
    </row>
    <row r="25" spans="1:12">
      <c r="A25" t="s">
        <v>292</v>
      </c>
      <c r="B25" t="s">
        <v>152</v>
      </c>
      <c r="C25" s="24">
        <v>0.13</v>
      </c>
      <c r="D25" t="s">
        <v>293</v>
      </c>
      <c r="H25" s="9">
        <v>0.1</v>
      </c>
      <c r="I25" t="s">
        <v>360</v>
      </c>
      <c r="J25" t="s">
        <v>361</v>
      </c>
      <c r="K25" t="s">
        <v>362</v>
      </c>
      <c r="L25" t="s">
        <v>372</v>
      </c>
    </row>
    <row r="26" spans="1:12">
      <c r="A26" t="s">
        <v>294</v>
      </c>
      <c r="B26" t="s">
        <v>155</v>
      </c>
      <c r="C26" s="24">
        <v>0.12</v>
      </c>
      <c r="D26" t="s">
        <v>295</v>
      </c>
      <c r="H26" s="9">
        <v>0.1</v>
      </c>
      <c r="I26" t="s">
        <v>363</v>
      </c>
      <c r="J26" t="s">
        <v>140</v>
      </c>
      <c r="K26" t="s">
        <v>333</v>
      </c>
      <c r="L26" t="s">
        <v>373</v>
      </c>
    </row>
    <row r="27" spans="1:12">
      <c r="A27" t="s">
        <v>154</v>
      </c>
      <c r="B27" t="s">
        <v>153</v>
      </c>
      <c r="C27" s="24">
        <v>0.15</v>
      </c>
      <c r="D27" t="s">
        <v>296</v>
      </c>
      <c r="H27" s="9">
        <v>0.05</v>
      </c>
      <c r="I27" t="s">
        <v>364</v>
      </c>
      <c r="J27" t="s">
        <v>343</v>
      </c>
      <c r="K27" t="s">
        <v>354</v>
      </c>
      <c r="L27" t="s">
        <v>374</v>
      </c>
    </row>
    <row r="28" spans="1:12">
      <c r="A28" t="s">
        <v>297</v>
      </c>
      <c r="B28" t="s">
        <v>285</v>
      </c>
      <c r="C28" s="24">
        <v>0.15</v>
      </c>
      <c r="D28" t="s">
        <v>286</v>
      </c>
    </row>
    <row r="29" spans="1:12">
      <c r="A29" t="s">
        <v>298</v>
      </c>
      <c r="B29" t="s">
        <v>299</v>
      </c>
      <c r="C29" s="24">
        <v>0.08</v>
      </c>
      <c r="D29" t="s">
        <v>300</v>
      </c>
      <c r="H29" t="s">
        <v>150</v>
      </c>
    </row>
    <row r="30" spans="1:12">
      <c r="A30" t="s">
        <v>301</v>
      </c>
      <c r="B30" t="s">
        <v>302</v>
      </c>
      <c r="C30" s="24">
        <v>0.05</v>
      </c>
      <c r="D30" t="s">
        <v>303</v>
      </c>
      <c r="H30" s="14" t="s">
        <v>3</v>
      </c>
      <c r="I30" s="14" t="s">
        <v>308</v>
      </c>
      <c r="J30" s="14" t="s">
        <v>255</v>
      </c>
      <c r="K30" s="14" t="s">
        <v>309</v>
      </c>
      <c r="L30" s="14" t="s">
        <v>310</v>
      </c>
    </row>
    <row r="31" spans="1:12">
      <c r="A31" t="s">
        <v>287</v>
      </c>
      <c r="B31" t="s">
        <v>288</v>
      </c>
      <c r="C31" s="24">
        <v>0.05</v>
      </c>
      <c r="D31" t="s">
        <v>304</v>
      </c>
      <c r="H31" s="25">
        <v>0.15</v>
      </c>
      <c r="I31" s="14" t="s">
        <v>375</v>
      </c>
      <c r="J31" s="15" t="s">
        <v>376</v>
      </c>
      <c r="K31" s="15" t="s">
        <v>377</v>
      </c>
      <c r="L31" s="14" t="s">
        <v>378</v>
      </c>
    </row>
    <row r="32" spans="1:12">
      <c r="A32" t="s">
        <v>270</v>
      </c>
      <c r="B32" t="s">
        <v>305</v>
      </c>
      <c r="C32" s="24">
        <v>0.05</v>
      </c>
      <c r="D32" t="s">
        <v>306</v>
      </c>
      <c r="H32" s="25">
        <v>0.1</v>
      </c>
      <c r="I32" s="14" t="s">
        <v>379</v>
      </c>
      <c r="J32" s="15" t="s">
        <v>380</v>
      </c>
      <c r="K32" s="15" t="s">
        <v>362</v>
      </c>
      <c r="L32" s="14" t="s">
        <v>381</v>
      </c>
    </row>
    <row r="33" spans="8:12">
      <c r="H33" s="25">
        <v>0.1</v>
      </c>
      <c r="I33" s="14" t="s">
        <v>152</v>
      </c>
      <c r="J33" s="15" t="s">
        <v>380</v>
      </c>
      <c r="K33" s="15" t="s">
        <v>382</v>
      </c>
      <c r="L33" s="14" t="s">
        <v>383</v>
      </c>
    </row>
    <row r="34" spans="8:12">
      <c r="H34" s="25">
        <v>0.1</v>
      </c>
      <c r="I34" s="14" t="s">
        <v>384</v>
      </c>
      <c r="J34" s="15" t="s">
        <v>385</v>
      </c>
      <c r="K34" s="15" t="s">
        <v>362</v>
      </c>
      <c r="L34" s="14" t="s">
        <v>386</v>
      </c>
    </row>
    <row r="35" spans="8:12">
      <c r="H35" s="25">
        <v>0.1</v>
      </c>
      <c r="I35" s="14" t="s">
        <v>387</v>
      </c>
      <c r="J35" s="15" t="s">
        <v>140</v>
      </c>
      <c r="K35" s="15" t="s">
        <v>388</v>
      </c>
      <c r="L35" s="14" t="s">
        <v>389</v>
      </c>
    </row>
    <row r="36" spans="8:12">
      <c r="H36" s="25">
        <v>0.1</v>
      </c>
      <c r="I36" s="14" t="s">
        <v>390</v>
      </c>
      <c r="J36" s="15" t="s">
        <v>140</v>
      </c>
      <c r="K36" s="15" t="s">
        <v>330</v>
      </c>
      <c r="L36" s="14" t="s">
        <v>391</v>
      </c>
    </row>
    <row r="37" spans="8:12">
      <c r="H37" s="25">
        <v>0.1</v>
      </c>
      <c r="I37" s="14" t="s">
        <v>392</v>
      </c>
      <c r="J37" s="15" t="s">
        <v>393</v>
      </c>
      <c r="K37" s="15" t="s">
        <v>382</v>
      </c>
      <c r="L37" s="14" t="s">
        <v>394</v>
      </c>
    </row>
    <row r="38" spans="8:12">
      <c r="H38" s="25">
        <v>0.1</v>
      </c>
      <c r="I38" s="14" t="s">
        <v>395</v>
      </c>
      <c r="J38" s="15" t="s">
        <v>396</v>
      </c>
      <c r="K38" s="15" t="s">
        <v>397</v>
      </c>
      <c r="L38" s="14" t="s">
        <v>398</v>
      </c>
    </row>
    <row r="39" spans="8:12">
      <c r="H39" s="25">
        <v>0.1</v>
      </c>
      <c r="I39" s="14" t="s">
        <v>399</v>
      </c>
      <c r="J39" s="15" t="s">
        <v>400</v>
      </c>
      <c r="K39" s="15" t="s">
        <v>357</v>
      </c>
      <c r="L39" s="14" t="s">
        <v>401</v>
      </c>
    </row>
    <row r="40" spans="8:12">
      <c r="H40" s="25">
        <v>0.05</v>
      </c>
      <c r="I40" s="14" t="s">
        <v>402</v>
      </c>
      <c r="J40" s="15" t="s">
        <v>140</v>
      </c>
      <c r="K40" s="15" t="s">
        <v>354</v>
      </c>
      <c r="L40" s="14" t="s">
        <v>403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0CB3E-F1FC-144C-9D6E-FB909E9BCD5D}">
  <dimension ref="A1:O37"/>
  <sheetViews>
    <sheetView workbookViewId="0">
      <selection activeCell="L1" sqref="L1:O8"/>
    </sheetView>
  </sheetViews>
  <sheetFormatPr baseColWidth="10" defaultRowHeight="15"/>
  <cols>
    <col min="2" max="2" width="25.83203125" bestFit="1" customWidth="1"/>
  </cols>
  <sheetData>
    <row r="1" spans="1:15">
      <c r="A1" t="s">
        <v>143</v>
      </c>
      <c r="B1" t="s">
        <v>308</v>
      </c>
      <c r="C1" t="s">
        <v>255</v>
      </c>
      <c r="D1" t="s">
        <v>404</v>
      </c>
      <c r="E1" t="s">
        <v>405</v>
      </c>
      <c r="K1" s="14"/>
      <c r="L1" s="13" t="s">
        <v>157</v>
      </c>
      <c r="M1" s="13" t="s">
        <v>158</v>
      </c>
      <c r="N1" s="13" t="s">
        <v>159</v>
      </c>
      <c r="O1" s="13" t="s">
        <v>504</v>
      </c>
    </row>
    <row r="2" spans="1:15">
      <c r="A2" s="9">
        <v>0.15</v>
      </c>
      <c r="B2" t="s">
        <v>311</v>
      </c>
      <c r="C2" t="s">
        <v>406</v>
      </c>
      <c r="D2" s="3">
        <v>0.1454</v>
      </c>
      <c r="E2" t="s">
        <v>414</v>
      </c>
      <c r="K2" s="14"/>
      <c r="L2" s="13" t="s">
        <v>505</v>
      </c>
      <c r="M2" s="24">
        <v>0.8</v>
      </c>
      <c r="N2" s="24">
        <v>0.38</v>
      </c>
      <c r="O2" s="24">
        <v>0.12</v>
      </c>
    </row>
    <row r="3" spans="1:15">
      <c r="A3" s="9">
        <v>0.15</v>
      </c>
      <c r="B3" t="s">
        <v>314</v>
      </c>
      <c r="C3" t="s">
        <v>260</v>
      </c>
      <c r="D3" t="s">
        <v>415</v>
      </c>
      <c r="E3" t="s">
        <v>416</v>
      </c>
      <c r="K3" s="14"/>
      <c r="L3" s="13" t="s">
        <v>501</v>
      </c>
      <c r="M3" s="24">
        <v>0.12</v>
      </c>
      <c r="N3" s="24">
        <v>0.27</v>
      </c>
      <c r="O3" s="24">
        <v>0.25</v>
      </c>
    </row>
    <row r="4" spans="1:15">
      <c r="A4" s="9">
        <v>0.1</v>
      </c>
      <c r="B4" t="s">
        <v>317</v>
      </c>
      <c r="C4" t="s">
        <v>260</v>
      </c>
      <c r="D4" t="s">
        <v>417</v>
      </c>
      <c r="E4" t="s">
        <v>418</v>
      </c>
      <c r="K4" s="14"/>
      <c r="L4" s="13" t="s">
        <v>502</v>
      </c>
      <c r="M4" s="24">
        <v>0.03</v>
      </c>
      <c r="N4" s="24">
        <v>0.1</v>
      </c>
      <c r="O4" s="24">
        <v>0.15</v>
      </c>
    </row>
    <row r="5" spans="1:15">
      <c r="A5" s="9">
        <v>0.1</v>
      </c>
      <c r="B5" t="s">
        <v>339</v>
      </c>
      <c r="C5" t="s">
        <v>260</v>
      </c>
      <c r="D5" s="3">
        <v>0.15490000000000001</v>
      </c>
      <c r="E5" t="s">
        <v>419</v>
      </c>
      <c r="K5" s="14"/>
      <c r="L5" s="13" t="s">
        <v>168</v>
      </c>
      <c r="M5" s="24">
        <v>0.05</v>
      </c>
      <c r="N5" s="24">
        <v>0.1</v>
      </c>
      <c r="O5" s="24">
        <v>0.15</v>
      </c>
    </row>
    <row r="6" spans="1:15">
      <c r="A6" s="9">
        <v>0.1</v>
      </c>
      <c r="B6" t="s">
        <v>320</v>
      </c>
      <c r="C6" t="s">
        <v>321</v>
      </c>
      <c r="D6" t="s">
        <v>420</v>
      </c>
      <c r="E6" t="s">
        <v>421</v>
      </c>
      <c r="K6" s="14"/>
      <c r="L6" s="13" t="s">
        <v>215</v>
      </c>
      <c r="M6" s="24">
        <v>0</v>
      </c>
      <c r="N6" s="24">
        <v>7.0000000000000007E-2</v>
      </c>
      <c r="O6" s="24">
        <v>0.18</v>
      </c>
    </row>
    <row r="7" spans="1:15">
      <c r="A7" s="9">
        <v>0.1</v>
      </c>
      <c r="B7" t="s">
        <v>324</v>
      </c>
      <c r="C7" t="s">
        <v>407</v>
      </c>
      <c r="D7" s="3">
        <v>0.14560000000000001</v>
      </c>
      <c r="E7" t="s">
        <v>422</v>
      </c>
      <c r="K7" s="14"/>
      <c r="L7" s="13" t="s">
        <v>503</v>
      </c>
      <c r="M7" s="24">
        <v>0</v>
      </c>
      <c r="N7" s="24">
        <v>0.08</v>
      </c>
      <c r="O7" s="24">
        <v>0.15</v>
      </c>
    </row>
    <row r="8" spans="1:15">
      <c r="A8" s="9">
        <v>0.1</v>
      </c>
      <c r="B8" t="s">
        <v>328</v>
      </c>
      <c r="C8" t="s">
        <v>329</v>
      </c>
      <c r="D8" t="s">
        <v>408</v>
      </c>
      <c r="E8" t="s">
        <v>423</v>
      </c>
      <c r="L8" s="13" t="s">
        <v>254</v>
      </c>
      <c r="M8" s="24">
        <v>1</v>
      </c>
      <c r="N8" s="24">
        <v>1</v>
      </c>
      <c r="O8" s="24">
        <v>1</v>
      </c>
    </row>
    <row r="9" spans="1:15">
      <c r="A9" s="9">
        <v>0.1</v>
      </c>
      <c r="B9" t="s">
        <v>332</v>
      </c>
      <c r="C9" t="s">
        <v>409</v>
      </c>
      <c r="D9" t="s">
        <v>424</v>
      </c>
      <c r="E9" t="s">
        <v>425</v>
      </c>
    </row>
    <row r="10" spans="1:15">
      <c r="A10" s="9">
        <v>0.05</v>
      </c>
      <c r="B10" t="s">
        <v>410</v>
      </c>
      <c r="C10" t="s">
        <v>329</v>
      </c>
      <c r="D10" t="s">
        <v>408</v>
      </c>
      <c r="E10" t="s">
        <v>426</v>
      </c>
    </row>
    <row r="11" spans="1:15">
      <c r="A11" s="9">
        <v>0.05</v>
      </c>
      <c r="B11" t="s">
        <v>411</v>
      </c>
      <c r="C11" t="s">
        <v>412</v>
      </c>
      <c r="D11" t="s">
        <v>413</v>
      </c>
      <c r="E11" t="s">
        <v>427</v>
      </c>
    </row>
    <row r="14" spans="1:15">
      <c r="A14" t="s">
        <v>146</v>
      </c>
      <c r="B14" t="s">
        <v>308</v>
      </c>
      <c r="C14" t="s">
        <v>255</v>
      </c>
      <c r="D14" t="s">
        <v>404</v>
      </c>
      <c r="E14" t="s">
        <v>405</v>
      </c>
    </row>
    <row r="15" spans="1:15">
      <c r="A15" s="9">
        <v>0.15</v>
      </c>
      <c r="B15" s="19" t="s">
        <v>467</v>
      </c>
      <c r="C15" t="s">
        <v>260</v>
      </c>
      <c r="D15" t="s">
        <v>428</v>
      </c>
      <c r="E15" t="s">
        <v>440</v>
      </c>
    </row>
    <row r="16" spans="1:15">
      <c r="A16" s="9">
        <v>0.1</v>
      </c>
      <c r="B16" t="s">
        <v>429</v>
      </c>
      <c r="C16" t="s">
        <v>430</v>
      </c>
      <c r="D16" t="s">
        <v>431</v>
      </c>
      <c r="E16" t="s">
        <v>441</v>
      </c>
    </row>
    <row r="17" spans="1:5">
      <c r="A17" s="9">
        <v>0.1</v>
      </c>
      <c r="B17" t="s">
        <v>350</v>
      </c>
      <c r="C17" t="s">
        <v>351</v>
      </c>
      <c r="D17" t="s">
        <v>432</v>
      </c>
      <c r="E17" t="s">
        <v>442</v>
      </c>
    </row>
    <row r="18" spans="1:5">
      <c r="A18" s="9">
        <v>0.1</v>
      </c>
      <c r="B18" t="s">
        <v>353</v>
      </c>
      <c r="C18" t="s">
        <v>409</v>
      </c>
      <c r="D18" t="s">
        <v>433</v>
      </c>
      <c r="E18" t="s">
        <v>443</v>
      </c>
    </row>
    <row r="19" spans="1:5">
      <c r="A19" s="9">
        <v>0.1</v>
      </c>
      <c r="B19" t="s">
        <v>434</v>
      </c>
      <c r="C19" t="s">
        <v>409</v>
      </c>
      <c r="D19" s="3">
        <v>0.1081</v>
      </c>
      <c r="E19" t="s">
        <v>369</v>
      </c>
    </row>
    <row r="20" spans="1:5">
      <c r="A20" s="9">
        <v>0.1</v>
      </c>
      <c r="B20" t="s">
        <v>356</v>
      </c>
      <c r="C20" t="s">
        <v>409</v>
      </c>
      <c r="D20" t="s">
        <v>435</v>
      </c>
      <c r="E20" t="s">
        <v>444</v>
      </c>
    </row>
    <row r="21" spans="1:5">
      <c r="A21" s="9">
        <v>0.1</v>
      </c>
      <c r="B21" t="s">
        <v>358</v>
      </c>
      <c r="C21" t="s">
        <v>436</v>
      </c>
      <c r="D21" t="s">
        <v>437</v>
      </c>
      <c r="E21" t="s">
        <v>445</v>
      </c>
    </row>
    <row r="22" spans="1:5">
      <c r="A22" s="9">
        <v>0.1</v>
      </c>
      <c r="B22" t="s">
        <v>360</v>
      </c>
      <c r="C22" t="s">
        <v>361</v>
      </c>
      <c r="D22" s="3">
        <v>0.54049999999999998</v>
      </c>
      <c r="E22" t="s">
        <v>446</v>
      </c>
    </row>
    <row r="23" spans="1:5">
      <c r="A23" s="9">
        <v>0.1</v>
      </c>
      <c r="B23" t="s">
        <v>363</v>
      </c>
      <c r="C23" t="s">
        <v>409</v>
      </c>
      <c r="D23" t="s">
        <v>438</v>
      </c>
      <c r="E23" t="s">
        <v>447</v>
      </c>
    </row>
    <row r="24" spans="1:5">
      <c r="A24" s="9">
        <v>0.05</v>
      </c>
      <c r="B24" t="s">
        <v>390</v>
      </c>
      <c r="C24" t="s">
        <v>409</v>
      </c>
      <c r="D24" t="s">
        <v>439</v>
      </c>
      <c r="E24" t="s">
        <v>448</v>
      </c>
    </row>
    <row r="27" spans="1:5">
      <c r="A27" t="s">
        <v>150</v>
      </c>
      <c r="B27" t="s">
        <v>308</v>
      </c>
      <c r="C27" t="s">
        <v>255</v>
      </c>
      <c r="D27" t="s">
        <v>404</v>
      </c>
      <c r="E27" t="s">
        <v>405</v>
      </c>
    </row>
    <row r="28" spans="1:5">
      <c r="A28" s="9">
        <v>0.15</v>
      </c>
      <c r="B28" t="s">
        <v>375</v>
      </c>
      <c r="C28" t="s">
        <v>376</v>
      </c>
      <c r="D28" s="3">
        <v>0.4783</v>
      </c>
      <c r="E28" t="s">
        <v>454</v>
      </c>
    </row>
    <row r="29" spans="1:5">
      <c r="A29" s="9">
        <v>0.1</v>
      </c>
      <c r="B29" t="s">
        <v>455</v>
      </c>
      <c r="C29" t="s">
        <v>380</v>
      </c>
      <c r="D29" t="s">
        <v>408</v>
      </c>
      <c r="E29" t="s">
        <v>456</v>
      </c>
    </row>
    <row r="30" spans="1:5">
      <c r="A30" s="9">
        <v>0.1</v>
      </c>
      <c r="B30" t="s">
        <v>152</v>
      </c>
      <c r="C30" t="s">
        <v>380</v>
      </c>
      <c r="D30" s="3">
        <v>0.39910000000000001</v>
      </c>
      <c r="E30" t="s">
        <v>457</v>
      </c>
    </row>
    <row r="31" spans="1:5">
      <c r="A31" s="9">
        <v>0.1</v>
      </c>
      <c r="B31" t="s">
        <v>458</v>
      </c>
      <c r="C31" t="s">
        <v>385</v>
      </c>
      <c r="D31" s="3">
        <v>0.53359999999999996</v>
      </c>
      <c r="E31" t="s">
        <v>459</v>
      </c>
    </row>
    <row r="32" spans="1:5">
      <c r="A32" s="9">
        <v>0.1</v>
      </c>
      <c r="B32" t="s">
        <v>387</v>
      </c>
      <c r="C32" t="s">
        <v>449</v>
      </c>
      <c r="D32" s="3">
        <v>0.11210000000000001</v>
      </c>
      <c r="E32" t="s">
        <v>460</v>
      </c>
    </row>
    <row r="33" spans="1:5">
      <c r="A33" s="9">
        <v>0.1</v>
      </c>
      <c r="B33" t="s">
        <v>390</v>
      </c>
      <c r="C33" t="s">
        <v>409</v>
      </c>
      <c r="D33" t="s">
        <v>439</v>
      </c>
      <c r="E33" t="s">
        <v>461</v>
      </c>
    </row>
    <row r="34" spans="1:5">
      <c r="A34" s="9">
        <v>0.1</v>
      </c>
      <c r="B34" t="s">
        <v>450</v>
      </c>
      <c r="C34" t="s">
        <v>393</v>
      </c>
      <c r="D34" t="s">
        <v>451</v>
      </c>
      <c r="E34" t="s">
        <v>462</v>
      </c>
    </row>
    <row r="35" spans="1:5">
      <c r="A35" s="9">
        <v>0.1</v>
      </c>
      <c r="B35" t="s">
        <v>452</v>
      </c>
      <c r="C35" t="s">
        <v>396</v>
      </c>
      <c r="D35" s="3">
        <v>0.1343</v>
      </c>
      <c r="E35" t="s">
        <v>463</v>
      </c>
    </row>
    <row r="36" spans="1:5">
      <c r="A36" s="9">
        <v>0.1</v>
      </c>
      <c r="B36" t="s">
        <v>399</v>
      </c>
      <c r="C36" t="s">
        <v>400</v>
      </c>
      <c r="D36" s="3">
        <v>0.17449999999999999</v>
      </c>
      <c r="E36" t="s">
        <v>464</v>
      </c>
    </row>
    <row r="37" spans="1:5">
      <c r="A37" s="9">
        <v>0.05</v>
      </c>
      <c r="B37" t="s">
        <v>402</v>
      </c>
      <c r="C37" t="s">
        <v>409</v>
      </c>
      <c r="D37" t="s">
        <v>453</v>
      </c>
      <c r="E37" t="s">
        <v>465</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0B385-379F-1449-AFA5-265C2D63F92E}">
  <dimension ref="A1:M10"/>
  <sheetViews>
    <sheetView workbookViewId="0">
      <selection activeCell="B15" sqref="B15"/>
    </sheetView>
  </sheetViews>
  <sheetFormatPr baseColWidth="10" defaultRowHeight="15"/>
  <cols>
    <col min="1" max="1" width="35.6640625" bestFit="1" customWidth="1"/>
    <col min="2" max="2" width="21.1640625" bestFit="1" customWidth="1"/>
    <col min="3" max="3" width="30.1640625" bestFit="1" customWidth="1"/>
    <col min="6" max="6" width="18.33203125" bestFit="1" customWidth="1"/>
    <col min="7" max="7" width="11.1640625" bestFit="1" customWidth="1"/>
    <col min="8" max="8" width="9" bestFit="1" customWidth="1"/>
    <col min="9" max="9" width="16.83203125" bestFit="1" customWidth="1"/>
  </cols>
  <sheetData>
    <row r="1" spans="1:13" ht="24" customHeight="1">
      <c r="A1" s="13" t="s">
        <v>62</v>
      </c>
      <c r="B1" s="13" t="s">
        <v>3</v>
      </c>
      <c r="C1" s="13" t="s">
        <v>512</v>
      </c>
      <c r="E1" s="34"/>
      <c r="F1" s="13" t="s">
        <v>157</v>
      </c>
      <c r="G1" s="13" t="s">
        <v>158</v>
      </c>
      <c r="H1" s="13" t="s">
        <v>159</v>
      </c>
      <c r="I1" s="13" t="s">
        <v>504</v>
      </c>
      <c r="L1" s="13" t="s">
        <v>520</v>
      </c>
      <c r="M1" s="34" t="s">
        <v>522</v>
      </c>
    </row>
    <row r="2" spans="1:13">
      <c r="A2" s="13" t="s">
        <v>523</v>
      </c>
      <c r="B2" s="24">
        <v>0.3</v>
      </c>
      <c r="C2" t="s">
        <v>513</v>
      </c>
      <c r="F2" s="13" t="s">
        <v>505</v>
      </c>
      <c r="G2" s="24">
        <v>0.8</v>
      </c>
      <c r="H2" s="24">
        <v>0.38</v>
      </c>
      <c r="I2" s="24">
        <v>0.12</v>
      </c>
    </row>
    <row r="3" spans="1:13">
      <c r="A3" s="13" t="s">
        <v>506</v>
      </c>
      <c r="B3" s="24">
        <v>0.2</v>
      </c>
      <c r="C3" t="s">
        <v>514</v>
      </c>
      <c r="F3" s="13" t="s">
        <v>501</v>
      </c>
      <c r="G3" s="24">
        <v>0.12</v>
      </c>
      <c r="H3" s="24">
        <v>0.27</v>
      </c>
      <c r="I3" s="24">
        <v>0.25</v>
      </c>
    </row>
    <row r="4" spans="1:13">
      <c r="A4" s="13" t="s">
        <v>507</v>
      </c>
      <c r="B4" s="24">
        <v>0.2</v>
      </c>
      <c r="C4" t="s">
        <v>515</v>
      </c>
      <c r="F4" s="13" t="s">
        <v>502</v>
      </c>
      <c r="G4" s="24">
        <v>0.03</v>
      </c>
      <c r="H4" s="24">
        <v>0.1</v>
      </c>
      <c r="I4" s="24">
        <v>0.15</v>
      </c>
    </row>
    <row r="5" spans="1:13">
      <c r="A5" s="13" t="s">
        <v>519</v>
      </c>
      <c r="B5" s="24">
        <v>0.1</v>
      </c>
      <c r="C5" t="s">
        <v>516</v>
      </c>
      <c r="F5" s="13" t="s">
        <v>168</v>
      </c>
      <c r="G5" s="24">
        <v>0.05</v>
      </c>
      <c r="H5" s="24">
        <v>0.1</v>
      </c>
      <c r="I5" s="24">
        <v>0.15</v>
      </c>
    </row>
    <row r="6" spans="1:13">
      <c r="A6" s="13" t="s">
        <v>508</v>
      </c>
      <c r="B6" s="24">
        <v>0.15</v>
      </c>
      <c r="C6" t="s">
        <v>266</v>
      </c>
      <c r="F6" s="13" t="s">
        <v>215</v>
      </c>
      <c r="G6" s="24">
        <v>0</v>
      </c>
      <c r="H6" s="24">
        <v>7.0000000000000007E-2</v>
      </c>
      <c r="I6" s="24">
        <v>0.18</v>
      </c>
    </row>
    <row r="7" spans="1:13">
      <c r="A7" s="13" t="s">
        <v>390</v>
      </c>
      <c r="B7" s="24">
        <v>0.05</v>
      </c>
      <c r="C7" t="s">
        <v>517</v>
      </c>
      <c r="F7" s="13" t="s">
        <v>503</v>
      </c>
      <c r="G7" s="24">
        <v>0</v>
      </c>
      <c r="H7" s="24">
        <v>0.08</v>
      </c>
      <c r="I7" s="24">
        <v>0.15</v>
      </c>
    </row>
    <row r="8" spans="1:13">
      <c r="A8" s="13" t="s">
        <v>254</v>
      </c>
      <c r="B8" s="24">
        <f>SUM(B2:B7)</f>
        <v>1</v>
      </c>
      <c r="C8" t="s">
        <v>518</v>
      </c>
      <c r="F8" s="13" t="s">
        <v>254</v>
      </c>
      <c r="G8" s="24">
        <v>1</v>
      </c>
      <c r="H8" s="24">
        <v>1</v>
      </c>
      <c r="I8" s="24">
        <v>1</v>
      </c>
    </row>
    <row r="9" spans="1:13">
      <c r="A9" s="13"/>
      <c r="C9" s="24"/>
    </row>
    <row r="10" spans="1:13">
      <c r="A10" s="13"/>
      <c r="B10" s="24"/>
    </row>
  </sheetData>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29BE7-DE4F-6343-9F50-2C758EA17426}">
  <dimension ref="A1:K182"/>
  <sheetViews>
    <sheetView workbookViewId="0">
      <selection activeCell="H1" sqref="H1:I8"/>
    </sheetView>
  </sheetViews>
  <sheetFormatPr baseColWidth="10" defaultRowHeight="15"/>
  <cols>
    <col min="1" max="1" width="34.1640625" bestFit="1" customWidth="1"/>
    <col min="2" max="2" width="25.6640625" bestFit="1" customWidth="1"/>
    <col min="3" max="3" width="18.33203125" bestFit="1" customWidth="1"/>
    <col min="6" max="6" width="18.33203125" bestFit="1" customWidth="1"/>
    <col min="8" max="8" width="24.83203125" bestFit="1" customWidth="1"/>
    <col min="9" max="9" width="25.6640625" bestFit="1" customWidth="1"/>
  </cols>
  <sheetData>
    <row r="1" spans="1:11">
      <c r="A1" t="s">
        <v>1413</v>
      </c>
      <c r="H1" s="13" t="s">
        <v>157</v>
      </c>
      <c r="I1" s="13" t="s">
        <v>158</v>
      </c>
      <c r="J1" s="13" t="s">
        <v>159</v>
      </c>
      <c r="K1" s="13" t="s">
        <v>504</v>
      </c>
    </row>
    <row r="2" spans="1:11">
      <c r="H2" s="13" t="s">
        <v>505</v>
      </c>
      <c r="I2" s="24">
        <v>0.8</v>
      </c>
      <c r="J2" s="24">
        <v>0.38</v>
      </c>
      <c r="K2" s="24">
        <v>0.12</v>
      </c>
    </row>
    <row r="3" spans="1:11" ht="19">
      <c r="A3" t="s">
        <v>1414</v>
      </c>
      <c r="B3" t="s">
        <v>1415</v>
      </c>
      <c r="C3" t="s">
        <v>62</v>
      </c>
      <c r="D3" t="s">
        <v>1424</v>
      </c>
      <c r="F3" s="13"/>
      <c r="G3" s="12"/>
      <c r="H3" s="13" t="s">
        <v>501</v>
      </c>
      <c r="I3" s="24">
        <v>0.12</v>
      </c>
      <c r="J3" s="24">
        <v>0.27</v>
      </c>
      <c r="K3" s="24">
        <v>0.25</v>
      </c>
    </row>
    <row r="4" spans="1:11">
      <c r="A4">
        <v>1</v>
      </c>
      <c r="B4">
        <v>1</v>
      </c>
      <c r="C4" t="s">
        <v>1419</v>
      </c>
      <c r="D4">
        <f t="shared" ref="D4:D11" si="0">(A4+B4)/2</f>
        <v>1</v>
      </c>
      <c r="F4" s="14"/>
      <c r="G4" s="14"/>
      <c r="H4" s="13" t="s">
        <v>502</v>
      </c>
      <c r="I4" s="24">
        <v>0.03</v>
      </c>
      <c r="J4" s="24">
        <v>0.1</v>
      </c>
      <c r="K4" s="24">
        <v>0.15</v>
      </c>
    </row>
    <row r="5" spans="1:11">
      <c r="A5">
        <v>5</v>
      </c>
      <c r="B5">
        <v>2</v>
      </c>
      <c r="C5" t="s">
        <v>1417</v>
      </c>
      <c r="D5">
        <f t="shared" si="0"/>
        <v>3.5</v>
      </c>
      <c r="F5" s="14"/>
      <c r="G5" s="14"/>
      <c r="H5" s="13" t="s">
        <v>168</v>
      </c>
      <c r="I5" s="24">
        <v>0.05</v>
      </c>
      <c r="J5" s="24">
        <v>0.1</v>
      </c>
      <c r="K5" s="24">
        <v>0.15</v>
      </c>
    </row>
    <row r="6" spans="1:11">
      <c r="A6">
        <v>3</v>
      </c>
      <c r="B6">
        <v>4</v>
      </c>
      <c r="C6" t="s">
        <v>1423</v>
      </c>
      <c r="D6">
        <f t="shared" si="0"/>
        <v>3.5</v>
      </c>
      <c r="F6" s="14"/>
      <c r="G6" s="14"/>
      <c r="H6" s="13" t="s">
        <v>215</v>
      </c>
      <c r="I6" s="24">
        <v>0</v>
      </c>
      <c r="J6" s="24">
        <v>7.0000000000000007E-2</v>
      </c>
      <c r="K6" s="24">
        <v>0.18</v>
      </c>
    </row>
    <row r="7" spans="1:11">
      <c r="A7">
        <v>4</v>
      </c>
      <c r="B7">
        <v>5</v>
      </c>
      <c r="C7" t="s">
        <v>1416</v>
      </c>
      <c r="D7">
        <f t="shared" si="0"/>
        <v>4.5</v>
      </c>
      <c r="F7" s="14"/>
      <c r="G7" s="14"/>
      <c r="H7" s="13" t="s">
        <v>503</v>
      </c>
      <c r="I7" s="24">
        <v>0</v>
      </c>
      <c r="J7" s="24">
        <v>0.08</v>
      </c>
      <c r="K7" s="24">
        <v>0.15</v>
      </c>
    </row>
    <row r="8" spans="1:11">
      <c r="A8">
        <v>6</v>
      </c>
      <c r="B8">
        <v>3</v>
      </c>
      <c r="C8" t="s">
        <v>1418</v>
      </c>
      <c r="D8">
        <f t="shared" si="0"/>
        <v>4.5</v>
      </c>
      <c r="F8" s="14"/>
      <c r="G8" s="14"/>
      <c r="H8" s="13" t="s">
        <v>254</v>
      </c>
      <c r="I8" s="24">
        <v>1</v>
      </c>
      <c r="J8" s="24">
        <v>1</v>
      </c>
      <c r="K8" s="24">
        <v>1</v>
      </c>
    </row>
    <row r="9" spans="1:11">
      <c r="A9">
        <v>2</v>
      </c>
      <c r="B9">
        <v>7</v>
      </c>
      <c r="C9" t="s">
        <v>1420</v>
      </c>
      <c r="D9">
        <f t="shared" si="0"/>
        <v>4.5</v>
      </c>
      <c r="F9" s="14"/>
      <c r="G9" s="14"/>
      <c r="H9" s="15"/>
      <c r="I9" s="14"/>
    </row>
    <row r="10" spans="1:11">
      <c r="A10">
        <v>8</v>
      </c>
      <c r="B10">
        <v>6</v>
      </c>
      <c r="C10" t="s">
        <v>1422</v>
      </c>
      <c r="D10">
        <f t="shared" si="0"/>
        <v>7</v>
      </c>
      <c r="F10" s="14"/>
      <c r="G10" s="14"/>
      <c r="H10" s="15"/>
      <c r="I10" s="14"/>
    </row>
    <row r="11" spans="1:11">
      <c r="A11">
        <v>7</v>
      </c>
      <c r="B11">
        <v>8</v>
      </c>
      <c r="C11" t="s">
        <v>1421</v>
      </c>
      <c r="D11">
        <f t="shared" si="0"/>
        <v>7.5</v>
      </c>
      <c r="F11" s="14"/>
      <c r="G11" s="14"/>
      <c r="H11" s="13" t="s">
        <v>157</v>
      </c>
      <c r="I11" s="13" t="s">
        <v>521</v>
      </c>
      <c r="J11" s="13" t="s">
        <v>1310</v>
      </c>
    </row>
    <row r="12" spans="1:11">
      <c r="F12" s="14"/>
      <c r="G12" s="14"/>
      <c r="H12" s="13" t="s">
        <v>1457</v>
      </c>
      <c r="I12" s="24">
        <v>0.4</v>
      </c>
      <c r="J12" t="s">
        <v>1458</v>
      </c>
    </row>
    <row r="13" spans="1:11">
      <c r="E13" s="13"/>
      <c r="F13" s="13"/>
      <c r="G13" s="13"/>
      <c r="H13" s="13" t="s">
        <v>1459</v>
      </c>
      <c r="I13" s="24">
        <v>0.3</v>
      </c>
      <c r="J13" t="s">
        <v>266</v>
      </c>
    </row>
    <row r="14" spans="1:11">
      <c r="H14" s="13" t="s">
        <v>1460</v>
      </c>
      <c r="I14" s="24">
        <v>0.2</v>
      </c>
      <c r="J14" t="s">
        <v>1461</v>
      </c>
    </row>
    <row r="15" spans="1:11">
      <c r="A15" s="13" t="s">
        <v>62</v>
      </c>
      <c r="B15" s="13" t="s">
        <v>1412</v>
      </c>
      <c r="C15" s="13" t="s">
        <v>1433</v>
      </c>
      <c r="D15" s="13" t="s">
        <v>1434</v>
      </c>
      <c r="F15" s="13"/>
      <c r="G15" s="13"/>
      <c r="H15" s="13" t="s">
        <v>1462</v>
      </c>
      <c r="I15" s="24">
        <v>0.1</v>
      </c>
      <c r="J15" t="s">
        <v>1463</v>
      </c>
    </row>
    <row r="16" spans="1:11">
      <c r="A16" s="13" t="s">
        <v>1419</v>
      </c>
      <c r="B16" s="24">
        <v>0.3</v>
      </c>
      <c r="C16" s="24">
        <v>0.15</v>
      </c>
      <c r="D16" s="24">
        <v>0.04</v>
      </c>
      <c r="H16" s="13" t="s">
        <v>1464</v>
      </c>
      <c r="I16" s="24">
        <v>0</v>
      </c>
      <c r="J16" t="s">
        <v>1465</v>
      </c>
    </row>
    <row r="17" spans="1:10">
      <c r="A17" s="13" t="s">
        <v>1423</v>
      </c>
      <c r="B17" s="24">
        <v>0.15</v>
      </c>
      <c r="C17" s="24">
        <v>0.1</v>
      </c>
      <c r="D17" s="24">
        <v>0.03</v>
      </c>
      <c r="F17" s="13"/>
      <c r="G17" s="13"/>
      <c r="H17" s="13" t="s">
        <v>215</v>
      </c>
      <c r="I17" s="24">
        <v>0</v>
      </c>
      <c r="J17" t="s">
        <v>1465</v>
      </c>
    </row>
    <row r="18" spans="1:10">
      <c r="A18" s="13" t="s">
        <v>1417</v>
      </c>
      <c r="B18" s="24">
        <v>0</v>
      </c>
      <c r="C18" s="24">
        <v>0.05</v>
      </c>
      <c r="D18" s="24">
        <v>0.05</v>
      </c>
      <c r="H18" s="13" t="s">
        <v>503</v>
      </c>
      <c r="I18" s="24">
        <v>0</v>
      </c>
      <c r="J18" t="s">
        <v>1465</v>
      </c>
    </row>
    <row r="19" spans="1:10">
      <c r="G19" s="13"/>
      <c r="H19" s="13" t="s">
        <v>254</v>
      </c>
      <c r="I19" s="24">
        <v>1</v>
      </c>
      <c r="J19" t="s">
        <v>509</v>
      </c>
    </row>
    <row r="20" spans="1:10">
      <c r="A20" s="13" t="s">
        <v>1412</v>
      </c>
    </row>
    <row r="21" spans="1:10">
      <c r="A21" s="20" t="s">
        <v>1419</v>
      </c>
      <c r="B21" s="32">
        <v>0.25</v>
      </c>
    </row>
    <row r="22" spans="1:10">
      <c r="A22" s="20" t="s">
        <v>1423</v>
      </c>
      <c r="B22" s="32">
        <v>0.15</v>
      </c>
    </row>
    <row r="23" spans="1:10">
      <c r="A23" s="52" t="s">
        <v>1444</v>
      </c>
      <c r="B23" s="32">
        <v>0.5</v>
      </c>
    </row>
    <row r="24" spans="1:10">
      <c r="A24" s="20" t="s">
        <v>507</v>
      </c>
      <c r="B24" s="32">
        <v>0.1</v>
      </c>
      <c r="F24" t="s">
        <v>1806</v>
      </c>
    </row>
    <row r="25" spans="1:10">
      <c r="A25" s="13" t="s">
        <v>254</v>
      </c>
      <c r="B25" s="9">
        <f>SUM(B21:B24)</f>
        <v>1</v>
      </c>
      <c r="F25" t="s">
        <v>506</v>
      </c>
      <c r="H25" s="13" t="s">
        <v>62</v>
      </c>
      <c r="I25" s="13" t="s">
        <v>1445</v>
      </c>
      <c r="J25" s="13" t="s">
        <v>521</v>
      </c>
    </row>
    <row r="26" spans="1:10">
      <c r="F26" t="s">
        <v>1807</v>
      </c>
      <c r="H26" s="13" t="s">
        <v>1454</v>
      </c>
      <c r="I26" t="s">
        <v>1446</v>
      </c>
      <c r="J26" s="63">
        <v>0.4</v>
      </c>
    </row>
    <row r="27" spans="1:10">
      <c r="F27" t="s">
        <v>1808</v>
      </c>
      <c r="H27" s="13" t="s">
        <v>1447</v>
      </c>
      <c r="I27" t="s">
        <v>1448</v>
      </c>
      <c r="J27" s="63">
        <v>0.15</v>
      </c>
    </row>
    <row r="28" spans="1:10">
      <c r="A28" s="64" t="s">
        <v>62</v>
      </c>
      <c r="B28" s="64" t="s">
        <v>1445</v>
      </c>
      <c r="C28" s="64" t="s">
        <v>521</v>
      </c>
      <c r="H28" s="13" t="s">
        <v>1466</v>
      </c>
      <c r="I28" t="s">
        <v>1449</v>
      </c>
      <c r="J28" s="63">
        <v>0.1</v>
      </c>
    </row>
    <row r="29" spans="1:10">
      <c r="A29" s="64" t="s">
        <v>1454</v>
      </c>
      <c r="B29" s="65" t="s">
        <v>1446</v>
      </c>
      <c r="C29" s="66">
        <v>0.4</v>
      </c>
      <c r="H29" s="13" t="s">
        <v>1455</v>
      </c>
      <c r="I29" t="s">
        <v>1456</v>
      </c>
      <c r="J29" s="63">
        <v>0.1</v>
      </c>
    </row>
    <row r="30" spans="1:10">
      <c r="A30" s="64" t="s">
        <v>1447</v>
      </c>
      <c r="B30" s="65" t="s">
        <v>1448</v>
      </c>
      <c r="C30" s="66">
        <v>7.4999999999999997E-2</v>
      </c>
      <c r="H30" s="13" t="s">
        <v>1450</v>
      </c>
      <c r="I30" t="s">
        <v>1451</v>
      </c>
      <c r="J30" s="63">
        <v>0.1</v>
      </c>
    </row>
    <row r="31" spans="1:10">
      <c r="A31" s="67" t="s">
        <v>410</v>
      </c>
      <c r="B31" s="65" t="s">
        <v>1448</v>
      </c>
      <c r="C31" s="66">
        <v>7.4999999999999997E-2</v>
      </c>
      <c r="H31" s="13" t="s">
        <v>1452</v>
      </c>
      <c r="I31" t="s">
        <v>1453</v>
      </c>
      <c r="J31" s="63">
        <v>0.05</v>
      </c>
    </row>
    <row r="32" spans="1:10">
      <c r="A32" s="64" t="s">
        <v>1466</v>
      </c>
      <c r="B32" s="65" t="s">
        <v>1449</v>
      </c>
      <c r="C32" s="66">
        <v>0.1</v>
      </c>
      <c r="H32" s="13" t="s">
        <v>506</v>
      </c>
      <c r="I32" t="s">
        <v>1809</v>
      </c>
      <c r="J32" s="63">
        <v>0.05</v>
      </c>
    </row>
    <row r="33" spans="1:10">
      <c r="A33" s="64" t="s">
        <v>1455</v>
      </c>
      <c r="B33" s="65" t="s">
        <v>1456</v>
      </c>
      <c r="C33" s="66">
        <v>0.15</v>
      </c>
      <c r="H33" s="13" t="s">
        <v>1807</v>
      </c>
      <c r="I33" t="s">
        <v>1810</v>
      </c>
      <c r="J33" s="63">
        <v>0.05</v>
      </c>
    </row>
    <row r="34" spans="1:10">
      <c r="A34" s="64" t="s">
        <v>1450</v>
      </c>
      <c r="B34" s="65" t="s">
        <v>1451</v>
      </c>
      <c r="C34" s="66">
        <v>0.1</v>
      </c>
    </row>
    <row r="35" spans="1:10">
      <c r="A35" s="64" t="s">
        <v>1452</v>
      </c>
      <c r="B35" s="65" t="s">
        <v>1453</v>
      </c>
      <c r="C35" s="66">
        <v>0.1</v>
      </c>
    </row>
    <row r="36" spans="1:10" s="47" customFormat="1"/>
    <row r="38" spans="1:10">
      <c r="A38" s="14" t="s">
        <v>1698</v>
      </c>
      <c r="B38" s="14" t="s">
        <v>62</v>
      </c>
      <c r="C38" s="14" t="s">
        <v>1699</v>
      </c>
      <c r="D38" s="14" t="s">
        <v>1700</v>
      </c>
      <c r="E38" s="14" t="s">
        <v>1701</v>
      </c>
      <c r="F38" s="14" t="s">
        <v>1702</v>
      </c>
      <c r="G38" s="14" t="s">
        <v>1703</v>
      </c>
      <c r="H38" s="14" t="s">
        <v>1704</v>
      </c>
      <c r="I38" s="14" t="s">
        <v>1705</v>
      </c>
    </row>
    <row r="39" spans="1:10">
      <c r="A39" s="14" t="s">
        <v>1425</v>
      </c>
      <c r="B39" s="14" t="s">
        <v>402</v>
      </c>
      <c r="C39" s="62">
        <v>0.14799999999999999</v>
      </c>
      <c r="D39" s="62">
        <v>0.121</v>
      </c>
      <c r="E39" s="62">
        <v>0.14499999999999999</v>
      </c>
      <c r="F39" s="15">
        <v>0.92</v>
      </c>
      <c r="G39" s="62">
        <v>3.9E-2</v>
      </c>
      <c r="H39" s="62">
        <v>-2.8000000000000001E-2</v>
      </c>
      <c r="I39" s="15" t="s">
        <v>1706</v>
      </c>
    </row>
    <row r="40" spans="1:10">
      <c r="A40" s="14" t="s">
        <v>1426</v>
      </c>
      <c r="B40" s="14" t="s">
        <v>1607</v>
      </c>
      <c r="C40" s="62">
        <v>0.17199999999999999</v>
      </c>
      <c r="D40" s="62">
        <v>0.13800000000000001</v>
      </c>
      <c r="E40" s="62">
        <v>0.125</v>
      </c>
      <c r="F40" s="15">
        <v>0.85</v>
      </c>
      <c r="G40" s="62">
        <v>4.2000000000000003E-2</v>
      </c>
      <c r="H40" s="62">
        <v>-3.7999999999999999E-2</v>
      </c>
      <c r="I40" s="15" t="s">
        <v>1707</v>
      </c>
    </row>
    <row r="41" spans="1:10">
      <c r="A41" s="14" t="s">
        <v>1427</v>
      </c>
      <c r="B41" s="14" t="s">
        <v>1611</v>
      </c>
      <c r="C41" s="62">
        <v>0.16200000000000001</v>
      </c>
      <c r="D41" s="62">
        <v>0.115</v>
      </c>
      <c r="E41" s="62">
        <v>0.151</v>
      </c>
      <c r="F41" s="15">
        <v>0.78</v>
      </c>
      <c r="G41" s="62">
        <v>8.5000000000000006E-2</v>
      </c>
      <c r="H41" s="62">
        <v>-6.2E-2</v>
      </c>
      <c r="I41" s="15" t="s">
        <v>1708</v>
      </c>
    </row>
    <row r="42" spans="1:10">
      <c r="A42" s="14" t="s">
        <v>1428</v>
      </c>
      <c r="B42" s="14" t="s">
        <v>1616</v>
      </c>
      <c r="C42" s="62">
        <v>0.13900000000000001</v>
      </c>
      <c r="D42" s="62">
        <v>0.10100000000000001</v>
      </c>
      <c r="E42" s="62">
        <v>0.11799999999999999</v>
      </c>
      <c r="F42" s="15">
        <v>0.62</v>
      </c>
      <c r="G42" s="62">
        <v>4.4999999999999998E-2</v>
      </c>
      <c r="H42" s="62">
        <v>-3.2000000000000001E-2</v>
      </c>
      <c r="I42" s="15" t="s">
        <v>1709</v>
      </c>
    </row>
    <row r="43" spans="1:10">
      <c r="A43" s="14" t="s">
        <v>1429</v>
      </c>
      <c r="B43" s="14" t="s">
        <v>1613</v>
      </c>
      <c r="C43" s="62">
        <v>0.14099999999999999</v>
      </c>
      <c r="D43" s="62">
        <v>4.9000000000000002E-2</v>
      </c>
      <c r="E43" s="62">
        <v>0.10199999999999999</v>
      </c>
      <c r="F43" s="15">
        <v>0.45</v>
      </c>
      <c r="G43" s="62">
        <v>6.8000000000000005E-2</v>
      </c>
      <c r="H43" s="62">
        <v>-7.4999999999999997E-2</v>
      </c>
      <c r="I43" s="15" t="s">
        <v>1710</v>
      </c>
    </row>
    <row r="44" spans="1:10">
      <c r="A44" s="14" t="s">
        <v>1430</v>
      </c>
      <c r="B44" s="14" t="s">
        <v>387</v>
      </c>
      <c r="C44" s="62">
        <v>0.128</v>
      </c>
      <c r="D44" s="62">
        <v>9.4E-2</v>
      </c>
      <c r="E44" s="62">
        <v>0.13200000000000001</v>
      </c>
      <c r="F44" s="15">
        <v>0.55000000000000004</v>
      </c>
      <c r="G44" s="62">
        <v>5.2999999999999999E-2</v>
      </c>
      <c r="H44" s="62">
        <v>-4.9000000000000002E-2</v>
      </c>
      <c r="I44" s="15" t="s">
        <v>1711</v>
      </c>
    </row>
    <row r="45" spans="1:10">
      <c r="A45" s="14" t="s">
        <v>1431</v>
      </c>
      <c r="B45" s="14" t="s">
        <v>1643</v>
      </c>
      <c r="C45" s="62">
        <v>0.185</v>
      </c>
      <c r="D45" s="62">
        <v>6.2E-2</v>
      </c>
      <c r="E45" s="62">
        <v>0.14099999999999999</v>
      </c>
      <c r="F45" s="15">
        <v>0.5</v>
      </c>
      <c r="G45" s="62">
        <v>9.0999999999999998E-2</v>
      </c>
      <c r="H45" s="62">
        <v>-8.5000000000000006E-2</v>
      </c>
      <c r="I45" s="15" t="s">
        <v>1712</v>
      </c>
    </row>
    <row r="46" spans="1:10">
      <c r="A46" s="14" t="s">
        <v>1432</v>
      </c>
      <c r="B46" s="14" t="s">
        <v>1606</v>
      </c>
      <c r="C46" s="62">
        <v>0.13700000000000001</v>
      </c>
      <c r="D46" s="62">
        <v>5.7000000000000002E-2</v>
      </c>
      <c r="E46" s="62">
        <v>8.7999999999999995E-2</v>
      </c>
      <c r="F46" s="15">
        <v>0.01</v>
      </c>
      <c r="G46" s="62">
        <v>2.5000000000000001E-2</v>
      </c>
      <c r="H46" s="62">
        <v>-4.9000000000000002E-2</v>
      </c>
      <c r="I46" s="15" t="s">
        <v>1711</v>
      </c>
    </row>
    <row r="47" spans="1:10">
      <c r="A47" s="14" t="s">
        <v>1713</v>
      </c>
      <c r="B47" s="14" t="s">
        <v>1417</v>
      </c>
      <c r="C47" s="62">
        <v>0.121</v>
      </c>
      <c r="D47" s="62">
        <v>6.8000000000000005E-2</v>
      </c>
      <c r="E47" s="62">
        <v>0.115</v>
      </c>
      <c r="F47" s="15">
        <v>0.35</v>
      </c>
      <c r="G47" s="62">
        <v>4.2000000000000003E-2</v>
      </c>
      <c r="H47" s="62">
        <v>-3.9E-2</v>
      </c>
      <c r="I47" s="15" t="s">
        <v>1714</v>
      </c>
    </row>
    <row r="48" spans="1:10">
      <c r="A48" s="14" t="s">
        <v>1715</v>
      </c>
      <c r="B48" s="14" t="s">
        <v>1619</v>
      </c>
      <c r="C48" s="62">
        <v>0.192</v>
      </c>
      <c r="D48" s="62">
        <v>-4.4999999999999998E-2</v>
      </c>
      <c r="E48" s="62">
        <v>0.122</v>
      </c>
      <c r="F48" s="15">
        <v>0.25</v>
      </c>
      <c r="G48" s="62">
        <v>0.14499999999999999</v>
      </c>
      <c r="H48" s="62">
        <v>-0.182</v>
      </c>
      <c r="I48" s="15" t="s">
        <v>1716</v>
      </c>
    </row>
    <row r="49" spans="1:10">
      <c r="B49" t="s">
        <v>1853</v>
      </c>
    </row>
    <row r="50" spans="1:10">
      <c r="B50" s="13" t="s">
        <v>62</v>
      </c>
      <c r="C50" s="13" t="s">
        <v>255</v>
      </c>
      <c r="D50" s="13" t="s">
        <v>1731</v>
      </c>
      <c r="E50" s="13" t="s">
        <v>1732</v>
      </c>
      <c r="F50" s="13" t="s">
        <v>1733</v>
      </c>
      <c r="G50" s="13" t="s">
        <v>1734</v>
      </c>
      <c r="H50" s="13" t="s">
        <v>1735</v>
      </c>
      <c r="I50" s="13" t="s">
        <v>1702</v>
      </c>
      <c r="J50" s="13" t="s">
        <v>1736</v>
      </c>
    </row>
    <row r="51" spans="1:10">
      <c r="A51" s="14" t="s">
        <v>1425</v>
      </c>
      <c r="B51" t="s">
        <v>1602</v>
      </c>
      <c r="C51" t="s">
        <v>1737</v>
      </c>
      <c r="D51" t="s">
        <v>1273</v>
      </c>
      <c r="E51">
        <v>2016</v>
      </c>
      <c r="F51" t="s">
        <v>1738</v>
      </c>
      <c r="G51" t="s">
        <v>1739</v>
      </c>
      <c r="H51" t="s">
        <v>1740</v>
      </c>
      <c r="I51" t="s">
        <v>1741</v>
      </c>
      <c r="J51" t="s">
        <v>1742</v>
      </c>
    </row>
    <row r="52" spans="1:10">
      <c r="A52" s="14" t="s">
        <v>1426</v>
      </c>
      <c r="B52" t="s">
        <v>1420</v>
      </c>
      <c r="C52" t="s">
        <v>1743</v>
      </c>
      <c r="D52" t="s">
        <v>1270</v>
      </c>
      <c r="E52">
        <v>2014</v>
      </c>
      <c r="F52" t="s">
        <v>1744</v>
      </c>
      <c r="G52" t="s">
        <v>1745</v>
      </c>
      <c r="H52" t="s">
        <v>1746</v>
      </c>
      <c r="I52" t="s">
        <v>1741</v>
      </c>
      <c r="J52" t="s">
        <v>1747</v>
      </c>
    </row>
    <row r="53" spans="1:10">
      <c r="A53" s="14" t="s">
        <v>1427</v>
      </c>
      <c r="B53" t="s">
        <v>1423</v>
      </c>
      <c r="C53" t="s">
        <v>1743</v>
      </c>
      <c r="D53" t="s">
        <v>1271</v>
      </c>
      <c r="E53">
        <v>2014</v>
      </c>
      <c r="F53" t="s">
        <v>1748</v>
      </c>
      <c r="G53" t="s">
        <v>1749</v>
      </c>
      <c r="H53" t="s">
        <v>1750</v>
      </c>
      <c r="I53" t="s">
        <v>1751</v>
      </c>
      <c r="J53" t="s">
        <v>1752</v>
      </c>
    </row>
    <row r="54" spans="1:10">
      <c r="A54" s="14" t="s">
        <v>1428</v>
      </c>
      <c r="B54" t="s">
        <v>1599</v>
      </c>
      <c r="C54" t="s">
        <v>1743</v>
      </c>
      <c r="D54" t="s">
        <v>1272</v>
      </c>
      <c r="E54">
        <v>2019</v>
      </c>
      <c r="F54" t="s">
        <v>1753</v>
      </c>
      <c r="G54" t="s">
        <v>1749</v>
      </c>
      <c r="H54" t="s">
        <v>1750</v>
      </c>
      <c r="I54" t="s">
        <v>1741</v>
      </c>
      <c r="J54" t="s">
        <v>1754</v>
      </c>
    </row>
    <row r="55" spans="1:10">
      <c r="A55" s="14" t="s">
        <v>1429</v>
      </c>
      <c r="B55" t="s">
        <v>1421</v>
      </c>
      <c r="C55" t="s">
        <v>1755</v>
      </c>
      <c r="D55" t="s">
        <v>1270</v>
      </c>
      <c r="E55">
        <v>2020</v>
      </c>
      <c r="F55" t="s">
        <v>1756</v>
      </c>
      <c r="G55" t="s">
        <v>509</v>
      </c>
      <c r="H55" t="s">
        <v>509</v>
      </c>
      <c r="I55" t="s">
        <v>509</v>
      </c>
      <c r="J55" t="s">
        <v>1757</v>
      </c>
    </row>
    <row r="56" spans="1:10">
      <c r="A56" s="14" t="s">
        <v>1430</v>
      </c>
      <c r="B56" t="s">
        <v>356</v>
      </c>
      <c r="C56" t="s">
        <v>412</v>
      </c>
      <c r="D56" t="s">
        <v>1274</v>
      </c>
      <c r="E56">
        <v>2021</v>
      </c>
      <c r="F56" t="s">
        <v>1758</v>
      </c>
      <c r="G56" t="s">
        <v>509</v>
      </c>
      <c r="H56" t="s">
        <v>509</v>
      </c>
      <c r="I56" t="s">
        <v>509</v>
      </c>
      <c r="J56" t="s">
        <v>1759</v>
      </c>
    </row>
    <row r="57" spans="1:10">
      <c r="A57" s="14" t="s">
        <v>1431</v>
      </c>
      <c r="B57" t="s">
        <v>1422</v>
      </c>
      <c r="C57" t="s">
        <v>1760</v>
      </c>
      <c r="D57" t="s">
        <v>1269</v>
      </c>
      <c r="E57">
        <v>2022</v>
      </c>
      <c r="F57" t="s">
        <v>1758</v>
      </c>
      <c r="G57" t="s">
        <v>509</v>
      </c>
      <c r="H57" t="s">
        <v>509</v>
      </c>
      <c r="I57" t="s">
        <v>509</v>
      </c>
      <c r="J57" t="s">
        <v>1761</v>
      </c>
    </row>
    <row r="58" spans="1:10">
      <c r="A58" s="14" t="s">
        <v>1432</v>
      </c>
      <c r="B58" t="s">
        <v>1601</v>
      </c>
      <c r="C58" t="s">
        <v>1760</v>
      </c>
      <c r="D58" t="s">
        <v>1269</v>
      </c>
      <c r="E58">
        <v>2022</v>
      </c>
      <c r="F58" t="s">
        <v>1758</v>
      </c>
      <c r="G58" t="s">
        <v>509</v>
      </c>
      <c r="H58" t="s">
        <v>509</v>
      </c>
      <c r="I58" t="s">
        <v>509</v>
      </c>
      <c r="J58" t="s">
        <v>1762</v>
      </c>
    </row>
    <row r="59" spans="1:10">
      <c r="A59" s="14" t="s">
        <v>1713</v>
      </c>
      <c r="B59" t="s">
        <v>1695</v>
      </c>
      <c r="C59" t="s">
        <v>412</v>
      </c>
      <c r="D59" t="s">
        <v>1763</v>
      </c>
      <c r="E59">
        <v>2021</v>
      </c>
      <c r="F59" t="s">
        <v>1764</v>
      </c>
      <c r="G59" t="s">
        <v>509</v>
      </c>
      <c r="H59" t="s">
        <v>509</v>
      </c>
      <c r="I59" t="s">
        <v>509</v>
      </c>
      <c r="J59" t="s">
        <v>1765</v>
      </c>
    </row>
    <row r="60" spans="1:10">
      <c r="A60" s="14"/>
      <c r="B60" t="s">
        <v>1853</v>
      </c>
    </row>
    <row r="64" spans="1:10">
      <c r="A64" s="14" t="s">
        <v>1698</v>
      </c>
      <c r="B64" s="14" t="s">
        <v>62</v>
      </c>
      <c r="C64" s="14" t="s">
        <v>1699</v>
      </c>
      <c r="D64" s="14" t="s">
        <v>1700</v>
      </c>
      <c r="E64" s="14" t="s">
        <v>1701</v>
      </c>
      <c r="F64" s="14" t="s">
        <v>1702</v>
      </c>
      <c r="G64" s="14" t="s">
        <v>1703</v>
      </c>
      <c r="H64" s="14" t="s">
        <v>1704</v>
      </c>
      <c r="I64" s="14" t="s">
        <v>1717</v>
      </c>
    </row>
    <row r="65" spans="1:11">
      <c r="A65" s="14" t="s">
        <v>1425</v>
      </c>
      <c r="B65" s="14" t="s">
        <v>1635</v>
      </c>
      <c r="C65" s="62">
        <v>0.34799999999999998</v>
      </c>
      <c r="D65" s="62">
        <v>-1.4999999999999999E-2</v>
      </c>
      <c r="E65" s="62">
        <v>0.19800000000000001</v>
      </c>
      <c r="F65" s="15">
        <v>0.57999999999999996</v>
      </c>
      <c r="G65" s="62">
        <v>0.215</v>
      </c>
      <c r="H65" s="16">
        <v>-0.28000000000000003</v>
      </c>
      <c r="I65" s="15" t="s">
        <v>1718</v>
      </c>
    </row>
    <row r="66" spans="1:11">
      <c r="A66" s="14" t="s">
        <v>1426</v>
      </c>
      <c r="B66" s="14" t="s">
        <v>1297</v>
      </c>
      <c r="C66" s="62">
        <v>0.315</v>
      </c>
      <c r="D66" s="62">
        <v>8.2000000000000003E-2</v>
      </c>
      <c r="E66" s="62">
        <v>0.20100000000000001</v>
      </c>
      <c r="F66" s="15">
        <v>0.75</v>
      </c>
      <c r="G66" s="62">
        <v>0.16800000000000001</v>
      </c>
      <c r="H66" s="16">
        <v>-0.18</v>
      </c>
      <c r="I66" s="15" t="s">
        <v>1719</v>
      </c>
    </row>
    <row r="67" spans="1:11">
      <c r="A67" s="14" t="s">
        <v>1427</v>
      </c>
      <c r="B67" s="14" t="s">
        <v>1289</v>
      </c>
      <c r="C67" s="62">
        <v>0.38600000000000001</v>
      </c>
      <c r="D67" s="62">
        <v>5.8000000000000003E-2</v>
      </c>
      <c r="E67" s="62">
        <v>0.27400000000000002</v>
      </c>
      <c r="F67" s="15">
        <v>0.88</v>
      </c>
      <c r="G67" s="62">
        <v>0.185</v>
      </c>
      <c r="H67" s="16">
        <v>-0.22</v>
      </c>
      <c r="I67" s="15" t="s">
        <v>1720</v>
      </c>
    </row>
    <row r="68" spans="1:11">
      <c r="A68" s="14" t="s">
        <v>1428</v>
      </c>
      <c r="B68" s="14" t="s">
        <v>1631</v>
      </c>
      <c r="C68" s="62">
        <v>0.35399999999999998</v>
      </c>
      <c r="D68" s="62">
        <v>2.1000000000000001E-2</v>
      </c>
      <c r="E68" s="62">
        <v>0.22500000000000001</v>
      </c>
      <c r="F68" s="15">
        <v>0.65</v>
      </c>
      <c r="G68" s="62">
        <v>0.192</v>
      </c>
      <c r="H68" s="16">
        <v>-0.24</v>
      </c>
      <c r="I68" s="15" t="s">
        <v>1720</v>
      </c>
      <c r="K68">
        <f>997</f>
        <v>997</v>
      </c>
    </row>
    <row r="69" spans="1:11">
      <c r="A69" s="14" t="s">
        <v>1429</v>
      </c>
      <c r="B69" s="14" t="s">
        <v>1634</v>
      </c>
      <c r="C69" s="62">
        <v>0.36199999999999999</v>
      </c>
      <c r="D69" s="62">
        <v>3.5000000000000003E-2</v>
      </c>
      <c r="E69" s="62">
        <v>0.24099999999999999</v>
      </c>
      <c r="F69" s="15">
        <v>0.72</v>
      </c>
      <c r="G69" s="62">
        <v>0.20399999999999999</v>
      </c>
      <c r="H69" s="16">
        <v>-0.25</v>
      </c>
      <c r="I69" s="15" t="s">
        <v>1720</v>
      </c>
      <c r="K69">
        <f>K68/12</f>
        <v>83.083333333333329</v>
      </c>
    </row>
    <row r="70" spans="1:11">
      <c r="A70" s="14" t="s">
        <v>1430</v>
      </c>
      <c r="B70" s="14" t="s">
        <v>1636</v>
      </c>
      <c r="C70" s="62">
        <v>0.30099999999999999</v>
      </c>
      <c r="D70" s="62">
        <v>1.2E-2</v>
      </c>
      <c r="E70" s="62">
        <v>0.185</v>
      </c>
      <c r="F70" s="15">
        <v>0.6</v>
      </c>
      <c r="G70" s="62">
        <v>0.182</v>
      </c>
      <c r="H70" s="16">
        <v>-0.21</v>
      </c>
      <c r="I70" s="15" t="s">
        <v>1721</v>
      </c>
    </row>
    <row r="71" spans="1:11">
      <c r="A71" s="14" t="s">
        <v>1431</v>
      </c>
      <c r="B71" s="14" t="s">
        <v>1647</v>
      </c>
      <c r="C71" s="62">
        <v>0.245</v>
      </c>
      <c r="D71" s="62">
        <v>6.5000000000000002E-2</v>
      </c>
      <c r="E71" s="62">
        <v>0.152</v>
      </c>
      <c r="F71" s="15">
        <v>0.68</v>
      </c>
      <c r="G71" s="62">
        <v>0.124</v>
      </c>
      <c r="H71" s="16">
        <v>-0.12</v>
      </c>
      <c r="I71" s="15" t="s">
        <v>1722</v>
      </c>
    </row>
    <row r="72" spans="1:11">
      <c r="A72" s="14" t="s">
        <v>1432</v>
      </c>
      <c r="B72" s="14" t="s">
        <v>1638</v>
      </c>
      <c r="C72" s="62">
        <v>0.375</v>
      </c>
      <c r="D72" s="62">
        <v>-2.8000000000000001E-2</v>
      </c>
      <c r="E72" s="62">
        <v>0.25600000000000001</v>
      </c>
      <c r="F72" s="15">
        <v>0.68</v>
      </c>
      <c r="G72" s="62">
        <v>0.222</v>
      </c>
      <c r="H72" s="16">
        <v>-0.28999999999999998</v>
      </c>
      <c r="I72" s="15" t="s">
        <v>1723</v>
      </c>
    </row>
    <row r="73" spans="1:11">
      <c r="A73" s="14" t="s">
        <v>1713</v>
      </c>
      <c r="B73" s="14" t="s">
        <v>1632</v>
      </c>
      <c r="C73" s="62">
        <v>0.32100000000000001</v>
      </c>
      <c r="D73" s="62">
        <v>-3.4000000000000002E-2</v>
      </c>
      <c r="E73" s="62">
        <v>0.21199999999999999</v>
      </c>
      <c r="F73" s="15">
        <v>0.52</v>
      </c>
      <c r="G73" s="62">
        <v>0.24099999999999999</v>
      </c>
      <c r="H73" s="16">
        <v>-0.35</v>
      </c>
      <c r="I73" s="15" t="s">
        <v>1721</v>
      </c>
    </row>
    <row r="74" spans="1:11">
      <c r="A74" s="14" t="s">
        <v>1715</v>
      </c>
      <c r="B74" s="14" t="s">
        <v>1724</v>
      </c>
      <c r="C74" s="62">
        <v>0.25800000000000001</v>
      </c>
      <c r="D74" s="62">
        <v>4.1000000000000002E-2</v>
      </c>
      <c r="E74" s="62">
        <v>0.16800000000000001</v>
      </c>
      <c r="F74" s="15">
        <v>0.55000000000000004</v>
      </c>
      <c r="G74" s="62">
        <v>0.13500000000000001</v>
      </c>
      <c r="H74" s="16">
        <v>-0.14000000000000001</v>
      </c>
      <c r="I74" s="15" t="s">
        <v>1651</v>
      </c>
    </row>
    <row r="75" spans="1:11">
      <c r="A75" s="14" t="s">
        <v>1725</v>
      </c>
      <c r="B75" s="14" t="s">
        <v>1645</v>
      </c>
      <c r="C75" s="62">
        <v>0.28399999999999997</v>
      </c>
      <c r="D75" s="62">
        <v>-5.0000000000000001E-3</v>
      </c>
      <c r="E75" s="62">
        <v>0.191</v>
      </c>
      <c r="F75" s="15">
        <v>0.48</v>
      </c>
      <c r="G75" s="62">
        <v>0.20100000000000001</v>
      </c>
      <c r="H75" s="16">
        <v>-0.26</v>
      </c>
      <c r="I75" s="15" t="s">
        <v>1726</v>
      </c>
    </row>
    <row r="76" spans="1:11">
      <c r="A76" s="14" t="s">
        <v>1727</v>
      </c>
      <c r="B76" s="14" t="s">
        <v>1644</v>
      </c>
      <c r="C76" s="62">
        <v>0.42099999999999999</v>
      </c>
      <c r="D76" s="62">
        <v>-0.125</v>
      </c>
      <c r="E76" s="62">
        <v>0.312</v>
      </c>
      <c r="F76" s="15">
        <v>0.38</v>
      </c>
      <c r="G76" s="62">
        <v>0.32400000000000001</v>
      </c>
      <c r="H76" s="16">
        <v>-0.48</v>
      </c>
      <c r="I76" s="15" t="s">
        <v>1696</v>
      </c>
    </row>
    <row r="77" spans="1:11">
      <c r="A77" s="14" t="s">
        <v>1728</v>
      </c>
      <c r="B77" s="14" t="s">
        <v>1729</v>
      </c>
      <c r="C77" s="62">
        <v>0.45200000000000001</v>
      </c>
      <c r="D77" s="62">
        <v>-0.182</v>
      </c>
      <c r="E77" s="62">
        <v>0.28499999999999998</v>
      </c>
      <c r="F77" s="15">
        <v>0.3</v>
      </c>
      <c r="G77" s="62">
        <v>0.38500000000000001</v>
      </c>
      <c r="H77" s="16">
        <v>-0.55000000000000004</v>
      </c>
      <c r="I77" s="15" t="s">
        <v>1730</v>
      </c>
    </row>
    <row r="79" spans="1:11">
      <c r="B79" s="13" t="s">
        <v>62</v>
      </c>
      <c r="C79" s="13" t="s">
        <v>255</v>
      </c>
      <c r="D79" s="13" t="s">
        <v>1731</v>
      </c>
      <c r="E79" s="13" t="s">
        <v>1732</v>
      </c>
      <c r="F79" s="13" t="s">
        <v>563</v>
      </c>
      <c r="G79" s="13" t="s">
        <v>1766</v>
      </c>
      <c r="H79" s="13" t="s">
        <v>1735</v>
      </c>
      <c r="I79" s="13" t="s">
        <v>1702</v>
      </c>
      <c r="J79" s="13" t="s">
        <v>1767</v>
      </c>
    </row>
    <row r="80" spans="1:11">
      <c r="A80" s="14" t="s">
        <v>1425</v>
      </c>
      <c r="B80" s="69" t="s">
        <v>1607</v>
      </c>
      <c r="C80" t="s">
        <v>1768</v>
      </c>
      <c r="D80" t="s">
        <v>1280</v>
      </c>
      <c r="E80">
        <v>2020</v>
      </c>
      <c r="F80" t="s">
        <v>1741</v>
      </c>
      <c r="G80" t="s">
        <v>1424</v>
      </c>
      <c r="H80" t="s">
        <v>1756</v>
      </c>
      <c r="I80" t="s">
        <v>1741</v>
      </c>
      <c r="J80" t="s">
        <v>1769</v>
      </c>
    </row>
    <row r="81" spans="1:10">
      <c r="A81" s="14" t="s">
        <v>1426</v>
      </c>
      <c r="B81" s="70" t="s">
        <v>1606</v>
      </c>
      <c r="C81" t="s">
        <v>1768</v>
      </c>
      <c r="D81" t="s">
        <v>1278</v>
      </c>
      <c r="E81">
        <v>2017</v>
      </c>
      <c r="F81" t="s">
        <v>1741</v>
      </c>
      <c r="G81" t="s">
        <v>1424</v>
      </c>
      <c r="H81" t="s">
        <v>1756</v>
      </c>
      <c r="I81" t="s">
        <v>1741</v>
      </c>
      <c r="J81" t="s">
        <v>1770</v>
      </c>
    </row>
    <row r="82" spans="1:10">
      <c r="A82" s="14" t="s">
        <v>1427</v>
      </c>
      <c r="B82" s="70" t="s">
        <v>1608</v>
      </c>
      <c r="C82" t="s">
        <v>1768</v>
      </c>
      <c r="D82" t="s">
        <v>1278</v>
      </c>
      <c r="E82">
        <v>2024</v>
      </c>
      <c r="F82" t="s">
        <v>1750</v>
      </c>
      <c r="G82" t="s">
        <v>509</v>
      </c>
      <c r="H82" t="s">
        <v>509</v>
      </c>
      <c r="I82" t="s">
        <v>509</v>
      </c>
      <c r="J82" t="s">
        <v>1771</v>
      </c>
    </row>
    <row r="83" spans="1:10">
      <c r="A83" s="14" t="s">
        <v>1428</v>
      </c>
      <c r="B83" s="69" t="s">
        <v>1610</v>
      </c>
      <c r="C83" t="s">
        <v>1768</v>
      </c>
      <c r="D83" t="s">
        <v>1275</v>
      </c>
      <c r="E83">
        <v>2016</v>
      </c>
      <c r="F83" t="s">
        <v>1741</v>
      </c>
      <c r="G83" t="s">
        <v>1772</v>
      </c>
      <c r="H83" t="s">
        <v>1756</v>
      </c>
      <c r="I83" t="s">
        <v>1741</v>
      </c>
      <c r="J83" t="s">
        <v>1773</v>
      </c>
    </row>
    <row r="84" spans="1:10">
      <c r="A84" s="14" t="s">
        <v>1429</v>
      </c>
      <c r="B84" s="69" t="s">
        <v>1611</v>
      </c>
      <c r="C84" t="s">
        <v>1768</v>
      </c>
      <c r="D84" t="s">
        <v>1275</v>
      </c>
      <c r="E84">
        <v>2021</v>
      </c>
      <c r="F84" t="s">
        <v>1756</v>
      </c>
      <c r="G84" t="s">
        <v>1424</v>
      </c>
      <c r="H84" t="s">
        <v>1756</v>
      </c>
      <c r="I84" t="s">
        <v>1751</v>
      </c>
      <c r="J84" t="s">
        <v>1774</v>
      </c>
    </row>
    <row r="85" spans="1:10">
      <c r="A85" s="14" t="s">
        <v>1430</v>
      </c>
      <c r="B85" s="70" t="s">
        <v>1613</v>
      </c>
      <c r="C85" t="s">
        <v>1768</v>
      </c>
      <c r="D85" t="s">
        <v>1276</v>
      </c>
      <c r="E85">
        <v>2018</v>
      </c>
      <c r="F85" t="s">
        <v>1756</v>
      </c>
      <c r="G85" t="s">
        <v>1424</v>
      </c>
      <c r="H85" t="s">
        <v>1756</v>
      </c>
      <c r="I85" t="s">
        <v>1741</v>
      </c>
      <c r="J85" t="s">
        <v>1775</v>
      </c>
    </row>
    <row r="86" spans="1:10">
      <c r="A86" s="14" t="s">
        <v>1431</v>
      </c>
      <c r="B86" s="70" t="s">
        <v>387</v>
      </c>
      <c r="C86" t="s">
        <v>1768</v>
      </c>
      <c r="D86" t="s">
        <v>1272</v>
      </c>
      <c r="E86">
        <v>2014</v>
      </c>
      <c r="F86" t="s">
        <v>1741</v>
      </c>
      <c r="G86" t="s">
        <v>1772</v>
      </c>
      <c r="H86" t="s">
        <v>1751</v>
      </c>
      <c r="I86" t="s">
        <v>1741</v>
      </c>
      <c r="J86" t="s">
        <v>1776</v>
      </c>
    </row>
    <row r="87" spans="1:10">
      <c r="A87" s="14" t="s">
        <v>1432</v>
      </c>
      <c r="B87" s="70" t="s">
        <v>1614</v>
      </c>
      <c r="C87" t="s">
        <v>1768</v>
      </c>
      <c r="D87" t="s">
        <v>1272</v>
      </c>
      <c r="E87">
        <v>2020</v>
      </c>
      <c r="F87" t="s">
        <v>1756</v>
      </c>
      <c r="G87" t="s">
        <v>1424</v>
      </c>
      <c r="H87" t="s">
        <v>1756</v>
      </c>
      <c r="I87" t="s">
        <v>1756</v>
      </c>
      <c r="J87" t="s">
        <v>1777</v>
      </c>
    </row>
    <row r="88" spans="1:10">
      <c r="A88" s="14" t="s">
        <v>1713</v>
      </c>
      <c r="B88" s="69" t="s">
        <v>1646</v>
      </c>
      <c r="C88" t="s">
        <v>1768</v>
      </c>
      <c r="D88" t="s">
        <v>1272</v>
      </c>
      <c r="E88">
        <v>2022</v>
      </c>
      <c r="F88" t="s">
        <v>1756</v>
      </c>
      <c r="G88" t="s">
        <v>509</v>
      </c>
      <c r="H88" t="s">
        <v>509</v>
      </c>
      <c r="I88" t="s">
        <v>509</v>
      </c>
      <c r="J88" t="s">
        <v>1778</v>
      </c>
    </row>
    <row r="89" spans="1:10">
      <c r="A89" s="14" t="s">
        <v>1715</v>
      </c>
      <c r="B89" s="69" t="s">
        <v>1616</v>
      </c>
      <c r="C89" t="s">
        <v>1768</v>
      </c>
      <c r="D89" t="s">
        <v>1277</v>
      </c>
      <c r="E89">
        <v>2014</v>
      </c>
      <c r="F89" t="s">
        <v>1741</v>
      </c>
      <c r="G89" t="s">
        <v>1424</v>
      </c>
      <c r="H89" t="s">
        <v>1756</v>
      </c>
      <c r="I89" t="s">
        <v>1741</v>
      </c>
      <c r="J89" t="s">
        <v>1779</v>
      </c>
    </row>
    <row r="90" spans="1:10">
      <c r="A90" s="14" t="s">
        <v>1725</v>
      </c>
      <c r="B90" s="70" t="s">
        <v>1617</v>
      </c>
      <c r="C90" t="s">
        <v>1768</v>
      </c>
      <c r="D90" t="s">
        <v>1277</v>
      </c>
      <c r="E90">
        <v>2019</v>
      </c>
      <c r="F90" t="s">
        <v>1756</v>
      </c>
      <c r="G90" t="s">
        <v>1772</v>
      </c>
      <c r="H90" t="s">
        <v>1756</v>
      </c>
      <c r="I90" t="s">
        <v>1756</v>
      </c>
      <c r="J90" t="s">
        <v>1780</v>
      </c>
    </row>
    <row r="91" spans="1:10">
      <c r="A91" s="14" t="s">
        <v>1727</v>
      </c>
      <c r="B91" s="69" t="s">
        <v>1619</v>
      </c>
      <c r="C91" t="s">
        <v>1768</v>
      </c>
      <c r="D91" t="s">
        <v>1281</v>
      </c>
      <c r="E91">
        <v>2015</v>
      </c>
      <c r="F91" t="s">
        <v>1756</v>
      </c>
      <c r="G91" t="s">
        <v>1424</v>
      </c>
      <c r="H91" t="s">
        <v>1756</v>
      </c>
      <c r="I91" t="s">
        <v>1741</v>
      </c>
      <c r="J91" t="s">
        <v>1781</v>
      </c>
    </row>
    <row r="92" spans="1:10">
      <c r="A92" s="14" t="s">
        <v>1728</v>
      </c>
      <c r="B92" s="70" t="s">
        <v>450</v>
      </c>
      <c r="C92" t="s">
        <v>1782</v>
      </c>
      <c r="D92" t="s">
        <v>1281</v>
      </c>
      <c r="E92">
        <v>2020</v>
      </c>
      <c r="F92" t="s">
        <v>1756</v>
      </c>
      <c r="G92" t="s">
        <v>1424</v>
      </c>
      <c r="H92" t="s">
        <v>1756</v>
      </c>
      <c r="I92" t="s">
        <v>1756</v>
      </c>
      <c r="J92" t="s">
        <v>1783</v>
      </c>
    </row>
    <row r="93" spans="1:10">
      <c r="A93" s="14" t="s">
        <v>1804</v>
      </c>
      <c r="B93" s="69" t="s">
        <v>402</v>
      </c>
      <c r="C93" t="s">
        <v>1768</v>
      </c>
      <c r="D93" t="s">
        <v>1282</v>
      </c>
      <c r="E93">
        <v>2021</v>
      </c>
      <c r="F93" t="s">
        <v>1741</v>
      </c>
      <c r="G93" t="s">
        <v>1424</v>
      </c>
      <c r="H93" t="s">
        <v>1756</v>
      </c>
      <c r="I93" t="s">
        <v>1751</v>
      </c>
      <c r="J93" t="s">
        <v>1784</v>
      </c>
    </row>
    <row r="94" spans="1:10">
      <c r="B94" t="s">
        <v>1853</v>
      </c>
    </row>
    <row r="96" spans="1:10">
      <c r="B96" s="13" t="s">
        <v>62</v>
      </c>
      <c r="C96" s="13" t="s">
        <v>1731</v>
      </c>
      <c r="D96" s="13" t="s">
        <v>1785</v>
      </c>
      <c r="E96" s="13" t="s">
        <v>563</v>
      </c>
      <c r="F96" s="13" t="s">
        <v>1766</v>
      </c>
      <c r="G96" s="13" t="s">
        <v>1735</v>
      </c>
      <c r="H96" s="13" t="s">
        <v>1786</v>
      </c>
    </row>
    <row r="97" spans="1:11">
      <c r="A97" s="14" t="s">
        <v>1425</v>
      </c>
      <c r="B97" t="s">
        <v>1631</v>
      </c>
      <c r="C97" t="s">
        <v>1284</v>
      </c>
      <c r="D97">
        <v>2004</v>
      </c>
      <c r="E97" t="s">
        <v>1741</v>
      </c>
      <c r="F97" t="s">
        <v>1787</v>
      </c>
      <c r="G97" t="s">
        <v>1741</v>
      </c>
      <c r="H97" t="s">
        <v>1788</v>
      </c>
      <c r="J97" s="14" t="s">
        <v>557</v>
      </c>
      <c r="K97" s="14" t="s">
        <v>558</v>
      </c>
    </row>
    <row r="98" spans="1:11">
      <c r="A98" s="14" t="s">
        <v>1426</v>
      </c>
      <c r="B98" t="s">
        <v>1632</v>
      </c>
      <c r="C98" t="s">
        <v>1288</v>
      </c>
      <c r="D98">
        <v>2015</v>
      </c>
      <c r="E98" t="s">
        <v>1756</v>
      </c>
      <c r="F98" t="s">
        <v>1787</v>
      </c>
      <c r="G98" t="s">
        <v>1741</v>
      </c>
      <c r="H98" t="s">
        <v>1789</v>
      </c>
      <c r="J98" s="14" t="s">
        <v>560</v>
      </c>
      <c r="K98" s="15" t="s">
        <v>561</v>
      </c>
    </row>
    <row r="99" spans="1:11">
      <c r="A99" s="14" t="s">
        <v>1427</v>
      </c>
      <c r="B99" t="s">
        <v>1633</v>
      </c>
      <c r="C99" t="s">
        <v>1288</v>
      </c>
      <c r="D99">
        <v>2020</v>
      </c>
      <c r="E99" t="s">
        <v>1756</v>
      </c>
      <c r="F99" t="s">
        <v>1787</v>
      </c>
      <c r="G99" t="s">
        <v>1741</v>
      </c>
      <c r="H99" t="s">
        <v>1790</v>
      </c>
      <c r="J99" s="14" t="s">
        <v>563</v>
      </c>
      <c r="K99" s="15" t="s">
        <v>564</v>
      </c>
    </row>
    <row r="100" spans="1:11">
      <c r="A100" s="14" t="s">
        <v>1428</v>
      </c>
      <c r="B100" t="s">
        <v>1285</v>
      </c>
      <c r="C100" t="s">
        <v>1285</v>
      </c>
      <c r="D100">
        <v>2006</v>
      </c>
      <c r="E100" t="s">
        <v>1741</v>
      </c>
      <c r="F100" t="s">
        <v>1787</v>
      </c>
      <c r="G100" t="s">
        <v>1741</v>
      </c>
      <c r="H100" t="s">
        <v>1791</v>
      </c>
      <c r="J100" s="14" t="s">
        <v>566</v>
      </c>
      <c r="K100" s="15" t="s">
        <v>567</v>
      </c>
    </row>
    <row r="101" spans="1:11">
      <c r="A101" s="14" t="s">
        <v>1429</v>
      </c>
      <c r="B101" t="s">
        <v>1634</v>
      </c>
      <c r="C101" t="s">
        <v>1285</v>
      </c>
      <c r="D101">
        <v>2019</v>
      </c>
      <c r="E101" t="s">
        <v>1756</v>
      </c>
      <c r="F101" t="s">
        <v>1787</v>
      </c>
      <c r="G101" t="s">
        <v>1741</v>
      </c>
      <c r="H101" t="s">
        <v>1792</v>
      </c>
      <c r="J101" s="14" t="s">
        <v>569</v>
      </c>
      <c r="K101" s="15" t="s">
        <v>570</v>
      </c>
    </row>
    <row r="102" spans="1:11">
      <c r="A102" s="14" t="s">
        <v>1430</v>
      </c>
      <c r="B102" t="s">
        <v>1635</v>
      </c>
      <c r="C102" t="s">
        <v>1291</v>
      </c>
      <c r="D102">
        <v>1993</v>
      </c>
      <c r="E102" t="s">
        <v>1741</v>
      </c>
      <c r="F102" t="s">
        <v>1787</v>
      </c>
      <c r="G102" t="s">
        <v>1741</v>
      </c>
      <c r="H102" t="s">
        <v>1793</v>
      </c>
      <c r="J102" s="14" t="s">
        <v>527</v>
      </c>
      <c r="K102" s="15" t="s">
        <v>572</v>
      </c>
    </row>
    <row r="103" spans="1:11">
      <c r="A103" s="14" t="s">
        <v>1431</v>
      </c>
      <c r="B103" t="s">
        <v>1636</v>
      </c>
      <c r="C103" t="s">
        <v>1299</v>
      </c>
      <c r="D103">
        <v>2019</v>
      </c>
      <c r="E103" t="s">
        <v>1758</v>
      </c>
      <c r="F103" t="s">
        <v>1787</v>
      </c>
      <c r="G103" t="s">
        <v>1741</v>
      </c>
      <c r="H103" t="s">
        <v>1794</v>
      </c>
      <c r="J103" s="14" t="s">
        <v>58</v>
      </c>
      <c r="K103" s="15" t="s">
        <v>1812</v>
      </c>
    </row>
    <row r="104" spans="1:11">
      <c r="A104" s="14" t="s">
        <v>1432</v>
      </c>
      <c r="B104" t="s">
        <v>1638</v>
      </c>
      <c r="C104" t="s">
        <v>1294</v>
      </c>
      <c r="D104">
        <v>2019</v>
      </c>
      <c r="E104" t="s">
        <v>1758</v>
      </c>
      <c r="F104" t="s">
        <v>1787</v>
      </c>
      <c r="G104" t="s">
        <v>1741</v>
      </c>
      <c r="H104" t="s">
        <v>1795</v>
      </c>
    </row>
    <row r="105" spans="1:11">
      <c r="A105" s="14" t="s">
        <v>1713</v>
      </c>
      <c r="B105" t="s">
        <v>1796</v>
      </c>
      <c r="C105" t="s">
        <v>1294</v>
      </c>
      <c r="D105">
        <v>2021</v>
      </c>
      <c r="E105" t="s">
        <v>1764</v>
      </c>
      <c r="F105" t="s">
        <v>1787</v>
      </c>
      <c r="G105" t="s">
        <v>1741</v>
      </c>
      <c r="H105" t="s">
        <v>1797</v>
      </c>
    </row>
    <row r="106" spans="1:11">
      <c r="A106" s="14" t="s">
        <v>1715</v>
      </c>
      <c r="B106" t="s">
        <v>1289</v>
      </c>
      <c r="C106" t="s">
        <v>1289</v>
      </c>
      <c r="D106">
        <v>2016</v>
      </c>
      <c r="E106" t="s">
        <v>1756</v>
      </c>
      <c r="F106" t="s">
        <v>1787</v>
      </c>
      <c r="G106" t="s">
        <v>1741</v>
      </c>
      <c r="H106" t="s">
        <v>1791</v>
      </c>
    </row>
    <row r="107" spans="1:11">
      <c r="A107" s="14" t="s">
        <v>1725</v>
      </c>
      <c r="B107" t="s">
        <v>1297</v>
      </c>
      <c r="C107" t="s">
        <v>1296</v>
      </c>
      <c r="D107">
        <v>1996</v>
      </c>
      <c r="E107" t="s">
        <v>1741</v>
      </c>
      <c r="F107" t="s">
        <v>1787</v>
      </c>
      <c r="G107" t="s">
        <v>1741</v>
      </c>
      <c r="H107" t="s">
        <v>1798</v>
      </c>
    </row>
    <row r="108" spans="1:11">
      <c r="A108" s="14" t="s">
        <v>1727</v>
      </c>
      <c r="B108" t="s">
        <v>1643</v>
      </c>
      <c r="C108" t="s">
        <v>1286</v>
      </c>
      <c r="D108">
        <v>2018</v>
      </c>
      <c r="E108" t="s">
        <v>1756</v>
      </c>
      <c r="F108" t="s">
        <v>1787</v>
      </c>
      <c r="G108" t="s">
        <v>1741</v>
      </c>
      <c r="H108" t="s">
        <v>1795</v>
      </c>
    </row>
    <row r="109" spans="1:11">
      <c r="A109" s="14" t="s">
        <v>1728</v>
      </c>
      <c r="B109" t="s">
        <v>1644</v>
      </c>
      <c r="C109" t="s">
        <v>1293</v>
      </c>
      <c r="D109">
        <v>2019</v>
      </c>
      <c r="E109" t="s">
        <v>1758</v>
      </c>
      <c r="F109" t="s">
        <v>1787</v>
      </c>
      <c r="G109" t="s">
        <v>1741</v>
      </c>
      <c r="H109" t="s">
        <v>1789</v>
      </c>
    </row>
    <row r="110" spans="1:11">
      <c r="A110" s="14" t="s">
        <v>1804</v>
      </c>
      <c r="B110" t="s">
        <v>1645</v>
      </c>
      <c r="C110" t="s">
        <v>1799</v>
      </c>
      <c r="D110">
        <v>2020</v>
      </c>
      <c r="E110" t="s">
        <v>1758</v>
      </c>
      <c r="F110" t="s">
        <v>1787</v>
      </c>
      <c r="G110" t="s">
        <v>1741</v>
      </c>
      <c r="H110" t="s">
        <v>1800</v>
      </c>
    </row>
    <row r="111" spans="1:11">
      <c r="A111" s="14" t="s">
        <v>1805</v>
      </c>
      <c r="B111" t="s">
        <v>1650</v>
      </c>
      <c r="C111" t="s">
        <v>1650</v>
      </c>
      <c r="D111">
        <v>2014</v>
      </c>
      <c r="E111" t="s">
        <v>1741</v>
      </c>
      <c r="F111" t="s">
        <v>1801</v>
      </c>
      <c r="G111" t="s">
        <v>1802</v>
      </c>
      <c r="H111" t="s">
        <v>1803</v>
      </c>
    </row>
    <row r="115" spans="1:7">
      <c r="A115" s="13" t="s">
        <v>62</v>
      </c>
      <c r="B115" s="13" t="s">
        <v>1445</v>
      </c>
      <c r="C115" s="13" t="s">
        <v>521</v>
      </c>
      <c r="F115" s="13" t="s">
        <v>157</v>
      </c>
      <c r="G115" s="13" t="s">
        <v>159</v>
      </c>
    </row>
    <row r="116" spans="1:7">
      <c r="A116" s="13" t="s">
        <v>1454</v>
      </c>
      <c r="B116" t="s">
        <v>1446</v>
      </c>
      <c r="C116" s="68">
        <v>0.1</v>
      </c>
      <c r="F116" s="13" t="s">
        <v>505</v>
      </c>
      <c r="G116" s="24">
        <v>0.38</v>
      </c>
    </row>
    <row r="117" spans="1:7">
      <c r="A117" s="13" t="s">
        <v>1466</v>
      </c>
      <c r="B117" t="s">
        <v>1449</v>
      </c>
      <c r="C117" s="68">
        <v>0.1</v>
      </c>
      <c r="F117" s="13" t="s">
        <v>501</v>
      </c>
      <c r="G117" s="24">
        <v>0.27</v>
      </c>
    </row>
    <row r="118" spans="1:7">
      <c r="A118" s="13" t="s">
        <v>1455</v>
      </c>
      <c r="B118" t="s">
        <v>1456</v>
      </c>
      <c r="C118" s="68">
        <v>0.15</v>
      </c>
      <c r="F118" s="13" t="s">
        <v>502</v>
      </c>
      <c r="G118" s="24">
        <v>0.1</v>
      </c>
    </row>
    <row r="119" spans="1:7">
      <c r="A119" s="13" t="s">
        <v>1450</v>
      </c>
      <c r="B119" t="s">
        <v>1451</v>
      </c>
      <c r="C119" s="68">
        <v>0.1</v>
      </c>
      <c r="F119" s="13" t="s">
        <v>168</v>
      </c>
      <c r="G119" s="24">
        <v>0.1</v>
      </c>
    </row>
    <row r="120" spans="1:7">
      <c r="A120" s="13" t="s">
        <v>1452</v>
      </c>
      <c r="B120" t="s">
        <v>1453</v>
      </c>
      <c r="C120" s="68">
        <v>0.1</v>
      </c>
      <c r="F120" s="13" t="s">
        <v>215</v>
      </c>
      <c r="G120" s="24">
        <v>7.0000000000000007E-2</v>
      </c>
    </row>
    <row r="121" spans="1:7">
      <c r="A121" s="20" t="s">
        <v>1811</v>
      </c>
      <c r="B121" t="s">
        <v>1453</v>
      </c>
      <c r="C121" s="68">
        <v>0.1</v>
      </c>
      <c r="F121" s="13" t="s">
        <v>503</v>
      </c>
      <c r="G121" s="24">
        <v>0.08</v>
      </c>
    </row>
    <row r="122" spans="1:7">
      <c r="A122" s="13"/>
      <c r="C122" s="68"/>
      <c r="F122" s="13" t="s">
        <v>254</v>
      </c>
      <c r="G122" s="24">
        <v>1</v>
      </c>
    </row>
    <row r="123" spans="1:7">
      <c r="A123" s="20"/>
      <c r="C123" s="68"/>
    </row>
    <row r="126" spans="1:7">
      <c r="A126" s="13" t="s">
        <v>1698</v>
      </c>
      <c r="B126" s="13" t="s">
        <v>62</v>
      </c>
      <c r="C126" s="13" t="s">
        <v>1813</v>
      </c>
      <c r="D126" s="13" t="s">
        <v>1814</v>
      </c>
      <c r="E126" s="13" t="s">
        <v>1815</v>
      </c>
      <c r="F126" s="13" t="s">
        <v>1816</v>
      </c>
    </row>
    <row r="127" spans="1:7">
      <c r="A127" s="13">
        <v>1</v>
      </c>
      <c r="B127" s="13" t="s">
        <v>387</v>
      </c>
      <c r="C127" t="s">
        <v>159</v>
      </c>
      <c r="D127" t="s">
        <v>1749</v>
      </c>
      <c r="E127" s="13" t="s">
        <v>1817</v>
      </c>
      <c r="F127" t="s">
        <v>1818</v>
      </c>
    </row>
    <row r="128" spans="1:7">
      <c r="A128" s="13">
        <v>2</v>
      </c>
      <c r="B128" s="13" t="s">
        <v>1607</v>
      </c>
      <c r="C128" t="s">
        <v>159</v>
      </c>
      <c r="D128" t="s">
        <v>1819</v>
      </c>
      <c r="E128" s="13" t="s">
        <v>1820</v>
      </c>
      <c r="F128" t="s">
        <v>1821</v>
      </c>
    </row>
    <row r="129" spans="1:6">
      <c r="A129" s="13">
        <v>3</v>
      </c>
      <c r="B129" s="13" t="s">
        <v>1617</v>
      </c>
      <c r="C129" t="s">
        <v>1822</v>
      </c>
      <c r="D129" t="s">
        <v>1424</v>
      </c>
      <c r="E129" s="13" t="s">
        <v>1823</v>
      </c>
      <c r="F129" t="s">
        <v>1824</v>
      </c>
    </row>
    <row r="130" spans="1:6">
      <c r="A130" s="13">
        <v>4</v>
      </c>
      <c r="B130" s="13" t="s">
        <v>1606</v>
      </c>
      <c r="C130" t="s">
        <v>159</v>
      </c>
      <c r="D130" t="s">
        <v>1424</v>
      </c>
      <c r="E130" s="13" t="s">
        <v>1825</v>
      </c>
      <c r="F130" t="s">
        <v>1826</v>
      </c>
    </row>
    <row r="131" spans="1:6">
      <c r="A131" s="13">
        <v>5</v>
      </c>
      <c r="B131" s="13" t="s">
        <v>1610</v>
      </c>
      <c r="C131" t="s">
        <v>159</v>
      </c>
      <c r="D131" t="s">
        <v>1819</v>
      </c>
      <c r="E131" s="13" t="s">
        <v>279</v>
      </c>
      <c r="F131" t="s">
        <v>1827</v>
      </c>
    </row>
    <row r="132" spans="1:6">
      <c r="A132" s="13">
        <v>6</v>
      </c>
      <c r="B132" s="13" t="s">
        <v>1616</v>
      </c>
      <c r="C132" t="s">
        <v>159</v>
      </c>
      <c r="D132" t="s">
        <v>1819</v>
      </c>
      <c r="E132" s="13" t="s">
        <v>1828</v>
      </c>
      <c r="F132" t="s">
        <v>1829</v>
      </c>
    </row>
    <row r="133" spans="1:6">
      <c r="A133" s="13">
        <v>7</v>
      </c>
      <c r="B133" s="13" t="s">
        <v>1619</v>
      </c>
      <c r="C133" t="s">
        <v>1741</v>
      </c>
      <c r="D133" t="s">
        <v>1830</v>
      </c>
      <c r="E133" s="13" t="s">
        <v>1831</v>
      </c>
      <c r="F133" t="s">
        <v>1832</v>
      </c>
    </row>
    <row r="134" spans="1:6">
      <c r="A134" s="13">
        <v>8</v>
      </c>
      <c r="B134" s="13" t="s">
        <v>1613</v>
      </c>
      <c r="C134" t="s">
        <v>1741</v>
      </c>
      <c r="D134" t="s">
        <v>1830</v>
      </c>
      <c r="E134" s="13" t="s">
        <v>1833</v>
      </c>
      <c r="F134" t="s">
        <v>1834</v>
      </c>
    </row>
    <row r="135" spans="1:6">
      <c r="A135" s="13">
        <v>9</v>
      </c>
      <c r="B135" s="13" t="s">
        <v>1614</v>
      </c>
      <c r="C135" t="s">
        <v>1741</v>
      </c>
      <c r="D135" t="s">
        <v>1787</v>
      </c>
      <c r="E135" s="13" t="s">
        <v>1835</v>
      </c>
      <c r="F135" t="s">
        <v>1836</v>
      </c>
    </row>
    <row r="136" spans="1:6">
      <c r="A136" s="13">
        <v>10</v>
      </c>
      <c r="B136" s="13" t="s">
        <v>1611</v>
      </c>
      <c r="C136" t="s">
        <v>1741</v>
      </c>
      <c r="D136" t="s">
        <v>1830</v>
      </c>
      <c r="E136" s="13" t="s">
        <v>1837</v>
      </c>
      <c r="F136" t="s">
        <v>1838</v>
      </c>
    </row>
    <row r="137" spans="1:6">
      <c r="A137" s="13">
        <v>11</v>
      </c>
      <c r="B137" s="13" t="s">
        <v>450</v>
      </c>
      <c r="C137" t="s">
        <v>1741</v>
      </c>
      <c r="D137" t="s">
        <v>1787</v>
      </c>
      <c r="E137" s="13" t="s">
        <v>1839</v>
      </c>
      <c r="F137" t="s">
        <v>1840</v>
      </c>
    </row>
    <row r="138" spans="1:6">
      <c r="A138" s="13">
        <v>12</v>
      </c>
      <c r="B138" s="13" t="s">
        <v>1608</v>
      </c>
      <c r="C138" t="s">
        <v>1841</v>
      </c>
      <c r="D138" t="s">
        <v>1787</v>
      </c>
      <c r="E138" s="13" t="s">
        <v>1842</v>
      </c>
      <c r="F138" t="s">
        <v>1843</v>
      </c>
    </row>
    <row r="139" spans="1:6">
      <c r="A139" s="13">
        <v>13</v>
      </c>
      <c r="B139" s="13" t="s">
        <v>1646</v>
      </c>
      <c r="C139" t="s">
        <v>1841</v>
      </c>
      <c r="D139" t="s">
        <v>1787</v>
      </c>
      <c r="E139" s="13" t="s">
        <v>1844</v>
      </c>
      <c r="F139" t="s">
        <v>1845</v>
      </c>
    </row>
    <row r="140" spans="1:6">
      <c r="A140" s="13">
        <v>14</v>
      </c>
      <c r="B140" s="13" t="s">
        <v>402</v>
      </c>
      <c r="C140" t="s">
        <v>159</v>
      </c>
      <c r="D140" t="s">
        <v>1846</v>
      </c>
      <c r="E140" s="13" t="s">
        <v>1847</v>
      </c>
      <c r="F140" t="s">
        <v>1848</v>
      </c>
    </row>
    <row r="145" spans="1:2">
      <c r="A145" s="13" t="s">
        <v>157</v>
      </c>
      <c r="B145" s="13" t="s">
        <v>504</v>
      </c>
    </row>
    <row r="146" spans="1:2">
      <c r="A146" s="13" t="s">
        <v>505</v>
      </c>
      <c r="B146" s="24">
        <v>0.12</v>
      </c>
    </row>
    <row r="147" spans="1:2">
      <c r="A147" s="13" t="s">
        <v>501</v>
      </c>
      <c r="B147" s="24">
        <v>0.25</v>
      </c>
    </row>
    <row r="148" spans="1:2">
      <c r="A148" s="13" t="s">
        <v>502</v>
      </c>
      <c r="B148" s="24">
        <v>0.15</v>
      </c>
    </row>
    <row r="149" spans="1:2">
      <c r="A149" s="13" t="s">
        <v>168</v>
      </c>
      <c r="B149" s="24">
        <v>0.15</v>
      </c>
    </row>
    <row r="150" spans="1:2">
      <c r="A150" s="13" t="s">
        <v>215</v>
      </c>
      <c r="B150" s="24">
        <v>0.18</v>
      </c>
    </row>
    <row r="151" spans="1:2">
      <c r="A151" s="13" t="s">
        <v>503</v>
      </c>
      <c r="B151" s="24">
        <v>0.15</v>
      </c>
    </row>
    <row r="152" spans="1:2">
      <c r="A152" s="13" t="s">
        <v>254</v>
      </c>
      <c r="B152" s="24">
        <v>1</v>
      </c>
    </row>
    <row r="154" spans="1:2">
      <c r="A154" s="13" t="s">
        <v>157</v>
      </c>
      <c r="B154" s="13" t="s">
        <v>159</v>
      </c>
    </row>
    <row r="155" spans="1:2">
      <c r="A155" s="13" t="s">
        <v>505</v>
      </c>
      <c r="B155" s="24">
        <v>0.38</v>
      </c>
    </row>
    <row r="156" spans="1:2">
      <c r="A156" s="13" t="s">
        <v>501</v>
      </c>
      <c r="B156" s="24">
        <v>0.27</v>
      </c>
    </row>
    <row r="157" spans="1:2">
      <c r="A157" s="13" t="s">
        <v>502</v>
      </c>
      <c r="B157" s="24">
        <v>0.1</v>
      </c>
    </row>
    <row r="158" spans="1:2">
      <c r="A158" s="13" t="s">
        <v>168</v>
      </c>
      <c r="B158" s="24">
        <v>0.1</v>
      </c>
    </row>
    <row r="159" spans="1:2">
      <c r="A159" s="13" t="s">
        <v>215</v>
      </c>
      <c r="B159" s="24">
        <v>7.0000000000000007E-2</v>
      </c>
    </row>
    <row r="160" spans="1:2">
      <c r="A160" s="13" t="s">
        <v>503</v>
      </c>
      <c r="B160" s="24">
        <v>0.08</v>
      </c>
    </row>
    <row r="161" spans="1:4">
      <c r="A161" s="13" t="s">
        <v>254</v>
      </c>
      <c r="B161" s="24">
        <v>1</v>
      </c>
    </row>
    <row r="163" spans="1:4">
      <c r="A163" s="13" t="s">
        <v>157</v>
      </c>
      <c r="B163" t="s">
        <v>1858</v>
      </c>
    </row>
    <row r="164" spans="1:4">
      <c r="A164" s="13" t="s">
        <v>505</v>
      </c>
      <c r="B164" s="2">
        <f>(B146+B155)/2</f>
        <v>0.25</v>
      </c>
    </row>
    <row r="165" spans="1:4">
      <c r="A165" s="13" t="s">
        <v>501</v>
      </c>
      <c r="B165" s="2">
        <f t="shared" ref="B165:B170" si="1">(B147+B156)/2</f>
        <v>0.26</v>
      </c>
    </row>
    <row r="166" spans="1:4">
      <c r="A166" s="13" t="s">
        <v>502</v>
      </c>
      <c r="B166" s="2">
        <f t="shared" si="1"/>
        <v>0.125</v>
      </c>
    </row>
    <row r="167" spans="1:4">
      <c r="A167" s="13" t="s">
        <v>168</v>
      </c>
      <c r="B167" s="2">
        <f t="shared" si="1"/>
        <v>0.125</v>
      </c>
    </row>
    <row r="168" spans="1:4">
      <c r="A168" s="13" t="s">
        <v>215</v>
      </c>
      <c r="B168" s="2">
        <f t="shared" si="1"/>
        <v>0.125</v>
      </c>
    </row>
    <row r="169" spans="1:4">
      <c r="A169" s="13" t="s">
        <v>503</v>
      </c>
      <c r="B169" s="2">
        <f t="shared" si="1"/>
        <v>0.11499999999999999</v>
      </c>
    </row>
    <row r="170" spans="1:4">
      <c r="A170" s="13" t="s">
        <v>254</v>
      </c>
      <c r="B170" s="2">
        <f t="shared" si="1"/>
        <v>1</v>
      </c>
    </row>
    <row r="175" spans="1:4">
      <c r="A175" s="14"/>
      <c r="B175" s="14"/>
      <c r="C175" s="14"/>
      <c r="D175" s="14"/>
    </row>
    <row r="176" spans="1:4">
      <c r="A176" s="14"/>
      <c r="B176" s="71"/>
      <c r="C176" s="16"/>
      <c r="D176" s="62"/>
    </row>
    <row r="177" spans="1:4">
      <c r="A177" s="14"/>
      <c r="B177" s="71"/>
      <c r="C177" s="16"/>
      <c r="D177" s="62"/>
    </row>
    <row r="178" spans="1:4">
      <c r="A178" s="14"/>
      <c r="B178" s="71"/>
      <c r="C178" s="16"/>
      <c r="D178" s="62"/>
    </row>
    <row r="179" spans="1:4">
      <c r="A179" s="14"/>
      <c r="B179" s="71"/>
      <c r="C179" s="62"/>
      <c r="D179" s="62"/>
    </row>
    <row r="180" spans="1:4">
      <c r="A180" s="14"/>
      <c r="B180" s="71"/>
      <c r="C180" s="62"/>
      <c r="D180" s="62"/>
    </row>
    <row r="181" spans="1:4">
      <c r="A181" s="14"/>
      <c r="B181" s="71"/>
      <c r="C181" s="62"/>
      <c r="D181" s="62"/>
    </row>
    <row r="182" spans="1:4">
      <c r="A182" s="14"/>
      <c r="B182" s="71"/>
      <c r="C182" s="15"/>
      <c r="D182" s="15"/>
    </row>
  </sheetData>
  <autoFilter ref="A3:D3" xr:uid="{D2E29BE7-DE4F-6343-9F50-2C758EA17426}">
    <sortState xmlns:xlrd2="http://schemas.microsoft.com/office/spreadsheetml/2017/richdata2" ref="A4:D11">
      <sortCondition ref="D3:D11"/>
    </sortState>
  </autoFilter>
  <phoneticPr fontId="37"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8F65D-B7FC-8347-A9F9-4720416EC216}">
  <dimension ref="A1:J217"/>
  <sheetViews>
    <sheetView topLeftCell="A33" zoomScale="116" workbookViewId="0">
      <selection activeCell="I2" sqref="I2:J10"/>
    </sheetView>
  </sheetViews>
  <sheetFormatPr baseColWidth="10" defaultRowHeight="15"/>
  <cols>
    <col min="1" max="1" width="21.1640625" bestFit="1" customWidth="1"/>
    <col min="2" max="2" width="34.1640625" bestFit="1" customWidth="1"/>
    <col min="4" max="4" width="15" customWidth="1"/>
    <col min="5" max="6" width="25.6640625" bestFit="1" customWidth="1"/>
    <col min="7" max="7" width="9.6640625" bestFit="1" customWidth="1"/>
    <col min="9" max="9" width="18.33203125" bestFit="1" customWidth="1"/>
  </cols>
  <sheetData>
    <row r="1" spans="1:10">
      <c r="A1" s="14" t="s">
        <v>157</v>
      </c>
      <c r="B1" s="14" t="s">
        <v>1868</v>
      </c>
      <c r="E1" s="20" t="s">
        <v>1412</v>
      </c>
    </row>
    <row r="2" spans="1:10">
      <c r="A2" s="14" t="s">
        <v>505</v>
      </c>
      <c r="B2" s="15" t="s">
        <v>1422</v>
      </c>
      <c r="E2" s="72" t="s">
        <v>62</v>
      </c>
      <c r="F2" s="72" t="s">
        <v>1445</v>
      </c>
      <c r="G2" s="72" t="s">
        <v>521</v>
      </c>
      <c r="I2" s="13" t="s">
        <v>157</v>
      </c>
      <c r="J2" s="13" t="s">
        <v>159</v>
      </c>
    </row>
    <row r="3" spans="1:10">
      <c r="A3" s="15"/>
      <c r="B3" t="s">
        <v>1926</v>
      </c>
      <c r="E3" s="72" t="s">
        <v>1454</v>
      </c>
      <c r="F3" s="73" t="s">
        <v>1446</v>
      </c>
      <c r="G3" s="74">
        <v>0.4</v>
      </c>
      <c r="I3" s="13" t="s">
        <v>505</v>
      </c>
      <c r="J3" s="24">
        <v>0.38</v>
      </c>
    </row>
    <row r="4" spans="1:10">
      <c r="A4" s="15"/>
      <c r="B4" t="s">
        <v>1927</v>
      </c>
      <c r="E4" s="72" t="s">
        <v>1447</v>
      </c>
      <c r="F4" s="73" t="s">
        <v>1448</v>
      </c>
      <c r="G4" s="74">
        <v>7.4999999999999997E-2</v>
      </c>
      <c r="I4" s="13" t="s">
        <v>501</v>
      </c>
      <c r="J4" s="24">
        <v>0.27</v>
      </c>
    </row>
    <row r="5" spans="1:10">
      <c r="A5" s="15"/>
      <c r="B5" t="s">
        <v>1928</v>
      </c>
      <c r="E5" s="75" t="s">
        <v>410</v>
      </c>
      <c r="F5" s="73" t="s">
        <v>1448</v>
      </c>
      <c r="G5" s="74">
        <v>7.4999999999999997E-2</v>
      </c>
      <c r="I5" s="13" t="s">
        <v>502</v>
      </c>
      <c r="J5" s="24">
        <v>0.1</v>
      </c>
    </row>
    <row r="6" spans="1:10">
      <c r="A6" s="15"/>
      <c r="B6" t="s">
        <v>1929</v>
      </c>
      <c r="E6" s="72" t="s">
        <v>1466</v>
      </c>
      <c r="F6" s="73" t="s">
        <v>1449</v>
      </c>
      <c r="G6" s="74">
        <v>0.1</v>
      </c>
      <c r="I6" s="13" t="s">
        <v>168</v>
      </c>
      <c r="J6" s="24">
        <v>0.1</v>
      </c>
    </row>
    <row r="7" spans="1:10">
      <c r="A7" s="15"/>
      <c r="B7" t="s">
        <v>1930</v>
      </c>
      <c r="E7" s="72" t="s">
        <v>1455</v>
      </c>
      <c r="F7" s="73" t="s">
        <v>1456</v>
      </c>
      <c r="G7" s="74">
        <v>0.15</v>
      </c>
      <c r="I7" s="13" t="s">
        <v>215</v>
      </c>
      <c r="J7" s="24">
        <v>7.0000000000000007E-2</v>
      </c>
    </row>
    <row r="8" spans="1:10">
      <c r="A8" s="15"/>
      <c r="B8" t="s">
        <v>1931</v>
      </c>
      <c r="E8" s="72" t="s">
        <v>1450</v>
      </c>
      <c r="F8" s="73" t="s">
        <v>1451</v>
      </c>
      <c r="G8" s="74">
        <v>0.1</v>
      </c>
      <c r="I8" s="13" t="s">
        <v>503</v>
      </c>
      <c r="J8" s="24">
        <v>0.08</v>
      </c>
    </row>
    <row r="9" spans="1:10">
      <c r="A9" s="15"/>
      <c r="B9" t="s">
        <v>1932</v>
      </c>
      <c r="E9" s="72" t="s">
        <v>1452</v>
      </c>
      <c r="F9" s="73" t="s">
        <v>1453</v>
      </c>
      <c r="G9" s="74">
        <v>0.1</v>
      </c>
      <c r="I9" s="13" t="s">
        <v>254</v>
      </c>
      <c r="J9" s="24">
        <v>1</v>
      </c>
    </row>
    <row r="10" spans="1:10">
      <c r="A10" s="15"/>
      <c r="B10" t="s">
        <v>1933</v>
      </c>
    </row>
    <row r="11" spans="1:10">
      <c r="A11" s="15"/>
      <c r="B11" t="s">
        <v>1934</v>
      </c>
    </row>
    <row r="12" spans="1:10">
      <c r="A12" s="14" t="s">
        <v>501</v>
      </c>
      <c r="B12" t="s">
        <v>1979</v>
      </c>
      <c r="E12" s="20" t="s">
        <v>1999</v>
      </c>
      <c r="H12" s="14"/>
    </row>
    <row r="13" spans="1:10">
      <c r="A13" s="15"/>
      <c r="B13" t="s">
        <v>1867</v>
      </c>
      <c r="E13" s="78" t="s">
        <v>62</v>
      </c>
      <c r="F13" s="78" t="s">
        <v>1445</v>
      </c>
      <c r="G13" s="78" t="s">
        <v>521</v>
      </c>
      <c r="H13" s="15"/>
    </row>
    <row r="14" spans="1:10">
      <c r="A14" s="15"/>
      <c r="B14" t="s">
        <v>1980</v>
      </c>
      <c r="E14" s="78" t="s">
        <v>1454</v>
      </c>
      <c r="F14" s="6" t="s">
        <v>1446</v>
      </c>
      <c r="G14" s="79">
        <v>0.38</v>
      </c>
      <c r="H14" s="79"/>
    </row>
    <row r="15" spans="1:10">
      <c r="A15" s="15"/>
      <c r="B15" t="s">
        <v>1981</v>
      </c>
      <c r="E15" s="78" t="s">
        <v>1466</v>
      </c>
      <c r="F15" s="6" t="s">
        <v>1449</v>
      </c>
      <c r="G15" s="79">
        <v>0.02</v>
      </c>
      <c r="H15" s="79"/>
    </row>
    <row r="16" spans="1:10">
      <c r="A16" s="15"/>
      <c r="B16" t="s">
        <v>1982</v>
      </c>
      <c r="E16" s="78" t="s">
        <v>1455</v>
      </c>
      <c r="F16" s="6" t="s">
        <v>1456</v>
      </c>
      <c r="G16" s="79">
        <v>0.05</v>
      </c>
      <c r="H16" s="79"/>
    </row>
    <row r="17" spans="1:8">
      <c r="A17" s="15"/>
      <c r="B17" t="s">
        <v>1983</v>
      </c>
      <c r="E17" s="78" t="s">
        <v>1450</v>
      </c>
      <c r="F17" s="6" t="s">
        <v>1451</v>
      </c>
      <c r="G17" s="79">
        <v>0.05</v>
      </c>
      <c r="H17" s="79"/>
    </row>
    <row r="18" spans="1:8">
      <c r="B18" s="15" t="s">
        <v>1984</v>
      </c>
      <c r="E18" s="78" t="s">
        <v>2000</v>
      </c>
      <c r="F18" s="6" t="s">
        <v>2001</v>
      </c>
      <c r="G18" s="79">
        <v>0.1</v>
      </c>
      <c r="H18" s="79"/>
    </row>
    <row r="19" spans="1:8">
      <c r="A19" s="20" t="s">
        <v>1996</v>
      </c>
      <c r="B19" t="s">
        <v>1997</v>
      </c>
      <c r="E19" s="13" t="s">
        <v>1983</v>
      </c>
      <c r="F19" s="6" t="s">
        <v>2001</v>
      </c>
      <c r="G19" s="2">
        <v>0.05</v>
      </c>
      <c r="H19" s="2"/>
    </row>
    <row r="20" spans="1:8">
      <c r="A20" s="14" t="s">
        <v>168</v>
      </c>
      <c r="B20" t="s">
        <v>1935</v>
      </c>
      <c r="E20" s="13" t="s">
        <v>1980</v>
      </c>
      <c r="F20" s="6" t="s">
        <v>2001</v>
      </c>
      <c r="G20" s="2">
        <v>0.05</v>
      </c>
      <c r="H20" s="2"/>
    </row>
    <row r="21" spans="1:8">
      <c r="A21" s="15"/>
      <c r="B21" t="s">
        <v>1936</v>
      </c>
      <c r="E21" s="14" t="s">
        <v>1984</v>
      </c>
      <c r="F21" s="6" t="s">
        <v>2001</v>
      </c>
      <c r="G21" s="2">
        <v>0.05</v>
      </c>
      <c r="H21" s="2"/>
    </row>
    <row r="22" spans="1:8">
      <c r="A22" s="15"/>
      <c r="B22" t="s">
        <v>1937</v>
      </c>
      <c r="E22" s="13" t="s">
        <v>1867</v>
      </c>
      <c r="F22" s="6" t="s">
        <v>2001</v>
      </c>
      <c r="G22" s="2">
        <v>0.05</v>
      </c>
      <c r="H22" s="2"/>
    </row>
    <row r="23" spans="1:8">
      <c r="A23" s="15"/>
      <c r="B23" t="s">
        <v>1938</v>
      </c>
      <c r="E23" s="78" t="s">
        <v>1447</v>
      </c>
      <c r="F23" s="6" t="s">
        <v>1448</v>
      </c>
      <c r="G23" s="2">
        <v>7.4999999999999997E-2</v>
      </c>
      <c r="H23" s="2"/>
    </row>
    <row r="24" spans="1:8">
      <c r="A24" s="15"/>
      <c r="B24" t="s">
        <v>1939</v>
      </c>
      <c r="E24" s="56" t="s">
        <v>410</v>
      </c>
      <c r="F24" s="6" t="s">
        <v>1448</v>
      </c>
      <c r="G24" s="2">
        <v>7.4999999999999997E-2</v>
      </c>
      <c r="H24" s="2"/>
    </row>
    <row r="25" spans="1:8">
      <c r="A25" s="15"/>
      <c r="B25" t="s">
        <v>1940</v>
      </c>
      <c r="D25" s="14"/>
      <c r="E25" s="13" t="s">
        <v>1997</v>
      </c>
      <c r="F25" s="6" t="s">
        <v>498</v>
      </c>
      <c r="G25" s="2">
        <v>7.0000000000000007E-2</v>
      </c>
      <c r="H25" s="2"/>
    </row>
    <row r="26" spans="1:8">
      <c r="A26" s="15"/>
      <c r="B26" t="s">
        <v>1941</v>
      </c>
      <c r="D26" s="15"/>
      <c r="E26" s="20" t="s">
        <v>1851</v>
      </c>
      <c r="F26" t="s">
        <v>37</v>
      </c>
      <c r="G26" s="2"/>
      <c r="H26" s="2"/>
    </row>
    <row r="27" spans="1:8">
      <c r="A27" s="15"/>
      <c r="B27" t="s">
        <v>1942</v>
      </c>
      <c r="D27" s="15"/>
      <c r="E27" s="20" t="s">
        <v>1852</v>
      </c>
      <c r="F27" t="s">
        <v>37</v>
      </c>
      <c r="G27" s="2"/>
      <c r="H27" s="2"/>
    </row>
    <row r="28" spans="1:8">
      <c r="A28" s="15"/>
      <c r="B28" t="s">
        <v>1943</v>
      </c>
      <c r="D28" s="15"/>
      <c r="E28" s="20" t="s">
        <v>1854</v>
      </c>
      <c r="F28" t="s">
        <v>37</v>
      </c>
      <c r="G28" s="2"/>
      <c r="H28" s="2"/>
    </row>
    <row r="29" spans="1:8">
      <c r="A29" s="15"/>
      <c r="B29" t="s">
        <v>1944</v>
      </c>
      <c r="D29" s="15"/>
      <c r="E29" s="20" t="s">
        <v>1856</v>
      </c>
      <c r="F29" t="s">
        <v>37</v>
      </c>
      <c r="G29" s="2"/>
      <c r="H29" s="2"/>
    </row>
    <row r="30" spans="1:8">
      <c r="A30" s="15"/>
      <c r="B30" t="s">
        <v>1945</v>
      </c>
      <c r="D30" s="15"/>
      <c r="E30" s="20" t="s">
        <v>1855</v>
      </c>
      <c r="F30" t="s">
        <v>37</v>
      </c>
      <c r="G30" s="2"/>
      <c r="H30" s="2"/>
    </row>
    <row r="31" spans="1:8">
      <c r="A31" s="15"/>
      <c r="B31" t="s">
        <v>1946</v>
      </c>
      <c r="E31" s="20" t="s">
        <v>1857</v>
      </c>
      <c r="F31" t="s">
        <v>37</v>
      </c>
      <c r="G31" s="2"/>
      <c r="H31" s="2"/>
    </row>
    <row r="32" spans="1:8">
      <c r="A32" s="15"/>
      <c r="B32" t="s">
        <v>1947</v>
      </c>
      <c r="E32" s="78" t="s">
        <v>1452</v>
      </c>
      <c r="F32" t="s">
        <v>37</v>
      </c>
      <c r="G32" s="2">
        <v>0.05</v>
      </c>
      <c r="H32" s="2"/>
    </row>
    <row r="33" spans="1:8">
      <c r="A33" s="15"/>
      <c r="B33" t="s">
        <v>1948</v>
      </c>
      <c r="E33" t="s">
        <v>1958</v>
      </c>
      <c r="F33" t="s">
        <v>1862</v>
      </c>
      <c r="G33" s="2"/>
      <c r="H33" s="2"/>
    </row>
    <row r="34" spans="1:8">
      <c r="A34" s="15"/>
      <c r="B34" t="s">
        <v>1949</v>
      </c>
      <c r="E34" t="s">
        <v>1960</v>
      </c>
      <c r="F34" t="s">
        <v>1862</v>
      </c>
      <c r="G34" s="2"/>
      <c r="H34" s="2"/>
    </row>
    <row r="35" spans="1:8">
      <c r="A35" s="15"/>
      <c r="B35" t="s">
        <v>1950</v>
      </c>
      <c r="E35" t="s">
        <v>1963</v>
      </c>
      <c r="F35" t="s">
        <v>1862</v>
      </c>
      <c r="G35" s="19"/>
    </row>
    <row r="36" spans="1:8">
      <c r="A36" s="15"/>
      <c r="B36" t="s">
        <v>1951</v>
      </c>
      <c r="E36" t="s">
        <v>1631</v>
      </c>
      <c r="F36" t="s">
        <v>1862</v>
      </c>
    </row>
    <row r="37" spans="1:8">
      <c r="A37" s="15"/>
      <c r="B37" t="s">
        <v>1952</v>
      </c>
      <c r="E37" t="s">
        <v>1297</v>
      </c>
      <c r="F37" t="s">
        <v>1862</v>
      </c>
    </row>
    <row r="38" spans="1:8">
      <c r="A38" s="15"/>
      <c r="B38" t="s">
        <v>1953</v>
      </c>
      <c r="E38" t="s">
        <v>2003</v>
      </c>
      <c r="F38" t="s">
        <v>396</v>
      </c>
    </row>
    <row r="39" spans="1:8">
      <c r="A39" s="15"/>
      <c r="B39" t="s">
        <v>1954</v>
      </c>
      <c r="E39" t="s">
        <v>2002</v>
      </c>
      <c r="F39" t="s">
        <v>396</v>
      </c>
    </row>
    <row r="40" spans="1:8">
      <c r="A40" s="14" t="s">
        <v>215</v>
      </c>
      <c r="B40" t="s">
        <v>1955</v>
      </c>
      <c r="E40" t="s">
        <v>2004</v>
      </c>
      <c r="F40" t="s">
        <v>396</v>
      </c>
    </row>
    <row r="41" spans="1:8">
      <c r="A41" s="15"/>
      <c r="B41" t="s">
        <v>1956</v>
      </c>
      <c r="E41" t="s">
        <v>2005</v>
      </c>
      <c r="F41" t="s">
        <v>396</v>
      </c>
    </row>
    <row r="42" spans="1:8">
      <c r="A42" s="15"/>
      <c r="B42" t="s">
        <v>1957</v>
      </c>
      <c r="G42" s="33">
        <f>SUM(G14:G41)</f>
        <v>1.07</v>
      </c>
    </row>
    <row r="43" spans="1:8">
      <c r="A43" s="15"/>
      <c r="B43" t="s">
        <v>1958</v>
      </c>
    </row>
    <row r="44" spans="1:8">
      <c r="A44" s="15"/>
      <c r="B44" t="s">
        <v>1959</v>
      </c>
    </row>
    <row r="45" spans="1:8">
      <c r="A45" s="15"/>
      <c r="B45" t="s">
        <v>1960</v>
      </c>
    </row>
    <row r="46" spans="1:8">
      <c r="A46" s="15"/>
      <c r="B46" t="s">
        <v>1961</v>
      </c>
      <c r="E46" s="13" t="s">
        <v>62</v>
      </c>
      <c r="F46" s="13" t="s">
        <v>3</v>
      </c>
    </row>
    <row r="47" spans="1:8">
      <c r="A47" s="15"/>
      <c r="B47" t="s">
        <v>1962</v>
      </c>
      <c r="E47" t="s">
        <v>1454</v>
      </c>
      <c r="F47" t="s">
        <v>248</v>
      </c>
      <c r="G47" s="24">
        <v>0.2</v>
      </c>
    </row>
    <row r="48" spans="1:8">
      <c r="A48" s="15"/>
      <c r="B48" t="s">
        <v>1963</v>
      </c>
      <c r="E48" t="s">
        <v>1455</v>
      </c>
      <c r="F48" t="s">
        <v>248</v>
      </c>
      <c r="G48" s="24">
        <v>0.08</v>
      </c>
    </row>
    <row r="49" spans="1:7">
      <c r="A49" s="15"/>
      <c r="B49" t="s">
        <v>1964</v>
      </c>
      <c r="E49" t="s">
        <v>1450</v>
      </c>
      <c r="F49" t="s">
        <v>248</v>
      </c>
      <c r="G49" s="24">
        <v>0.08</v>
      </c>
    </row>
    <row r="50" spans="1:7">
      <c r="A50" s="15"/>
      <c r="B50" t="s">
        <v>1965</v>
      </c>
      <c r="E50" t="s">
        <v>2000</v>
      </c>
      <c r="F50" t="s">
        <v>250</v>
      </c>
      <c r="G50" s="24">
        <v>7.0000000000000007E-2</v>
      </c>
    </row>
    <row r="51" spans="1:7">
      <c r="A51" s="15"/>
      <c r="B51" t="s">
        <v>1966</v>
      </c>
      <c r="E51" t="s">
        <v>1977</v>
      </c>
      <c r="F51" t="s">
        <v>250</v>
      </c>
      <c r="G51" s="24">
        <v>0.05</v>
      </c>
    </row>
    <row r="52" spans="1:7">
      <c r="A52" s="15"/>
      <c r="B52" t="s">
        <v>1967</v>
      </c>
      <c r="E52" t="s">
        <v>1980</v>
      </c>
      <c r="F52" t="s">
        <v>250</v>
      </c>
      <c r="G52" s="24">
        <v>0.05</v>
      </c>
    </row>
    <row r="53" spans="1:7">
      <c r="A53" s="15"/>
      <c r="B53" t="s">
        <v>1968</v>
      </c>
      <c r="E53" t="s">
        <v>1447</v>
      </c>
      <c r="F53" t="s">
        <v>250</v>
      </c>
      <c r="G53" s="24">
        <v>0.05</v>
      </c>
    </row>
    <row r="54" spans="1:7">
      <c r="A54" s="15"/>
      <c r="B54" t="s">
        <v>1969</v>
      </c>
      <c r="E54" t="s">
        <v>410</v>
      </c>
      <c r="F54" t="s">
        <v>250</v>
      </c>
      <c r="G54" s="24">
        <v>0.05</v>
      </c>
    </row>
    <row r="55" spans="1:7">
      <c r="A55" s="15"/>
      <c r="B55" t="s">
        <v>1970</v>
      </c>
      <c r="E55" t="s">
        <v>1997</v>
      </c>
      <c r="F55" t="s">
        <v>498</v>
      </c>
      <c r="G55" s="24">
        <v>0.08</v>
      </c>
    </row>
    <row r="56" spans="1:7">
      <c r="A56" s="15"/>
      <c r="B56" t="s">
        <v>1971</v>
      </c>
      <c r="E56" t="s">
        <v>2006</v>
      </c>
      <c r="F56" t="s">
        <v>37</v>
      </c>
      <c r="G56" s="24">
        <v>0.04</v>
      </c>
    </row>
    <row r="57" spans="1:7">
      <c r="A57" s="15"/>
      <c r="B57" t="s">
        <v>1972</v>
      </c>
      <c r="E57" t="s">
        <v>2007</v>
      </c>
      <c r="F57" t="s">
        <v>37</v>
      </c>
      <c r="G57" s="24">
        <v>0.04</v>
      </c>
    </row>
    <row r="58" spans="1:7">
      <c r="A58" s="14" t="s">
        <v>503</v>
      </c>
      <c r="B58" t="s">
        <v>1973</v>
      </c>
      <c r="E58" t="s">
        <v>2008</v>
      </c>
      <c r="F58" t="s">
        <v>37</v>
      </c>
      <c r="G58" s="24">
        <v>0.04</v>
      </c>
    </row>
    <row r="59" spans="1:7">
      <c r="A59" s="15"/>
      <c r="B59" t="s">
        <v>1974</v>
      </c>
      <c r="E59" t="s">
        <v>1635</v>
      </c>
      <c r="F59" t="s">
        <v>215</v>
      </c>
      <c r="G59" s="24">
        <v>0.04</v>
      </c>
    </row>
    <row r="60" spans="1:7">
      <c r="A60" s="15"/>
      <c r="B60" t="s">
        <v>1975</v>
      </c>
      <c r="E60" t="s">
        <v>1632</v>
      </c>
      <c r="F60" t="s">
        <v>215</v>
      </c>
      <c r="G60" s="24">
        <v>0.04</v>
      </c>
    </row>
    <row r="61" spans="1:7">
      <c r="B61" t="s">
        <v>2002</v>
      </c>
      <c r="E61" t="s">
        <v>1285</v>
      </c>
      <c r="F61" t="s">
        <v>215</v>
      </c>
      <c r="G61" s="24">
        <v>0.02</v>
      </c>
    </row>
    <row r="62" spans="1:7">
      <c r="B62" t="s">
        <v>2003</v>
      </c>
      <c r="E62" t="s">
        <v>2002</v>
      </c>
      <c r="F62" t="s">
        <v>396</v>
      </c>
      <c r="G62" s="24">
        <v>0.03</v>
      </c>
    </row>
    <row r="63" spans="1:7">
      <c r="B63" t="s">
        <v>2005</v>
      </c>
      <c r="E63" t="s">
        <v>2003</v>
      </c>
      <c r="F63" t="s">
        <v>396</v>
      </c>
      <c r="G63" s="24">
        <v>0.02</v>
      </c>
    </row>
    <row r="64" spans="1:7">
      <c r="E64" t="s">
        <v>2005</v>
      </c>
      <c r="F64" t="s">
        <v>396</v>
      </c>
      <c r="G64" s="24">
        <v>0.02</v>
      </c>
    </row>
    <row r="69" spans="1:8">
      <c r="F69" t="s">
        <v>2040</v>
      </c>
    </row>
    <row r="72" spans="1:8">
      <c r="A72" t="s">
        <v>2009</v>
      </c>
      <c r="E72" t="s">
        <v>2011</v>
      </c>
    </row>
    <row r="73" spans="1:8">
      <c r="A73" s="13" t="s">
        <v>255</v>
      </c>
      <c r="B73" s="13" t="s">
        <v>62</v>
      </c>
      <c r="C73" s="13" t="s">
        <v>521</v>
      </c>
      <c r="E73" s="14" t="s">
        <v>255</v>
      </c>
      <c r="F73" s="14" t="s">
        <v>1849</v>
      </c>
      <c r="G73" s="14" t="s">
        <v>138</v>
      </c>
      <c r="H73" s="14" t="s">
        <v>2013</v>
      </c>
    </row>
    <row r="74" spans="1:8">
      <c r="A74" t="s">
        <v>248</v>
      </c>
      <c r="B74" t="s">
        <v>1454</v>
      </c>
      <c r="C74" s="24">
        <v>0.18</v>
      </c>
      <c r="E74" s="14" t="s">
        <v>141</v>
      </c>
      <c r="F74" s="15" t="s">
        <v>1454</v>
      </c>
      <c r="G74" s="25">
        <v>0.18</v>
      </c>
      <c r="H74" s="15" t="s">
        <v>2014</v>
      </c>
    </row>
    <row r="75" spans="1:8">
      <c r="A75" t="s">
        <v>142</v>
      </c>
      <c r="B75" t="s">
        <v>1455</v>
      </c>
      <c r="C75" s="24">
        <v>0.08</v>
      </c>
      <c r="E75" s="14" t="s">
        <v>142</v>
      </c>
      <c r="F75" s="15" t="s">
        <v>1423</v>
      </c>
      <c r="G75" s="25">
        <v>7.0000000000000007E-2</v>
      </c>
      <c r="H75" s="15" t="s">
        <v>2015</v>
      </c>
    </row>
    <row r="76" spans="1:8">
      <c r="A76" t="s">
        <v>142</v>
      </c>
      <c r="B76" t="s">
        <v>1450</v>
      </c>
      <c r="C76" s="24">
        <v>0.09</v>
      </c>
      <c r="E76" s="14" t="s">
        <v>142</v>
      </c>
      <c r="F76" s="15" t="s">
        <v>1599</v>
      </c>
      <c r="G76" s="25">
        <v>7.0000000000000007E-2</v>
      </c>
      <c r="H76" s="15" t="s">
        <v>2016</v>
      </c>
    </row>
    <row r="77" spans="1:8">
      <c r="A77" t="s">
        <v>1863</v>
      </c>
      <c r="B77" t="s">
        <v>2010</v>
      </c>
      <c r="C77" s="24">
        <v>7.0000000000000007E-2</v>
      </c>
      <c r="E77" s="14" t="s">
        <v>2017</v>
      </c>
      <c r="F77" s="15" t="s">
        <v>2018</v>
      </c>
      <c r="G77" s="25">
        <v>7.0000000000000007E-2</v>
      </c>
      <c r="H77" s="15" t="s">
        <v>2019</v>
      </c>
    </row>
    <row r="78" spans="1:8">
      <c r="A78" t="s">
        <v>1863</v>
      </c>
      <c r="B78" t="s">
        <v>1980</v>
      </c>
      <c r="C78" s="24">
        <v>0.05</v>
      </c>
      <c r="E78" s="14" t="s">
        <v>2020</v>
      </c>
      <c r="F78" s="15" t="s">
        <v>1977</v>
      </c>
      <c r="G78" s="25">
        <v>0.05</v>
      </c>
      <c r="H78" s="15" t="s">
        <v>2021</v>
      </c>
    </row>
    <row r="79" spans="1:8">
      <c r="A79" t="s">
        <v>1863</v>
      </c>
      <c r="B79" t="s">
        <v>1447</v>
      </c>
      <c r="C79" s="24">
        <v>0.06</v>
      </c>
      <c r="E79" s="14" t="s">
        <v>2022</v>
      </c>
      <c r="F79" s="15" t="s">
        <v>1980</v>
      </c>
      <c r="G79" s="25">
        <v>0.06</v>
      </c>
      <c r="H79" s="14" t="s">
        <v>2023</v>
      </c>
    </row>
    <row r="80" spans="1:8">
      <c r="A80" t="s">
        <v>1863</v>
      </c>
      <c r="B80" t="s">
        <v>410</v>
      </c>
      <c r="C80" s="24">
        <v>0.05</v>
      </c>
      <c r="E80" s="14" t="s">
        <v>2022</v>
      </c>
      <c r="F80" s="80" t="s">
        <v>2024</v>
      </c>
      <c r="G80" s="25">
        <v>0.05</v>
      </c>
      <c r="H80" s="14" t="s">
        <v>2025</v>
      </c>
    </row>
    <row r="81" spans="1:9">
      <c r="A81" t="s">
        <v>498</v>
      </c>
      <c r="B81" t="s">
        <v>1997</v>
      </c>
      <c r="C81" s="24">
        <v>0.08</v>
      </c>
      <c r="E81" s="14" t="s">
        <v>2026</v>
      </c>
      <c r="F81" s="15" t="s">
        <v>2027</v>
      </c>
      <c r="G81" s="25">
        <v>0.05</v>
      </c>
      <c r="H81" s="15" t="s">
        <v>2028</v>
      </c>
    </row>
    <row r="82" spans="1:9">
      <c r="A82" t="s">
        <v>37</v>
      </c>
      <c r="B82" t="s">
        <v>2006</v>
      </c>
      <c r="C82" s="24">
        <v>0.04</v>
      </c>
      <c r="E82" s="14" t="s">
        <v>498</v>
      </c>
      <c r="F82" s="15" t="s">
        <v>2012</v>
      </c>
      <c r="G82" s="25">
        <v>0.1</v>
      </c>
      <c r="H82" s="15" t="s">
        <v>2029</v>
      </c>
    </row>
    <row r="83" spans="1:9">
      <c r="A83" t="s">
        <v>37</v>
      </c>
      <c r="B83" t="s">
        <v>2007</v>
      </c>
      <c r="C83" s="24">
        <v>0.03</v>
      </c>
      <c r="E83" s="14" t="s">
        <v>37</v>
      </c>
      <c r="F83" s="15" t="s">
        <v>2030</v>
      </c>
      <c r="G83" s="25">
        <v>0.05</v>
      </c>
      <c r="H83" s="15" t="s">
        <v>2031</v>
      </c>
    </row>
    <row r="84" spans="1:9">
      <c r="A84" t="s">
        <v>37</v>
      </c>
      <c r="B84" t="s">
        <v>2008</v>
      </c>
      <c r="C84" s="24">
        <v>0.03</v>
      </c>
      <c r="E84" s="14" t="s">
        <v>37</v>
      </c>
      <c r="F84" s="15" t="s">
        <v>1610</v>
      </c>
      <c r="G84" s="25">
        <v>0.05</v>
      </c>
      <c r="H84" s="15" t="s">
        <v>2032</v>
      </c>
    </row>
    <row r="85" spans="1:9">
      <c r="A85" t="s">
        <v>215</v>
      </c>
      <c r="B85" t="s">
        <v>1635</v>
      </c>
      <c r="C85" s="24">
        <v>0.04</v>
      </c>
      <c r="E85" s="14" t="s">
        <v>215</v>
      </c>
      <c r="F85" s="15" t="s">
        <v>1635</v>
      </c>
      <c r="G85" s="25">
        <v>0.03</v>
      </c>
      <c r="H85" s="15" t="s">
        <v>2033</v>
      </c>
    </row>
    <row r="86" spans="1:9">
      <c r="A86" t="s">
        <v>215</v>
      </c>
      <c r="B86" t="s">
        <v>1632</v>
      </c>
      <c r="C86" s="24">
        <v>0.03</v>
      </c>
      <c r="E86" s="14" t="s">
        <v>215</v>
      </c>
      <c r="F86" s="15" t="s">
        <v>1632</v>
      </c>
      <c r="G86" s="25">
        <v>0.03</v>
      </c>
      <c r="H86" s="15" t="s">
        <v>2034</v>
      </c>
    </row>
    <row r="87" spans="1:9">
      <c r="A87" t="s">
        <v>215</v>
      </c>
      <c r="B87" t="s">
        <v>1285</v>
      </c>
      <c r="C87" s="24">
        <v>0.03</v>
      </c>
      <c r="E87" s="14" t="s">
        <v>215</v>
      </c>
      <c r="F87" s="15" t="s">
        <v>1285</v>
      </c>
      <c r="G87" s="25">
        <v>0.03</v>
      </c>
      <c r="H87" s="15" t="s">
        <v>2035</v>
      </c>
    </row>
    <row r="88" spans="1:9">
      <c r="A88" t="s">
        <v>396</v>
      </c>
      <c r="B88" t="s">
        <v>2002</v>
      </c>
      <c r="C88" s="24">
        <v>0.06</v>
      </c>
      <c r="E88" s="14" t="s">
        <v>396</v>
      </c>
      <c r="F88" s="15" t="s">
        <v>2036</v>
      </c>
      <c r="G88" s="25">
        <v>0.05</v>
      </c>
      <c r="H88" s="15" t="s">
        <v>2037</v>
      </c>
    </row>
    <row r="89" spans="1:9">
      <c r="A89" t="s">
        <v>396</v>
      </c>
      <c r="B89" t="s">
        <v>2003</v>
      </c>
      <c r="C89" s="24">
        <v>0.04</v>
      </c>
      <c r="E89" s="14" t="s">
        <v>396</v>
      </c>
      <c r="F89" s="15" t="s">
        <v>2003</v>
      </c>
      <c r="G89" s="25">
        <v>0.03</v>
      </c>
      <c r="H89" s="15" t="s">
        <v>2038</v>
      </c>
    </row>
    <row r="90" spans="1:9">
      <c r="A90" t="s">
        <v>396</v>
      </c>
      <c r="B90" t="s">
        <v>2005</v>
      </c>
      <c r="C90" s="24">
        <v>0.04</v>
      </c>
      <c r="E90" s="14" t="s">
        <v>396</v>
      </c>
      <c r="F90" s="15" t="s">
        <v>2005</v>
      </c>
      <c r="G90" s="25">
        <v>0.03</v>
      </c>
      <c r="H90" s="15" t="s">
        <v>2039</v>
      </c>
    </row>
    <row r="91" spans="1:9">
      <c r="A91" s="13"/>
      <c r="C91" s="24"/>
    </row>
    <row r="93" spans="1:9">
      <c r="A93" s="13"/>
      <c r="B93" s="13"/>
      <c r="C93" s="13"/>
      <c r="E93" s="13"/>
      <c r="F93" s="13"/>
      <c r="G93" s="13"/>
      <c r="H93" s="13"/>
      <c r="I93" s="13"/>
    </row>
    <row r="94" spans="1:9">
      <c r="A94" t="s">
        <v>2040</v>
      </c>
      <c r="C94" s="24"/>
      <c r="E94" s="13"/>
      <c r="G94" s="9"/>
      <c r="H94" s="24"/>
    </row>
    <row r="95" spans="1:9">
      <c r="A95" s="78" t="s">
        <v>62</v>
      </c>
      <c r="B95" s="78" t="s">
        <v>3</v>
      </c>
      <c r="C95" s="6"/>
      <c r="E95" s="13"/>
      <c r="G95" s="9"/>
      <c r="H95" s="24"/>
    </row>
    <row r="96" spans="1:9">
      <c r="A96" s="6" t="s">
        <v>1454</v>
      </c>
      <c r="B96" s="6" t="s">
        <v>248</v>
      </c>
      <c r="C96" s="81">
        <v>0.2</v>
      </c>
      <c r="E96" s="13"/>
      <c r="G96" s="9"/>
      <c r="H96" s="24"/>
    </row>
    <row r="97" spans="1:8">
      <c r="A97" s="6" t="s">
        <v>1455</v>
      </c>
      <c r="B97" s="6" t="s">
        <v>248</v>
      </c>
      <c r="C97" s="81">
        <v>0.08</v>
      </c>
      <c r="E97" s="13"/>
      <c r="G97" s="9"/>
      <c r="H97" s="24"/>
    </row>
    <row r="98" spans="1:8">
      <c r="A98" s="6" t="s">
        <v>1450</v>
      </c>
      <c r="B98" s="6" t="s">
        <v>248</v>
      </c>
      <c r="C98" s="81">
        <v>0.08</v>
      </c>
      <c r="E98" s="13"/>
      <c r="G98" s="9"/>
      <c r="H98" s="24"/>
    </row>
    <row r="99" spans="1:8">
      <c r="A99" s="6" t="s">
        <v>2000</v>
      </c>
      <c r="B99" s="6" t="s">
        <v>250</v>
      </c>
      <c r="C99" s="81">
        <v>0.08</v>
      </c>
      <c r="E99" s="13"/>
      <c r="G99" s="9"/>
      <c r="H99" s="24"/>
    </row>
    <row r="100" spans="1:8">
      <c r="A100" s="6" t="s">
        <v>1977</v>
      </c>
      <c r="B100" s="6" t="s">
        <v>250</v>
      </c>
      <c r="C100" s="81">
        <v>0.05</v>
      </c>
      <c r="E100" s="13"/>
      <c r="G100" s="9"/>
      <c r="H100" s="24"/>
    </row>
    <row r="101" spans="1:8">
      <c r="A101" s="6" t="s">
        <v>1980</v>
      </c>
      <c r="B101" s="6" t="s">
        <v>250</v>
      </c>
      <c r="C101" s="81">
        <v>0.05</v>
      </c>
      <c r="E101" s="13"/>
      <c r="G101" s="9"/>
      <c r="H101" s="24"/>
    </row>
    <row r="102" spans="1:8">
      <c r="A102" s="6" t="s">
        <v>1447</v>
      </c>
      <c r="B102" s="6" t="s">
        <v>250</v>
      </c>
      <c r="C102" s="81">
        <v>0.05</v>
      </c>
      <c r="E102" s="13"/>
      <c r="G102" s="9"/>
      <c r="H102" s="24"/>
    </row>
    <row r="103" spans="1:8">
      <c r="A103" s="6" t="s">
        <v>1997</v>
      </c>
      <c r="B103" s="6" t="s">
        <v>498</v>
      </c>
      <c r="C103" s="81">
        <v>0.08</v>
      </c>
      <c r="E103" s="13"/>
      <c r="G103" s="9"/>
      <c r="H103" s="24"/>
    </row>
    <row r="104" spans="1:8">
      <c r="A104" s="6" t="s">
        <v>2006</v>
      </c>
      <c r="B104" s="6" t="s">
        <v>37</v>
      </c>
      <c r="C104" s="81">
        <v>0.05</v>
      </c>
      <c r="E104" s="13"/>
      <c r="G104" s="9"/>
      <c r="H104" s="24"/>
    </row>
    <row r="105" spans="1:8">
      <c r="A105" s="6" t="s">
        <v>2007</v>
      </c>
      <c r="B105" s="6" t="s">
        <v>37</v>
      </c>
      <c r="C105" s="81">
        <v>0.05</v>
      </c>
      <c r="E105" s="13"/>
      <c r="G105" s="9"/>
      <c r="H105" s="24"/>
    </row>
    <row r="106" spans="1:8">
      <c r="A106" s="6" t="s">
        <v>2008</v>
      </c>
      <c r="B106" s="6" t="s">
        <v>37</v>
      </c>
      <c r="C106" s="81">
        <v>0.05</v>
      </c>
      <c r="E106" s="13"/>
      <c r="G106" s="9"/>
      <c r="H106" s="24"/>
    </row>
    <row r="107" spans="1:8">
      <c r="A107" s="6" t="s">
        <v>1635</v>
      </c>
      <c r="B107" s="6" t="s">
        <v>215</v>
      </c>
      <c r="C107" s="81">
        <v>0.04</v>
      </c>
    </row>
    <row r="108" spans="1:8">
      <c r="A108" s="6" t="s">
        <v>1632</v>
      </c>
      <c r="B108" s="6" t="s">
        <v>215</v>
      </c>
      <c r="C108" s="81">
        <v>0.04</v>
      </c>
    </row>
    <row r="109" spans="1:8">
      <c r="A109" s="6" t="s">
        <v>1285</v>
      </c>
      <c r="B109" s="6" t="s">
        <v>215</v>
      </c>
      <c r="C109" s="81">
        <v>0.03</v>
      </c>
    </row>
    <row r="110" spans="1:8">
      <c r="A110" s="6" t="s">
        <v>2002</v>
      </c>
      <c r="B110" s="6" t="s">
        <v>396</v>
      </c>
      <c r="C110" s="81">
        <v>0.03</v>
      </c>
    </row>
    <row r="111" spans="1:8">
      <c r="A111" s="6" t="s">
        <v>2003</v>
      </c>
      <c r="B111" s="6" t="s">
        <v>396</v>
      </c>
      <c r="C111" s="81">
        <v>0.02</v>
      </c>
    </row>
    <row r="112" spans="1:8">
      <c r="A112" s="6" t="s">
        <v>2005</v>
      </c>
      <c r="B112" s="6" t="s">
        <v>396</v>
      </c>
      <c r="C112" s="81">
        <v>0.02</v>
      </c>
    </row>
    <row r="116" spans="1:4">
      <c r="A116" s="13" t="s">
        <v>255</v>
      </c>
      <c r="B116" s="13" t="s">
        <v>2042</v>
      </c>
      <c r="C116" s="13" t="s">
        <v>2043</v>
      </c>
      <c r="D116" s="13" t="s">
        <v>3</v>
      </c>
    </row>
    <row r="117" spans="1:4">
      <c r="A117" s="13" t="s">
        <v>219</v>
      </c>
      <c r="B117" t="s">
        <v>1454</v>
      </c>
      <c r="C117" t="s">
        <v>248</v>
      </c>
      <c r="D117" s="24">
        <v>0.12</v>
      </c>
    </row>
    <row r="118" spans="1:4">
      <c r="B118" t="s">
        <v>1455</v>
      </c>
      <c r="C118" t="s">
        <v>142</v>
      </c>
      <c r="D118" s="24">
        <v>7.0000000000000007E-2</v>
      </c>
    </row>
    <row r="119" spans="1:4">
      <c r="B119" t="s">
        <v>1450</v>
      </c>
      <c r="C119" t="s">
        <v>142</v>
      </c>
      <c r="D119" s="24">
        <v>7.0000000000000007E-2</v>
      </c>
    </row>
    <row r="120" spans="1:4">
      <c r="B120" t="s">
        <v>1447</v>
      </c>
      <c r="C120" t="s">
        <v>2044</v>
      </c>
      <c r="D120" s="24">
        <v>0.04</v>
      </c>
    </row>
    <row r="121" spans="1:4">
      <c r="B121" t="s">
        <v>2052</v>
      </c>
      <c r="C121" t="s">
        <v>2041</v>
      </c>
      <c r="D121" s="24">
        <v>0.04</v>
      </c>
    </row>
    <row r="122" spans="1:4">
      <c r="B122" t="s">
        <v>2045</v>
      </c>
      <c r="C122" t="s">
        <v>2046</v>
      </c>
      <c r="D122" s="24">
        <v>0.06</v>
      </c>
    </row>
    <row r="123" spans="1:4">
      <c r="A123" s="13" t="s">
        <v>37</v>
      </c>
      <c r="B123" t="s">
        <v>2006</v>
      </c>
      <c r="C123" t="s">
        <v>2047</v>
      </c>
      <c r="D123" s="24">
        <v>7.0000000000000007E-2</v>
      </c>
    </row>
    <row r="124" spans="1:4">
      <c r="B124" t="s">
        <v>2007</v>
      </c>
      <c r="C124" t="s">
        <v>1768</v>
      </c>
      <c r="D124" s="24">
        <v>7.0000000000000007E-2</v>
      </c>
    </row>
    <row r="125" spans="1:4">
      <c r="B125" t="s">
        <v>2008</v>
      </c>
      <c r="C125" t="s">
        <v>196</v>
      </c>
      <c r="D125" s="24">
        <v>0.06</v>
      </c>
    </row>
    <row r="126" spans="1:4">
      <c r="A126" s="13" t="s">
        <v>215</v>
      </c>
      <c r="B126" t="s">
        <v>1635</v>
      </c>
      <c r="C126" t="s">
        <v>215</v>
      </c>
      <c r="D126" s="24">
        <v>0.06</v>
      </c>
    </row>
    <row r="127" spans="1:4">
      <c r="B127" t="s">
        <v>1632</v>
      </c>
      <c r="C127" t="s">
        <v>215</v>
      </c>
      <c r="D127" s="24">
        <v>0.05</v>
      </c>
    </row>
    <row r="128" spans="1:4">
      <c r="B128" t="s">
        <v>1285</v>
      </c>
      <c r="C128" t="s">
        <v>215</v>
      </c>
      <c r="D128" s="24">
        <v>0.04</v>
      </c>
    </row>
    <row r="129" spans="1:4">
      <c r="A129" s="13" t="s">
        <v>396</v>
      </c>
      <c r="B129" t="s">
        <v>2048</v>
      </c>
      <c r="C129" t="s">
        <v>2049</v>
      </c>
      <c r="D129" s="24">
        <v>7.0000000000000007E-2</v>
      </c>
    </row>
    <row r="130" spans="1:4">
      <c r="B130" t="s">
        <v>2003</v>
      </c>
      <c r="C130" t="s">
        <v>2050</v>
      </c>
      <c r="D130" s="24">
        <v>0.05</v>
      </c>
    </row>
    <row r="131" spans="1:4">
      <c r="B131" t="s">
        <v>2005</v>
      </c>
      <c r="C131" t="s">
        <v>2051</v>
      </c>
      <c r="D131" s="24">
        <v>0.03</v>
      </c>
    </row>
    <row r="132" spans="1:4">
      <c r="B132" s="13" t="s">
        <v>254</v>
      </c>
      <c r="D132" s="24">
        <v>1</v>
      </c>
    </row>
    <row r="136" spans="1:4">
      <c r="A136" s="13" t="s">
        <v>2042</v>
      </c>
      <c r="B136" s="13" t="s">
        <v>3</v>
      </c>
    </row>
    <row r="137" spans="1:4">
      <c r="A137" t="s">
        <v>1454</v>
      </c>
      <c r="B137" s="24">
        <v>0.12</v>
      </c>
    </row>
    <row r="138" spans="1:4">
      <c r="A138" t="s">
        <v>1455</v>
      </c>
      <c r="B138" s="24">
        <v>7.0000000000000007E-2</v>
      </c>
    </row>
    <row r="139" spans="1:4">
      <c r="A139" t="s">
        <v>1450</v>
      </c>
      <c r="B139" s="24">
        <v>7.0000000000000007E-2</v>
      </c>
    </row>
    <row r="140" spans="1:4">
      <c r="A140" t="s">
        <v>1447</v>
      </c>
      <c r="B140" s="24">
        <v>0.04</v>
      </c>
    </row>
    <row r="141" spans="1:4">
      <c r="A141" t="s">
        <v>2052</v>
      </c>
      <c r="B141" s="24">
        <v>0.04</v>
      </c>
    </row>
    <row r="142" spans="1:4">
      <c r="A142" t="s">
        <v>2045</v>
      </c>
      <c r="B142" s="24">
        <v>0.06</v>
      </c>
    </row>
    <row r="143" spans="1:4">
      <c r="A143" t="s">
        <v>2006</v>
      </c>
      <c r="B143" s="24">
        <v>7.0000000000000007E-2</v>
      </c>
    </row>
    <row r="144" spans="1:4">
      <c r="A144" t="s">
        <v>2007</v>
      </c>
      <c r="B144" s="24">
        <v>7.0000000000000007E-2</v>
      </c>
    </row>
    <row r="145" spans="1:2">
      <c r="A145" t="s">
        <v>2008</v>
      </c>
      <c r="B145" s="24">
        <v>0.06</v>
      </c>
    </row>
    <row r="146" spans="1:2">
      <c r="A146" t="s">
        <v>1635</v>
      </c>
      <c r="B146" s="24">
        <v>0.06</v>
      </c>
    </row>
    <row r="147" spans="1:2">
      <c r="A147" t="s">
        <v>1632</v>
      </c>
      <c r="B147" s="24">
        <v>0.05</v>
      </c>
    </row>
    <row r="148" spans="1:2">
      <c r="A148" t="s">
        <v>1285</v>
      </c>
      <c r="B148" s="24">
        <v>0.04</v>
      </c>
    </row>
    <row r="149" spans="1:2">
      <c r="A149" t="s">
        <v>2048</v>
      </c>
      <c r="B149" s="24">
        <v>7.0000000000000007E-2</v>
      </c>
    </row>
    <row r="150" spans="1:2">
      <c r="A150" t="s">
        <v>2003</v>
      </c>
      <c r="B150" s="24">
        <v>0.05</v>
      </c>
    </row>
    <row r="151" spans="1:2">
      <c r="A151" t="s">
        <v>2005</v>
      </c>
      <c r="B151" s="24">
        <v>0.03</v>
      </c>
    </row>
    <row r="153" spans="1:2">
      <c r="A153" t="s">
        <v>2040</v>
      </c>
    </row>
    <row r="154" spans="1:2">
      <c r="A154" s="13" t="s">
        <v>2042</v>
      </c>
      <c r="B154" s="13" t="s">
        <v>3</v>
      </c>
    </row>
    <row r="155" spans="1:2">
      <c r="A155" t="s">
        <v>1454</v>
      </c>
      <c r="B155" s="24">
        <v>0.18</v>
      </c>
    </row>
    <row r="156" spans="1:2">
      <c r="A156" t="s">
        <v>1455</v>
      </c>
      <c r="B156" s="24">
        <v>7.0000000000000007E-2</v>
      </c>
    </row>
    <row r="157" spans="1:2">
      <c r="A157" t="s">
        <v>1450</v>
      </c>
      <c r="B157" s="24">
        <v>7.0000000000000007E-2</v>
      </c>
    </row>
    <row r="158" spans="1:2">
      <c r="A158" t="s">
        <v>1976</v>
      </c>
      <c r="B158" s="24">
        <v>0.04</v>
      </c>
    </row>
    <row r="159" spans="1:2">
      <c r="A159" t="s">
        <v>2052</v>
      </c>
      <c r="B159" s="24">
        <v>0.05</v>
      </c>
    </row>
    <row r="160" spans="1:2">
      <c r="A160" t="s">
        <v>2045</v>
      </c>
      <c r="B160" s="24">
        <v>0.08</v>
      </c>
    </row>
    <row r="161" spans="1:7">
      <c r="A161" t="s">
        <v>2006</v>
      </c>
      <c r="B161" s="24">
        <v>0.06</v>
      </c>
    </row>
    <row r="162" spans="1:7">
      <c r="A162" t="s">
        <v>2007</v>
      </c>
      <c r="B162" s="24">
        <v>0.06</v>
      </c>
    </row>
    <row r="163" spans="1:7">
      <c r="A163" t="s">
        <v>1606</v>
      </c>
      <c r="B163" s="24">
        <v>0.06</v>
      </c>
    </row>
    <row r="164" spans="1:7">
      <c r="A164" t="s">
        <v>1635</v>
      </c>
      <c r="B164" s="24">
        <v>0.06</v>
      </c>
    </row>
    <row r="165" spans="1:7">
      <c r="A165" t="s">
        <v>1632</v>
      </c>
      <c r="B165" s="24">
        <v>0.05</v>
      </c>
    </row>
    <row r="166" spans="1:7">
      <c r="A166" t="s">
        <v>1631</v>
      </c>
      <c r="B166" s="24">
        <v>0.04</v>
      </c>
    </row>
    <row r="167" spans="1:7">
      <c r="A167" t="s">
        <v>2048</v>
      </c>
      <c r="B167" s="24">
        <v>0.06</v>
      </c>
    </row>
    <row r="168" spans="1:7">
      <c r="A168" t="s">
        <v>2003</v>
      </c>
      <c r="B168" s="24">
        <v>0.05</v>
      </c>
    </row>
    <row r="169" spans="1:7">
      <c r="A169" t="s">
        <v>2005</v>
      </c>
      <c r="B169" s="24">
        <v>0.02</v>
      </c>
    </row>
    <row r="170" spans="1:7">
      <c r="A170" t="s">
        <v>2053</v>
      </c>
      <c r="B170" s="24">
        <v>0.03</v>
      </c>
    </row>
    <row r="171" spans="1:7">
      <c r="A171" t="s">
        <v>1694</v>
      </c>
      <c r="B171" s="24">
        <v>0.02</v>
      </c>
    </row>
    <row r="173" spans="1:7">
      <c r="A173" t="s">
        <v>2040</v>
      </c>
    </row>
    <row r="174" spans="1:7">
      <c r="A174" s="13" t="s">
        <v>255</v>
      </c>
      <c r="B174" s="13" t="s">
        <v>2042</v>
      </c>
      <c r="C174" s="13" t="s">
        <v>3</v>
      </c>
      <c r="E174" s="13" t="s">
        <v>255</v>
      </c>
      <c r="F174" s="13" t="s">
        <v>2042</v>
      </c>
      <c r="G174" s="13" t="s">
        <v>3</v>
      </c>
    </row>
    <row r="175" spans="1:7">
      <c r="A175" t="s">
        <v>219</v>
      </c>
      <c r="B175" t="s">
        <v>2059</v>
      </c>
      <c r="C175" s="9">
        <v>0.22</v>
      </c>
      <c r="E175" t="s">
        <v>219</v>
      </c>
      <c r="F175" t="s">
        <v>1454</v>
      </c>
      <c r="G175" s="9">
        <v>0.18</v>
      </c>
    </row>
    <row r="176" spans="1:7">
      <c r="A176" t="s">
        <v>2057</v>
      </c>
      <c r="B176" t="s">
        <v>2058</v>
      </c>
      <c r="C176" s="9">
        <v>0.05</v>
      </c>
      <c r="E176" t="s">
        <v>2057</v>
      </c>
      <c r="F176" t="s">
        <v>2058</v>
      </c>
      <c r="G176" s="9">
        <v>0.03</v>
      </c>
    </row>
    <row r="177" spans="1:7">
      <c r="A177" t="s">
        <v>219</v>
      </c>
      <c r="B177" t="s">
        <v>1455</v>
      </c>
      <c r="C177" s="9">
        <v>7.0000000000000007E-2</v>
      </c>
      <c r="E177" t="s">
        <v>219</v>
      </c>
      <c r="F177" t="s">
        <v>1455</v>
      </c>
      <c r="G177" s="9">
        <v>0.06</v>
      </c>
    </row>
    <row r="178" spans="1:7">
      <c r="A178" t="s">
        <v>219</v>
      </c>
      <c r="B178" t="s">
        <v>1450</v>
      </c>
      <c r="C178" s="9">
        <v>7.0000000000000007E-2</v>
      </c>
      <c r="E178" t="s">
        <v>219</v>
      </c>
      <c r="F178" t="s">
        <v>1450</v>
      </c>
      <c r="G178" s="9">
        <v>0.06</v>
      </c>
    </row>
    <row r="179" spans="1:7">
      <c r="A179" t="s">
        <v>219</v>
      </c>
      <c r="B179" t="s">
        <v>2054</v>
      </c>
      <c r="C179" s="9">
        <v>7.0000000000000007E-2</v>
      </c>
      <c r="E179" t="s">
        <v>219</v>
      </c>
      <c r="F179" t="s">
        <v>2054</v>
      </c>
      <c r="G179" s="9">
        <v>0.06</v>
      </c>
    </row>
    <row r="180" spans="1:7">
      <c r="A180" t="s">
        <v>219</v>
      </c>
      <c r="B180" t="s">
        <v>2045</v>
      </c>
      <c r="C180" s="9">
        <v>0.12</v>
      </c>
      <c r="E180" t="s">
        <v>219</v>
      </c>
      <c r="F180" t="s">
        <v>2045</v>
      </c>
      <c r="G180" s="9">
        <v>0.09</v>
      </c>
    </row>
    <row r="181" spans="1:7">
      <c r="A181" t="s">
        <v>219</v>
      </c>
      <c r="B181" t="s">
        <v>2005</v>
      </c>
      <c r="C181" s="9">
        <v>0.05</v>
      </c>
      <c r="E181" t="s">
        <v>219</v>
      </c>
      <c r="F181" t="s">
        <v>2005</v>
      </c>
      <c r="G181" s="9">
        <v>0.05</v>
      </c>
    </row>
    <row r="182" spans="1:7">
      <c r="A182" t="s">
        <v>37</v>
      </c>
      <c r="B182" t="s">
        <v>2006</v>
      </c>
      <c r="C182" s="9">
        <v>0.05</v>
      </c>
      <c r="E182" t="s">
        <v>37</v>
      </c>
      <c r="F182" t="s">
        <v>2006</v>
      </c>
      <c r="G182" s="9">
        <v>7.0000000000000007E-2</v>
      </c>
    </row>
    <row r="183" spans="1:7">
      <c r="A183" t="s">
        <v>37</v>
      </c>
      <c r="B183" t="s">
        <v>1606</v>
      </c>
      <c r="C183" s="9">
        <v>0.03</v>
      </c>
      <c r="E183" t="s">
        <v>37</v>
      </c>
      <c r="F183" t="s">
        <v>1606</v>
      </c>
      <c r="G183" s="9">
        <v>0.04</v>
      </c>
    </row>
    <row r="184" spans="1:7">
      <c r="A184" t="s">
        <v>37</v>
      </c>
      <c r="B184" t="s">
        <v>2007</v>
      </c>
      <c r="C184" s="9">
        <v>0.04</v>
      </c>
      <c r="E184" t="s">
        <v>37</v>
      </c>
      <c r="F184" t="s">
        <v>2007</v>
      </c>
      <c r="G184" s="9">
        <v>7.0000000000000007E-2</v>
      </c>
    </row>
    <row r="185" spans="1:7">
      <c r="A185" t="s">
        <v>215</v>
      </c>
      <c r="B185" t="s">
        <v>1635</v>
      </c>
      <c r="C185" s="9">
        <v>0.04</v>
      </c>
      <c r="E185" t="s">
        <v>215</v>
      </c>
      <c r="F185" t="s">
        <v>1635</v>
      </c>
      <c r="G185" s="9">
        <v>0.05</v>
      </c>
    </row>
    <row r="186" spans="1:7">
      <c r="A186" t="s">
        <v>215</v>
      </c>
      <c r="B186" t="s">
        <v>1632</v>
      </c>
      <c r="C186" s="9">
        <v>0.03</v>
      </c>
      <c r="E186" t="s">
        <v>215</v>
      </c>
      <c r="F186" t="s">
        <v>1632</v>
      </c>
      <c r="G186" s="9">
        <v>0.04</v>
      </c>
    </row>
    <row r="187" spans="1:7">
      <c r="A187" t="s">
        <v>215</v>
      </c>
      <c r="B187" t="s">
        <v>1631</v>
      </c>
      <c r="C187" s="9">
        <v>0.03</v>
      </c>
      <c r="E187" t="s">
        <v>215</v>
      </c>
      <c r="F187" t="s">
        <v>1631</v>
      </c>
      <c r="G187" s="9">
        <v>0.04</v>
      </c>
    </row>
    <row r="188" spans="1:7">
      <c r="A188" t="s">
        <v>2055</v>
      </c>
      <c r="B188" t="s">
        <v>2048</v>
      </c>
      <c r="C188" s="9">
        <v>0.05</v>
      </c>
      <c r="E188" t="s">
        <v>2055</v>
      </c>
      <c r="F188" t="s">
        <v>2048</v>
      </c>
      <c r="G188" s="9">
        <v>0.06</v>
      </c>
    </row>
    <row r="189" spans="1:7">
      <c r="A189" t="s">
        <v>2055</v>
      </c>
      <c r="B189" t="s">
        <v>2003</v>
      </c>
      <c r="C189" s="9">
        <v>0.03</v>
      </c>
      <c r="E189" t="s">
        <v>2055</v>
      </c>
      <c r="F189" t="s">
        <v>2003</v>
      </c>
      <c r="G189" s="9">
        <v>0.03</v>
      </c>
    </row>
    <row r="190" spans="1:7">
      <c r="A190" t="s">
        <v>2056</v>
      </c>
      <c r="B190" t="s">
        <v>2053</v>
      </c>
      <c r="C190" s="9">
        <v>0.05</v>
      </c>
      <c r="E190" t="s">
        <v>2056</v>
      </c>
      <c r="F190" t="s">
        <v>2053</v>
      </c>
      <c r="G190" s="9">
        <v>0.04</v>
      </c>
    </row>
    <row r="191" spans="1:7">
      <c r="E191" t="s">
        <v>303</v>
      </c>
      <c r="F191" t="s">
        <v>1694</v>
      </c>
      <c r="G191" s="9">
        <v>0.03</v>
      </c>
    </row>
    <row r="192" spans="1:7">
      <c r="A192" s="13"/>
      <c r="C192" s="24"/>
      <c r="G192" s="9"/>
    </row>
    <row r="193" spans="1:7">
      <c r="E193" s="13"/>
      <c r="G193" s="24"/>
    </row>
    <row r="195" spans="1:7">
      <c r="A195" s="82" t="s">
        <v>1433</v>
      </c>
      <c r="B195" s="82"/>
      <c r="C195" s="82"/>
    </row>
    <row r="196" spans="1:7">
      <c r="A196" s="83" t="s">
        <v>255</v>
      </c>
      <c r="B196" s="83" t="s">
        <v>2042</v>
      </c>
      <c r="C196" s="83" t="s">
        <v>3</v>
      </c>
    </row>
    <row r="197" spans="1:7">
      <c r="A197" s="82" t="s">
        <v>219</v>
      </c>
      <c r="B197" s="82" t="s">
        <v>1454</v>
      </c>
      <c r="C197" s="84">
        <v>0.18</v>
      </c>
    </row>
    <row r="198" spans="1:7">
      <c r="A198" s="82" t="s">
        <v>2057</v>
      </c>
      <c r="B198" s="82" t="s">
        <v>2058</v>
      </c>
      <c r="C198" s="84">
        <v>0.03</v>
      </c>
    </row>
    <row r="199" spans="1:7">
      <c r="A199" s="82" t="s">
        <v>219</v>
      </c>
      <c r="B199" s="82" t="s">
        <v>1455</v>
      </c>
      <c r="C199" s="84">
        <v>0.06</v>
      </c>
    </row>
    <row r="200" spans="1:7">
      <c r="A200" s="82" t="s">
        <v>219</v>
      </c>
      <c r="B200" s="82" t="s">
        <v>1450</v>
      </c>
      <c r="C200" s="84">
        <v>0.06</v>
      </c>
    </row>
    <row r="201" spans="1:7">
      <c r="A201" s="82" t="s">
        <v>219</v>
      </c>
      <c r="B201" s="82" t="s">
        <v>2054</v>
      </c>
      <c r="C201" s="84">
        <v>0.06</v>
      </c>
    </row>
    <row r="202" spans="1:7">
      <c r="A202" s="82" t="s">
        <v>219</v>
      </c>
      <c r="B202" s="82" t="s">
        <v>2045</v>
      </c>
      <c r="C202" s="84">
        <v>0.09</v>
      </c>
    </row>
    <row r="203" spans="1:7">
      <c r="A203" s="82" t="s">
        <v>219</v>
      </c>
      <c r="B203" s="82" t="s">
        <v>2005</v>
      </c>
      <c r="C203" s="84">
        <v>0.05</v>
      </c>
    </row>
    <row r="204" spans="1:7">
      <c r="A204" s="82" t="s">
        <v>37</v>
      </c>
      <c r="B204" s="82" t="s">
        <v>2006</v>
      </c>
      <c r="C204" s="84">
        <v>7.0000000000000007E-2</v>
      </c>
    </row>
    <row r="205" spans="1:7">
      <c r="A205" s="82" t="s">
        <v>37</v>
      </c>
      <c r="B205" s="82" t="s">
        <v>1606</v>
      </c>
      <c r="C205" s="84">
        <v>0.04</v>
      </c>
    </row>
    <row r="206" spans="1:7">
      <c r="A206" s="82" t="s">
        <v>37</v>
      </c>
      <c r="B206" s="82" t="s">
        <v>2007</v>
      </c>
      <c r="C206" s="84">
        <v>7.0000000000000007E-2</v>
      </c>
    </row>
    <row r="207" spans="1:7">
      <c r="A207" s="82" t="s">
        <v>215</v>
      </c>
      <c r="B207" s="82" t="s">
        <v>1635</v>
      </c>
      <c r="C207" s="84">
        <v>0.05</v>
      </c>
    </row>
    <row r="208" spans="1:7">
      <c r="A208" s="82" t="s">
        <v>215</v>
      </c>
      <c r="B208" s="82" t="s">
        <v>1632</v>
      </c>
      <c r="C208" s="84">
        <v>0.04</v>
      </c>
    </row>
    <row r="209" spans="1:6">
      <c r="A209" s="82" t="s">
        <v>215</v>
      </c>
      <c r="B209" s="82" t="s">
        <v>1631</v>
      </c>
      <c r="C209" s="84">
        <v>0.04</v>
      </c>
    </row>
    <row r="210" spans="1:6">
      <c r="A210" s="82" t="s">
        <v>2055</v>
      </c>
      <c r="B210" s="82" t="s">
        <v>2048</v>
      </c>
      <c r="C210" s="84">
        <v>0.06</v>
      </c>
    </row>
    <row r="211" spans="1:6">
      <c r="A211" s="82" t="s">
        <v>2055</v>
      </c>
      <c r="B211" s="82" t="s">
        <v>2003</v>
      </c>
      <c r="C211" s="84">
        <v>0.03</v>
      </c>
    </row>
    <row r="212" spans="1:6">
      <c r="A212" s="82" t="s">
        <v>2056</v>
      </c>
      <c r="B212" s="82" t="s">
        <v>2053</v>
      </c>
      <c r="C212" s="84">
        <v>0.04</v>
      </c>
      <c r="F212">
        <v>118</v>
      </c>
    </row>
    <row r="213" spans="1:6">
      <c r="A213" s="82" t="s">
        <v>303</v>
      </c>
      <c r="B213" s="82" t="s">
        <v>1694</v>
      </c>
      <c r="C213" s="84">
        <v>0.03</v>
      </c>
      <c r="F213">
        <v>39</v>
      </c>
    </row>
    <row r="214" spans="1:6">
      <c r="F214">
        <v>25</v>
      </c>
    </row>
    <row r="215" spans="1:6">
      <c r="F215">
        <v>11</v>
      </c>
    </row>
    <row r="216" spans="1:6">
      <c r="F216">
        <v>16</v>
      </c>
    </row>
    <row r="217" spans="1:6">
      <c r="F217">
        <v>8</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AB6B8-FA89-0C40-B656-8B5952CAB859}">
  <dimension ref="A1:K158"/>
  <sheetViews>
    <sheetView topLeftCell="A123" workbookViewId="0">
      <selection activeCell="A132" sqref="A132:A157"/>
    </sheetView>
  </sheetViews>
  <sheetFormatPr baseColWidth="10" defaultRowHeight="15"/>
  <cols>
    <col min="1" max="1" width="38.5" customWidth="1"/>
    <col min="2" max="2" width="34.1640625" bestFit="1" customWidth="1"/>
    <col min="6" max="6" width="19.6640625" customWidth="1"/>
    <col min="7" max="7" width="34.1640625" bestFit="1" customWidth="1"/>
  </cols>
  <sheetData>
    <row r="1" spans="1:8">
      <c r="A1" s="56" t="s">
        <v>1412</v>
      </c>
      <c r="B1" s="6"/>
      <c r="C1" s="6"/>
    </row>
    <row r="2" spans="1:8">
      <c r="A2" s="72" t="s">
        <v>62</v>
      </c>
      <c r="B2" s="72" t="s">
        <v>1445</v>
      </c>
      <c r="C2" s="72" t="s">
        <v>521</v>
      </c>
    </row>
    <row r="3" spans="1:8">
      <c r="A3" s="72" t="s">
        <v>1454</v>
      </c>
      <c r="B3" s="73" t="s">
        <v>1446</v>
      </c>
      <c r="C3" s="74">
        <v>0.4</v>
      </c>
    </row>
    <row r="4" spans="1:8">
      <c r="A4" s="72" t="s">
        <v>1447</v>
      </c>
      <c r="B4" s="73" t="s">
        <v>1448</v>
      </c>
      <c r="C4" s="74">
        <v>7.4999999999999997E-2</v>
      </c>
    </row>
    <row r="5" spans="1:8">
      <c r="A5" s="75" t="s">
        <v>410</v>
      </c>
      <c r="B5" s="73" t="s">
        <v>1448</v>
      </c>
      <c r="C5" s="74">
        <v>7.4999999999999997E-2</v>
      </c>
    </row>
    <row r="6" spans="1:8">
      <c r="A6" s="72" t="s">
        <v>1466</v>
      </c>
      <c r="B6" s="73" t="s">
        <v>1449</v>
      </c>
      <c r="C6" s="74">
        <v>0.1</v>
      </c>
    </row>
    <row r="7" spans="1:8">
      <c r="A7" s="72" t="s">
        <v>1455</v>
      </c>
      <c r="B7" s="73" t="s">
        <v>1456</v>
      </c>
      <c r="C7" s="74">
        <v>0.15</v>
      </c>
    </row>
    <row r="8" spans="1:8">
      <c r="A8" s="72" t="s">
        <v>1450</v>
      </c>
      <c r="B8" s="73" t="s">
        <v>1451</v>
      </c>
      <c r="C8" s="74">
        <v>0.1</v>
      </c>
    </row>
    <row r="9" spans="1:8">
      <c r="A9" s="72" t="s">
        <v>1452</v>
      </c>
      <c r="B9" s="73" t="s">
        <v>1453</v>
      </c>
      <c r="C9" s="74">
        <v>0.1</v>
      </c>
    </row>
    <row r="11" spans="1:8">
      <c r="A11" t="s">
        <v>1433</v>
      </c>
    </row>
    <row r="12" spans="1:8">
      <c r="A12" s="83" t="s">
        <v>255</v>
      </c>
      <c r="B12" s="83" t="s">
        <v>2042</v>
      </c>
      <c r="C12" s="83" t="s">
        <v>3</v>
      </c>
      <c r="F12" s="13" t="s">
        <v>157</v>
      </c>
      <c r="G12" s="13" t="s">
        <v>504</v>
      </c>
      <c r="H12" s="13" t="s">
        <v>2063</v>
      </c>
    </row>
    <row r="13" spans="1:8">
      <c r="A13" s="82" t="s">
        <v>219</v>
      </c>
      <c r="B13" s="82" t="s">
        <v>1454</v>
      </c>
      <c r="C13" s="84">
        <v>0.18</v>
      </c>
      <c r="F13" s="13" t="s">
        <v>505</v>
      </c>
      <c r="G13" s="9">
        <v>0.12</v>
      </c>
      <c r="H13" s="24">
        <v>0.12</v>
      </c>
    </row>
    <row r="14" spans="1:8">
      <c r="A14" s="82" t="s">
        <v>2057</v>
      </c>
      <c r="B14" s="82" t="s">
        <v>2058</v>
      </c>
      <c r="C14" s="84">
        <v>0.03</v>
      </c>
      <c r="F14" s="13" t="s">
        <v>501</v>
      </c>
      <c r="G14" s="9">
        <v>0.25</v>
      </c>
      <c r="H14" s="24">
        <v>0.25</v>
      </c>
    </row>
    <row r="15" spans="1:8">
      <c r="A15" s="82" t="s">
        <v>219</v>
      </c>
      <c r="B15" s="82" t="s">
        <v>1455</v>
      </c>
      <c r="C15" s="84">
        <v>0.06</v>
      </c>
      <c r="F15" s="13" t="s">
        <v>502</v>
      </c>
      <c r="G15" s="9">
        <v>0.08</v>
      </c>
      <c r="H15" s="24">
        <v>0.15</v>
      </c>
    </row>
    <row r="16" spans="1:8">
      <c r="A16" s="82" t="s">
        <v>219</v>
      </c>
      <c r="B16" s="82" t="s">
        <v>1450</v>
      </c>
      <c r="C16" s="84">
        <v>0.06</v>
      </c>
      <c r="F16" s="13" t="s">
        <v>168</v>
      </c>
      <c r="G16" s="9">
        <f>22%</f>
        <v>0.22</v>
      </c>
      <c r="H16" s="24">
        <v>0.15</v>
      </c>
    </row>
    <row r="17" spans="1:11">
      <c r="A17" s="82" t="s">
        <v>219</v>
      </c>
      <c r="B17" s="82" t="s">
        <v>2054</v>
      </c>
      <c r="C17" s="84">
        <v>0.06</v>
      </c>
      <c r="F17" s="13" t="s">
        <v>215</v>
      </c>
      <c r="G17" s="9">
        <v>0.18</v>
      </c>
      <c r="H17" s="24">
        <v>0.18</v>
      </c>
    </row>
    <row r="18" spans="1:11">
      <c r="A18" s="82" t="s">
        <v>219</v>
      </c>
      <c r="B18" s="82" t="s">
        <v>2045</v>
      </c>
      <c r="C18" s="84">
        <v>0.09</v>
      </c>
      <c r="F18" s="13" t="s">
        <v>503</v>
      </c>
      <c r="G18" s="9">
        <v>0.15</v>
      </c>
      <c r="H18" s="24">
        <v>0.15</v>
      </c>
    </row>
    <row r="19" spans="1:11">
      <c r="A19" s="82" t="s">
        <v>219</v>
      </c>
      <c r="B19" s="82" t="s">
        <v>2005</v>
      </c>
      <c r="C19" s="84">
        <v>0.05</v>
      </c>
      <c r="F19" s="13" t="s">
        <v>254</v>
      </c>
      <c r="G19" s="9">
        <f>SUM(G13:G18)</f>
        <v>1</v>
      </c>
      <c r="H19" s="24">
        <v>1</v>
      </c>
    </row>
    <row r="20" spans="1:11">
      <c r="A20" s="82" t="s">
        <v>37</v>
      </c>
      <c r="B20" s="82" t="s">
        <v>2006</v>
      </c>
      <c r="C20" s="84">
        <v>7.0000000000000007E-2</v>
      </c>
    </row>
    <row r="21" spans="1:11">
      <c r="A21" s="82" t="s">
        <v>37</v>
      </c>
      <c r="B21" s="82" t="s">
        <v>1606</v>
      </c>
      <c r="C21" s="84">
        <v>0.04</v>
      </c>
    </row>
    <row r="22" spans="1:11">
      <c r="A22" s="82" t="s">
        <v>37</v>
      </c>
      <c r="B22" s="82" t="s">
        <v>2007</v>
      </c>
      <c r="C22" s="84">
        <v>7.0000000000000007E-2</v>
      </c>
    </row>
    <row r="23" spans="1:11">
      <c r="A23" s="82" t="s">
        <v>215</v>
      </c>
      <c r="B23" s="82" t="s">
        <v>1635</v>
      </c>
      <c r="C23" s="84">
        <v>0.05</v>
      </c>
    </row>
    <row r="24" spans="1:11">
      <c r="A24" s="82" t="s">
        <v>215</v>
      </c>
      <c r="B24" s="82" t="s">
        <v>1632</v>
      </c>
      <c r="C24" s="84">
        <v>0.04</v>
      </c>
    </row>
    <row r="25" spans="1:11">
      <c r="A25" s="82" t="s">
        <v>215</v>
      </c>
      <c r="B25" s="82" t="s">
        <v>1631</v>
      </c>
      <c r="C25" s="84">
        <v>0.04</v>
      </c>
    </row>
    <row r="26" spans="1:11">
      <c r="A26" s="82" t="s">
        <v>2055</v>
      </c>
      <c r="B26" s="82" t="s">
        <v>2048</v>
      </c>
      <c r="C26" s="84">
        <v>0.06</v>
      </c>
    </row>
    <row r="27" spans="1:11">
      <c r="A27" s="82" t="s">
        <v>2055</v>
      </c>
      <c r="B27" s="82" t="s">
        <v>2003</v>
      </c>
      <c r="C27" s="84">
        <v>0.03</v>
      </c>
      <c r="K27" s="85">
        <f>5.11/10300</f>
        <v>4.9611650485436893E-4</v>
      </c>
    </row>
    <row r="28" spans="1:11">
      <c r="A28" s="82" t="s">
        <v>2056</v>
      </c>
      <c r="B28" s="82" t="s">
        <v>2053</v>
      </c>
      <c r="C28" s="84">
        <v>0.04</v>
      </c>
      <c r="K28">
        <f>((1+K27)^22)/100</f>
        <v>1.0109716079965024E-2</v>
      </c>
    </row>
    <row r="29" spans="1:11">
      <c r="A29" s="82" t="s">
        <v>303</v>
      </c>
      <c r="B29" s="82" t="s">
        <v>1694</v>
      </c>
      <c r="C29" s="84">
        <v>0.03</v>
      </c>
      <c r="K29">
        <f>(1+K28)^12-1</f>
        <v>0.12829478914355397</v>
      </c>
    </row>
    <row r="31" spans="1:11">
      <c r="A31" s="14" t="s">
        <v>157</v>
      </c>
      <c r="B31" s="14" t="s">
        <v>1868</v>
      </c>
      <c r="F31" t="s">
        <v>2060</v>
      </c>
    </row>
    <row r="32" spans="1:11">
      <c r="A32" s="14" t="s">
        <v>505</v>
      </c>
      <c r="B32" s="15" t="s">
        <v>1422</v>
      </c>
      <c r="F32" s="13" t="s">
        <v>255</v>
      </c>
      <c r="G32" s="13" t="s">
        <v>2042</v>
      </c>
      <c r="H32" s="13" t="s">
        <v>3</v>
      </c>
    </row>
    <row r="33" spans="1:11">
      <c r="A33" s="15"/>
      <c r="B33" t="s">
        <v>1926</v>
      </c>
      <c r="F33" t="s">
        <v>219</v>
      </c>
      <c r="G33" t="s">
        <v>1454</v>
      </c>
      <c r="H33" s="9">
        <v>0.04</v>
      </c>
      <c r="K33" s="3">
        <v>5.0000000000000001E-4</v>
      </c>
    </row>
    <row r="34" spans="1:11">
      <c r="A34" s="15"/>
      <c r="B34" t="s">
        <v>1927</v>
      </c>
      <c r="F34" t="s">
        <v>2057</v>
      </c>
      <c r="G34" t="s">
        <v>2058</v>
      </c>
      <c r="H34" s="9">
        <v>0.03</v>
      </c>
      <c r="K34" s="5">
        <f>(1+K33)^22-1</f>
        <v>1.105794295801088E-2</v>
      </c>
    </row>
    <row r="35" spans="1:11">
      <c r="A35" s="15"/>
      <c r="B35" t="s">
        <v>1928</v>
      </c>
      <c r="F35" t="s">
        <v>219</v>
      </c>
      <c r="G35" t="s">
        <v>1455</v>
      </c>
      <c r="H35" s="9">
        <v>0.03</v>
      </c>
      <c r="K35">
        <f>(K34+1)^12-1</f>
        <v>0.14107067586108823</v>
      </c>
    </row>
    <row r="36" spans="1:11">
      <c r="A36" s="15"/>
      <c r="B36" t="s">
        <v>1929</v>
      </c>
      <c r="F36" t="s">
        <v>219</v>
      </c>
      <c r="G36" t="s">
        <v>1450</v>
      </c>
      <c r="H36" s="9">
        <v>0.03</v>
      </c>
    </row>
    <row r="37" spans="1:11">
      <c r="A37" s="15"/>
      <c r="B37" t="s">
        <v>1930</v>
      </c>
      <c r="F37" t="s">
        <v>219</v>
      </c>
      <c r="G37" t="s">
        <v>2054</v>
      </c>
      <c r="H37" s="9">
        <v>0.05</v>
      </c>
    </row>
    <row r="38" spans="1:11">
      <c r="A38" s="15"/>
      <c r="B38" t="s">
        <v>1931</v>
      </c>
      <c r="F38" t="s">
        <v>219</v>
      </c>
      <c r="G38" t="s">
        <v>2061</v>
      </c>
      <c r="H38" s="9">
        <v>0.08</v>
      </c>
    </row>
    <row r="39" spans="1:11">
      <c r="A39" s="15"/>
      <c r="B39" t="s">
        <v>1932</v>
      </c>
      <c r="F39" t="s">
        <v>219</v>
      </c>
      <c r="G39" t="s">
        <v>1977</v>
      </c>
      <c r="H39" s="9">
        <v>0.06</v>
      </c>
    </row>
    <row r="40" spans="1:11">
      <c r="A40" s="15"/>
      <c r="B40" t="s">
        <v>1933</v>
      </c>
      <c r="F40" t="s">
        <v>219</v>
      </c>
      <c r="G40" t="s">
        <v>1867</v>
      </c>
      <c r="H40" s="9">
        <v>0.06</v>
      </c>
    </row>
    <row r="41" spans="1:11">
      <c r="A41" s="15"/>
      <c r="B41" t="s">
        <v>1934</v>
      </c>
      <c r="F41" s="19" t="s">
        <v>219</v>
      </c>
      <c r="G41" t="s">
        <v>1997</v>
      </c>
      <c r="H41" s="9">
        <v>7.0000000000000007E-2</v>
      </c>
    </row>
    <row r="42" spans="1:11">
      <c r="A42" s="14" t="s">
        <v>501</v>
      </c>
      <c r="B42" t="s">
        <v>1979</v>
      </c>
      <c r="F42" t="s">
        <v>37</v>
      </c>
      <c r="G42" t="s">
        <v>2006</v>
      </c>
      <c r="H42" s="9">
        <v>0.04</v>
      </c>
    </row>
    <row r="43" spans="1:11">
      <c r="A43" s="15"/>
      <c r="B43" t="s">
        <v>1867</v>
      </c>
      <c r="F43" t="s">
        <v>37</v>
      </c>
      <c r="G43" t="s">
        <v>1606</v>
      </c>
      <c r="H43" s="9">
        <v>0.04</v>
      </c>
    </row>
    <row r="44" spans="1:11">
      <c r="A44" s="15"/>
      <c r="B44" t="s">
        <v>1980</v>
      </c>
      <c r="F44" t="s">
        <v>37</v>
      </c>
      <c r="G44" t="s">
        <v>2007</v>
      </c>
      <c r="H44" s="9">
        <v>0.04</v>
      </c>
    </row>
    <row r="45" spans="1:11">
      <c r="A45" s="15"/>
      <c r="B45" t="s">
        <v>1981</v>
      </c>
      <c r="F45" t="s">
        <v>37</v>
      </c>
      <c r="G45" t="s">
        <v>1935</v>
      </c>
      <c r="H45" s="9">
        <v>0.04</v>
      </c>
    </row>
    <row r="46" spans="1:11">
      <c r="A46" s="15"/>
      <c r="B46" t="s">
        <v>1982</v>
      </c>
      <c r="F46" t="s">
        <v>37</v>
      </c>
      <c r="G46" t="s">
        <v>1943</v>
      </c>
      <c r="H46" s="9">
        <v>0.03</v>
      </c>
    </row>
    <row r="47" spans="1:11">
      <c r="A47" s="15"/>
      <c r="B47" t="s">
        <v>1983</v>
      </c>
      <c r="F47" t="s">
        <v>37</v>
      </c>
      <c r="G47" t="s">
        <v>1939</v>
      </c>
      <c r="H47" s="9">
        <v>0.03</v>
      </c>
    </row>
    <row r="48" spans="1:11">
      <c r="B48" s="15" t="s">
        <v>1984</v>
      </c>
      <c r="F48" t="s">
        <v>215</v>
      </c>
      <c r="G48" t="s">
        <v>1635</v>
      </c>
      <c r="H48" s="9">
        <v>0.03</v>
      </c>
    </row>
    <row r="49" spans="1:8">
      <c r="A49" s="20" t="s">
        <v>1996</v>
      </c>
      <c r="B49" t="s">
        <v>1997</v>
      </c>
      <c r="F49" t="s">
        <v>215</v>
      </c>
      <c r="G49" t="s">
        <v>1632</v>
      </c>
      <c r="H49" s="9">
        <v>0.03</v>
      </c>
    </row>
    <row r="50" spans="1:8">
      <c r="A50" s="14" t="s">
        <v>168</v>
      </c>
      <c r="B50" t="s">
        <v>1935</v>
      </c>
      <c r="F50" t="s">
        <v>215</v>
      </c>
      <c r="G50" t="s">
        <v>1631</v>
      </c>
      <c r="H50" s="9">
        <v>0.03</v>
      </c>
    </row>
    <row r="51" spans="1:8">
      <c r="A51" s="15"/>
      <c r="B51" t="s">
        <v>1936</v>
      </c>
      <c r="F51" t="s">
        <v>215</v>
      </c>
      <c r="G51" t="s">
        <v>1962</v>
      </c>
      <c r="H51" s="9">
        <v>0.03</v>
      </c>
    </row>
    <row r="52" spans="1:8">
      <c r="A52" s="15"/>
      <c r="B52" t="s">
        <v>1937</v>
      </c>
      <c r="F52" t="s">
        <v>215</v>
      </c>
      <c r="G52" t="s">
        <v>1964</v>
      </c>
      <c r="H52" s="9">
        <v>0.03</v>
      </c>
    </row>
    <row r="53" spans="1:8">
      <c r="A53" s="15"/>
      <c r="B53" t="s">
        <v>1938</v>
      </c>
      <c r="F53" t="s">
        <v>215</v>
      </c>
      <c r="G53" t="s">
        <v>1968</v>
      </c>
      <c r="H53" s="9">
        <v>0.03</v>
      </c>
    </row>
    <row r="54" spans="1:8">
      <c r="A54" s="15"/>
      <c r="B54" t="s">
        <v>1939</v>
      </c>
      <c r="F54" t="s">
        <v>2055</v>
      </c>
      <c r="G54" t="s">
        <v>2048</v>
      </c>
      <c r="H54" s="9">
        <v>0.06</v>
      </c>
    </row>
    <row r="55" spans="1:8">
      <c r="A55" s="15"/>
      <c r="B55" t="s">
        <v>1940</v>
      </c>
      <c r="F55" t="s">
        <v>2055</v>
      </c>
      <c r="G55" t="s">
        <v>2003</v>
      </c>
      <c r="H55" s="9">
        <v>0.02</v>
      </c>
    </row>
    <row r="56" spans="1:8">
      <c r="A56" s="15"/>
      <c r="B56" t="s">
        <v>1941</v>
      </c>
      <c r="F56" t="s">
        <v>2056</v>
      </c>
      <c r="G56" t="s">
        <v>2062</v>
      </c>
      <c r="H56" s="9">
        <v>0.04</v>
      </c>
    </row>
    <row r="57" spans="1:8">
      <c r="A57" s="15"/>
      <c r="B57" t="s">
        <v>1942</v>
      </c>
      <c r="F57" t="s">
        <v>303</v>
      </c>
      <c r="G57" t="s">
        <v>1694</v>
      </c>
      <c r="H57" s="9">
        <v>0.03</v>
      </c>
    </row>
    <row r="58" spans="1:8">
      <c r="A58" s="15"/>
      <c r="B58" t="s">
        <v>1943</v>
      </c>
      <c r="H58" s="9">
        <f>SUM(H33:H57)</f>
        <v>1.0000000000000004</v>
      </c>
    </row>
    <row r="59" spans="1:8">
      <c r="A59" s="15"/>
      <c r="B59" t="s">
        <v>1944</v>
      </c>
    </row>
    <row r="60" spans="1:8">
      <c r="A60" s="15"/>
      <c r="B60" t="s">
        <v>1945</v>
      </c>
    </row>
    <row r="61" spans="1:8">
      <c r="A61" s="15"/>
      <c r="B61" t="s">
        <v>1946</v>
      </c>
    </row>
    <row r="62" spans="1:8">
      <c r="A62" s="15"/>
      <c r="B62" t="s">
        <v>1947</v>
      </c>
    </row>
    <row r="63" spans="1:8">
      <c r="A63" s="15"/>
      <c r="B63" t="s">
        <v>1948</v>
      </c>
    </row>
    <row r="64" spans="1:8">
      <c r="A64" s="15"/>
      <c r="B64" t="s">
        <v>1949</v>
      </c>
    </row>
    <row r="65" spans="1:2">
      <c r="A65" s="15"/>
      <c r="B65" t="s">
        <v>1950</v>
      </c>
    </row>
    <row r="66" spans="1:2">
      <c r="A66" s="15"/>
      <c r="B66" t="s">
        <v>1951</v>
      </c>
    </row>
    <row r="67" spans="1:2">
      <c r="A67" s="15"/>
      <c r="B67" t="s">
        <v>1952</v>
      </c>
    </row>
    <row r="68" spans="1:2">
      <c r="A68" s="15"/>
      <c r="B68" t="s">
        <v>1953</v>
      </c>
    </row>
    <row r="69" spans="1:2">
      <c r="A69" s="15"/>
      <c r="B69" t="s">
        <v>1954</v>
      </c>
    </row>
    <row r="70" spans="1:2">
      <c r="A70" s="14" t="s">
        <v>215</v>
      </c>
      <c r="B70" t="s">
        <v>1955</v>
      </c>
    </row>
    <row r="71" spans="1:2">
      <c r="A71" s="15"/>
      <c r="B71" t="s">
        <v>1956</v>
      </c>
    </row>
    <row r="72" spans="1:2">
      <c r="A72" s="15"/>
      <c r="B72" t="s">
        <v>1957</v>
      </c>
    </row>
    <row r="73" spans="1:2">
      <c r="A73" s="15"/>
      <c r="B73" t="s">
        <v>1958</v>
      </c>
    </row>
    <row r="74" spans="1:2">
      <c r="A74" s="15"/>
      <c r="B74" t="s">
        <v>1959</v>
      </c>
    </row>
    <row r="75" spans="1:2">
      <c r="A75" s="15"/>
      <c r="B75" t="s">
        <v>1960</v>
      </c>
    </row>
    <row r="76" spans="1:2">
      <c r="A76" s="15"/>
      <c r="B76" t="s">
        <v>1961</v>
      </c>
    </row>
    <row r="77" spans="1:2">
      <c r="A77" s="15"/>
      <c r="B77" t="s">
        <v>1962</v>
      </c>
    </row>
    <row r="78" spans="1:2">
      <c r="A78" s="15"/>
      <c r="B78" t="s">
        <v>1963</v>
      </c>
    </row>
    <row r="79" spans="1:2">
      <c r="A79" s="15"/>
      <c r="B79" t="s">
        <v>1964</v>
      </c>
    </row>
    <row r="80" spans="1:2">
      <c r="A80" s="15"/>
      <c r="B80" t="s">
        <v>1965</v>
      </c>
    </row>
    <row r="81" spans="1:2">
      <c r="A81" s="15"/>
      <c r="B81" t="s">
        <v>1966</v>
      </c>
    </row>
    <row r="82" spans="1:2">
      <c r="A82" s="15"/>
      <c r="B82" t="s">
        <v>1967</v>
      </c>
    </row>
    <row r="83" spans="1:2">
      <c r="A83" s="15"/>
      <c r="B83" t="s">
        <v>1968</v>
      </c>
    </row>
    <row r="84" spans="1:2">
      <c r="A84" s="15"/>
      <c r="B84" t="s">
        <v>1969</v>
      </c>
    </row>
    <row r="85" spans="1:2">
      <c r="A85" s="15"/>
      <c r="B85" t="s">
        <v>1970</v>
      </c>
    </row>
    <row r="86" spans="1:2">
      <c r="A86" s="15"/>
      <c r="B86" t="s">
        <v>1971</v>
      </c>
    </row>
    <row r="87" spans="1:2">
      <c r="A87" s="15"/>
      <c r="B87" t="s">
        <v>1972</v>
      </c>
    </row>
    <row r="88" spans="1:2">
      <c r="B88" t="s">
        <v>2093</v>
      </c>
    </row>
    <row r="89" spans="1:2">
      <c r="A89" s="14" t="s">
        <v>503</v>
      </c>
      <c r="B89" t="s">
        <v>1973</v>
      </c>
    </row>
    <row r="90" spans="1:2">
      <c r="A90" s="15"/>
      <c r="B90" t="s">
        <v>1974</v>
      </c>
    </row>
    <row r="91" spans="1:2">
      <c r="A91" s="15"/>
      <c r="B91" t="s">
        <v>1975</v>
      </c>
    </row>
    <row r="92" spans="1:2">
      <c r="B92" t="s">
        <v>2002</v>
      </c>
    </row>
    <row r="93" spans="1:2">
      <c r="B93" t="s">
        <v>2003</v>
      </c>
    </row>
    <row r="94" spans="1:2">
      <c r="B94" t="s">
        <v>2005</v>
      </c>
    </row>
    <row r="100" spans="1:7">
      <c r="A100" s="13" t="s">
        <v>255</v>
      </c>
      <c r="B100" s="13" t="s">
        <v>2042</v>
      </c>
      <c r="C100" s="13" t="s">
        <v>3</v>
      </c>
      <c r="D100" s="13" t="s">
        <v>2064</v>
      </c>
    </row>
    <row r="101" spans="1:7">
      <c r="A101" s="13" t="s">
        <v>510</v>
      </c>
      <c r="B101" t="s">
        <v>1454</v>
      </c>
      <c r="C101" s="9">
        <v>0.04</v>
      </c>
      <c r="D101" t="s">
        <v>2065</v>
      </c>
    </row>
    <row r="102" spans="1:7">
      <c r="B102" s="13" t="s">
        <v>1420</v>
      </c>
      <c r="C102" s="9">
        <v>0.03</v>
      </c>
      <c r="D102" t="s">
        <v>2066</v>
      </c>
    </row>
    <row r="103" spans="1:7">
      <c r="B103" s="13" t="s">
        <v>1423</v>
      </c>
      <c r="C103" s="9">
        <v>0.04</v>
      </c>
      <c r="D103" t="s">
        <v>2067</v>
      </c>
    </row>
    <row r="104" spans="1:7">
      <c r="B104" s="13" t="s">
        <v>1599</v>
      </c>
      <c r="C104" s="9">
        <v>0.03</v>
      </c>
      <c r="D104" t="s">
        <v>2068</v>
      </c>
    </row>
    <row r="105" spans="1:7">
      <c r="B105" s="13" t="s">
        <v>1602</v>
      </c>
      <c r="C105" s="9">
        <v>0.03</v>
      </c>
      <c r="D105" t="s">
        <v>2069</v>
      </c>
      <c r="G105" t="s">
        <v>2076</v>
      </c>
    </row>
    <row r="106" spans="1:7">
      <c r="A106" s="13" t="s">
        <v>2070</v>
      </c>
      <c r="B106" s="13" t="s">
        <v>1978</v>
      </c>
      <c r="C106" s="9">
        <v>0.06</v>
      </c>
      <c r="D106" t="s">
        <v>2071</v>
      </c>
      <c r="G106" t="s">
        <v>2086</v>
      </c>
    </row>
    <row r="107" spans="1:7">
      <c r="B107" s="13" t="s">
        <v>1977</v>
      </c>
      <c r="C107" s="9">
        <v>0.05</v>
      </c>
      <c r="D107" t="s">
        <v>2072</v>
      </c>
    </row>
    <row r="108" spans="1:7">
      <c r="B108" s="13" t="s">
        <v>1867</v>
      </c>
      <c r="C108" s="9">
        <v>0.05</v>
      </c>
      <c r="D108" t="s">
        <v>2073</v>
      </c>
    </row>
    <row r="109" spans="1:7">
      <c r="B109" s="13" t="s">
        <v>1980</v>
      </c>
      <c r="C109" s="9">
        <v>0.04</v>
      </c>
      <c r="D109" t="s">
        <v>2074</v>
      </c>
    </row>
    <row r="110" spans="1:7">
      <c r="A110" s="13" t="s">
        <v>1996</v>
      </c>
      <c r="B110" s="13" t="s">
        <v>1997</v>
      </c>
      <c r="C110" s="9">
        <v>0.06</v>
      </c>
      <c r="D110" t="s">
        <v>2075</v>
      </c>
    </row>
    <row r="111" spans="1:7">
      <c r="B111" t="s">
        <v>2094</v>
      </c>
      <c r="C111" s="9">
        <v>0.02</v>
      </c>
      <c r="D111" t="s">
        <v>2077</v>
      </c>
    </row>
    <row r="112" spans="1:7">
      <c r="A112" s="13" t="s">
        <v>168</v>
      </c>
      <c r="B112" s="13" t="s">
        <v>402</v>
      </c>
      <c r="C112" s="9">
        <v>0.04</v>
      </c>
      <c r="D112" t="s">
        <v>2078</v>
      </c>
    </row>
    <row r="113" spans="1:4">
      <c r="B113" s="13" t="s">
        <v>1606</v>
      </c>
      <c r="C113" s="9">
        <v>0.04</v>
      </c>
      <c r="D113" t="s">
        <v>2079</v>
      </c>
    </row>
    <row r="114" spans="1:4">
      <c r="B114" s="13" t="s">
        <v>1610</v>
      </c>
      <c r="C114" s="9">
        <v>0.04</v>
      </c>
      <c r="D114" t="s">
        <v>2080</v>
      </c>
    </row>
    <row r="115" spans="1:4">
      <c r="B115" s="13" t="s">
        <v>387</v>
      </c>
      <c r="C115" s="9">
        <v>0.04</v>
      </c>
      <c r="D115" t="s">
        <v>2081</v>
      </c>
    </row>
    <row r="116" spans="1:4">
      <c r="B116" s="13" t="s">
        <v>1649</v>
      </c>
      <c r="C116" s="9">
        <v>0.03</v>
      </c>
      <c r="D116" t="s">
        <v>2082</v>
      </c>
    </row>
    <row r="117" spans="1:4">
      <c r="A117" s="13" t="s">
        <v>215</v>
      </c>
      <c r="B117" s="13" t="s">
        <v>1635</v>
      </c>
      <c r="C117" s="9">
        <v>0.03</v>
      </c>
      <c r="D117" t="s">
        <v>2083</v>
      </c>
    </row>
    <row r="118" spans="1:4">
      <c r="B118" s="13" t="s">
        <v>1631</v>
      </c>
      <c r="C118" s="9">
        <v>0.03</v>
      </c>
      <c r="D118" t="s">
        <v>2084</v>
      </c>
    </row>
    <row r="119" spans="1:4">
      <c r="B119" s="13" t="s">
        <v>1643</v>
      </c>
      <c r="C119" s="9">
        <v>0.04</v>
      </c>
      <c r="D119" t="s">
        <v>2085</v>
      </c>
    </row>
    <row r="120" spans="1:4">
      <c r="B120" s="13" t="s">
        <v>1724</v>
      </c>
      <c r="C120" s="9">
        <v>0.04</v>
      </c>
      <c r="D120" t="s">
        <v>303</v>
      </c>
    </row>
    <row r="121" spans="1:4">
      <c r="B121" t="s">
        <v>2093</v>
      </c>
      <c r="C121" s="9">
        <v>0.04</v>
      </c>
      <c r="D121" t="s">
        <v>2087</v>
      </c>
    </row>
    <row r="122" spans="1:4">
      <c r="A122" s="13" t="s">
        <v>396</v>
      </c>
      <c r="B122" s="13" t="s">
        <v>2002</v>
      </c>
      <c r="C122" s="9">
        <v>0.06</v>
      </c>
      <c r="D122" t="s">
        <v>2088</v>
      </c>
    </row>
    <row r="123" spans="1:4">
      <c r="B123" s="13" t="s">
        <v>2003</v>
      </c>
      <c r="C123" s="9">
        <v>0.03</v>
      </c>
      <c r="D123" t="s">
        <v>2089</v>
      </c>
    </row>
    <row r="124" spans="1:4">
      <c r="B124" s="13" t="s">
        <v>2005</v>
      </c>
      <c r="C124" s="9">
        <v>0.03</v>
      </c>
      <c r="D124" t="s">
        <v>2090</v>
      </c>
    </row>
    <row r="125" spans="1:4">
      <c r="A125" s="13" t="s">
        <v>2056</v>
      </c>
      <c r="B125" s="13" t="s">
        <v>1654</v>
      </c>
      <c r="C125" s="9">
        <v>0.04</v>
      </c>
      <c r="D125" t="s">
        <v>2091</v>
      </c>
    </row>
    <row r="126" spans="1:4">
      <c r="A126" s="13" t="s">
        <v>303</v>
      </c>
      <c r="B126" s="13" t="s">
        <v>1694</v>
      </c>
      <c r="C126" s="9">
        <v>0.03</v>
      </c>
      <c r="D126" t="s">
        <v>2092</v>
      </c>
    </row>
    <row r="130" spans="1:2">
      <c r="A130" s="86" t="s">
        <v>2095</v>
      </c>
      <c r="B130" s="86"/>
    </row>
    <row r="131" spans="1:2">
      <c r="A131" s="87" t="s">
        <v>2042</v>
      </c>
      <c r="B131" s="87" t="s">
        <v>3</v>
      </c>
    </row>
    <row r="132" spans="1:2">
      <c r="A132" s="86" t="s">
        <v>1454</v>
      </c>
      <c r="B132" s="88">
        <v>0.04</v>
      </c>
    </row>
    <row r="133" spans="1:2">
      <c r="A133" s="87" t="s">
        <v>1420</v>
      </c>
      <c r="B133" s="88">
        <v>0.03</v>
      </c>
    </row>
    <row r="134" spans="1:2">
      <c r="A134" s="87" t="s">
        <v>1423</v>
      </c>
      <c r="B134" s="88">
        <v>0.04</v>
      </c>
    </row>
    <row r="135" spans="1:2">
      <c r="A135" s="87" t="s">
        <v>1599</v>
      </c>
      <c r="B135" s="88">
        <v>0.03</v>
      </c>
    </row>
    <row r="136" spans="1:2">
      <c r="A136" s="87" t="s">
        <v>1602</v>
      </c>
      <c r="B136" s="88">
        <v>0.03</v>
      </c>
    </row>
    <row r="137" spans="1:2">
      <c r="A137" s="87" t="s">
        <v>1978</v>
      </c>
      <c r="B137" s="88">
        <v>0.06</v>
      </c>
    </row>
    <row r="138" spans="1:2">
      <c r="A138" s="87" t="s">
        <v>1977</v>
      </c>
      <c r="B138" s="88">
        <v>0.05</v>
      </c>
    </row>
    <row r="139" spans="1:2">
      <c r="A139" s="87" t="s">
        <v>1867</v>
      </c>
      <c r="B139" s="88">
        <v>0.05</v>
      </c>
    </row>
    <row r="140" spans="1:2">
      <c r="A140" s="87" t="s">
        <v>1980</v>
      </c>
      <c r="B140" s="88">
        <v>0.04</v>
      </c>
    </row>
    <row r="141" spans="1:2">
      <c r="A141" s="87" t="s">
        <v>1997</v>
      </c>
      <c r="B141" s="88">
        <v>0.06</v>
      </c>
    </row>
    <row r="142" spans="1:2">
      <c r="A142" s="86" t="s">
        <v>2094</v>
      </c>
      <c r="B142" s="88">
        <v>0.02</v>
      </c>
    </row>
    <row r="143" spans="1:2">
      <c r="A143" s="87" t="s">
        <v>402</v>
      </c>
      <c r="B143" s="88">
        <v>0.04</v>
      </c>
    </row>
    <row r="144" spans="1:2">
      <c r="A144" s="87" t="s">
        <v>1606</v>
      </c>
      <c r="B144" s="88">
        <v>0.04</v>
      </c>
    </row>
    <row r="145" spans="1:2">
      <c r="A145" s="87" t="s">
        <v>1610</v>
      </c>
      <c r="B145" s="88">
        <v>0.04</v>
      </c>
    </row>
    <row r="146" spans="1:2">
      <c r="A146" s="87" t="s">
        <v>387</v>
      </c>
      <c r="B146" s="88">
        <v>0.04</v>
      </c>
    </row>
    <row r="147" spans="1:2">
      <c r="A147" s="87" t="s">
        <v>1417</v>
      </c>
      <c r="B147" s="88">
        <v>0.03</v>
      </c>
    </row>
    <row r="148" spans="1:2">
      <c r="A148" s="87" t="s">
        <v>1635</v>
      </c>
      <c r="B148" s="88">
        <v>0.03</v>
      </c>
    </row>
    <row r="149" spans="1:2">
      <c r="A149" s="87" t="s">
        <v>1631</v>
      </c>
      <c r="B149" s="88">
        <v>0.03</v>
      </c>
    </row>
    <row r="150" spans="1:2">
      <c r="A150" s="87" t="s">
        <v>1643</v>
      </c>
      <c r="B150" s="88">
        <v>0.04</v>
      </c>
    </row>
    <row r="151" spans="1:2">
      <c r="A151" s="87" t="s">
        <v>1724</v>
      </c>
      <c r="B151" s="88">
        <v>0.04</v>
      </c>
    </row>
    <row r="152" spans="1:2">
      <c r="A152" s="86" t="s">
        <v>2093</v>
      </c>
      <c r="B152" s="88">
        <v>0.04</v>
      </c>
    </row>
    <row r="153" spans="1:2">
      <c r="A153" s="87" t="s">
        <v>2002</v>
      </c>
      <c r="B153" s="88">
        <v>0.06</v>
      </c>
    </row>
    <row r="154" spans="1:2">
      <c r="A154" s="87" t="s">
        <v>2003</v>
      </c>
      <c r="B154" s="88">
        <v>0.03</v>
      </c>
    </row>
    <row r="155" spans="1:2">
      <c r="A155" s="87" t="s">
        <v>2005</v>
      </c>
      <c r="B155" s="88">
        <v>0.03</v>
      </c>
    </row>
    <row r="156" spans="1:2">
      <c r="A156" s="87" t="s">
        <v>2096</v>
      </c>
      <c r="B156" s="88">
        <v>0.04</v>
      </c>
    </row>
    <row r="157" spans="1:2">
      <c r="A157" s="87" t="s">
        <v>1694</v>
      </c>
      <c r="B157" s="88">
        <v>0.03</v>
      </c>
    </row>
    <row r="158" spans="1:2">
      <c r="A158" s="86"/>
      <c r="B158" s="86"/>
    </row>
  </sheetData>
  <pageMargins left="0.511811024" right="0.511811024" top="0.78740157499999996" bottom="0.78740157499999996" header="0.31496062000000002" footer="0.31496062000000002"/>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34DD7-AB64-3B4C-B58C-14EDD5D20CBE}">
  <dimension ref="A1:H65"/>
  <sheetViews>
    <sheetView zoomScale="96" workbookViewId="0">
      <selection activeCell="F27" sqref="F27"/>
    </sheetView>
  </sheetViews>
  <sheetFormatPr baseColWidth="10" defaultRowHeight="15"/>
  <cols>
    <col min="1" max="1" width="29.33203125" customWidth="1"/>
    <col min="3" max="3" width="19.1640625" bestFit="1" customWidth="1"/>
    <col min="4" max="4" width="17.5" bestFit="1" customWidth="1"/>
  </cols>
  <sheetData>
    <row r="1" spans="1:8">
      <c r="A1" s="56" t="s">
        <v>1412</v>
      </c>
      <c r="B1" s="6"/>
      <c r="C1" s="6"/>
      <c r="H1" t="s">
        <v>2095</v>
      </c>
    </row>
    <row r="2" spans="1:8">
      <c r="A2" s="72" t="s">
        <v>62</v>
      </c>
      <c r="B2" s="72" t="s">
        <v>521</v>
      </c>
      <c r="C2" s="13" t="s">
        <v>157</v>
      </c>
      <c r="D2" s="13" t="s">
        <v>158</v>
      </c>
      <c r="G2" s="14" t="s">
        <v>157</v>
      </c>
      <c r="H2" s="14" t="s">
        <v>1868</v>
      </c>
    </row>
    <row r="3" spans="1:8">
      <c r="A3" s="72" t="s">
        <v>1454</v>
      </c>
      <c r="B3" s="74">
        <v>0.5</v>
      </c>
      <c r="C3" s="13" t="s">
        <v>505</v>
      </c>
      <c r="D3" s="24">
        <v>0.8</v>
      </c>
      <c r="G3" s="14" t="s">
        <v>505</v>
      </c>
      <c r="H3" s="15" t="s">
        <v>1422</v>
      </c>
    </row>
    <row r="4" spans="1:8">
      <c r="A4" s="72" t="s">
        <v>2194</v>
      </c>
      <c r="B4" s="74">
        <v>0.04</v>
      </c>
      <c r="C4" s="13" t="s">
        <v>501</v>
      </c>
      <c r="D4" s="24">
        <v>0.12</v>
      </c>
      <c r="G4" s="15"/>
      <c r="H4" t="s">
        <v>1926</v>
      </c>
    </row>
    <row r="5" spans="1:8">
      <c r="A5" s="75" t="s">
        <v>410</v>
      </c>
      <c r="B5" s="74">
        <v>0.04</v>
      </c>
      <c r="C5" s="13" t="s">
        <v>502</v>
      </c>
      <c r="D5" s="24">
        <v>0.03</v>
      </c>
      <c r="G5" s="15"/>
      <c r="H5" t="s">
        <v>1927</v>
      </c>
    </row>
    <row r="6" spans="1:8">
      <c r="A6" s="72" t="s">
        <v>1466</v>
      </c>
      <c r="B6" s="74">
        <v>7.4999999999999997E-2</v>
      </c>
      <c r="C6" s="13" t="s">
        <v>168</v>
      </c>
      <c r="D6" s="24">
        <v>0.05</v>
      </c>
      <c r="G6" s="15"/>
      <c r="H6" t="s">
        <v>1928</v>
      </c>
    </row>
    <row r="7" spans="1:8">
      <c r="A7" s="72" t="s">
        <v>1455</v>
      </c>
      <c r="B7" s="74">
        <v>0.08</v>
      </c>
      <c r="C7" s="13" t="s">
        <v>215</v>
      </c>
      <c r="D7" s="24">
        <v>0</v>
      </c>
      <c r="G7" s="15"/>
      <c r="H7" t="s">
        <v>1929</v>
      </c>
    </row>
    <row r="8" spans="1:8">
      <c r="A8" s="72" t="s">
        <v>1450</v>
      </c>
      <c r="B8" s="74">
        <v>0.08</v>
      </c>
      <c r="C8" s="13" t="s">
        <v>503</v>
      </c>
      <c r="D8" s="24">
        <v>0</v>
      </c>
      <c r="G8" s="15"/>
      <c r="H8" t="s">
        <v>1930</v>
      </c>
    </row>
    <row r="9" spans="1:8">
      <c r="A9" s="72" t="s">
        <v>1452</v>
      </c>
      <c r="B9" s="74">
        <v>0.08</v>
      </c>
      <c r="C9" s="13" t="s">
        <v>254</v>
      </c>
      <c r="D9" s="24">
        <v>1</v>
      </c>
      <c r="G9" s="15"/>
      <c r="H9" t="s">
        <v>1931</v>
      </c>
    </row>
    <row r="10" spans="1:8">
      <c r="A10" s="72" t="s">
        <v>1979</v>
      </c>
      <c r="B10" s="74">
        <v>0.04</v>
      </c>
      <c r="G10" s="15"/>
      <c r="H10" t="s">
        <v>1932</v>
      </c>
    </row>
    <row r="11" spans="1:8">
      <c r="G11" s="15"/>
      <c r="H11" t="s">
        <v>1933</v>
      </c>
    </row>
    <row r="12" spans="1:8">
      <c r="A12" t="s">
        <v>1433</v>
      </c>
      <c r="G12" s="15"/>
      <c r="H12" t="s">
        <v>1934</v>
      </c>
    </row>
    <row r="13" spans="1:8">
      <c r="A13" s="83" t="s">
        <v>2042</v>
      </c>
      <c r="B13" s="83" t="s">
        <v>3</v>
      </c>
      <c r="C13" s="13" t="s">
        <v>157</v>
      </c>
      <c r="D13" s="13" t="s">
        <v>159</v>
      </c>
      <c r="G13" s="14" t="s">
        <v>501</v>
      </c>
      <c r="H13" t="s">
        <v>1979</v>
      </c>
    </row>
    <row r="14" spans="1:8">
      <c r="A14" s="82" t="s">
        <v>1454</v>
      </c>
      <c r="B14" s="84">
        <v>0.18</v>
      </c>
      <c r="C14" s="13" t="s">
        <v>505</v>
      </c>
      <c r="D14" s="24">
        <v>0.38</v>
      </c>
      <c r="G14" s="15"/>
      <c r="H14" t="s">
        <v>1867</v>
      </c>
    </row>
    <row r="15" spans="1:8">
      <c r="A15" s="82" t="s">
        <v>2058</v>
      </c>
      <c r="B15" s="84">
        <v>0.03</v>
      </c>
      <c r="C15" s="13" t="s">
        <v>501</v>
      </c>
      <c r="D15" s="24">
        <v>0.27</v>
      </c>
      <c r="G15" s="15"/>
      <c r="H15" t="s">
        <v>1980</v>
      </c>
    </row>
    <row r="16" spans="1:8">
      <c r="A16" s="82" t="s">
        <v>1455</v>
      </c>
      <c r="B16" s="84">
        <v>0.06</v>
      </c>
      <c r="C16" s="13" t="s">
        <v>502</v>
      </c>
      <c r="D16" s="24">
        <v>0.1</v>
      </c>
      <c r="G16" s="15"/>
      <c r="H16" t="s">
        <v>1981</v>
      </c>
    </row>
    <row r="17" spans="1:8">
      <c r="A17" s="82" t="s">
        <v>1450</v>
      </c>
      <c r="B17" s="84">
        <v>0.06</v>
      </c>
      <c r="C17" s="13" t="s">
        <v>168</v>
      </c>
      <c r="D17" s="24">
        <v>0.1</v>
      </c>
      <c r="G17" s="15"/>
      <c r="H17" t="s">
        <v>1982</v>
      </c>
    </row>
    <row r="18" spans="1:8">
      <c r="A18" s="82" t="s">
        <v>2054</v>
      </c>
      <c r="B18" s="84">
        <v>0.06</v>
      </c>
      <c r="C18" s="13" t="s">
        <v>215</v>
      </c>
      <c r="D18" s="24">
        <v>7.0000000000000007E-2</v>
      </c>
      <c r="G18" s="15"/>
      <c r="H18" t="s">
        <v>1983</v>
      </c>
    </row>
    <row r="19" spans="1:8">
      <c r="A19" s="82" t="s">
        <v>2045</v>
      </c>
      <c r="B19" s="84">
        <v>0.09</v>
      </c>
      <c r="C19" s="13" t="s">
        <v>503</v>
      </c>
      <c r="D19" s="24">
        <v>0.08</v>
      </c>
      <c r="H19" s="15" t="s">
        <v>1984</v>
      </c>
    </row>
    <row r="20" spans="1:8">
      <c r="A20" s="82" t="s">
        <v>2005</v>
      </c>
      <c r="B20" s="84">
        <v>0.05</v>
      </c>
      <c r="C20" s="13" t="s">
        <v>254</v>
      </c>
      <c r="D20" s="24">
        <v>1</v>
      </c>
      <c r="G20" s="20" t="s">
        <v>1996</v>
      </c>
      <c r="H20" t="s">
        <v>1997</v>
      </c>
    </row>
    <row r="21" spans="1:8">
      <c r="A21" s="82" t="s">
        <v>2006</v>
      </c>
      <c r="B21" s="84">
        <v>7.0000000000000007E-2</v>
      </c>
      <c r="G21" s="14" t="s">
        <v>168</v>
      </c>
      <c r="H21" t="s">
        <v>1935</v>
      </c>
    </row>
    <row r="22" spans="1:8">
      <c r="A22" s="82" t="s">
        <v>1606</v>
      </c>
      <c r="B22" s="84">
        <v>0.04</v>
      </c>
      <c r="G22" s="15"/>
      <c r="H22" t="s">
        <v>1936</v>
      </c>
    </row>
    <row r="23" spans="1:8">
      <c r="A23" s="82" t="s">
        <v>2007</v>
      </c>
      <c r="B23" s="84">
        <v>7.0000000000000007E-2</v>
      </c>
      <c r="G23" s="15"/>
      <c r="H23" t="s">
        <v>1937</v>
      </c>
    </row>
    <row r="24" spans="1:8">
      <c r="A24" s="82" t="s">
        <v>1635</v>
      </c>
      <c r="B24" s="84">
        <v>0.05</v>
      </c>
      <c r="G24" s="15"/>
      <c r="H24" t="s">
        <v>1938</v>
      </c>
    </row>
    <row r="25" spans="1:8">
      <c r="A25" s="82" t="s">
        <v>1632</v>
      </c>
      <c r="B25" s="84">
        <v>0.04</v>
      </c>
      <c r="G25" s="15"/>
      <c r="H25" t="s">
        <v>1939</v>
      </c>
    </row>
    <row r="26" spans="1:8">
      <c r="A26" s="82" t="s">
        <v>1631</v>
      </c>
      <c r="B26" s="84">
        <v>0.04</v>
      </c>
      <c r="G26" s="15"/>
      <c r="H26" t="s">
        <v>1940</v>
      </c>
    </row>
    <row r="27" spans="1:8">
      <c r="A27" s="82" t="s">
        <v>2048</v>
      </c>
      <c r="B27" s="84">
        <v>0.06</v>
      </c>
      <c r="G27" s="15"/>
      <c r="H27" t="s">
        <v>1941</v>
      </c>
    </row>
    <row r="28" spans="1:8">
      <c r="A28" s="82" t="s">
        <v>2003</v>
      </c>
      <c r="B28" s="84">
        <v>0.03</v>
      </c>
      <c r="G28" s="15"/>
      <c r="H28" t="s">
        <v>1942</v>
      </c>
    </row>
    <row r="29" spans="1:8">
      <c r="A29" s="82" t="s">
        <v>2053</v>
      </c>
      <c r="B29" s="84">
        <v>0.04</v>
      </c>
      <c r="G29" s="15"/>
      <c r="H29" t="s">
        <v>1943</v>
      </c>
    </row>
    <row r="30" spans="1:8">
      <c r="A30" s="82" t="s">
        <v>1694</v>
      </c>
      <c r="B30" s="84">
        <v>0.03</v>
      </c>
      <c r="G30" s="15"/>
      <c r="H30" t="s">
        <v>1944</v>
      </c>
    </row>
    <row r="31" spans="1:8">
      <c r="G31" s="15"/>
      <c r="H31" t="s">
        <v>1945</v>
      </c>
    </row>
    <row r="32" spans="1:8">
      <c r="A32" t="s">
        <v>1434</v>
      </c>
      <c r="G32" s="15"/>
      <c r="H32" t="s">
        <v>1946</v>
      </c>
    </row>
    <row r="33" spans="1:8">
      <c r="A33" s="87" t="s">
        <v>2042</v>
      </c>
      <c r="B33" s="87" t="s">
        <v>3</v>
      </c>
      <c r="C33" s="13" t="s">
        <v>157</v>
      </c>
      <c r="D33" s="13" t="s">
        <v>504</v>
      </c>
      <c r="G33" s="15"/>
      <c r="H33" t="s">
        <v>1947</v>
      </c>
    </row>
    <row r="34" spans="1:8">
      <c r="A34" s="86" t="s">
        <v>1454</v>
      </c>
      <c r="B34" s="88">
        <v>0.04</v>
      </c>
      <c r="C34" s="13" t="s">
        <v>505</v>
      </c>
      <c r="D34" s="9">
        <v>0.12</v>
      </c>
      <c r="G34" s="15"/>
      <c r="H34" t="s">
        <v>1948</v>
      </c>
    </row>
    <row r="35" spans="1:8">
      <c r="A35" s="87" t="s">
        <v>1420</v>
      </c>
      <c r="B35" s="88">
        <v>0.03</v>
      </c>
      <c r="C35" s="13" t="s">
        <v>501</v>
      </c>
      <c r="D35" s="9">
        <v>0.25</v>
      </c>
      <c r="G35" s="15"/>
      <c r="H35" t="s">
        <v>1949</v>
      </c>
    </row>
    <row r="36" spans="1:8">
      <c r="A36" s="87" t="s">
        <v>1423</v>
      </c>
      <c r="B36" s="88">
        <v>0.04</v>
      </c>
      <c r="C36" s="13" t="s">
        <v>502</v>
      </c>
      <c r="D36" s="9">
        <v>0.08</v>
      </c>
      <c r="G36" s="15"/>
      <c r="H36" t="s">
        <v>1950</v>
      </c>
    </row>
    <row r="37" spans="1:8">
      <c r="A37" s="87" t="s">
        <v>1599</v>
      </c>
      <c r="B37" s="88">
        <v>0.03</v>
      </c>
      <c r="C37" s="13" t="s">
        <v>168</v>
      </c>
      <c r="D37" s="9">
        <f>22%</f>
        <v>0.22</v>
      </c>
      <c r="G37" s="15"/>
      <c r="H37" t="s">
        <v>1951</v>
      </c>
    </row>
    <row r="38" spans="1:8">
      <c r="A38" s="87" t="s">
        <v>1602</v>
      </c>
      <c r="B38" s="88">
        <v>0.03</v>
      </c>
      <c r="C38" s="13" t="s">
        <v>215</v>
      </c>
      <c r="D38" s="9">
        <v>0.18</v>
      </c>
      <c r="G38" s="15"/>
      <c r="H38" t="s">
        <v>1952</v>
      </c>
    </row>
    <row r="39" spans="1:8">
      <c r="A39" s="87" t="s">
        <v>1978</v>
      </c>
      <c r="B39" s="88">
        <v>0.06</v>
      </c>
      <c r="C39" s="13" t="s">
        <v>503</v>
      </c>
      <c r="D39" s="9">
        <v>0.15</v>
      </c>
      <c r="G39" s="15"/>
      <c r="H39" t="s">
        <v>1953</v>
      </c>
    </row>
    <row r="40" spans="1:8">
      <c r="A40" s="87" t="s">
        <v>1977</v>
      </c>
      <c r="B40" s="88">
        <v>0.05</v>
      </c>
      <c r="C40" s="13" t="s">
        <v>254</v>
      </c>
      <c r="D40" s="9">
        <f>SUM(D34:D39)</f>
        <v>1</v>
      </c>
      <c r="G40" s="15"/>
      <c r="H40" t="s">
        <v>1954</v>
      </c>
    </row>
    <row r="41" spans="1:8">
      <c r="A41" s="87" t="s">
        <v>1867</v>
      </c>
      <c r="B41" s="88">
        <v>0.05</v>
      </c>
      <c r="G41" s="14" t="s">
        <v>215</v>
      </c>
      <c r="H41" t="s">
        <v>1955</v>
      </c>
    </row>
    <row r="42" spans="1:8">
      <c r="A42" s="87" t="s">
        <v>1980</v>
      </c>
      <c r="B42" s="88">
        <v>0.04</v>
      </c>
      <c r="G42" s="15"/>
      <c r="H42" t="s">
        <v>1956</v>
      </c>
    </row>
    <row r="43" spans="1:8">
      <c r="A43" s="87" t="s">
        <v>1997</v>
      </c>
      <c r="B43" s="88">
        <v>0.06</v>
      </c>
      <c r="G43" s="15"/>
      <c r="H43" t="s">
        <v>1957</v>
      </c>
    </row>
    <row r="44" spans="1:8">
      <c r="A44" s="89" t="s">
        <v>2094</v>
      </c>
      <c r="B44" s="88">
        <v>0.02</v>
      </c>
      <c r="G44" s="15"/>
      <c r="H44" t="s">
        <v>1958</v>
      </c>
    </row>
    <row r="45" spans="1:8">
      <c r="A45" s="87" t="s">
        <v>402</v>
      </c>
      <c r="B45" s="88">
        <v>0.04</v>
      </c>
      <c r="G45" s="15"/>
      <c r="H45" t="s">
        <v>1959</v>
      </c>
    </row>
    <row r="46" spans="1:8">
      <c r="A46" s="87" t="s">
        <v>1606</v>
      </c>
      <c r="B46" s="88">
        <v>0.04</v>
      </c>
      <c r="G46" s="15"/>
      <c r="H46" t="s">
        <v>1960</v>
      </c>
    </row>
    <row r="47" spans="1:8">
      <c r="A47" s="87" t="s">
        <v>1610</v>
      </c>
      <c r="B47" s="88">
        <v>0.04</v>
      </c>
      <c r="G47" s="15"/>
      <c r="H47" t="s">
        <v>1961</v>
      </c>
    </row>
    <row r="48" spans="1:8">
      <c r="A48" s="87" t="s">
        <v>387</v>
      </c>
      <c r="B48" s="88">
        <v>0.04</v>
      </c>
      <c r="G48" s="15"/>
      <c r="H48" t="s">
        <v>1962</v>
      </c>
    </row>
    <row r="49" spans="1:8">
      <c r="A49" s="87" t="s">
        <v>1417</v>
      </c>
      <c r="B49" s="88">
        <v>0.03</v>
      </c>
      <c r="G49" s="15"/>
      <c r="H49" t="s">
        <v>1963</v>
      </c>
    </row>
    <row r="50" spans="1:8">
      <c r="A50" s="87" t="s">
        <v>1635</v>
      </c>
      <c r="B50" s="88">
        <v>0.03</v>
      </c>
      <c r="G50" s="15"/>
      <c r="H50" t="s">
        <v>1964</v>
      </c>
    </row>
    <row r="51" spans="1:8">
      <c r="A51" s="87" t="s">
        <v>1631</v>
      </c>
      <c r="B51" s="88">
        <v>0.03</v>
      </c>
      <c r="G51" s="15"/>
      <c r="H51" t="s">
        <v>1965</v>
      </c>
    </row>
    <row r="52" spans="1:8">
      <c r="A52" s="87" t="s">
        <v>1643</v>
      </c>
      <c r="B52" s="88">
        <v>0.04</v>
      </c>
      <c r="G52" s="15"/>
      <c r="H52" t="s">
        <v>1966</v>
      </c>
    </row>
    <row r="53" spans="1:8">
      <c r="A53" s="87" t="s">
        <v>1724</v>
      </c>
      <c r="B53" s="88">
        <v>0.04</v>
      </c>
      <c r="G53" s="15"/>
      <c r="H53" t="s">
        <v>1967</v>
      </c>
    </row>
    <row r="54" spans="1:8">
      <c r="A54" s="89" t="s">
        <v>2093</v>
      </c>
      <c r="B54" s="88">
        <v>0.04</v>
      </c>
      <c r="G54" s="15"/>
      <c r="H54" t="s">
        <v>1968</v>
      </c>
    </row>
    <row r="55" spans="1:8">
      <c r="A55" s="87" t="s">
        <v>2002</v>
      </c>
      <c r="B55" s="88">
        <v>0.06</v>
      </c>
      <c r="G55" s="15"/>
      <c r="H55" t="s">
        <v>1969</v>
      </c>
    </row>
    <row r="56" spans="1:8">
      <c r="A56" s="87" t="s">
        <v>2003</v>
      </c>
      <c r="B56" s="88">
        <v>0.03</v>
      </c>
      <c r="G56" s="15"/>
      <c r="H56" t="s">
        <v>1970</v>
      </c>
    </row>
    <row r="57" spans="1:8">
      <c r="A57" s="87" t="s">
        <v>2005</v>
      </c>
      <c r="B57" s="88">
        <v>0.03</v>
      </c>
      <c r="G57" s="15"/>
      <c r="H57" t="s">
        <v>1971</v>
      </c>
    </row>
    <row r="58" spans="1:8">
      <c r="A58" s="87" t="s">
        <v>2096</v>
      </c>
      <c r="B58" s="88">
        <v>0.04</v>
      </c>
      <c r="G58" s="15"/>
      <c r="H58" t="s">
        <v>1972</v>
      </c>
    </row>
    <row r="59" spans="1:8">
      <c r="A59" s="87" t="s">
        <v>1694</v>
      </c>
      <c r="B59" s="88">
        <v>0.03</v>
      </c>
      <c r="H59" t="s">
        <v>2093</v>
      </c>
    </row>
    <row r="60" spans="1:8">
      <c r="A60" s="86"/>
      <c r="B60" s="86"/>
      <c r="G60" s="14" t="s">
        <v>503</v>
      </c>
      <c r="H60" t="s">
        <v>1973</v>
      </c>
    </row>
    <row r="61" spans="1:8">
      <c r="G61" s="15"/>
      <c r="H61" t="s">
        <v>1974</v>
      </c>
    </row>
    <row r="62" spans="1:8">
      <c r="G62" s="15"/>
      <c r="H62" t="s">
        <v>1975</v>
      </c>
    </row>
    <row r="63" spans="1:8">
      <c r="H63" t="s">
        <v>2002</v>
      </c>
    </row>
    <row r="64" spans="1:8">
      <c r="H64" t="s">
        <v>2003</v>
      </c>
    </row>
    <row r="65" spans="8:8">
      <c r="H65" t="s">
        <v>2005</v>
      </c>
    </row>
  </sheetData>
  <pageMargins left="0.511811024" right="0.511811024" top="0.78740157499999996" bottom="0.78740157499999996" header="0.31496062000000002" footer="0.31496062000000002"/>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D6054-FBC9-D74A-9CC7-CA0EC08CDB07}">
  <dimension ref="A1:H65"/>
  <sheetViews>
    <sheetView workbookViewId="0">
      <selection activeCell="J32" sqref="J32"/>
    </sheetView>
  </sheetViews>
  <sheetFormatPr baseColWidth="10" defaultRowHeight="15"/>
  <cols>
    <col min="1" max="1" width="29.33203125" customWidth="1"/>
    <col min="3" max="3" width="19.1640625" bestFit="1" customWidth="1"/>
    <col min="4" max="4" width="17.5" bestFit="1" customWidth="1"/>
  </cols>
  <sheetData>
    <row r="1" spans="1:8">
      <c r="A1" s="56" t="s">
        <v>1412</v>
      </c>
      <c r="B1" s="6"/>
      <c r="C1" s="6"/>
      <c r="H1" t="s">
        <v>2095</v>
      </c>
    </row>
    <row r="2" spans="1:8">
      <c r="A2" s="72" t="s">
        <v>62</v>
      </c>
      <c r="B2" s="72" t="s">
        <v>521</v>
      </c>
      <c r="C2" s="13" t="s">
        <v>157</v>
      </c>
      <c r="D2" s="13" t="s">
        <v>158</v>
      </c>
      <c r="G2" s="14" t="s">
        <v>157</v>
      </c>
      <c r="H2" s="14" t="s">
        <v>1868</v>
      </c>
    </row>
    <row r="3" spans="1:8">
      <c r="A3" s="72" t="s">
        <v>1454</v>
      </c>
      <c r="B3" s="74">
        <v>0.5</v>
      </c>
      <c r="C3" s="13" t="s">
        <v>505</v>
      </c>
      <c r="D3" s="24">
        <v>0.8</v>
      </c>
      <c r="G3" s="14" t="s">
        <v>505</v>
      </c>
      <c r="H3" s="15" t="s">
        <v>1422</v>
      </c>
    </row>
    <row r="4" spans="1:8">
      <c r="A4" s="72" t="s">
        <v>2194</v>
      </c>
      <c r="B4" s="74">
        <v>0.05</v>
      </c>
      <c r="C4" s="13" t="s">
        <v>501</v>
      </c>
      <c r="D4" s="24">
        <v>0.12</v>
      </c>
      <c r="G4" s="15"/>
      <c r="H4" t="s">
        <v>1926</v>
      </c>
    </row>
    <row r="5" spans="1:8">
      <c r="A5" s="75" t="s">
        <v>410</v>
      </c>
      <c r="B5" s="74">
        <v>0.05</v>
      </c>
      <c r="C5" s="13" t="s">
        <v>502</v>
      </c>
      <c r="D5" s="24">
        <v>0.03</v>
      </c>
      <c r="G5" s="15"/>
      <c r="H5" t="s">
        <v>1928</v>
      </c>
    </row>
    <row r="6" spans="1:8">
      <c r="A6" s="72" t="s">
        <v>2197</v>
      </c>
      <c r="B6" s="74">
        <v>0.08</v>
      </c>
      <c r="C6" s="13" t="s">
        <v>168</v>
      </c>
      <c r="D6" s="24">
        <v>0.05</v>
      </c>
      <c r="G6" s="15"/>
      <c r="H6" t="s">
        <v>1929</v>
      </c>
    </row>
    <row r="7" spans="1:8">
      <c r="A7" s="72" t="s">
        <v>1455</v>
      </c>
      <c r="B7" s="74">
        <v>0.08</v>
      </c>
      <c r="C7" s="13" t="s">
        <v>215</v>
      </c>
      <c r="D7" s="24">
        <v>0</v>
      </c>
      <c r="G7" s="15"/>
      <c r="H7" t="s">
        <v>1930</v>
      </c>
    </row>
    <row r="8" spans="1:8">
      <c r="A8" s="72" t="s">
        <v>1450</v>
      </c>
      <c r="B8" s="74">
        <v>0.08</v>
      </c>
      <c r="C8" s="13" t="s">
        <v>503</v>
      </c>
      <c r="D8" s="24">
        <v>0</v>
      </c>
      <c r="G8" s="15"/>
      <c r="H8" t="s">
        <v>1931</v>
      </c>
    </row>
    <row r="9" spans="1:8">
      <c r="A9" s="72" t="s">
        <v>1452</v>
      </c>
      <c r="B9" s="74">
        <v>0.08</v>
      </c>
      <c r="C9" s="13" t="s">
        <v>254</v>
      </c>
      <c r="D9" s="24">
        <v>1</v>
      </c>
      <c r="G9" s="15"/>
      <c r="H9" t="s">
        <v>1932</v>
      </c>
    </row>
    <row r="10" spans="1:8">
      <c r="A10" s="72" t="s">
        <v>1979</v>
      </c>
      <c r="B10" s="74">
        <v>0.08</v>
      </c>
      <c r="G10" s="15"/>
      <c r="H10" t="s">
        <v>1933</v>
      </c>
    </row>
    <row r="11" spans="1:8">
      <c r="G11" s="15"/>
      <c r="H11" t="s">
        <v>1934</v>
      </c>
    </row>
    <row r="12" spans="1:8">
      <c r="A12" t="s">
        <v>1433</v>
      </c>
      <c r="G12" s="15"/>
      <c r="H12" t="s">
        <v>2269</v>
      </c>
    </row>
    <row r="13" spans="1:8">
      <c r="A13" s="83" t="s">
        <v>2042</v>
      </c>
      <c r="B13" s="83" t="s">
        <v>3</v>
      </c>
      <c r="C13" s="13" t="s">
        <v>157</v>
      </c>
      <c r="D13" s="13" t="s">
        <v>159</v>
      </c>
      <c r="G13" s="14" t="s">
        <v>501</v>
      </c>
      <c r="H13" t="s">
        <v>1979</v>
      </c>
    </row>
    <row r="14" spans="1:8">
      <c r="A14" s="82" t="s">
        <v>1454</v>
      </c>
      <c r="B14" s="84">
        <v>0.18</v>
      </c>
      <c r="C14" s="13" t="s">
        <v>505</v>
      </c>
      <c r="D14" s="24">
        <v>0.38</v>
      </c>
      <c r="G14" s="15"/>
      <c r="H14" t="s">
        <v>1867</v>
      </c>
    </row>
    <row r="15" spans="1:8">
      <c r="A15" s="82" t="s">
        <v>2058</v>
      </c>
      <c r="B15" s="84">
        <v>0.03</v>
      </c>
      <c r="C15" s="13" t="s">
        <v>501</v>
      </c>
      <c r="D15" s="24">
        <v>0.27</v>
      </c>
      <c r="G15" s="15"/>
      <c r="H15" t="s">
        <v>1980</v>
      </c>
    </row>
    <row r="16" spans="1:8">
      <c r="A16" s="82" t="s">
        <v>1455</v>
      </c>
      <c r="B16" s="84">
        <v>0.06</v>
      </c>
      <c r="C16" s="13" t="s">
        <v>502</v>
      </c>
      <c r="D16" s="24">
        <v>0.1</v>
      </c>
      <c r="G16" s="15"/>
      <c r="H16" t="s">
        <v>1981</v>
      </c>
    </row>
    <row r="17" spans="1:8">
      <c r="A17" s="82" t="s">
        <v>1450</v>
      </c>
      <c r="B17" s="84">
        <v>0.06</v>
      </c>
      <c r="C17" s="13" t="s">
        <v>168</v>
      </c>
      <c r="D17" s="24">
        <v>0.1</v>
      </c>
      <c r="G17" s="15"/>
      <c r="H17" t="s">
        <v>1982</v>
      </c>
    </row>
    <row r="18" spans="1:8">
      <c r="A18" s="82" t="s">
        <v>2197</v>
      </c>
      <c r="B18" s="84">
        <v>0.06</v>
      </c>
      <c r="C18" s="13" t="s">
        <v>215</v>
      </c>
      <c r="D18" s="24">
        <v>7.0000000000000007E-2</v>
      </c>
      <c r="G18" s="15"/>
      <c r="H18" t="s">
        <v>1983</v>
      </c>
    </row>
    <row r="19" spans="1:8">
      <c r="A19" s="82" t="s">
        <v>2045</v>
      </c>
      <c r="B19" s="84">
        <v>0.09</v>
      </c>
      <c r="C19" s="13" t="s">
        <v>503</v>
      </c>
      <c r="D19" s="24">
        <v>0.08</v>
      </c>
      <c r="H19" s="15" t="s">
        <v>1984</v>
      </c>
    </row>
    <row r="20" spans="1:8">
      <c r="A20" s="82" t="s">
        <v>2005</v>
      </c>
      <c r="B20" s="84">
        <v>0.05</v>
      </c>
      <c r="C20" s="13" t="s">
        <v>254</v>
      </c>
      <c r="D20" s="24">
        <v>1</v>
      </c>
      <c r="G20" s="20" t="s">
        <v>1996</v>
      </c>
      <c r="H20" t="s">
        <v>1997</v>
      </c>
    </row>
    <row r="21" spans="1:8">
      <c r="A21" s="82" t="s">
        <v>2006</v>
      </c>
      <c r="B21" s="84">
        <v>7.0000000000000007E-2</v>
      </c>
      <c r="G21" s="14" t="s">
        <v>168</v>
      </c>
      <c r="H21" t="s">
        <v>1935</v>
      </c>
    </row>
    <row r="22" spans="1:8">
      <c r="A22" s="82" t="s">
        <v>1606</v>
      </c>
      <c r="B22" s="84">
        <v>0.04</v>
      </c>
      <c r="G22" s="15"/>
      <c r="H22" t="s">
        <v>1936</v>
      </c>
    </row>
    <row r="23" spans="1:8">
      <c r="A23" s="82" t="s">
        <v>2007</v>
      </c>
      <c r="B23" s="84">
        <v>7.0000000000000007E-2</v>
      </c>
      <c r="G23" s="15"/>
      <c r="H23" t="s">
        <v>1937</v>
      </c>
    </row>
    <row r="24" spans="1:8">
      <c r="A24" s="82" t="s">
        <v>1635</v>
      </c>
      <c r="B24" s="84">
        <v>0.05</v>
      </c>
      <c r="G24" s="15"/>
      <c r="H24" t="s">
        <v>1938</v>
      </c>
    </row>
    <row r="25" spans="1:8">
      <c r="A25" s="82" t="s">
        <v>1632</v>
      </c>
      <c r="B25" s="84">
        <v>0.04</v>
      </c>
      <c r="G25" s="15"/>
      <c r="H25" t="s">
        <v>1939</v>
      </c>
    </row>
    <row r="26" spans="1:8">
      <c r="A26" s="82" t="s">
        <v>1631</v>
      </c>
      <c r="B26" s="84">
        <v>0.04</v>
      </c>
      <c r="G26" s="15"/>
      <c r="H26" t="s">
        <v>1940</v>
      </c>
    </row>
    <row r="27" spans="1:8">
      <c r="A27" s="82" t="s">
        <v>2048</v>
      </c>
      <c r="B27" s="84">
        <v>0.06</v>
      </c>
      <c r="G27" s="15"/>
      <c r="H27" t="s">
        <v>1941</v>
      </c>
    </row>
    <row r="28" spans="1:8">
      <c r="A28" s="82" t="s">
        <v>2003</v>
      </c>
      <c r="B28" s="84">
        <v>0.03</v>
      </c>
      <c r="G28" s="15"/>
      <c r="H28" t="s">
        <v>1942</v>
      </c>
    </row>
    <row r="29" spans="1:8">
      <c r="A29" s="82" t="s">
        <v>2053</v>
      </c>
      <c r="B29" s="84">
        <v>0.04</v>
      </c>
      <c r="G29" s="15"/>
      <c r="H29" t="s">
        <v>1943</v>
      </c>
    </row>
    <row r="30" spans="1:8">
      <c r="A30" s="82" t="s">
        <v>1694</v>
      </c>
      <c r="B30" s="84">
        <v>0.03</v>
      </c>
      <c r="G30" s="15"/>
      <c r="H30" t="s">
        <v>1944</v>
      </c>
    </row>
    <row r="31" spans="1:8">
      <c r="G31" s="15"/>
      <c r="H31" t="s">
        <v>1945</v>
      </c>
    </row>
    <row r="32" spans="1:8">
      <c r="A32" t="s">
        <v>1434</v>
      </c>
      <c r="G32" s="15"/>
      <c r="H32" t="s">
        <v>1946</v>
      </c>
    </row>
    <row r="33" spans="1:8">
      <c r="A33" s="87" t="s">
        <v>2042</v>
      </c>
      <c r="B33" s="87" t="s">
        <v>3</v>
      </c>
      <c r="C33" s="13" t="s">
        <v>157</v>
      </c>
      <c r="D33" s="13" t="s">
        <v>504</v>
      </c>
      <c r="G33" s="15"/>
      <c r="H33" t="s">
        <v>1947</v>
      </c>
    </row>
    <row r="34" spans="1:8">
      <c r="A34" s="86" t="s">
        <v>1454</v>
      </c>
      <c r="B34" s="88">
        <v>0.04</v>
      </c>
      <c r="C34" s="13" t="s">
        <v>505</v>
      </c>
      <c r="D34" s="9">
        <v>0.12</v>
      </c>
      <c r="G34" s="15"/>
      <c r="H34" t="s">
        <v>1948</v>
      </c>
    </row>
    <row r="35" spans="1:8">
      <c r="A35" s="87" t="s">
        <v>1420</v>
      </c>
      <c r="B35" s="88">
        <v>0.03</v>
      </c>
      <c r="C35" s="13" t="s">
        <v>501</v>
      </c>
      <c r="D35" s="9">
        <v>0.25</v>
      </c>
      <c r="G35" s="15"/>
      <c r="H35" t="s">
        <v>1949</v>
      </c>
    </row>
    <row r="36" spans="1:8">
      <c r="A36" s="87" t="s">
        <v>1423</v>
      </c>
      <c r="B36" s="88">
        <v>0.04</v>
      </c>
      <c r="C36" s="13" t="s">
        <v>502</v>
      </c>
      <c r="D36" s="9">
        <v>0.08</v>
      </c>
      <c r="G36" s="15"/>
      <c r="H36" t="s">
        <v>1950</v>
      </c>
    </row>
    <row r="37" spans="1:8">
      <c r="A37" s="87" t="s">
        <v>1599</v>
      </c>
      <c r="B37" s="88">
        <v>0.03</v>
      </c>
      <c r="C37" s="13" t="s">
        <v>168</v>
      </c>
      <c r="D37" s="9">
        <f>22%</f>
        <v>0.22</v>
      </c>
      <c r="G37" s="15"/>
      <c r="H37" t="s">
        <v>1951</v>
      </c>
    </row>
    <row r="38" spans="1:8">
      <c r="A38" s="87" t="s">
        <v>1602</v>
      </c>
      <c r="B38" s="88">
        <v>0.03</v>
      </c>
      <c r="C38" s="13" t="s">
        <v>215</v>
      </c>
      <c r="D38" s="9">
        <v>0.18</v>
      </c>
      <c r="G38" s="15"/>
      <c r="H38" t="s">
        <v>1952</v>
      </c>
    </row>
    <row r="39" spans="1:8">
      <c r="A39" s="87" t="s">
        <v>1978</v>
      </c>
      <c r="B39" s="88">
        <v>0.06</v>
      </c>
      <c r="C39" s="13" t="s">
        <v>503</v>
      </c>
      <c r="D39" s="9">
        <v>0.15</v>
      </c>
      <c r="G39" s="15"/>
      <c r="H39" t="s">
        <v>1953</v>
      </c>
    </row>
    <row r="40" spans="1:8">
      <c r="A40" s="87" t="s">
        <v>1977</v>
      </c>
      <c r="B40" s="88">
        <v>0.05</v>
      </c>
      <c r="C40" s="13" t="s">
        <v>254</v>
      </c>
      <c r="D40" s="9">
        <f>SUM(D34:D39)</f>
        <v>1</v>
      </c>
      <c r="G40" s="15"/>
      <c r="H40" t="s">
        <v>1954</v>
      </c>
    </row>
    <row r="41" spans="1:8">
      <c r="A41" s="87" t="s">
        <v>2197</v>
      </c>
      <c r="B41" s="88">
        <v>0.05</v>
      </c>
      <c r="G41" s="14" t="s">
        <v>215</v>
      </c>
      <c r="H41" t="s">
        <v>1955</v>
      </c>
    </row>
    <row r="42" spans="1:8">
      <c r="A42" s="87" t="s">
        <v>1980</v>
      </c>
      <c r="B42" s="88">
        <v>0.04</v>
      </c>
      <c r="G42" s="15"/>
      <c r="H42" t="s">
        <v>1956</v>
      </c>
    </row>
    <row r="43" spans="1:8">
      <c r="A43" s="87" t="s">
        <v>1997</v>
      </c>
      <c r="B43" s="88">
        <v>0.06</v>
      </c>
      <c r="G43" s="15"/>
      <c r="H43" t="s">
        <v>1957</v>
      </c>
    </row>
    <row r="44" spans="1:8">
      <c r="A44" s="89" t="s">
        <v>2094</v>
      </c>
      <c r="B44" s="88">
        <v>0.02</v>
      </c>
      <c r="G44" s="15"/>
      <c r="H44" t="s">
        <v>1958</v>
      </c>
    </row>
    <row r="45" spans="1:8">
      <c r="A45" s="87" t="s">
        <v>402</v>
      </c>
      <c r="B45" s="88">
        <v>0.04</v>
      </c>
      <c r="G45" s="15"/>
      <c r="H45" t="s">
        <v>1959</v>
      </c>
    </row>
    <row r="46" spans="1:8">
      <c r="A46" s="87" t="s">
        <v>1606</v>
      </c>
      <c r="B46" s="88">
        <v>0.04</v>
      </c>
      <c r="G46" s="15"/>
      <c r="H46" t="s">
        <v>1960</v>
      </c>
    </row>
    <row r="47" spans="1:8">
      <c r="A47" s="87" t="s">
        <v>1610</v>
      </c>
      <c r="B47" s="88">
        <v>0.04</v>
      </c>
      <c r="G47" s="15"/>
      <c r="H47" t="s">
        <v>1961</v>
      </c>
    </row>
    <row r="48" spans="1:8">
      <c r="A48" s="87" t="s">
        <v>387</v>
      </c>
      <c r="B48" s="88">
        <v>0.04</v>
      </c>
      <c r="G48" s="15"/>
      <c r="H48" t="s">
        <v>1962</v>
      </c>
    </row>
    <row r="49" spans="1:8">
      <c r="A49" s="87" t="s">
        <v>1417</v>
      </c>
      <c r="B49" s="88">
        <v>0.03</v>
      </c>
      <c r="G49" s="15"/>
      <c r="H49" t="s">
        <v>1963</v>
      </c>
    </row>
    <row r="50" spans="1:8">
      <c r="A50" s="87" t="s">
        <v>1635</v>
      </c>
      <c r="B50" s="88">
        <v>0.03</v>
      </c>
      <c r="G50" s="15"/>
      <c r="H50" t="s">
        <v>1964</v>
      </c>
    </row>
    <row r="51" spans="1:8">
      <c r="A51" s="87" t="s">
        <v>1631</v>
      </c>
      <c r="B51" s="88">
        <v>0.03</v>
      </c>
      <c r="G51" s="15"/>
      <c r="H51" t="s">
        <v>1965</v>
      </c>
    </row>
    <row r="52" spans="1:8">
      <c r="A52" s="87" t="s">
        <v>1643</v>
      </c>
      <c r="B52" s="88">
        <v>0.04</v>
      </c>
      <c r="G52" s="15"/>
      <c r="H52" t="s">
        <v>1966</v>
      </c>
    </row>
    <row r="53" spans="1:8">
      <c r="A53" s="87" t="s">
        <v>1724</v>
      </c>
      <c r="B53" s="88">
        <v>0.04</v>
      </c>
      <c r="G53" s="15"/>
      <c r="H53" t="s">
        <v>1967</v>
      </c>
    </row>
    <row r="54" spans="1:8">
      <c r="A54" s="89" t="s">
        <v>2093</v>
      </c>
      <c r="B54" s="88">
        <v>0.04</v>
      </c>
      <c r="G54" s="15"/>
      <c r="H54" t="s">
        <v>1968</v>
      </c>
    </row>
    <row r="55" spans="1:8">
      <c r="A55" s="87" t="s">
        <v>2002</v>
      </c>
      <c r="B55" s="88">
        <v>0.06</v>
      </c>
      <c r="G55" s="15"/>
      <c r="H55" t="s">
        <v>1969</v>
      </c>
    </row>
    <row r="56" spans="1:8">
      <c r="A56" s="87" t="s">
        <v>2003</v>
      </c>
      <c r="B56" s="88">
        <v>0.03</v>
      </c>
      <c r="G56" s="15"/>
      <c r="H56" t="s">
        <v>1970</v>
      </c>
    </row>
    <row r="57" spans="1:8">
      <c r="A57" s="87" t="s">
        <v>2005</v>
      </c>
      <c r="B57" s="88">
        <v>0.03</v>
      </c>
      <c r="G57" s="15"/>
      <c r="H57" t="s">
        <v>1971</v>
      </c>
    </row>
    <row r="58" spans="1:8">
      <c r="A58" s="87" t="s">
        <v>2096</v>
      </c>
      <c r="B58" s="88">
        <v>0.04</v>
      </c>
      <c r="G58" s="15"/>
      <c r="H58" t="s">
        <v>1972</v>
      </c>
    </row>
    <row r="59" spans="1:8">
      <c r="A59" s="87" t="s">
        <v>1694</v>
      </c>
      <c r="B59" s="88">
        <v>0.03</v>
      </c>
      <c r="H59" t="s">
        <v>2093</v>
      </c>
    </row>
    <row r="60" spans="1:8">
      <c r="A60" s="86"/>
      <c r="B60" s="86"/>
      <c r="G60" s="14" t="s">
        <v>503</v>
      </c>
      <c r="H60" t="s">
        <v>1973</v>
      </c>
    </row>
    <row r="61" spans="1:8">
      <c r="G61" s="15"/>
      <c r="H61" t="s">
        <v>1974</v>
      </c>
    </row>
    <row r="62" spans="1:8">
      <c r="G62" s="15"/>
      <c r="H62" t="s">
        <v>1975</v>
      </c>
    </row>
    <row r="63" spans="1:8">
      <c r="H63" t="s">
        <v>2002</v>
      </c>
    </row>
    <row r="64" spans="1:8">
      <c r="H64" t="s">
        <v>2003</v>
      </c>
    </row>
    <row r="65" spans="8:8">
      <c r="H65" t="s">
        <v>2005</v>
      </c>
    </row>
  </sheetData>
  <pageMargins left="0.511811024" right="0.511811024" top="0.78740157499999996" bottom="0.78740157499999996" header="0.31496062000000002" footer="0.31496062000000002"/>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F0C10-0ABB-4742-8EB1-3E7A4103A5EC}">
  <dimension ref="A1:H74"/>
  <sheetViews>
    <sheetView workbookViewId="0">
      <selection activeCell="C13" sqref="C13:D20"/>
    </sheetView>
  </sheetViews>
  <sheetFormatPr baseColWidth="10" defaultRowHeight="15"/>
  <cols>
    <col min="1" max="1" width="29.33203125" customWidth="1"/>
    <col min="3" max="3" width="19.1640625" bestFit="1" customWidth="1"/>
    <col min="4" max="4" width="17.5" bestFit="1" customWidth="1"/>
  </cols>
  <sheetData>
    <row r="1" spans="1:8">
      <c r="A1" s="56" t="s">
        <v>1412</v>
      </c>
      <c r="B1" s="6"/>
      <c r="C1" s="6"/>
      <c r="H1" t="s">
        <v>2095</v>
      </c>
    </row>
    <row r="2" spans="1:8">
      <c r="A2" s="72" t="s">
        <v>62</v>
      </c>
      <c r="B2" s="72" t="s">
        <v>521</v>
      </c>
      <c r="C2" s="13" t="s">
        <v>157</v>
      </c>
      <c r="D2" s="13" t="s">
        <v>158</v>
      </c>
      <c r="G2" s="14" t="s">
        <v>157</v>
      </c>
      <c r="H2" s="14" t="s">
        <v>1868</v>
      </c>
    </row>
    <row r="3" spans="1:8">
      <c r="A3" s="72" t="s">
        <v>1454</v>
      </c>
      <c r="B3" s="74">
        <v>0.5</v>
      </c>
      <c r="C3" s="13" t="s">
        <v>505</v>
      </c>
      <c r="D3" s="24">
        <v>0.8</v>
      </c>
      <c r="G3" s="14" t="s">
        <v>505</v>
      </c>
      <c r="H3" s="15" t="s">
        <v>1422</v>
      </c>
    </row>
    <row r="4" spans="1:8">
      <c r="A4" s="72" t="s">
        <v>2194</v>
      </c>
      <c r="B4" s="74">
        <v>0.05</v>
      </c>
      <c r="C4" s="13" t="s">
        <v>501</v>
      </c>
      <c r="D4" s="24">
        <v>0.05</v>
      </c>
      <c r="G4" s="15"/>
      <c r="H4" t="s">
        <v>1926</v>
      </c>
    </row>
    <row r="5" spans="1:8">
      <c r="A5" s="75" t="s">
        <v>1602</v>
      </c>
      <c r="B5" s="74">
        <v>0.1</v>
      </c>
      <c r="C5" s="13" t="s">
        <v>502</v>
      </c>
      <c r="D5" s="24">
        <v>0.03</v>
      </c>
      <c r="G5" s="15"/>
      <c r="H5" t="s">
        <v>1928</v>
      </c>
    </row>
    <row r="6" spans="1:8">
      <c r="A6" s="72" t="s">
        <v>2197</v>
      </c>
      <c r="B6" s="74">
        <v>0.08</v>
      </c>
      <c r="C6" s="13" t="s">
        <v>168</v>
      </c>
      <c r="D6" s="24">
        <v>0.05</v>
      </c>
      <c r="G6" s="15"/>
      <c r="H6" t="s">
        <v>1929</v>
      </c>
    </row>
    <row r="7" spans="1:8">
      <c r="A7" s="72" t="s">
        <v>1455</v>
      </c>
      <c r="B7" s="74">
        <v>0.08</v>
      </c>
      <c r="C7" s="13" t="s">
        <v>215</v>
      </c>
      <c r="D7" s="24">
        <v>0</v>
      </c>
      <c r="G7" s="15"/>
      <c r="H7" t="s">
        <v>1930</v>
      </c>
    </row>
    <row r="8" spans="1:8">
      <c r="A8" s="72" t="s">
        <v>1450</v>
      </c>
      <c r="B8" s="74">
        <v>0.08</v>
      </c>
      <c r="C8" s="13" t="s">
        <v>503</v>
      </c>
      <c r="D8" s="24">
        <v>0</v>
      </c>
      <c r="G8" s="15"/>
      <c r="H8" t="s">
        <v>1931</v>
      </c>
    </row>
    <row r="9" spans="1:8">
      <c r="A9" s="72" t="s">
        <v>1452</v>
      </c>
      <c r="B9" s="74">
        <v>0.08</v>
      </c>
      <c r="C9" s="13" t="s">
        <v>254</v>
      </c>
      <c r="D9" s="24">
        <v>1</v>
      </c>
      <c r="G9" s="15"/>
      <c r="H9" t="s">
        <v>1932</v>
      </c>
    </row>
    <row r="10" spans="1:8">
      <c r="A10" s="72" t="s">
        <v>1997</v>
      </c>
      <c r="B10" s="74">
        <v>0</v>
      </c>
      <c r="G10" s="15"/>
      <c r="H10" t="s">
        <v>1933</v>
      </c>
    </row>
    <row r="11" spans="1:8">
      <c r="G11" s="15"/>
      <c r="H11" t="s">
        <v>1934</v>
      </c>
    </row>
    <row r="12" spans="1:8">
      <c r="A12" t="s">
        <v>1433</v>
      </c>
      <c r="G12" s="15"/>
      <c r="H12" t="s">
        <v>2269</v>
      </c>
    </row>
    <row r="13" spans="1:8">
      <c r="A13" s="83" t="s">
        <v>2042</v>
      </c>
      <c r="B13" s="83" t="s">
        <v>3</v>
      </c>
      <c r="C13" s="13" t="s">
        <v>157</v>
      </c>
      <c r="D13" s="13" t="s">
        <v>159</v>
      </c>
      <c r="H13" t="s">
        <v>506</v>
      </c>
    </row>
    <row r="14" spans="1:8">
      <c r="A14" s="82" t="s">
        <v>1454</v>
      </c>
      <c r="B14" s="84">
        <v>0.18</v>
      </c>
      <c r="C14" s="13" t="s">
        <v>505</v>
      </c>
      <c r="D14" s="24">
        <v>0.38</v>
      </c>
      <c r="H14" t="s">
        <v>2272</v>
      </c>
    </row>
    <row r="15" spans="1:8">
      <c r="A15" s="82" t="s">
        <v>2058</v>
      </c>
      <c r="B15" s="84">
        <v>0.03</v>
      </c>
      <c r="C15" s="13" t="s">
        <v>501</v>
      </c>
      <c r="D15" s="24">
        <v>0.27</v>
      </c>
      <c r="H15" t="s">
        <v>2273</v>
      </c>
    </row>
    <row r="16" spans="1:8">
      <c r="A16" s="82" t="s">
        <v>1455</v>
      </c>
      <c r="B16" s="84">
        <v>0.06</v>
      </c>
      <c r="C16" s="13" t="s">
        <v>502</v>
      </c>
      <c r="D16" s="24">
        <v>0.1</v>
      </c>
      <c r="H16" t="s">
        <v>2274</v>
      </c>
    </row>
    <row r="17" spans="1:8">
      <c r="A17" s="82" t="s">
        <v>1450</v>
      </c>
      <c r="B17" s="84">
        <v>0.06</v>
      </c>
      <c r="C17" s="13" t="s">
        <v>168</v>
      </c>
      <c r="D17" s="24">
        <v>0.1</v>
      </c>
      <c r="H17" t="s">
        <v>2275</v>
      </c>
    </row>
    <row r="18" spans="1:8">
      <c r="A18" s="82" t="s">
        <v>2197</v>
      </c>
      <c r="B18" s="84">
        <v>0.06</v>
      </c>
      <c r="C18" s="13" t="s">
        <v>215</v>
      </c>
      <c r="D18" s="24">
        <v>7.0000000000000007E-2</v>
      </c>
      <c r="H18" t="s">
        <v>2276</v>
      </c>
    </row>
    <row r="19" spans="1:8">
      <c r="A19" s="82" t="s">
        <v>2045</v>
      </c>
      <c r="B19" s="84">
        <v>0.09</v>
      </c>
      <c r="C19" s="13" t="s">
        <v>503</v>
      </c>
      <c r="D19" s="24">
        <v>0.08</v>
      </c>
      <c r="H19" t="s">
        <v>2277</v>
      </c>
    </row>
    <row r="20" spans="1:8">
      <c r="A20" s="82" t="s">
        <v>2005</v>
      </c>
      <c r="B20" s="84">
        <v>0.05</v>
      </c>
      <c r="C20" s="13" t="s">
        <v>254</v>
      </c>
      <c r="D20" s="24">
        <v>1</v>
      </c>
      <c r="H20" t="s">
        <v>350</v>
      </c>
    </row>
    <row r="21" spans="1:8">
      <c r="A21" s="82" t="s">
        <v>2006</v>
      </c>
      <c r="B21" s="84">
        <v>7.0000000000000007E-2</v>
      </c>
    </row>
    <row r="22" spans="1:8">
      <c r="A22" s="82" t="s">
        <v>1606</v>
      </c>
      <c r="B22" s="84">
        <v>0.04</v>
      </c>
      <c r="G22" s="14" t="s">
        <v>501</v>
      </c>
      <c r="H22" t="s">
        <v>1979</v>
      </c>
    </row>
    <row r="23" spans="1:8">
      <c r="A23" s="82" t="s">
        <v>2007</v>
      </c>
      <c r="B23" s="84">
        <v>7.0000000000000007E-2</v>
      </c>
      <c r="G23" s="15"/>
      <c r="H23" t="s">
        <v>1867</v>
      </c>
    </row>
    <row r="24" spans="1:8">
      <c r="A24" s="82" t="s">
        <v>1635</v>
      </c>
      <c r="B24" s="84">
        <v>0.05</v>
      </c>
      <c r="G24" s="15"/>
      <c r="H24" t="s">
        <v>1980</v>
      </c>
    </row>
    <row r="25" spans="1:8">
      <c r="A25" s="82" t="s">
        <v>1632</v>
      </c>
      <c r="B25" s="84">
        <v>0.04</v>
      </c>
      <c r="G25" s="15"/>
      <c r="H25" t="s">
        <v>1981</v>
      </c>
    </row>
    <row r="26" spans="1:8">
      <c r="A26" s="82" t="s">
        <v>1631</v>
      </c>
      <c r="B26" s="84">
        <v>0.04</v>
      </c>
      <c r="G26" s="15"/>
      <c r="H26" t="s">
        <v>1982</v>
      </c>
    </row>
    <row r="27" spans="1:8">
      <c r="A27" s="82" t="s">
        <v>2048</v>
      </c>
      <c r="B27" s="84">
        <v>0.06</v>
      </c>
      <c r="G27" s="15"/>
      <c r="H27" t="s">
        <v>1983</v>
      </c>
    </row>
    <row r="28" spans="1:8">
      <c r="A28" s="82" t="s">
        <v>2003</v>
      </c>
      <c r="B28" s="84">
        <v>0.03</v>
      </c>
      <c r="H28" s="15" t="s">
        <v>1984</v>
      </c>
    </row>
    <row r="29" spans="1:8">
      <c r="A29" s="82" t="s">
        <v>2053</v>
      </c>
      <c r="B29" s="84">
        <v>0.04</v>
      </c>
      <c r="G29" s="20" t="s">
        <v>1996</v>
      </c>
      <c r="H29" t="s">
        <v>1997</v>
      </c>
    </row>
    <row r="30" spans="1:8">
      <c r="A30" s="82" t="s">
        <v>1694</v>
      </c>
      <c r="B30" s="84">
        <v>0.03</v>
      </c>
      <c r="G30" s="14" t="s">
        <v>168</v>
      </c>
      <c r="H30" t="s">
        <v>1935</v>
      </c>
    </row>
    <row r="31" spans="1:8">
      <c r="G31" s="15"/>
      <c r="H31" t="s">
        <v>1936</v>
      </c>
    </row>
    <row r="32" spans="1:8">
      <c r="A32" t="s">
        <v>1434</v>
      </c>
      <c r="G32" s="15"/>
      <c r="H32" t="s">
        <v>1937</v>
      </c>
    </row>
    <row r="33" spans="1:8">
      <c r="A33" s="87" t="s">
        <v>2042</v>
      </c>
      <c r="B33" s="87" t="s">
        <v>3</v>
      </c>
      <c r="C33" s="13" t="s">
        <v>157</v>
      </c>
      <c r="D33" s="13" t="s">
        <v>504</v>
      </c>
      <c r="G33" s="15"/>
      <c r="H33" t="s">
        <v>1938</v>
      </c>
    </row>
    <row r="34" spans="1:8">
      <c r="A34" s="86" t="s">
        <v>1454</v>
      </c>
      <c r="B34" s="88">
        <v>0.04</v>
      </c>
      <c r="C34" s="13" t="s">
        <v>505</v>
      </c>
      <c r="D34" s="9">
        <v>0.12</v>
      </c>
      <c r="G34" s="15"/>
      <c r="H34" t="s">
        <v>1939</v>
      </c>
    </row>
    <row r="35" spans="1:8">
      <c r="A35" s="87" t="s">
        <v>1420</v>
      </c>
      <c r="B35" s="88">
        <v>0.03</v>
      </c>
      <c r="C35" s="13" t="s">
        <v>501</v>
      </c>
      <c r="D35" s="9">
        <v>0.25</v>
      </c>
      <c r="G35" s="15"/>
      <c r="H35" t="s">
        <v>1940</v>
      </c>
    </row>
    <row r="36" spans="1:8">
      <c r="A36" s="87" t="s">
        <v>1423</v>
      </c>
      <c r="B36" s="88">
        <v>0.04</v>
      </c>
      <c r="C36" s="13" t="s">
        <v>502</v>
      </c>
      <c r="D36" s="9">
        <v>0.08</v>
      </c>
      <c r="G36" s="15"/>
      <c r="H36" t="s">
        <v>1941</v>
      </c>
    </row>
    <row r="37" spans="1:8">
      <c r="A37" s="87" t="s">
        <v>1599</v>
      </c>
      <c r="B37" s="88">
        <v>0.03</v>
      </c>
      <c r="C37" s="13" t="s">
        <v>168</v>
      </c>
      <c r="D37" s="9">
        <f>22%</f>
        <v>0.22</v>
      </c>
      <c r="G37" s="15"/>
      <c r="H37" t="s">
        <v>1942</v>
      </c>
    </row>
    <row r="38" spans="1:8">
      <c r="A38" s="87" t="s">
        <v>1602</v>
      </c>
      <c r="B38" s="88">
        <v>0.03</v>
      </c>
      <c r="C38" s="13" t="s">
        <v>215</v>
      </c>
      <c r="D38" s="9">
        <v>0.18</v>
      </c>
      <c r="G38" s="15"/>
      <c r="H38" t="s">
        <v>1943</v>
      </c>
    </row>
    <row r="39" spans="1:8">
      <c r="A39" s="87" t="s">
        <v>1978</v>
      </c>
      <c r="B39" s="88">
        <v>0.06</v>
      </c>
      <c r="C39" s="13" t="s">
        <v>503</v>
      </c>
      <c r="D39" s="9">
        <v>0.15</v>
      </c>
      <c r="G39" s="15"/>
      <c r="H39" t="s">
        <v>1944</v>
      </c>
    </row>
    <row r="40" spans="1:8">
      <c r="A40" s="87" t="s">
        <v>1977</v>
      </c>
      <c r="B40" s="88">
        <v>0.05</v>
      </c>
      <c r="C40" s="13" t="s">
        <v>254</v>
      </c>
      <c r="D40" s="9">
        <f>SUM(D34:D39)</f>
        <v>1</v>
      </c>
      <c r="G40" s="15"/>
      <c r="H40" t="s">
        <v>1945</v>
      </c>
    </row>
    <row r="41" spans="1:8">
      <c r="A41" s="87" t="s">
        <v>2197</v>
      </c>
      <c r="B41" s="88">
        <v>0.05</v>
      </c>
      <c r="G41" s="15"/>
      <c r="H41" t="s">
        <v>1946</v>
      </c>
    </row>
    <row r="42" spans="1:8">
      <c r="A42" s="87" t="s">
        <v>1980</v>
      </c>
      <c r="B42" s="88">
        <v>0.04</v>
      </c>
      <c r="G42" s="15"/>
      <c r="H42" t="s">
        <v>1947</v>
      </c>
    </row>
    <row r="43" spans="1:8">
      <c r="A43" s="87" t="s">
        <v>1997</v>
      </c>
      <c r="B43" s="88">
        <v>0.06</v>
      </c>
      <c r="G43" s="15"/>
      <c r="H43" t="s">
        <v>1948</v>
      </c>
    </row>
    <row r="44" spans="1:8">
      <c r="A44" s="89" t="s">
        <v>2094</v>
      </c>
      <c r="B44" s="88">
        <v>0.02</v>
      </c>
      <c r="G44" s="15"/>
      <c r="H44" t="s">
        <v>1949</v>
      </c>
    </row>
    <row r="45" spans="1:8">
      <c r="A45" s="87" t="s">
        <v>402</v>
      </c>
      <c r="B45" s="88">
        <v>0.04</v>
      </c>
      <c r="G45" s="15"/>
      <c r="H45" t="s">
        <v>1950</v>
      </c>
    </row>
    <row r="46" spans="1:8">
      <c r="A46" s="87" t="s">
        <v>1606</v>
      </c>
      <c r="B46" s="88">
        <v>0.04</v>
      </c>
      <c r="G46" s="15"/>
      <c r="H46" t="s">
        <v>1951</v>
      </c>
    </row>
    <row r="47" spans="1:8">
      <c r="A47" s="87" t="s">
        <v>1610</v>
      </c>
      <c r="B47" s="88">
        <v>0.04</v>
      </c>
      <c r="G47" s="15"/>
      <c r="H47" t="s">
        <v>1952</v>
      </c>
    </row>
    <row r="48" spans="1:8">
      <c r="A48" s="87" t="s">
        <v>387</v>
      </c>
      <c r="B48" s="88">
        <v>0.04</v>
      </c>
      <c r="G48" s="15"/>
      <c r="H48" t="s">
        <v>1953</v>
      </c>
    </row>
    <row r="49" spans="1:8">
      <c r="A49" s="87" t="s">
        <v>1417</v>
      </c>
      <c r="B49" s="88">
        <v>0.03</v>
      </c>
      <c r="G49" s="15"/>
      <c r="H49" t="s">
        <v>1954</v>
      </c>
    </row>
    <row r="50" spans="1:8">
      <c r="A50" s="87" t="s">
        <v>1635</v>
      </c>
      <c r="B50" s="88">
        <v>0.03</v>
      </c>
      <c r="G50" s="14" t="s">
        <v>215</v>
      </c>
      <c r="H50" t="s">
        <v>1955</v>
      </c>
    </row>
    <row r="51" spans="1:8">
      <c r="A51" s="87" t="s">
        <v>1631</v>
      </c>
      <c r="B51" s="88">
        <v>0.03</v>
      </c>
      <c r="G51" s="15"/>
      <c r="H51" t="s">
        <v>1956</v>
      </c>
    </row>
    <row r="52" spans="1:8">
      <c r="A52" s="87" t="s">
        <v>1643</v>
      </c>
      <c r="B52" s="88">
        <v>0.04</v>
      </c>
      <c r="G52" s="15"/>
      <c r="H52" t="s">
        <v>1957</v>
      </c>
    </row>
    <row r="53" spans="1:8">
      <c r="A53" s="87" t="s">
        <v>1724</v>
      </c>
      <c r="B53" s="88">
        <v>0.04</v>
      </c>
      <c r="G53" s="15"/>
      <c r="H53" t="s">
        <v>1958</v>
      </c>
    </row>
    <row r="54" spans="1:8">
      <c r="A54" s="89" t="s">
        <v>2093</v>
      </c>
      <c r="B54" s="88">
        <v>0.04</v>
      </c>
      <c r="G54" s="15"/>
      <c r="H54" t="s">
        <v>1959</v>
      </c>
    </row>
    <row r="55" spans="1:8">
      <c r="A55" s="87" t="s">
        <v>2002</v>
      </c>
      <c r="B55" s="88">
        <v>0.06</v>
      </c>
      <c r="G55" s="15"/>
      <c r="H55" t="s">
        <v>1960</v>
      </c>
    </row>
    <row r="56" spans="1:8">
      <c r="A56" s="87" t="s">
        <v>2003</v>
      </c>
      <c r="B56" s="88">
        <v>0.03</v>
      </c>
      <c r="G56" s="15"/>
      <c r="H56" t="s">
        <v>1961</v>
      </c>
    </row>
    <row r="57" spans="1:8">
      <c r="A57" s="87" t="s">
        <v>2005</v>
      </c>
      <c r="B57" s="88">
        <v>0.03</v>
      </c>
      <c r="G57" s="15"/>
      <c r="H57" t="s">
        <v>1962</v>
      </c>
    </row>
    <row r="58" spans="1:8">
      <c r="A58" s="87" t="s">
        <v>2096</v>
      </c>
      <c r="B58" s="88">
        <v>0.04</v>
      </c>
      <c r="G58" s="15"/>
      <c r="H58" t="s">
        <v>1963</v>
      </c>
    </row>
    <row r="59" spans="1:8">
      <c r="A59" s="87" t="s">
        <v>1694</v>
      </c>
      <c r="B59" s="88">
        <v>0.03</v>
      </c>
      <c r="G59" s="15"/>
      <c r="H59" t="s">
        <v>1964</v>
      </c>
    </row>
    <row r="60" spans="1:8">
      <c r="A60" s="86"/>
      <c r="B60" s="86"/>
      <c r="G60" s="15"/>
      <c r="H60" t="s">
        <v>1965</v>
      </c>
    </row>
    <row r="61" spans="1:8">
      <c r="G61" s="15"/>
      <c r="H61" t="s">
        <v>1966</v>
      </c>
    </row>
    <row r="62" spans="1:8">
      <c r="G62" s="15"/>
      <c r="H62" t="s">
        <v>1967</v>
      </c>
    </row>
    <row r="63" spans="1:8">
      <c r="G63" s="15"/>
      <c r="H63" t="s">
        <v>1968</v>
      </c>
    </row>
    <row r="64" spans="1:8">
      <c r="G64" s="15"/>
      <c r="H64" t="s">
        <v>1969</v>
      </c>
    </row>
    <row r="65" spans="7:8">
      <c r="G65" s="15"/>
      <c r="H65" t="s">
        <v>1970</v>
      </c>
    </row>
    <row r="66" spans="7:8">
      <c r="G66" s="15"/>
      <c r="H66" t="s">
        <v>1971</v>
      </c>
    </row>
    <row r="67" spans="7:8">
      <c r="G67" s="15"/>
      <c r="H67" t="s">
        <v>1972</v>
      </c>
    </row>
    <row r="68" spans="7:8">
      <c r="H68" t="s">
        <v>2093</v>
      </c>
    </row>
    <row r="69" spans="7:8">
      <c r="G69" s="14" t="s">
        <v>503</v>
      </c>
      <c r="H69" t="s">
        <v>1973</v>
      </c>
    </row>
    <row r="70" spans="7:8">
      <c r="G70" s="15"/>
      <c r="H70" t="s">
        <v>1974</v>
      </c>
    </row>
    <row r="71" spans="7:8">
      <c r="G71" s="15"/>
      <c r="H71" t="s">
        <v>1975</v>
      </c>
    </row>
    <row r="72" spans="7:8">
      <c r="H72" t="s">
        <v>2002</v>
      </c>
    </row>
    <row r="73" spans="7:8">
      <c r="H73" t="s">
        <v>2003</v>
      </c>
    </row>
    <row r="74" spans="7:8">
      <c r="H74" t="s">
        <v>2005</v>
      </c>
    </row>
  </sheetData>
  <pageMargins left="0.511811024" right="0.511811024" top="0.78740157499999996" bottom="0.78740157499999996" header="0.31496062000000002" footer="0.31496062000000002"/>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E3D85-3834-A34D-ABE0-660B9845CA42}">
  <dimension ref="A1:D14"/>
  <sheetViews>
    <sheetView workbookViewId="0">
      <selection activeCell="E8" sqref="E8"/>
    </sheetView>
  </sheetViews>
  <sheetFormatPr baseColWidth="10" defaultRowHeight="15"/>
  <sheetData>
    <row r="1" spans="1:4">
      <c r="A1" s="6" t="s">
        <v>2289</v>
      </c>
      <c r="B1" s="6"/>
      <c r="C1" s="6"/>
      <c r="D1" s="6"/>
    </row>
    <row r="2" spans="1:4">
      <c r="A2" s="73" t="s">
        <v>62</v>
      </c>
      <c r="B2" s="6" t="s">
        <v>3</v>
      </c>
      <c r="C2" s="6"/>
      <c r="D2" s="6"/>
    </row>
    <row r="3" spans="1:4">
      <c r="A3" s="6" t="s">
        <v>1454</v>
      </c>
      <c r="B3" s="10">
        <v>0.7</v>
      </c>
      <c r="C3" s="6"/>
      <c r="D3" s="6"/>
    </row>
    <row r="4" spans="1:4">
      <c r="A4" s="6" t="s">
        <v>506</v>
      </c>
      <c r="B4" s="10">
        <v>0.05</v>
      </c>
      <c r="C4" s="6"/>
      <c r="D4" s="6"/>
    </row>
    <row r="5" spans="1:4">
      <c r="A5" s="6" t="s">
        <v>1602</v>
      </c>
      <c r="B5" s="10">
        <v>0.05</v>
      </c>
      <c r="C5" s="6"/>
      <c r="D5" s="6"/>
    </row>
    <row r="6" spans="1:4">
      <c r="A6" s="6" t="s">
        <v>1452</v>
      </c>
      <c r="B6" s="10">
        <v>0.05</v>
      </c>
      <c r="C6" s="6"/>
      <c r="D6" s="6"/>
    </row>
    <row r="7" spans="1:4">
      <c r="A7" s="106" t="s">
        <v>2280</v>
      </c>
      <c r="B7" s="10">
        <v>0.05</v>
      </c>
      <c r="C7" s="6"/>
      <c r="D7" s="6"/>
    </row>
    <row r="8" spans="1:4">
      <c r="A8" s="106" t="s">
        <v>2285</v>
      </c>
      <c r="B8" s="10">
        <v>0.05</v>
      </c>
      <c r="C8" s="6"/>
      <c r="D8" s="6"/>
    </row>
    <row r="9" spans="1:4">
      <c r="A9" s="106" t="s">
        <v>2288</v>
      </c>
      <c r="B9" s="10">
        <v>0.05</v>
      </c>
      <c r="C9" s="6"/>
      <c r="D9" s="6"/>
    </row>
    <row r="10" spans="1:4">
      <c r="A10" s="6" t="s">
        <v>254</v>
      </c>
      <c r="B10" s="10">
        <v>1</v>
      </c>
      <c r="C10" s="6"/>
      <c r="D10" s="6"/>
    </row>
    <row r="11" spans="1:4">
      <c r="A11" s="6" t="s">
        <v>2264</v>
      </c>
      <c r="B11" s="6" t="s">
        <v>1494</v>
      </c>
      <c r="C11" s="6" t="s">
        <v>1412</v>
      </c>
      <c r="D11" s="6" t="s">
        <v>2268</v>
      </c>
    </row>
    <row r="12" spans="1:4">
      <c r="A12" s="6" t="s">
        <v>2265</v>
      </c>
      <c r="B12" s="8">
        <v>1.15E-2</v>
      </c>
      <c r="C12" s="8">
        <v>1.17E-2</v>
      </c>
      <c r="D12" s="8">
        <v>1.0166999999999999</v>
      </c>
    </row>
    <row r="13" spans="1:4">
      <c r="A13" s="6" t="s">
        <v>2266</v>
      </c>
      <c r="B13" s="8">
        <v>1.0200000000000001E-2</v>
      </c>
      <c r="C13" s="8">
        <v>1.06E-2</v>
      </c>
      <c r="D13" s="8">
        <v>1.0341</v>
      </c>
    </row>
    <row r="14" spans="1:4">
      <c r="A14" s="6" t="s">
        <v>2267</v>
      </c>
      <c r="B14" s="8">
        <v>1.01E-2</v>
      </c>
      <c r="C14" s="8">
        <v>1.0500000000000001E-2</v>
      </c>
      <c r="D14" s="8">
        <v>1.0419</v>
      </c>
    </row>
  </sheetData>
  <pageMargins left="0.511811024" right="0.511811024" top="0.78740157499999996" bottom="0.78740157499999996" header="0.31496062000000002" footer="0.3149606200000000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89D42-6B72-9E4F-AFC6-963A8255D9B0}">
  <dimension ref="A1:E121"/>
  <sheetViews>
    <sheetView topLeftCell="A24" workbookViewId="0">
      <selection activeCell="A41" sqref="A41"/>
    </sheetView>
  </sheetViews>
  <sheetFormatPr baseColWidth="10" defaultRowHeight="15"/>
  <cols>
    <col min="1" max="1" width="85.5" bestFit="1" customWidth="1"/>
  </cols>
  <sheetData>
    <row r="1" spans="1:5">
      <c r="A1" s="56" t="s">
        <v>1412</v>
      </c>
      <c r="B1" s="6" t="s">
        <v>3</v>
      </c>
      <c r="C1" t="s">
        <v>2098</v>
      </c>
    </row>
    <row r="2" spans="1:5">
      <c r="A2" s="72" t="s">
        <v>62</v>
      </c>
      <c r="B2" s="72" t="s">
        <v>521</v>
      </c>
      <c r="C2" s="14" t="s">
        <v>241</v>
      </c>
      <c r="D2" s="14" t="s">
        <v>2042</v>
      </c>
      <c r="E2" s="14" t="s">
        <v>2098</v>
      </c>
    </row>
    <row r="3" spans="1:5">
      <c r="A3" s="72" t="s">
        <v>1454</v>
      </c>
      <c r="B3" s="74">
        <v>0.5</v>
      </c>
      <c r="C3" s="15" t="s">
        <v>1412</v>
      </c>
      <c r="D3" s="15" t="s">
        <v>1454</v>
      </c>
      <c r="E3" s="11" t="s">
        <v>2099</v>
      </c>
    </row>
    <row r="4" spans="1:5">
      <c r="A4" s="72" t="s">
        <v>2194</v>
      </c>
      <c r="B4" s="74">
        <v>0.04</v>
      </c>
      <c r="C4" s="15" t="s">
        <v>1412</v>
      </c>
      <c r="D4" s="15" t="s">
        <v>1447</v>
      </c>
      <c r="E4" s="11" t="s">
        <v>2100</v>
      </c>
    </row>
    <row r="5" spans="1:5">
      <c r="A5" s="75" t="s">
        <v>410</v>
      </c>
      <c r="B5" s="74">
        <v>0.04</v>
      </c>
      <c r="C5" s="15" t="s">
        <v>1412</v>
      </c>
      <c r="D5" s="15" t="s">
        <v>410</v>
      </c>
      <c r="E5" s="11" t="s">
        <v>2101</v>
      </c>
    </row>
    <row r="6" spans="1:5">
      <c r="A6" s="72" t="s">
        <v>2195</v>
      </c>
      <c r="B6" s="74">
        <v>7.4999999999999997E-2</v>
      </c>
      <c r="C6" s="15" t="s">
        <v>1412</v>
      </c>
      <c r="D6" s="15" t="s">
        <v>1466</v>
      </c>
      <c r="E6" s="90" t="s">
        <v>2102</v>
      </c>
    </row>
    <row r="7" spans="1:5">
      <c r="A7" s="72" t="s">
        <v>1455</v>
      </c>
      <c r="B7" s="74">
        <v>0.08</v>
      </c>
      <c r="C7" s="15" t="s">
        <v>1412</v>
      </c>
      <c r="D7" s="15" t="s">
        <v>1455</v>
      </c>
      <c r="E7" s="11" t="s">
        <v>2103</v>
      </c>
    </row>
    <row r="8" spans="1:5">
      <c r="A8" s="72" t="s">
        <v>1450</v>
      </c>
      <c r="B8" s="74">
        <v>0.08</v>
      </c>
      <c r="C8" s="15" t="s">
        <v>1412</v>
      </c>
      <c r="D8" s="15" t="s">
        <v>1450</v>
      </c>
      <c r="E8" s="11" t="s">
        <v>2104</v>
      </c>
    </row>
    <row r="9" spans="1:5">
      <c r="A9" s="72" t="s">
        <v>1452</v>
      </c>
      <c r="B9" s="74">
        <v>0.08</v>
      </c>
      <c r="C9" s="15" t="s">
        <v>1412</v>
      </c>
      <c r="D9" s="15" t="s">
        <v>1452</v>
      </c>
      <c r="E9" s="11" t="s">
        <v>2100</v>
      </c>
    </row>
    <row r="10" spans="1:5">
      <c r="A10" s="72" t="s">
        <v>2097</v>
      </c>
      <c r="B10" s="74">
        <v>0.04</v>
      </c>
      <c r="C10" s="15" t="s">
        <v>1412</v>
      </c>
      <c r="D10" s="15" t="s">
        <v>2097</v>
      </c>
      <c r="E10" s="11" t="s">
        <v>2099</v>
      </c>
    </row>
    <row r="12" spans="1:5">
      <c r="A12" t="s">
        <v>1433</v>
      </c>
    </row>
    <row r="13" spans="1:5">
      <c r="A13" s="83" t="s">
        <v>2042</v>
      </c>
      <c r="B13" s="83" t="s">
        <v>3</v>
      </c>
    </row>
    <row r="14" spans="1:5">
      <c r="A14" s="82" t="s">
        <v>1454</v>
      </c>
      <c r="B14" s="84">
        <v>0.18</v>
      </c>
      <c r="C14" s="15" t="s">
        <v>1433</v>
      </c>
      <c r="D14" s="15" t="s">
        <v>1454</v>
      </c>
      <c r="E14" s="11" t="s">
        <v>2099</v>
      </c>
    </row>
    <row r="15" spans="1:5">
      <c r="A15" s="82" t="s">
        <v>2058</v>
      </c>
      <c r="B15" s="84">
        <v>0.03</v>
      </c>
      <c r="C15" s="15" t="s">
        <v>1433</v>
      </c>
      <c r="D15" s="15" t="s">
        <v>2058</v>
      </c>
      <c r="E15" s="11" t="s">
        <v>2099</v>
      </c>
    </row>
    <row r="16" spans="1:5">
      <c r="A16" s="82" t="s">
        <v>1455</v>
      </c>
      <c r="B16" s="84">
        <v>0.06</v>
      </c>
      <c r="C16" s="15" t="s">
        <v>1433</v>
      </c>
      <c r="D16" s="15" t="s">
        <v>1455</v>
      </c>
      <c r="E16" s="11" t="s">
        <v>2103</v>
      </c>
    </row>
    <row r="17" spans="1:5">
      <c r="A17" s="82" t="s">
        <v>1450</v>
      </c>
      <c r="B17" s="84">
        <v>0.06</v>
      </c>
      <c r="C17" s="15" t="s">
        <v>1433</v>
      </c>
      <c r="D17" s="15" t="s">
        <v>1450</v>
      </c>
      <c r="E17" s="11" t="s">
        <v>2104</v>
      </c>
    </row>
    <row r="18" spans="1:5">
      <c r="A18" s="82" t="s">
        <v>2054</v>
      </c>
      <c r="B18" s="84">
        <v>0.06</v>
      </c>
      <c r="C18" s="15" t="s">
        <v>1433</v>
      </c>
      <c r="D18" s="15" t="s">
        <v>2054</v>
      </c>
      <c r="E18" s="11" t="s">
        <v>2105</v>
      </c>
    </row>
    <row r="19" spans="1:5">
      <c r="A19" s="82" t="s">
        <v>2045</v>
      </c>
      <c r="B19" s="84">
        <v>0.09</v>
      </c>
      <c r="C19" s="15" t="s">
        <v>1433</v>
      </c>
      <c r="D19" s="15" t="s">
        <v>2045</v>
      </c>
      <c r="E19" s="11" t="s">
        <v>2106</v>
      </c>
    </row>
    <row r="20" spans="1:5">
      <c r="A20" s="82" t="s">
        <v>2005</v>
      </c>
      <c r="B20" s="84">
        <v>0.05</v>
      </c>
      <c r="C20" s="15" t="s">
        <v>1433</v>
      </c>
      <c r="D20" s="15" t="s">
        <v>2005</v>
      </c>
      <c r="E20" s="11" t="s">
        <v>2107</v>
      </c>
    </row>
    <row r="21" spans="1:5">
      <c r="A21" s="82" t="s">
        <v>2006</v>
      </c>
      <c r="B21" s="84">
        <v>7.0000000000000007E-2</v>
      </c>
      <c r="C21" s="15" t="s">
        <v>1433</v>
      </c>
      <c r="D21" s="15" t="s">
        <v>2006</v>
      </c>
      <c r="E21" s="11" t="s">
        <v>2108</v>
      </c>
    </row>
    <row r="22" spans="1:5">
      <c r="A22" s="82" t="s">
        <v>1606</v>
      </c>
      <c r="B22" s="84">
        <v>0.04</v>
      </c>
      <c r="C22" s="15" t="s">
        <v>1433</v>
      </c>
      <c r="D22" s="15" t="s">
        <v>1606</v>
      </c>
      <c r="E22" s="11" t="s">
        <v>2109</v>
      </c>
    </row>
    <row r="23" spans="1:5">
      <c r="A23" s="82" t="s">
        <v>2007</v>
      </c>
      <c r="B23" s="84">
        <v>7.0000000000000007E-2</v>
      </c>
      <c r="C23" s="15" t="s">
        <v>1433</v>
      </c>
      <c r="D23" s="15" t="s">
        <v>2007</v>
      </c>
      <c r="E23" s="11" t="s">
        <v>2110</v>
      </c>
    </row>
    <row r="24" spans="1:5">
      <c r="A24" s="82" t="s">
        <v>1635</v>
      </c>
      <c r="B24" s="84">
        <v>0.05</v>
      </c>
      <c r="C24" s="15" t="s">
        <v>1433</v>
      </c>
      <c r="D24" s="15" t="s">
        <v>1635</v>
      </c>
      <c r="E24" s="11" t="s">
        <v>2111</v>
      </c>
    </row>
    <row r="25" spans="1:5">
      <c r="A25" s="82" t="s">
        <v>1632</v>
      </c>
      <c r="B25" s="84">
        <v>0.04</v>
      </c>
      <c r="C25" s="15" t="s">
        <v>1433</v>
      </c>
      <c r="D25" s="15" t="s">
        <v>1632</v>
      </c>
      <c r="E25" s="11" t="s">
        <v>2112</v>
      </c>
    </row>
    <row r="26" spans="1:5">
      <c r="A26" s="82" t="s">
        <v>1631</v>
      </c>
      <c r="B26" s="84">
        <v>0.04</v>
      </c>
      <c r="C26" s="15" t="s">
        <v>1433</v>
      </c>
      <c r="D26" s="15" t="s">
        <v>1631</v>
      </c>
      <c r="E26" s="11" t="s">
        <v>2113</v>
      </c>
    </row>
    <row r="27" spans="1:5">
      <c r="A27" s="82" t="s">
        <v>2048</v>
      </c>
      <c r="B27" s="84">
        <v>0.06</v>
      </c>
      <c r="C27" s="15" t="s">
        <v>1433</v>
      </c>
      <c r="D27" s="15" t="s">
        <v>2048</v>
      </c>
      <c r="E27" s="11" t="s">
        <v>2114</v>
      </c>
    </row>
    <row r="28" spans="1:5">
      <c r="A28" s="82" t="s">
        <v>2003</v>
      </c>
      <c r="B28" s="84">
        <v>0.03</v>
      </c>
      <c r="C28" s="15" t="s">
        <v>1433</v>
      </c>
      <c r="D28" s="15" t="s">
        <v>2003</v>
      </c>
      <c r="E28" s="11" t="s">
        <v>2115</v>
      </c>
    </row>
    <row r="29" spans="1:5">
      <c r="A29" s="82" t="s">
        <v>2053</v>
      </c>
      <c r="B29" s="84">
        <v>0.04</v>
      </c>
      <c r="C29" s="15" t="s">
        <v>1433</v>
      </c>
      <c r="D29" s="15" t="s">
        <v>2053</v>
      </c>
      <c r="E29" s="11" t="s">
        <v>2116</v>
      </c>
    </row>
    <row r="30" spans="1:5">
      <c r="A30" s="82" t="s">
        <v>1694</v>
      </c>
      <c r="B30" s="84">
        <v>0.03</v>
      </c>
      <c r="C30" s="15" t="s">
        <v>1433</v>
      </c>
      <c r="D30" s="15" t="s">
        <v>1694</v>
      </c>
      <c r="E30" s="11" t="s">
        <v>2117</v>
      </c>
    </row>
    <row r="32" spans="1:5">
      <c r="A32" t="s">
        <v>1434</v>
      </c>
    </row>
    <row r="33" spans="1:5">
      <c r="A33" s="87" t="s">
        <v>2042</v>
      </c>
      <c r="B33" s="87" t="s">
        <v>3</v>
      </c>
    </row>
    <row r="34" spans="1:5">
      <c r="A34" s="86" t="s">
        <v>1454</v>
      </c>
      <c r="B34" s="88">
        <v>0.04</v>
      </c>
      <c r="C34" s="15" t="s">
        <v>1434</v>
      </c>
      <c r="D34" s="15" t="s">
        <v>1454</v>
      </c>
      <c r="E34" s="11" t="s">
        <v>2099</v>
      </c>
    </row>
    <row r="35" spans="1:5">
      <c r="A35" s="87" t="s">
        <v>1420</v>
      </c>
      <c r="B35" s="88">
        <v>0.03</v>
      </c>
      <c r="C35" s="15" t="s">
        <v>1434</v>
      </c>
      <c r="D35" s="15" t="s">
        <v>1420</v>
      </c>
      <c r="E35" s="11" t="s">
        <v>2118</v>
      </c>
    </row>
    <row r="36" spans="1:5">
      <c r="A36" s="87" t="s">
        <v>1423</v>
      </c>
      <c r="B36" s="88">
        <v>0.04</v>
      </c>
      <c r="C36" s="15" t="s">
        <v>1434</v>
      </c>
      <c r="D36" s="15" t="s">
        <v>1423</v>
      </c>
      <c r="E36" s="11" t="s">
        <v>2103</v>
      </c>
    </row>
    <row r="37" spans="1:5">
      <c r="A37" s="87" t="s">
        <v>1599</v>
      </c>
      <c r="B37" s="88">
        <v>0.03</v>
      </c>
      <c r="C37" s="15" t="s">
        <v>1434</v>
      </c>
      <c r="D37" s="15" t="s">
        <v>1599</v>
      </c>
      <c r="E37" s="11" t="s">
        <v>2104</v>
      </c>
    </row>
    <row r="38" spans="1:5">
      <c r="A38" s="87" t="s">
        <v>1602</v>
      </c>
      <c r="B38" s="88">
        <v>0.03</v>
      </c>
      <c r="C38" s="15" t="s">
        <v>1434</v>
      </c>
      <c r="D38" s="15" t="s">
        <v>1602</v>
      </c>
      <c r="E38" s="11" t="s">
        <v>2119</v>
      </c>
    </row>
    <row r="39" spans="1:5">
      <c r="A39" s="87" t="s">
        <v>1978</v>
      </c>
      <c r="B39" s="88">
        <v>0.06</v>
      </c>
      <c r="C39" s="15" t="s">
        <v>1434</v>
      </c>
      <c r="D39" s="15" t="s">
        <v>1978</v>
      </c>
      <c r="E39" s="11" t="s">
        <v>2120</v>
      </c>
    </row>
    <row r="40" spans="1:5">
      <c r="A40" s="87" t="s">
        <v>1977</v>
      </c>
      <c r="B40" s="88">
        <v>0.05</v>
      </c>
      <c r="C40" s="15" t="s">
        <v>1434</v>
      </c>
      <c r="D40" s="15" t="s">
        <v>1977</v>
      </c>
      <c r="E40" s="11" t="s">
        <v>2106</v>
      </c>
    </row>
    <row r="41" spans="1:5">
      <c r="A41" s="87" t="s">
        <v>2196</v>
      </c>
      <c r="B41" s="88">
        <v>0.05</v>
      </c>
      <c r="C41" s="15" t="s">
        <v>1434</v>
      </c>
      <c r="D41" s="15" t="s">
        <v>1867</v>
      </c>
      <c r="E41" s="11" t="s">
        <v>2100</v>
      </c>
    </row>
    <row r="42" spans="1:5">
      <c r="A42" s="87" t="s">
        <v>1980</v>
      </c>
      <c r="B42" s="88">
        <v>0.04</v>
      </c>
      <c r="C42" s="15" t="s">
        <v>1434</v>
      </c>
      <c r="D42" s="15" t="s">
        <v>1980</v>
      </c>
      <c r="E42" s="11" t="s">
        <v>2105</v>
      </c>
    </row>
    <row r="43" spans="1:5">
      <c r="A43" s="87" t="s">
        <v>1997</v>
      </c>
      <c r="B43" s="88">
        <v>0.06</v>
      </c>
      <c r="C43" s="15" t="s">
        <v>1434</v>
      </c>
      <c r="D43" s="15" t="s">
        <v>1997</v>
      </c>
      <c r="E43" s="11" t="s">
        <v>2121</v>
      </c>
    </row>
    <row r="44" spans="1:5">
      <c r="A44" s="89" t="s">
        <v>2094</v>
      </c>
      <c r="B44" s="88">
        <v>0.02</v>
      </c>
      <c r="C44" s="15" t="s">
        <v>1434</v>
      </c>
      <c r="D44" s="15" t="s">
        <v>2094</v>
      </c>
      <c r="E44" s="11" t="s">
        <v>2099</v>
      </c>
    </row>
    <row r="45" spans="1:5">
      <c r="A45" s="87" t="s">
        <v>402</v>
      </c>
      <c r="B45" s="88">
        <v>0.04</v>
      </c>
      <c r="C45" s="15" t="s">
        <v>1434</v>
      </c>
      <c r="D45" s="15" t="s">
        <v>402</v>
      </c>
      <c r="E45" s="11" t="s">
        <v>2122</v>
      </c>
    </row>
    <row r="46" spans="1:5">
      <c r="A46" s="87" t="s">
        <v>1606</v>
      </c>
      <c r="B46" s="88">
        <v>0.04</v>
      </c>
      <c r="C46" s="15" t="s">
        <v>1434</v>
      </c>
      <c r="D46" s="15" t="s">
        <v>1606</v>
      </c>
      <c r="E46" s="11" t="s">
        <v>2109</v>
      </c>
    </row>
    <row r="47" spans="1:5">
      <c r="A47" s="87" t="s">
        <v>1610</v>
      </c>
      <c r="B47" s="88">
        <v>0.04</v>
      </c>
      <c r="C47" s="15" t="s">
        <v>1434</v>
      </c>
      <c r="D47" s="15" t="s">
        <v>1610</v>
      </c>
      <c r="E47" s="11" t="s">
        <v>2110</v>
      </c>
    </row>
    <row r="48" spans="1:5">
      <c r="A48" s="87" t="s">
        <v>387</v>
      </c>
      <c r="B48" s="88">
        <v>0.04</v>
      </c>
      <c r="C48" s="15" t="s">
        <v>1434</v>
      </c>
      <c r="D48" s="15" t="s">
        <v>387</v>
      </c>
      <c r="E48" s="11" t="s">
        <v>2123</v>
      </c>
    </row>
    <row r="49" spans="1:5">
      <c r="A49" s="87" t="s">
        <v>1417</v>
      </c>
      <c r="B49" s="88">
        <v>0.03</v>
      </c>
      <c r="C49" s="15" t="s">
        <v>1434</v>
      </c>
      <c r="D49" s="15" t="s">
        <v>1417</v>
      </c>
      <c r="E49" s="11" t="s">
        <v>2103</v>
      </c>
    </row>
    <row r="50" spans="1:5">
      <c r="A50" s="87" t="s">
        <v>1635</v>
      </c>
      <c r="B50" s="88">
        <v>0.03</v>
      </c>
      <c r="C50" s="15" t="s">
        <v>1434</v>
      </c>
      <c r="D50" s="15" t="s">
        <v>1635</v>
      </c>
      <c r="E50" s="11" t="s">
        <v>2111</v>
      </c>
    </row>
    <row r="51" spans="1:5">
      <c r="A51" s="87" t="s">
        <v>1631</v>
      </c>
      <c r="B51" s="88">
        <v>0.03</v>
      </c>
      <c r="C51" s="15" t="s">
        <v>1434</v>
      </c>
      <c r="D51" s="15" t="s">
        <v>1631</v>
      </c>
      <c r="E51" s="11" t="s">
        <v>2113</v>
      </c>
    </row>
    <row r="52" spans="1:5">
      <c r="A52" s="87" t="s">
        <v>1643</v>
      </c>
      <c r="B52" s="88">
        <v>0.04</v>
      </c>
      <c r="C52" s="15" t="s">
        <v>1434</v>
      </c>
      <c r="D52" s="15" t="s">
        <v>1643</v>
      </c>
      <c r="E52" s="11" t="s">
        <v>2124</v>
      </c>
    </row>
    <row r="53" spans="1:5">
      <c r="A53" s="87" t="s">
        <v>1724</v>
      </c>
      <c r="B53" s="88">
        <v>0.04</v>
      </c>
      <c r="C53" s="15" t="s">
        <v>1434</v>
      </c>
      <c r="D53" s="15" t="s">
        <v>1724</v>
      </c>
      <c r="E53" s="11" t="s">
        <v>2125</v>
      </c>
    </row>
    <row r="54" spans="1:5">
      <c r="A54" s="89" t="s">
        <v>2093</v>
      </c>
      <c r="B54" s="88">
        <v>0.04</v>
      </c>
      <c r="C54" s="15" t="s">
        <v>1434</v>
      </c>
      <c r="D54" s="15" t="s">
        <v>2093</v>
      </c>
      <c r="E54" s="11" t="s">
        <v>2126</v>
      </c>
    </row>
    <row r="55" spans="1:5">
      <c r="A55" s="87" t="s">
        <v>2002</v>
      </c>
      <c r="B55" s="88">
        <v>0.06</v>
      </c>
      <c r="C55" s="15" t="s">
        <v>1434</v>
      </c>
      <c r="D55" s="15" t="s">
        <v>2002</v>
      </c>
      <c r="E55" s="11" t="s">
        <v>2114</v>
      </c>
    </row>
    <row r="56" spans="1:5">
      <c r="A56" s="87" t="s">
        <v>2003</v>
      </c>
      <c r="B56" s="88">
        <v>0.03</v>
      </c>
      <c r="C56" s="15" t="s">
        <v>1434</v>
      </c>
      <c r="D56" s="15" t="s">
        <v>2003</v>
      </c>
      <c r="E56" s="11" t="s">
        <v>2115</v>
      </c>
    </row>
    <row r="57" spans="1:5">
      <c r="A57" s="87" t="s">
        <v>2005</v>
      </c>
      <c r="B57" s="88">
        <v>0.03</v>
      </c>
      <c r="C57" s="15" t="s">
        <v>1434</v>
      </c>
      <c r="D57" s="15" t="s">
        <v>2005</v>
      </c>
      <c r="E57" s="11" t="s">
        <v>2107</v>
      </c>
    </row>
    <row r="58" spans="1:5">
      <c r="A58" s="87" t="s">
        <v>2096</v>
      </c>
      <c r="B58" s="88">
        <v>0.04</v>
      </c>
      <c r="C58" s="15" t="s">
        <v>1434</v>
      </c>
      <c r="D58" s="15" t="s">
        <v>2096</v>
      </c>
      <c r="E58" s="11" t="s">
        <v>2127</v>
      </c>
    </row>
    <row r="59" spans="1:5">
      <c r="A59" s="87" t="s">
        <v>1694</v>
      </c>
      <c r="B59" s="88">
        <v>0.03</v>
      </c>
      <c r="C59" s="15" t="s">
        <v>1434</v>
      </c>
      <c r="D59" s="15" t="s">
        <v>1694</v>
      </c>
      <c r="E59" s="11" t="s">
        <v>2117</v>
      </c>
    </row>
    <row r="68" spans="1:4">
      <c r="A68" s="15" t="s">
        <v>2128</v>
      </c>
    </row>
    <row r="69" spans="1:4">
      <c r="A69" s="15" t="s">
        <v>2129</v>
      </c>
    </row>
    <row r="70" spans="1:4">
      <c r="A70" s="14" t="s">
        <v>241</v>
      </c>
      <c r="B70" s="14" t="s">
        <v>2042</v>
      </c>
      <c r="C70" s="14" t="s">
        <v>2130</v>
      </c>
      <c r="D70" s="14" t="s">
        <v>2131</v>
      </c>
    </row>
    <row r="71" spans="1:4">
      <c r="A71" s="14" t="s">
        <v>1412</v>
      </c>
      <c r="B71" s="15" t="s">
        <v>1454</v>
      </c>
      <c r="C71" s="15" t="s">
        <v>2132</v>
      </c>
      <c r="D71" s="11" t="s">
        <v>2133</v>
      </c>
    </row>
    <row r="72" spans="1:4">
      <c r="A72" s="14" t="s">
        <v>1412</v>
      </c>
      <c r="B72" s="15" t="s">
        <v>1447</v>
      </c>
      <c r="C72" s="11" t="s">
        <v>2134</v>
      </c>
      <c r="D72" s="11" t="s">
        <v>2135</v>
      </c>
    </row>
    <row r="73" spans="1:4">
      <c r="A73" s="14" t="s">
        <v>1412</v>
      </c>
      <c r="B73" s="15" t="s">
        <v>410</v>
      </c>
      <c r="C73" s="11" t="s">
        <v>2136</v>
      </c>
      <c r="D73" s="11" t="s">
        <v>2137</v>
      </c>
    </row>
    <row r="74" spans="1:4">
      <c r="A74" s="14" t="s">
        <v>1412</v>
      </c>
      <c r="B74" s="15" t="s">
        <v>1867</v>
      </c>
      <c r="C74" s="11" t="s">
        <v>2138</v>
      </c>
      <c r="D74" s="11" t="s">
        <v>2139</v>
      </c>
    </row>
    <row r="75" spans="1:4">
      <c r="A75" s="14" t="s">
        <v>1412</v>
      </c>
      <c r="B75" s="15" t="s">
        <v>1455</v>
      </c>
      <c r="C75" s="11" t="s">
        <v>2140</v>
      </c>
      <c r="D75" s="11" t="s">
        <v>2141</v>
      </c>
    </row>
    <row r="76" spans="1:4">
      <c r="A76" s="14" t="s">
        <v>1412</v>
      </c>
      <c r="B76" s="15" t="s">
        <v>2142</v>
      </c>
      <c r="C76" s="11" t="s">
        <v>2143</v>
      </c>
      <c r="D76" s="11" t="s">
        <v>2144</v>
      </c>
    </row>
    <row r="77" spans="1:4">
      <c r="A77" s="14" t="s">
        <v>1412</v>
      </c>
      <c r="B77" s="15" t="s">
        <v>1452</v>
      </c>
      <c r="C77" s="11" t="s">
        <v>2145</v>
      </c>
      <c r="D77" s="11" t="s">
        <v>2146</v>
      </c>
    </row>
    <row r="78" spans="1:4">
      <c r="A78" s="14" t="s">
        <v>1412</v>
      </c>
      <c r="B78" s="15" t="s">
        <v>2097</v>
      </c>
      <c r="C78" s="15" t="s">
        <v>2132</v>
      </c>
      <c r="D78" s="11" t="s">
        <v>2147</v>
      </c>
    </row>
    <row r="79" spans="1:4">
      <c r="A79" s="14" t="s">
        <v>1433</v>
      </c>
      <c r="B79" s="15" t="s">
        <v>1454</v>
      </c>
      <c r="C79" s="15" t="s">
        <v>2132</v>
      </c>
      <c r="D79" s="11" t="s">
        <v>2133</v>
      </c>
    </row>
    <row r="80" spans="1:4">
      <c r="A80" s="14" t="s">
        <v>1433</v>
      </c>
      <c r="B80" s="15" t="s">
        <v>2058</v>
      </c>
      <c r="C80" s="15" t="s">
        <v>2132</v>
      </c>
      <c r="D80" s="11" t="s">
        <v>2133</v>
      </c>
    </row>
    <row r="81" spans="1:4">
      <c r="A81" s="14" t="s">
        <v>1433</v>
      </c>
      <c r="B81" s="15" t="s">
        <v>1455</v>
      </c>
      <c r="C81" s="11" t="s">
        <v>2140</v>
      </c>
      <c r="D81" s="11" t="s">
        <v>2141</v>
      </c>
    </row>
    <row r="82" spans="1:4">
      <c r="A82" s="14" t="s">
        <v>1433</v>
      </c>
      <c r="B82" s="15" t="s">
        <v>2142</v>
      </c>
      <c r="C82" s="11" t="s">
        <v>2143</v>
      </c>
      <c r="D82" s="11" t="s">
        <v>2144</v>
      </c>
    </row>
    <row r="83" spans="1:4">
      <c r="A83" s="14" t="s">
        <v>1433</v>
      </c>
      <c r="B83" s="15" t="s">
        <v>2054</v>
      </c>
      <c r="C83" s="11" t="s">
        <v>2148</v>
      </c>
      <c r="D83" s="11" t="s">
        <v>2149</v>
      </c>
    </row>
    <row r="84" spans="1:4">
      <c r="A84" s="14" t="s">
        <v>1433</v>
      </c>
      <c r="B84" s="15" t="s">
        <v>2045</v>
      </c>
      <c r="C84" s="11" t="s">
        <v>2150</v>
      </c>
      <c r="D84" s="11" t="s">
        <v>2151</v>
      </c>
    </row>
    <row r="85" spans="1:4">
      <c r="A85" s="14" t="s">
        <v>1433</v>
      </c>
      <c r="B85" s="15" t="s">
        <v>2005</v>
      </c>
      <c r="C85" s="11" t="s">
        <v>2152</v>
      </c>
      <c r="D85" s="11" t="s">
        <v>2153</v>
      </c>
    </row>
    <row r="86" spans="1:4">
      <c r="A86" s="14" t="s">
        <v>1433</v>
      </c>
      <c r="B86" s="15" t="s">
        <v>2006</v>
      </c>
      <c r="C86" s="11" t="s">
        <v>2154</v>
      </c>
      <c r="D86" s="11" t="s">
        <v>2155</v>
      </c>
    </row>
    <row r="87" spans="1:4">
      <c r="A87" s="14" t="s">
        <v>1433</v>
      </c>
      <c r="B87" s="15" t="s">
        <v>1606</v>
      </c>
      <c r="C87" s="11" t="s">
        <v>2156</v>
      </c>
      <c r="D87" s="11" t="s">
        <v>2157</v>
      </c>
    </row>
    <row r="88" spans="1:4">
      <c r="A88" s="14" t="s">
        <v>1433</v>
      </c>
      <c r="B88" s="15" t="s">
        <v>2007</v>
      </c>
      <c r="C88" s="11" t="s">
        <v>2158</v>
      </c>
      <c r="D88" s="11" t="s">
        <v>2159</v>
      </c>
    </row>
    <row r="89" spans="1:4">
      <c r="A89" s="14" t="s">
        <v>1433</v>
      </c>
      <c r="B89" s="15" t="s">
        <v>1635</v>
      </c>
      <c r="C89" s="11" t="s">
        <v>2160</v>
      </c>
      <c r="D89" s="11" t="s">
        <v>2161</v>
      </c>
    </row>
    <row r="90" spans="1:4">
      <c r="A90" s="14" t="s">
        <v>1433</v>
      </c>
      <c r="B90" s="15" t="s">
        <v>1632</v>
      </c>
      <c r="C90" s="11" t="s">
        <v>2162</v>
      </c>
      <c r="D90" s="11" t="s">
        <v>2163</v>
      </c>
    </row>
    <row r="91" spans="1:4">
      <c r="A91" s="14" t="s">
        <v>1433</v>
      </c>
      <c r="B91" s="15" t="s">
        <v>1631</v>
      </c>
      <c r="C91" s="11" t="s">
        <v>2164</v>
      </c>
      <c r="D91" s="11" t="s">
        <v>2165</v>
      </c>
    </row>
    <row r="92" spans="1:4">
      <c r="A92" s="14" t="s">
        <v>1433</v>
      </c>
      <c r="B92" s="15" t="s">
        <v>2048</v>
      </c>
      <c r="C92" s="11" t="s">
        <v>2166</v>
      </c>
      <c r="D92" s="11" t="s">
        <v>2167</v>
      </c>
    </row>
    <row r="93" spans="1:4">
      <c r="A93" s="14" t="s">
        <v>1433</v>
      </c>
      <c r="B93" s="15" t="s">
        <v>2003</v>
      </c>
      <c r="C93" s="11" t="s">
        <v>2168</v>
      </c>
      <c r="D93" s="11" t="s">
        <v>2169</v>
      </c>
    </row>
    <row r="94" spans="1:4">
      <c r="A94" s="14" t="s">
        <v>1433</v>
      </c>
      <c r="B94" s="15" t="s">
        <v>2053</v>
      </c>
      <c r="C94" s="11" t="s">
        <v>2170</v>
      </c>
      <c r="D94" s="11" t="s">
        <v>2171</v>
      </c>
    </row>
    <row r="95" spans="1:4">
      <c r="A95" s="14" t="s">
        <v>1433</v>
      </c>
      <c r="B95" s="15" t="s">
        <v>1694</v>
      </c>
      <c r="C95" s="11" t="s">
        <v>2172</v>
      </c>
      <c r="D95" s="11" t="s">
        <v>2173</v>
      </c>
    </row>
    <row r="96" spans="1:4">
      <c r="A96" s="14" t="s">
        <v>1434</v>
      </c>
      <c r="B96" s="15" t="s">
        <v>1454</v>
      </c>
      <c r="C96" s="15" t="s">
        <v>2132</v>
      </c>
      <c r="D96" s="11" t="s">
        <v>2133</v>
      </c>
    </row>
    <row r="97" spans="1:4">
      <c r="A97" s="14" t="s">
        <v>1434</v>
      </c>
      <c r="B97" s="15" t="s">
        <v>1420</v>
      </c>
      <c r="C97" s="11" t="s">
        <v>2174</v>
      </c>
      <c r="D97" s="11" t="s">
        <v>2175</v>
      </c>
    </row>
    <row r="98" spans="1:4">
      <c r="A98" s="14" t="s">
        <v>1434</v>
      </c>
      <c r="B98" s="15" t="s">
        <v>1423</v>
      </c>
      <c r="C98" s="11" t="s">
        <v>2140</v>
      </c>
      <c r="D98" s="11" t="s">
        <v>2141</v>
      </c>
    </row>
    <row r="99" spans="1:4">
      <c r="A99" s="14" t="s">
        <v>1434</v>
      </c>
      <c r="B99" s="15" t="s">
        <v>1599</v>
      </c>
      <c r="C99" s="11" t="s">
        <v>2143</v>
      </c>
      <c r="D99" s="11" t="s">
        <v>2144</v>
      </c>
    </row>
    <row r="100" spans="1:4">
      <c r="A100" s="14" t="s">
        <v>1434</v>
      </c>
      <c r="B100" s="15" t="s">
        <v>1602</v>
      </c>
      <c r="C100" s="11" t="s">
        <v>2176</v>
      </c>
      <c r="D100" s="11" t="s">
        <v>2177</v>
      </c>
    </row>
    <row r="101" spans="1:4">
      <c r="A101" s="14" t="s">
        <v>1434</v>
      </c>
      <c r="B101" s="15" t="s">
        <v>1978</v>
      </c>
      <c r="C101" s="11" t="s">
        <v>2150</v>
      </c>
      <c r="D101" s="15" t="s">
        <v>2178</v>
      </c>
    </row>
    <row r="102" spans="1:4">
      <c r="A102" s="14" t="s">
        <v>1434</v>
      </c>
      <c r="B102" s="15" t="s">
        <v>1977</v>
      </c>
      <c r="C102" s="11" t="s">
        <v>2150</v>
      </c>
      <c r="D102" s="11" t="s">
        <v>2151</v>
      </c>
    </row>
    <row r="103" spans="1:4">
      <c r="A103" s="14" t="s">
        <v>1434</v>
      </c>
      <c r="B103" s="15" t="s">
        <v>1867</v>
      </c>
      <c r="C103" s="15" t="s">
        <v>2138</v>
      </c>
      <c r="D103" s="15" t="s">
        <v>2139</v>
      </c>
    </row>
    <row r="104" spans="1:4">
      <c r="A104" s="14" t="s">
        <v>1434</v>
      </c>
      <c r="B104" s="15" t="s">
        <v>1980</v>
      </c>
      <c r="C104" s="15" t="s">
        <v>2148</v>
      </c>
      <c r="D104" s="15" t="s">
        <v>2149</v>
      </c>
    </row>
    <row r="105" spans="1:4">
      <c r="A105" s="14" t="s">
        <v>1434</v>
      </c>
      <c r="B105" s="15" t="s">
        <v>1997</v>
      </c>
      <c r="C105" s="15" t="s">
        <v>2179</v>
      </c>
      <c r="D105" s="15" t="s">
        <v>2180</v>
      </c>
    </row>
    <row r="106" spans="1:4">
      <c r="A106" s="14" t="s">
        <v>1434</v>
      </c>
      <c r="B106" s="15" t="s">
        <v>2094</v>
      </c>
      <c r="C106" s="15" t="s">
        <v>2132</v>
      </c>
      <c r="D106" s="15" t="s">
        <v>2181</v>
      </c>
    </row>
    <row r="107" spans="1:4">
      <c r="A107" s="14" t="s">
        <v>1434</v>
      </c>
      <c r="B107" s="15" t="s">
        <v>402</v>
      </c>
      <c r="C107" s="15" t="s">
        <v>2154</v>
      </c>
      <c r="D107" s="15" t="s">
        <v>2155</v>
      </c>
    </row>
    <row r="108" spans="1:4">
      <c r="A108" s="14" t="s">
        <v>1434</v>
      </c>
      <c r="B108" s="15" t="s">
        <v>1606</v>
      </c>
      <c r="C108" s="15" t="s">
        <v>2156</v>
      </c>
      <c r="D108" s="15" t="s">
        <v>2157</v>
      </c>
    </row>
    <row r="109" spans="1:4">
      <c r="A109" s="14" t="s">
        <v>1434</v>
      </c>
      <c r="B109" s="15" t="s">
        <v>1610</v>
      </c>
      <c r="C109" s="15" t="s">
        <v>2158</v>
      </c>
      <c r="D109" s="15" t="s">
        <v>2159</v>
      </c>
    </row>
    <row r="110" spans="1:4">
      <c r="A110" s="14" t="s">
        <v>1434</v>
      </c>
      <c r="B110" s="15" t="s">
        <v>387</v>
      </c>
      <c r="C110" s="15" t="s">
        <v>2182</v>
      </c>
      <c r="D110" s="15" t="s">
        <v>2183</v>
      </c>
    </row>
    <row r="111" spans="1:4">
      <c r="A111" s="14" t="s">
        <v>1434</v>
      </c>
      <c r="B111" s="15" t="s">
        <v>1417</v>
      </c>
      <c r="C111" s="15" t="s">
        <v>2184</v>
      </c>
      <c r="D111" s="15" t="s">
        <v>2185</v>
      </c>
    </row>
    <row r="112" spans="1:4">
      <c r="A112" s="14" t="s">
        <v>1434</v>
      </c>
      <c r="B112" s="15" t="s">
        <v>1635</v>
      </c>
      <c r="C112" s="15" t="s">
        <v>2160</v>
      </c>
      <c r="D112" s="15" t="s">
        <v>2161</v>
      </c>
    </row>
    <row r="113" spans="1:4">
      <c r="A113" s="14" t="s">
        <v>1434</v>
      </c>
      <c r="B113" s="15" t="s">
        <v>1631</v>
      </c>
      <c r="C113" s="15" t="s">
        <v>2164</v>
      </c>
      <c r="D113" s="15" t="s">
        <v>2165</v>
      </c>
    </row>
    <row r="114" spans="1:4">
      <c r="A114" s="14" t="s">
        <v>1434</v>
      </c>
      <c r="B114" s="15" t="s">
        <v>1643</v>
      </c>
      <c r="C114" s="15" t="s">
        <v>2186</v>
      </c>
      <c r="D114" s="15" t="s">
        <v>2187</v>
      </c>
    </row>
    <row r="115" spans="1:4">
      <c r="A115" s="14" t="s">
        <v>1434</v>
      </c>
      <c r="B115" s="15" t="s">
        <v>1724</v>
      </c>
      <c r="C115" s="15" t="s">
        <v>2188</v>
      </c>
      <c r="D115" s="15" t="s">
        <v>2189</v>
      </c>
    </row>
    <row r="116" spans="1:4">
      <c r="A116" s="14" t="s">
        <v>1434</v>
      </c>
      <c r="B116" s="15" t="s">
        <v>2093</v>
      </c>
      <c r="C116" s="15" t="s">
        <v>2190</v>
      </c>
      <c r="D116" s="15" t="s">
        <v>2191</v>
      </c>
    </row>
    <row r="117" spans="1:4">
      <c r="A117" s="14" t="s">
        <v>1434</v>
      </c>
      <c r="B117" s="15" t="s">
        <v>2002</v>
      </c>
      <c r="C117" s="15" t="s">
        <v>2166</v>
      </c>
      <c r="D117" s="15" t="s">
        <v>2167</v>
      </c>
    </row>
    <row r="118" spans="1:4">
      <c r="A118" s="14" t="s">
        <v>1434</v>
      </c>
      <c r="B118" s="15" t="s">
        <v>2003</v>
      </c>
      <c r="C118" s="15" t="s">
        <v>2168</v>
      </c>
      <c r="D118" s="15" t="s">
        <v>2169</v>
      </c>
    </row>
    <row r="119" spans="1:4">
      <c r="A119" s="14" t="s">
        <v>1434</v>
      </c>
      <c r="B119" s="15" t="s">
        <v>2005</v>
      </c>
      <c r="C119" s="15" t="s">
        <v>2152</v>
      </c>
      <c r="D119" s="15" t="s">
        <v>2153</v>
      </c>
    </row>
    <row r="120" spans="1:4">
      <c r="A120" s="14" t="s">
        <v>1434</v>
      </c>
      <c r="B120" s="15" t="s">
        <v>2096</v>
      </c>
      <c r="C120" s="11" t="s">
        <v>2192</v>
      </c>
      <c r="D120" s="15" t="s">
        <v>2193</v>
      </c>
    </row>
    <row r="121" spans="1:4">
      <c r="A121" s="14" t="s">
        <v>1434</v>
      </c>
      <c r="B121" s="15" t="s">
        <v>1694</v>
      </c>
      <c r="C121" s="15" t="s">
        <v>2172</v>
      </c>
      <c r="D121" s="11" t="s">
        <v>2173</v>
      </c>
    </row>
  </sheetData>
  <hyperlinks>
    <hyperlink ref="E3" r:id="rId1" xr:uid="{F4A1A6A5-5D04-3E4A-9BAE-4F8512FBB40A}"/>
    <hyperlink ref="E4" r:id="rId2" xr:uid="{B6955E76-ABE6-C74E-8D92-1F56B26586AD}"/>
    <hyperlink ref="E5" r:id="rId3" xr:uid="{448B9ED1-20AA-B843-837E-824025B65A95}"/>
    <hyperlink ref="E7" r:id="rId4" xr:uid="{50FDCB4A-0D92-C949-8595-E44E5B85CBD8}"/>
    <hyperlink ref="E8" r:id="rId5" xr:uid="{7D83BB29-A932-BF46-8CC9-BB0E056A78D4}"/>
    <hyperlink ref="E9" r:id="rId6" xr:uid="{F5BC70D1-1D2E-0F4C-8413-47974B9F4897}"/>
    <hyperlink ref="E10" r:id="rId7" xr:uid="{55ECD591-6349-3F4B-8BDE-EBE6FE749BEA}"/>
    <hyperlink ref="E14" r:id="rId8" xr:uid="{EB66FF19-473A-264E-B082-A73E684715B2}"/>
    <hyperlink ref="E15" r:id="rId9" xr:uid="{D751BBBC-EB85-5D49-8809-8FE7F2C78A43}"/>
    <hyperlink ref="E16" r:id="rId10" xr:uid="{5FD6CF72-BB3A-A743-8C3F-AFF02AD7B71E}"/>
    <hyperlink ref="E17" r:id="rId11" xr:uid="{B1016030-8A5E-D540-BA2E-CCCC534097DA}"/>
    <hyperlink ref="E18" r:id="rId12" xr:uid="{78207CF0-4B27-FE41-9C44-355FB3AD92B1}"/>
    <hyperlink ref="E19" r:id="rId13" xr:uid="{807F2875-C8B2-0A4A-9790-7909FBBC0F87}"/>
    <hyperlink ref="E20" r:id="rId14" xr:uid="{A5E89396-5734-1546-9DE2-AEF0A1E4763E}"/>
    <hyperlink ref="E21" r:id="rId15" xr:uid="{1B0BBE58-4311-8D42-968A-EC6CEBCE4DAA}"/>
    <hyperlink ref="E22" r:id="rId16" xr:uid="{C897CD90-CAEC-4841-9413-160EBA76663F}"/>
    <hyperlink ref="E23" r:id="rId17" xr:uid="{A96B99E7-14C4-234B-ABA4-E5D7539A9357}"/>
    <hyperlink ref="E24" r:id="rId18" xr:uid="{FB3F6CDF-063E-A947-96DB-076B813B2C84}"/>
    <hyperlink ref="E25" r:id="rId19" xr:uid="{6EB0A933-4D22-D147-B845-1A2F5B54D77C}"/>
    <hyperlink ref="E26" r:id="rId20" xr:uid="{1AD8E9CA-1069-BD4D-8ACE-0E6F4F048157}"/>
    <hyperlink ref="E27" r:id="rId21" xr:uid="{B29B3100-E06E-3942-BF18-334FEC72EFD8}"/>
    <hyperlink ref="E28" r:id="rId22" xr:uid="{373BB815-9FF0-B34D-9292-112BD2355AEE}"/>
    <hyperlink ref="E29" r:id="rId23" xr:uid="{6A972AE0-E5A2-4B45-86A5-32B676FCA831}"/>
    <hyperlink ref="E30" r:id="rId24" xr:uid="{6ADAA6A2-9CAE-A443-BB70-B4276895342B}"/>
    <hyperlink ref="E34" r:id="rId25" xr:uid="{7253F7CF-3782-FD47-A268-65C171D5BA06}"/>
    <hyperlink ref="E35" r:id="rId26" xr:uid="{C9BE1AF4-C241-D647-BA5D-2FA15D42FC40}"/>
    <hyperlink ref="E36" r:id="rId27" xr:uid="{25C58E12-AAF7-2245-A081-228A45810B06}"/>
    <hyperlink ref="E37" r:id="rId28" xr:uid="{3CA119AB-A45A-8A45-9289-B9A2CD42AC04}"/>
    <hyperlink ref="E38" r:id="rId29" xr:uid="{C9DEC562-94E1-4C47-903A-7A7567332786}"/>
    <hyperlink ref="E39" r:id="rId30" xr:uid="{C3D2EEB9-D1DE-604F-9F16-ACFF776733D4}"/>
    <hyperlink ref="E40" r:id="rId31" xr:uid="{6FA70B29-F7B6-6E40-85E1-189F4617B01C}"/>
    <hyperlink ref="E41" r:id="rId32" xr:uid="{BB66FC90-9C27-B14D-804E-FD9A46E0962D}"/>
    <hyperlink ref="E42" r:id="rId33" xr:uid="{2788057C-3E02-7E41-942B-BFC6E4407F4B}"/>
    <hyperlink ref="E43" r:id="rId34" xr:uid="{453BF12E-EC56-C44A-8D00-59B87539512B}"/>
    <hyperlink ref="E44" r:id="rId35" xr:uid="{EE98B028-445C-F248-9A02-FB70FB0BA377}"/>
    <hyperlink ref="E45" r:id="rId36" xr:uid="{872F84CA-606E-8C49-B948-2DA3EB3A13BB}"/>
    <hyperlink ref="E46" r:id="rId37" xr:uid="{E42406B9-DAFE-4D49-B4A3-AB83177D8D27}"/>
    <hyperlink ref="E47" r:id="rId38" xr:uid="{97743DFF-8E25-534B-B2E7-99145DD2D878}"/>
    <hyperlink ref="E48" r:id="rId39" xr:uid="{CACD59D6-D76F-C44C-83D7-A015B0FD02F9}"/>
    <hyperlink ref="E49" r:id="rId40" xr:uid="{60352E8C-3D12-9F4B-B1D1-24FF3611F734}"/>
    <hyperlink ref="E50" r:id="rId41" xr:uid="{67696050-82D6-3B44-9DEB-43E73752D2AC}"/>
    <hyperlink ref="E51" r:id="rId42" xr:uid="{2CB5BDB2-8B03-C94F-9008-88E4B51794A4}"/>
    <hyperlink ref="E52" r:id="rId43" xr:uid="{896F823F-9BFB-A946-8075-DA690E31ACDE}"/>
    <hyperlink ref="E53" r:id="rId44" xr:uid="{AD2B2A79-76F0-644B-888E-C1CDE8BD9B6A}"/>
    <hyperlink ref="E54" r:id="rId45" xr:uid="{9FCD9F6C-7624-4441-A498-75E93290A31A}"/>
    <hyperlink ref="E55" r:id="rId46" xr:uid="{72C887F4-8869-1543-A4FF-3F314EA182FC}"/>
    <hyperlink ref="E56" r:id="rId47" xr:uid="{9EDBFEF8-1826-0D49-8C98-2E66098F5122}"/>
    <hyperlink ref="E57" r:id="rId48" xr:uid="{565ACDE7-760E-694C-A8CC-E2707FEA0E85}"/>
    <hyperlink ref="E58" r:id="rId49" xr:uid="{35624018-979E-FD4C-BDFC-375ED3277FD1}"/>
    <hyperlink ref="E59" r:id="rId50" xr:uid="{8E777261-9C4D-8B4F-AEAA-A712C9933FD0}"/>
    <hyperlink ref="D71" r:id="rId51" display="https://maisretorno.com/tesouro-direto/tesouro-selic-01-03-2028" xr:uid="{6E5FB911-A0D3-1148-B176-C98DB95EB2F5}"/>
    <hyperlink ref="C72" r:id="rId52" display="https://www.kinea.com.br/wp-content/uploads/2026/02/KNIP_Carta-do-Gestor_01-2026.pdf" xr:uid="{FC5B6AB6-5669-6A4C-BC6A-FD62BA270F8C}"/>
    <hyperlink ref="D72" r:id="rId53" display="https://www.google.com/search?q=https://maisretorno.com/fundo/kinea-inflacao-curta-fif-classe-fic-rf-lp-rl" xr:uid="{63C03495-8640-9F4D-A5B9-58AB943B7EC6}"/>
    <hyperlink ref="C73" r:id="rId54" display="https://cresol.com.br/wp-content/uploads/2025/01/ICATU-VANGUARDA-FIC-FIRF-INFLACAO-CURTA-PREVIDENCIARIO.pdf" xr:uid="{4AA468BD-866A-1E4E-A723-FFC90C9482C6}"/>
    <hyperlink ref="D73" r:id="rId55" display="https://maisretorno.com/fundo/icatu-vanguarda-fc-fif-rf-inflacao-curta-previdenciario-rl" xr:uid="{121E7FC9-A49B-9949-BF45-76817465447D}"/>
    <hyperlink ref="C74" r:id="rId56" display="https://www.kinea.com.br/wp-content/uploads/2026/02/KNDI_Carta-do-Gestor_02-2026.pdf" xr:uid="{D0F3450F-AC37-D34F-A1E0-BE626FE6A8C4}"/>
    <hyperlink ref="D74" r:id="rId57" display="https://maisretorno.com/fundo/kinea-incentivado-colaboradores-fif-incentivado-investimento-deb-infra-rf-cp-rl-1" xr:uid="{7428568C-4B72-3744-A160-0738DDCC0F93}"/>
    <hyperlink ref="C75" r:id="rId58" display="https://www.jgp.com.br/wp-content/uploads/2026/03/JGP_Relatorio-de-Gestao_Fundos-de-Credito_Fev26.pdf" xr:uid="{9BDF0A65-D55D-3C40-B5D1-6AE2DEAF5F02}"/>
    <hyperlink ref="D75" r:id="rId59" display="https://maisretorno.com/fundo/jgp-corporate-fic-fif-rf-cp-lp-rl" xr:uid="{9C343AC3-1399-A147-97BD-0DB259032C0A}"/>
    <hyperlink ref="C76" r:id="rId60" display="https://www.spxusa.com/wp-content/uploads/2020/12/SPX-SEAHAWK-RL-FIF-CIC-RF-CP-LP-7.pdf" xr:uid="{F3F04F64-F9F3-2A43-8C88-26640EEA4E00}"/>
    <hyperlink ref="D76" r:id="rId61" display="https://maisretorno.com/fundo/spx-seahawk-fif-cic-rf-cp-lp-rl" xr:uid="{650573CC-B5F8-C04D-960E-49F2F6295B81}"/>
    <hyperlink ref="C77" r:id="rId62" display="https://www.kinea.com.br/wp-content/uploads/2026/03/Carta-do-Gestor-Oportunidade-Geral-Sub-I-2026-02.pdf" xr:uid="{1BD6D4B8-681C-6349-B4B5-9EE6BE528BA5}"/>
    <hyperlink ref="D77" r:id="rId63" display="https://maisretorno.com/fundo/kinea-oportunidade-fi-financeiro-rf-cp-rl" xr:uid="{04A4A869-ABD7-AE4E-A88D-B1A56CC9DF1A}"/>
    <hyperlink ref="D78" r:id="rId64" display="https://maisretorno.com/tesouro-direto/tesouro-ipca-15-05-2035" xr:uid="{ED110C58-CC3F-1443-BDD1-E75978E64B16}"/>
    <hyperlink ref="D79" r:id="rId65" display="https://maisretorno.com/tesouro-direto/tesouro-selic-01-03-2028" xr:uid="{D3777572-DDAC-F34A-BABA-73B581C381EE}"/>
    <hyperlink ref="D80" r:id="rId66" display="https://maisretorno.com/tesouro-direto/tesouro-selic-01-03-2028" xr:uid="{18E09C25-4271-C747-B596-D99EF7F11173}"/>
    <hyperlink ref="C81" r:id="rId67" display="https://www.jgp.com.br/wp-content/uploads/2026/03/JGP_Relatorio-de-Gestao_Fundos-de-Credito_Fev26.pdf" xr:uid="{C50174CE-32DB-374B-A31B-D0AB55FD3352}"/>
    <hyperlink ref="D81" r:id="rId68" display="https://maisretorno.com/fundo/jgp-corporate-fic-fif-rf-cp-lp-rl" xr:uid="{6E5E23EB-2BAE-5143-BDD9-D9313B012D9D}"/>
    <hyperlink ref="C82" r:id="rId69" display="https://www.spxusa.com/wp-content/uploads/2020/12/SPX-SEAHAWK-RL-FIF-CIC-RF-CP-LP-7.pdf" xr:uid="{E6F683F1-CEC4-A24E-B2E1-F38FB8506A13}"/>
    <hyperlink ref="D82" r:id="rId70" display="https://maisretorno.com/fundo/spx-seahawk-fif-cic-rf-cp-lp-rl" xr:uid="{EDBDDC2D-043D-0144-BC64-8DC15E74F2D5}"/>
    <hyperlink ref="C83" r:id="rId71" display="https://www.arxinvestimentos.com.br/content/dam/arxinvestment/documents/general/en/2026/RG_ARXInvestimentos_fevereiro26.pdf" xr:uid="{14F49335-8CE5-0F4D-B953-E3778CAAA027}"/>
    <hyperlink ref="D83" r:id="rId72" display="https://maisretorno.com/fundo/arx-hedge-fic-incentivado-investimento-financeiro-infra-rf-rl" xr:uid="{2FCD117B-9EE0-0344-B9BE-0B11E9F0C453}"/>
    <hyperlink ref="C84" r:id="rId73" display="https://investidor10.com.br/etfs/ib5m11/" xr:uid="{A700B93E-C62F-8744-BF23-D73BF9AE69C6}"/>
    <hyperlink ref="D84" r:id="rId74" display="https://investidor10.com.br/etfs/ib5m11/" xr:uid="{BB94A6DE-C223-0740-B69E-6E92391392BF}"/>
    <hyperlink ref="C85" r:id="rId75" display="https://www.morganstanley.com/im/publication/msinvf/factsheet/g2/fs_msinvf_globalfixedincomeopportunities_i_ensg.pdf" xr:uid="{4BD2DA09-F829-FC4F-B197-294E7F46D294}"/>
    <hyperlink ref="D85" r:id="rId76" display="https://www.morganstanley.com/im/en-ch/intermediary-investor/funds-and-performance/morgan-stanley-investment-funds/fixed-income/global-fixed-income-opportunities.html" xr:uid="{C029508F-1863-E94C-8B42-F40466918654}"/>
    <hyperlink ref="C86" r:id="rId77" display="https://www.kinea.com.br/wp-content/uploads/2026/03/OnePage-Atlas-II-Geral-Sub-I-2026-02.pdf" xr:uid="{B48F36B3-5762-FB4A-B2E0-620428F57D7D}"/>
    <hyperlink ref="D86" r:id="rId78" display="https://maisretorno.com/fundo/kinea-atlas-ii-fi-financeiro-multimercado-rl-1" xr:uid="{F6DB6305-B83C-DC42-8727-A5EA0EEEF7A0}"/>
    <hyperlink ref="C87" r:id="rId79" display="https://www.ibiunainvest.com.br/wp-content/uploads/fundos/RelatorioMensal_IbiunaHedgeSTHFIFCIC.pdf" xr:uid="{8D518703-A2E1-3640-94C6-7B29385541F0}"/>
    <hyperlink ref="D87" r:id="rId80" display="https://maisretorno.com/fundo/ibiuna-hedge-st-advisory-fif-classe-fic-multimercado-rl" xr:uid="{F8B8EC84-33F1-B046-9224-680125F729E7}"/>
    <hyperlink ref="C88" r:id="rId81" display="https://wspf.bradesco.com.br/wsFundosInvestimentos/File/JCOT_014589_RELATORIO_MENSAL.pdf" xr:uid="{BE3F399F-B605-7E4F-A533-DA16FFC33555}"/>
    <hyperlink ref="D88" r:id="rId82" display="https://maisretorno.com/fundo/kapitalo-kappa-advisory-fif-cotas-fim" xr:uid="{F71D8B4C-A13C-DF48-924D-40CD0B9973C4}"/>
    <hyperlink ref="C89" r:id="rId83" display="https://www.dynamo.com.br/wp-content/uploads/2021/08/8a959643a0a84060cd1345baab6d48d5e45a6f7e.pdf" xr:uid="{5C616B5F-595F-4244-8A13-0B3376738264}"/>
    <hyperlink ref="D89" r:id="rId84" display="https://maisretorno.com/fundo/dynamo-cougar-fi-financeiro" xr:uid="{D00FE0F8-2C56-9347-8FCA-4E525A7DBC2C}"/>
    <hyperlink ref="C90" r:id="rId85" display="https://bogaricapital.com.br/wp-content/uploads/2025/07/Relatorio-de-Desempenho-Bogari-Value-FIC-FIA-2025-06.pdf" xr:uid="{F3B1009C-FBA7-8640-8AD9-B61CA6E2BDFA}"/>
    <hyperlink ref="D90" r:id="rId86" display="https://maisretorno.com/fundo/bogari-value-o-fic-fia-responsabilidade-ltda" xr:uid="{9F536542-27B3-8443-8CD3-F417DC336CA3}"/>
    <hyperlink ref="C91" r:id="rId87" display="https://www.atmoscapital.com.br/relatorio_mensal.php" xr:uid="{D88C944A-86E7-5E4C-A25F-D6DFA842CCAF}"/>
    <hyperlink ref="D91" r:id="rId88" display="https://maisretorno.com/fundo/atmos-master-fi-financeiro-acoes?id=11188572000162:fi" xr:uid="{6F711650-9D9A-144B-A8DA-7871D4AE0AB4}"/>
    <hyperlink ref="C92" r:id="rId89" display="https://investidor10.com.br/etfs/ivvb11/" xr:uid="{CCA23619-536A-E344-9890-81C38678674C}"/>
    <hyperlink ref="D92" r:id="rId90" display="https://maisretorno.com/etf/ivvb11" xr:uid="{E5056794-FAAD-0E4B-AF95-30D3A27BF2C8}"/>
    <hyperlink ref="C93" r:id="rId91" display="https://am.jpmorgan.com/content/dam/jpm-am-aem/asiapacific/sg/en/literature/fact-sheet/factsheet-jpmorgan-global-equity-premium-income-active-ucits-etf.pdf" xr:uid="{737FAE33-9EB7-D344-9AAB-B74C736CB446}"/>
    <hyperlink ref="D93" r:id="rId92" display="https://maisretorno.com/fundo/access-jpmorgan-global-research-enhanced-index-equity-classe-investimento-acoes-ie-rl" xr:uid="{A5DD63B9-D288-6C47-A569-F4C77FB33EDF}"/>
    <hyperlink ref="C94" r:id="rId93" display="https://www.xpasset.com.br/fundos/xp-gold/" xr:uid="{820A48A5-C1AD-E647-B7C3-B358030A7EAB}"/>
    <hyperlink ref="D94" r:id="rId94" display="https://maisretorno.com/fundo/trend-ouro-fif-multimercado-rl" xr:uid="{E0772A40-C9E6-3E43-A81F-952E1E711330}"/>
    <hyperlink ref="C95" r:id="rId95" display="https://hashdex.com/pt-BR/products/hash11/documents" xr:uid="{C5E0AD9E-E359-E54C-A243-5137201FC414}"/>
    <hyperlink ref="D95" r:id="rId96" display="https://hashdex.com/pt-BR/products/hash11/performance" xr:uid="{9E00BCC7-8C58-164C-BB61-68C7A4C4F9C1}"/>
    <hyperlink ref="D96" r:id="rId97" display="https://maisretorno.com/tesouro-direto/tesouro-selic-01-03-2028" xr:uid="{E8DC5311-1C43-C04A-9829-9DE43E87C492}"/>
    <hyperlink ref="C97" r:id="rId98" display="https://capitaniainvestimentos.com.br/wp-content/uploads/relatorios/relatorio-mensal-202511.pdf" xr:uid="{99F212A0-673A-ED46-8A7D-F11748392DC3}"/>
    <hyperlink ref="D97" r:id="rId99" display="https://maisretorno.com/fundo/capitania-premium-45-fic-fif-rf-cp-lp-rl" xr:uid="{EA07A8C2-FC4A-5746-AF87-67333A971B7E}"/>
    <hyperlink ref="C98" r:id="rId100" display="https://www.jgp.com.br/wp-content/uploads/2026/03/JGP_Relatorio-de-Gestao_Fundos-de-Credito_Fev26.pdf" xr:uid="{A214B072-EC59-4249-9FBA-0AFB71D06299}"/>
    <hyperlink ref="D98" r:id="rId101" display="https://maisretorno.com/fundo/jgp-corporate-fic-fif-rf-cp-lp-rl" xr:uid="{950A2DC1-1393-E449-8DFC-0C75A6EC8D08}"/>
    <hyperlink ref="C99" r:id="rId102" display="https://www.spxusa.com/wp-content/uploads/2020/12/SPX-SEAHAWK-RL-FIF-CIC-RF-CP-LP-7.pdf" xr:uid="{AA7B8F44-100A-D243-9791-FECFE3D122C9}"/>
    <hyperlink ref="D99" r:id="rId103" display="https://maisretorno.com/fundo/spx-seahawk-fif-cic-rf-cp-lp-rl" xr:uid="{FDF8B816-289C-CD4F-A4BA-2624E5DD92A1}"/>
    <hyperlink ref="C100" r:id="rId104" display="https://valorainvest.com.br/wp-content/uploads/2026/03/Relatorio-de-Gestao-VGPR11-Janeiro-2026.pdf" xr:uid="{F9E4D279-08DB-E84A-91F5-8CA031910D6F}"/>
    <hyperlink ref="D100" r:id="rId105" display="https://valorainvest.com.br/fundo/valora-guardian/" xr:uid="{F4743CCF-5DE1-AF4C-8E49-BA326962E153}"/>
    <hyperlink ref="C101" r:id="rId106" display="https://investidor10.com.br/etfs/imab11/" xr:uid="{5C595735-DB8A-224D-8D36-7DAE55C29C83}"/>
    <hyperlink ref="C102" r:id="rId107" display="https://investidor10.com.br/etfs/ib5m11/" xr:uid="{3FE92B3C-2411-8D41-A3FE-E956ACF7F156}"/>
    <hyperlink ref="D102" r:id="rId108" display="https://investidor10.com.br/etfs/ib5m11/" xr:uid="{7F0E002F-1101-A246-9EF7-4130F6A9BC07}"/>
    <hyperlink ref="C120" r:id="rId109" display="https://investidor10.com.br/etfs/gold11/" xr:uid="{39E70FFD-81F8-4346-B742-4D00A4DA5E7C}"/>
    <hyperlink ref="D121" r:id="rId110" display="https://hashdex.com/pt-BR/products/hash11/performance" xr:uid="{DF5FEAFB-A15C-DF46-A764-468AB3A69508}"/>
  </hyperlinks>
  <pageMargins left="0.511811024" right="0.511811024" top="0.78740157499999996" bottom="0.78740157499999996" header="0.31496062000000002" footer="0.3149606200000000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75299-C217-954D-B5BA-A2A2D9C1659A}">
  <dimension ref="A1:X154"/>
  <sheetViews>
    <sheetView topLeftCell="J1" workbookViewId="0">
      <selection activeCell="S32" sqref="S32"/>
    </sheetView>
  </sheetViews>
  <sheetFormatPr baseColWidth="10" defaultRowHeight="15"/>
  <cols>
    <col min="1" max="1" width="14.83203125" customWidth="1"/>
    <col min="2" max="4" width="11.1640625" bestFit="1" customWidth="1"/>
    <col min="5" max="5" width="11.33203125" bestFit="1" customWidth="1"/>
    <col min="6" max="7" width="11.5" bestFit="1" customWidth="1"/>
    <col min="8" max="8" width="15.1640625" customWidth="1"/>
    <col min="9" max="10" width="11.1640625" bestFit="1" customWidth="1"/>
    <col min="11" max="11" width="11.5" bestFit="1" customWidth="1"/>
    <col min="12" max="12" width="11.1640625" bestFit="1" customWidth="1"/>
    <col min="13" max="16" width="11.6640625" bestFit="1" customWidth="1"/>
    <col min="17" max="18" width="11.1640625" bestFit="1" customWidth="1"/>
    <col min="19" max="21" width="11.6640625" bestFit="1" customWidth="1"/>
    <col min="22" max="23" width="11.1640625" bestFit="1" customWidth="1"/>
    <col min="24" max="24" width="13" bestFit="1" customWidth="1"/>
  </cols>
  <sheetData>
    <row r="1" spans="1:24">
      <c r="A1" t="s">
        <v>3</v>
      </c>
      <c r="C1" s="9">
        <f>B73</f>
        <v>0.7</v>
      </c>
      <c r="D1" s="9">
        <f>B74</f>
        <v>0</v>
      </c>
      <c r="E1" s="9">
        <f>B75</f>
        <v>0.1</v>
      </c>
      <c r="F1" s="9">
        <f>B76</f>
        <v>0</v>
      </c>
      <c r="G1" s="9">
        <f>B77</f>
        <v>0</v>
      </c>
      <c r="H1" s="9">
        <f>B78</f>
        <v>0</v>
      </c>
      <c r="I1" s="9">
        <f>B79</f>
        <v>0.05</v>
      </c>
      <c r="J1" s="9">
        <f>B80</f>
        <v>0</v>
      </c>
      <c r="K1" s="9">
        <f>B81</f>
        <v>0</v>
      </c>
      <c r="L1" s="9">
        <f>B82</f>
        <v>0</v>
      </c>
      <c r="M1" s="9">
        <f>B83</f>
        <v>0</v>
      </c>
      <c r="N1" s="9">
        <f>B84</f>
        <v>0.05</v>
      </c>
      <c r="O1" s="9">
        <f>B85</f>
        <v>0</v>
      </c>
      <c r="P1" s="9">
        <f>B86</f>
        <v>0</v>
      </c>
      <c r="Q1" s="9">
        <f>B87</f>
        <v>0</v>
      </c>
      <c r="R1" s="9">
        <f>B88</f>
        <v>0</v>
      </c>
      <c r="S1" s="9">
        <f>B89</f>
        <v>0</v>
      </c>
      <c r="T1" s="9">
        <f>B90</f>
        <v>0.05</v>
      </c>
      <c r="U1" s="9">
        <f>B91</f>
        <v>0</v>
      </c>
      <c r="V1" s="9">
        <f>B92</f>
        <v>0.05</v>
      </c>
      <c r="W1" s="9"/>
    </row>
    <row r="2" spans="1:24">
      <c r="A2" s="92" t="s">
        <v>240</v>
      </c>
      <c r="B2" s="92" t="s">
        <v>2198</v>
      </c>
      <c r="C2" s="93" t="s">
        <v>1454</v>
      </c>
      <c r="D2" s="94" t="s">
        <v>506</v>
      </c>
      <c r="E2" s="93" t="s">
        <v>1602</v>
      </c>
      <c r="F2" s="93" t="s">
        <v>2197</v>
      </c>
      <c r="G2" s="93" t="s">
        <v>1455</v>
      </c>
      <c r="H2" s="93" t="s">
        <v>1450</v>
      </c>
      <c r="I2" s="93" t="s">
        <v>1452</v>
      </c>
      <c r="J2" s="93" t="s">
        <v>2270</v>
      </c>
      <c r="K2" s="94" t="s">
        <v>2271</v>
      </c>
      <c r="L2" s="94" t="s">
        <v>2278</v>
      </c>
      <c r="M2" s="94" t="s">
        <v>2279</v>
      </c>
      <c r="N2" s="94" t="s">
        <v>2280</v>
      </c>
      <c r="O2" s="94" t="s">
        <v>2281</v>
      </c>
      <c r="P2" s="94" t="s">
        <v>2282</v>
      </c>
      <c r="Q2" s="94" t="s">
        <v>2283</v>
      </c>
      <c r="R2" s="94" t="s">
        <v>2284</v>
      </c>
      <c r="S2" s="94" t="s">
        <v>2285</v>
      </c>
      <c r="T2" s="94" t="s">
        <v>2286</v>
      </c>
      <c r="U2" s="94" t="s">
        <v>2287</v>
      </c>
      <c r="V2" s="94" t="s">
        <v>2288</v>
      </c>
      <c r="W2" s="91" t="s">
        <v>1412</v>
      </c>
      <c r="X2" s="92" t="s">
        <v>2199</v>
      </c>
    </row>
    <row r="3" spans="1:24">
      <c r="A3" s="65" t="s">
        <v>2200</v>
      </c>
      <c r="B3" s="97">
        <v>1.6000000000000001E-3</v>
      </c>
      <c r="C3" s="97">
        <v>1.6000000000000001E-3</v>
      </c>
      <c r="D3" s="98"/>
      <c r="E3" s="99">
        <v>3.3E-3</v>
      </c>
      <c r="F3" s="97">
        <v>5.1999999999999998E-3</v>
      </c>
      <c r="G3" s="97">
        <v>2.5999999999999999E-3</v>
      </c>
      <c r="H3" s="97">
        <v>2.5000000000000001E-3</v>
      </c>
      <c r="I3" s="97">
        <v>4.4999999999999997E-3</v>
      </c>
      <c r="J3" s="97">
        <v>6.4999999999999997E-3</v>
      </c>
      <c r="K3" s="97">
        <v>6.4000000000000003E-3</v>
      </c>
      <c r="L3" s="100">
        <v>2.91057313545573E-3</v>
      </c>
      <c r="M3" s="100">
        <v>4.8858820142614334E-3</v>
      </c>
      <c r="N3" s="100">
        <v>6.0782631715230462E-3</v>
      </c>
      <c r="O3" s="100">
        <v>5.4725178193335564E-3</v>
      </c>
      <c r="P3" s="100">
        <v>4.0183433409681779E-3</v>
      </c>
      <c r="Q3" s="100">
        <v>2.9805479952700331E-3</v>
      </c>
      <c r="R3" s="100">
        <v>7.9457411292713775E-3</v>
      </c>
      <c r="S3" s="100">
        <v>1.321322344403586E-2</v>
      </c>
      <c r="T3" s="100">
        <v>2.994681067447336E-2</v>
      </c>
      <c r="U3" s="100"/>
      <c r="V3" s="100"/>
      <c r="W3" s="101">
        <f>C3*$C$1+D3*$D$1+E3*$E$1+F3*$F$1+G3*$G$1+H3*$H$1+I3*$I$1+J3*$J$1+K3*$K$1+L3*$L$1+M3*$M$1+N3*$N$1+O3*$O$1+P3*$P$1+Q3*$Q$1+R3*$R$1+S3*$S$1+T3*$T$1+U3*$U$1+V3*$V$1</f>
        <v>3.4762536922998202E-3</v>
      </c>
      <c r="X3" s="102">
        <f>W3/C3</f>
        <v>2.1726585576873876</v>
      </c>
    </row>
    <row r="4" spans="1:24">
      <c r="A4" s="65" t="s">
        <v>2201</v>
      </c>
      <c r="B4" s="102">
        <v>1.5E-3</v>
      </c>
      <c r="C4" s="102">
        <v>1.5E-3</v>
      </c>
      <c r="D4" s="101"/>
      <c r="E4" s="103">
        <v>3.2000000000000002E-3</v>
      </c>
      <c r="F4" s="102">
        <v>7.7999999999999996E-3</v>
      </c>
      <c r="G4" s="102">
        <v>4.8999999999999998E-3</v>
      </c>
      <c r="H4" s="102">
        <v>7.1999999999999998E-3</v>
      </c>
      <c r="I4" s="102">
        <v>6.3E-3</v>
      </c>
      <c r="J4" s="102">
        <v>1.6000000000000001E-3</v>
      </c>
      <c r="K4" s="102">
        <v>-4.0000000000000002E-4</v>
      </c>
      <c r="L4" s="100">
        <v>2.87196934754874E-3</v>
      </c>
      <c r="M4" s="100">
        <v>3.1672751965339252E-3</v>
      </c>
      <c r="N4" s="100">
        <v>4.5466701788450248E-3</v>
      </c>
      <c r="O4" s="100">
        <v>7.5548481370126819E-3</v>
      </c>
      <c r="P4" s="100">
        <v>7.5060097010801741E-3</v>
      </c>
      <c r="Q4" s="100">
        <v>2.946462921328719E-3</v>
      </c>
      <c r="R4" s="100">
        <v>5.9354909964868252E-3</v>
      </c>
      <c r="S4" s="100">
        <v>2.1592125408422809E-3</v>
      </c>
      <c r="T4" s="100">
        <v>-1.765250663341655E-2</v>
      </c>
      <c r="U4" s="100"/>
      <c r="V4" s="100"/>
      <c r="W4" s="101">
        <f t="shared" ref="W4:W67" si="0">C4*$C$1+D4*$D$1+E4*$E$1+F4*$F$1+G4*$G$1+H4*$H$1+I4*$I$1+J4*$J$1+K4*$K$1+L4*$L$1+M4*$M$1+N4*$N$1+O4*$O$1+P4*$P$1+Q4*$Q$1+R4*$R$1+S4*$S$1+T4*$T$1+U4*$U$1+V4*$V$1</f>
        <v>1.0297081772714235E-3</v>
      </c>
      <c r="X4" s="102">
        <f>W4/C4</f>
        <v>0.686472118180949</v>
      </c>
    </row>
    <row r="5" spans="1:24">
      <c r="A5" s="65" t="s">
        <v>2202</v>
      </c>
      <c r="B5" s="102">
        <v>1.2999999999999999E-3</v>
      </c>
      <c r="C5" s="102">
        <v>1.2999999999999999E-3</v>
      </c>
      <c r="D5" s="101"/>
      <c r="E5" s="103">
        <v>3.2000000000000002E-3</v>
      </c>
      <c r="F5" s="102">
        <v>4.3E-3</v>
      </c>
      <c r="G5" s="102">
        <v>5.8999999999999999E-3</v>
      </c>
      <c r="H5" s="102">
        <v>4.7999999999999996E-3</v>
      </c>
      <c r="I5" s="102">
        <v>5.4999999999999997E-3</v>
      </c>
      <c r="J5" s="102">
        <v>1.8E-3</v>
      </c>
      <c r="K5" s="102">
        <v>-1.4E-3</v>
      </c>
      <c r="L5" s="100">
        <v>2.8934318562885402E-3</v>
      </c>
      <c r="M5" s="100">
        <v>3.7977170780301162E-3</v>
      </c>
      <c r="N5" s="100">
        <v>4.0899055537264584E-3</v>
      </c>
      <c r="O5" s="100">
        <v>7.2557274322937459E-3</v>
      </c>
      <c r="P5" s="100">
        <v>5.6739045250162601E-3</v>
      </c>
      <c r="Q5" s="100">
        <v>2.9395823373508101E-3</v>
      </c>
      <c r="R5" s="100">
        <v>8.8611683597066282E-3</v>
      </c>
      <c r="S5" s="100">
        <v>7.4403415090069647E-3</v>
      </c>
      <c r="T5" s="100">
        <v>1.239946166063643E-2</v>
      </c>
      <c r="U5" s="100"/>
      <c r="V5" s="100"/>
      <c r="W5" s="101">
        <f t="shared" si="0"/>
        <v>2.3294683607181445E-3</v>
      </c>
      <c r="X5" s="102">
        <f>W5/C5</f>
        <v>1.7918987390139574</v>
      </c>
    </row>
    <row r="6" spans="1:24">
      <c r="A6" s="65" t="s">
        <v>2203</v>
      </c>
      <c r="B6" s="102">
        <v>2E-3</v>
      </c>
      <c r="C6" s="102">
        <v>2E-3</v>
      </c>
      <c r="D6" s="101"/>
      <c r="E6" s="103">
        <v>4.1999999999999997E-3</v>
      </c>
      <c r="F6" s="102">
        <v>8.9999999999999993E-3</v>
      </c>
      <c r="G6" s="102">
        <v>5.5999999999999999E-3</v>
      </c>
      <c r="H6" s="102">
        <v>8.5000000000000006E-3</v>
      </c>
      <c r="I6" s="102">
        <v>3.7000000000000002E-3</v>
      </c>
      <c r="J6" s="102">
        <v>5.1000000000000004E-3</v>
      </c>
      <c r="K6" s="102">
        <v>-1.1999999999999999E-3</v>
      </c>
      <c r="L6" s="100">
        <v>3.7951247190162198E-3</v>
      </c>
      <c r="M6" s="100">
        <v>4.3811770429880159E-3</v>
      </c>
      <c r="N6" s="100">
        <v>4.0036910771878986E-3</v>
      </c>
      <c r="O6" s="100">
        <v>5.800415396297165E-3</v>
      </c>
      <c r="P6" s="100">
        <v>2.6159092607334071E-3</v>
      </c>
      <c r="Q6" s="100">
        <v>3.8749133883375642E-3</v>
      </c>
      <c r="R6" s="100">
        <v>4.6553156889053149E-3</v>
      </c>
      <c r="S6" s="100">
        <v>-4.4740690405631328E-4</v>
      </c>
      <c r="T6" s="100">
        <v>-2.5863982787998059E-3</v>
      </c>
      <c r="U6" s="100"/>
      <c r="V6" s="100"/>
      <c r="W6" s="101">
        <f t="shared" si="0"/>
        <v>2.0758646399194045E-3</v>
      </c>
      <c r="X6" s="102">
        <f>W6/C6</f>
        <v>1.0379323199597021</v>
      </c>
    </row>
    <row r="7" spans="1:24">
      <c r="A7" s="65" t="s">
        <v>2204</v>
      </c>
      <c r="B7" s="102">
        <v>2.0999999999999999E-3</v>
      </c>
      <c r="C7" s="102">
        <v>2.0999999999999999E-3</v>
      </c>
      <c r="D7" s="101"/>
      <c r="E7" s="103">
        <v>4.1000000000000003E-3</v>
      </c>
      <c r="F7" s="102">
        <v>5.1999999999999998E-3</v>
      </c>
      <c r="G7" s="102">
        <v>3.2000000000000002E-3</v>
      </c>
      <c r="H7" s="102">
        <v>4.1000000000000003E-3</v>
      </c>
      <c r="I7" s="102">
        <v>2.2000000000000001E-3</v>
      </c>
      <c r="J7" s="102">
        <v>4.5999999999999999E-3</v>
      </c>
      <c r="K7" s="102">
        <v>4.8999999999999998E-3</v>
      </c>
      <c r="L7" s="100">
        <v>3.7188934694729601E-3</v>
      </c>
      <c r="M7" s="100">
        <v>4.0185122419200692E-3</v>
      </c>
      <c r="N7" s="100">
        <v>5.3071484075706277E-3</v>
      </c>
      <c r="O7" s="100">
        <v>4.9410769598829951E-3</v>
      </c>
      <c r="P7" s="100">
        <v>6.4499630252552453E-3</v>
      </c>
      <c r="Q7" s="100">
        <v>3.7692514561185049E-3</v>
      </c>
      <c r="R7" s="100">
        <v>5.0441495291100313E-3</v>
      </c>
      <c r="S7" s="100">
        <v>4.1402348514918419E-3</v>
      </c>
      <c r="T7" s="100">
        <v>8.2487672285045388E-3</v>
      </c>
      <c r="U7" s="100"/>
      <c r="V7" s="100"/>
      <c r="W7" s="101">
        <f t="shared" si="0"/>
        <v>2.6677957818037577E-3</v>
      </c>
      <c r="X7" s="102">
        <f>W7/C7</f>
        <v>1.2703789437160753</v>
      </c>
    </row>
    <row r="8" spans="1:24">
      <c r="A8" s="65" t="s">
        <v>2205</v>
      </c>
      <c r="B8" s="102">
        <v>2.7000000000000001E-3</v>
      </c>
      <c r="C8" s="102">
        <v>2.7000000000000001E-3</v>
      </c>
      <c r="D8" s="101"/>
      <c r="E8" s="103">
        <v>4.7000000000000002E-3</v>
      </c>
      <c r="F8" s="102">
        <v>4.3E-3</v>
      </c>
      <c r="G8" s="102">
        <v>5.4999999999999997E-3</v>
      </c>
      <c r="H8" s="102">
        <v>4.4999999999999997E-3</v>
      </c>
      <c r="I8" s="102">
        <v>3.5999999999999999E-3</v>
      </c>
      <c r="J8" s="102">
        <v>3.5000000000000001E-3</v>
      </c>
      <c r="K8" s="102">
        <v>3.0000000000000001E-3</v>
      </c>
      <c r="L8" s="100">
        <v>4.4059660403488196E-3</v>
      </c>
      <c r="M8" s="100">
        <v>4.6129841283377706E-3</v>
      </c>
      <c r="N8" s="100">
        <v>6.4706088054355959E-3</v>
      </c>
      <c r="O8" s="100">
        <v>4.2547462287587656E-3</v>
      </c>
      <c r="P8" s="100">
        <v>3.3578610072886321E-3</v>
      </c>
      <c r="Q8" s="100">
        <v>4.4562825272431716E-3</v>
      </c>
      <c r="R8" s="100">
        <v>5.0034497588169469E-3</v>
      </c>
      <c r="S8" s="100">
        <v>1.0508907117184659E-2</v>
      </c>
      <c r="T8" s="100">
        <v>9.9498609223944712E-3</v>
      </c>
      <c r="U8" s="100"/>
      <c r="V8" s="100"/>
      <c r="W8" s="101">
        <f t="shared" si="0"/>
        <v>3.3610234863915038E-3</v>
      </c>
      <c r="X8" s="102">
        <f>W8/C8</f>
        <v>1.2448235134783348</v>
      </c>
    </row>
    <row r="9" spans="1:24">
      <c r="A9" s="65" t="s">
        <v>2206</v>
      </c>
      <c r="B9" s="102">
        <v>3.0000000000000001E-3</v>
      </c>
      <c r="C9" s="102">
        <v>3.0000000000000001E-3</v>
      </c>
      <c r="D9" s="101"/>
      <c r="E9" s="103">
        <v>5.1000000000000004E-3</v>
      </c>
      <c r="F9" s="102">
        <v>1.0699999999999999E-2</v>
      </c>
      <c r="G9" s="102">
        <v>6.7999999999999996E-3</v>
      </c>
      <c r="H9" s="102">
        <v>6.0000000000000001E-3</v>
      </c>
      <c r="I9" s="102">
        <v>6.3E-3</v>
      </c>
      <c r="J9" s="102">
        <v>3.7000000000000002E-3</v>
      </c>
      <c r="K9" s="102">
        <v>3.0000000000000001E-3</v>
      </c>
      <c r="L9" s="100">
        <v>4.7913600799185403E-3</v>
      </c>
      <c r="M9" s="100">
        <v>5.1775778991352004E-3</v>
      </c>
      <c r="N9" s="100">
        <v>6.8309742955445776E-3</v>
      </c>
      <c r="O9" s="100">
        <v>8.4086912703431604E-3</v>
      </c>
      <c r="P9" s="100">
        <v>5.4351684846269954E-3</v>
      </c>
      <c r="Q9" s="100">
        <v>4.8533133438710676E-3</v>
      </c>
      <c r="R9" s="100">
        <v>6.5255530669066086E-3</v>
      </c>
      <c r="S9" s="100">
        <v>1.4416513425197669E-2</v>
      </c>
      <c r="T9" s="100">
        <v>2.744266328268297E-2</v>
      </c>
      <c r="U9" s="100"/>
      <c r="V9" s="100"/>
      <c r="W9" s="101">
        <f t="shared" si="0"/>
        <v>4.6386818789113772E-3</v>
      </c>
      <c r="X9" s="102">
        <f>W9/C9</f>
        <v>1.546227292970459</v>
      </c>
    </row>
    <row r="10" spans="1:24">
      <c r="A10" s="65" t="s">
        <v>2207</v>
      </c>
      <c r="B10" s="102">
        <v>3.5999999999999999E-3</v>
      </c>
      <c r="C10" s="102">
        <v>3.5999999999999999E-3</v>
      </c>
      <c r="D10" s="101"/>
      <c r="E10" s="103">
        <v>6.1000000000000004E-3</v>
      </c>
      <c r="F10" s="102">
        <v>7.1000000000000004E-3</v>
      </c>
      <c r="G10" s="102">
        <v>6.4000000000000003E-3</v>
      </c>
      <c r="H10" s="102">
        <v>5.4999999999999997E-3</v>
      </c>
      <c r="I10" s="102">
        <v>4.8999999999999998E-3</v>
      </c>
      <c r="J10" s="102">
        <v>4.5999999999999999E-3</v>
      </c>
      <c r="K10" s="102">
        <v>2.5999999999999999E-3</v>
      </c>
      <c r="L10" s="100">
        <v>5.7773253012394204E-3</v>
      </c>
      <c r="M10" s="100">
        <v>5.9517166803695343E-3</v>
      </c>
      <c r="N10" s="100">
        <v>7.0803404969381756E-3</v>
      </c>
      <c r="O10" s="100">
        <v>7.2086274600313693E-3</v>
      </c>
      <c r="P10" s="100">
        <v>1.176416579840356E-2</v>
      </c>
      <c r="Q10" s="100">
        <v>5.8066214560261731E-3</v>
      </c>
      <c r="R10" s="100">
        <v>7.5362302373429557E-3</v>
      </c>
      <c r="S10" s="100">
        <v>3.5532738179100409E-3</v>
      </c>
      <c r="T10" s="100">
        <v>-1.1560086829500381E-2</v>
      </c>
      <c r="U10" s="100"/>
      <c r="V10" s="100"/>
      <c r="W10" s="101">
        <f t="shared" si="0"/>
        <v>3.1510126833718894E-3</v>
      </c>
      <c r="X10" s="102">
        <f>W10/C10</f>
        <v>0.87528130093663592</v>
      </c>
    </row>
    <row r="11" spans="1:24">
      <c r="A11" s="65" t="s">
        <v>2208</v>
      </c>
      <c r="B11" s="102">
        <v>4.1999999999999997E-3</v>
      </c>
      <c r="C11" s="102">
        <v>4.1999999999999997E-3</v>
      </c>
      <c r="D11" s="101"/>
      <c r="E11" s="103">
        <v>7.0000000000000001E-3</v>
      </c>
      <c r="F11" s="102">
        <v>8.2000000000000007E-3</v>
      </c>
      <c r="G11" s="102">
        <v>6.3E-3</v>
      </c>
      <c r="H11" s="102">
        <v>6.7999999999999996E-3</v>
      </c>
      <c r="I11" s="102">
        <v>7.6E-3</v>
      </c>
      <c r="J11" s="102">
        <v>6.4999999999999997E-3</v>
      </c>
      <c r="K11" s="102">
        <v>-3.0999999999999999E-3</v>
      </c>
      <c r="L11" s="100">
        <v>6.6326840291095496E-3</v>
      </c>
      <c r="M11" s="100">
        <v>7.217194820317685E-3</v>
      </c>
      <c r="N11" s="100">
        <v>8.6446379878222235E-3</v>
      </c>
      <c r="O11" s="100">
        <v>6.3203936887601397E-3</v>
      </c>
      <c r="P11" s="100">
        <v>5.2895658984577487E-3</v>
      </c>
      <c r="Q11" s="100">
        <v>6.6783324109820352E-3</v>
      </c>
      <c r="R11" s="100">
        <v>8.2155891716186868E-3</v>
      </c>
      <c r="S11" s="100">
        <v>8.7927879807514486E-3</v>
      </c>
      <c r="T11" s="100">
        <v>7.9841430973850436E-3</v>
      </c>
      <c r="U11" s="100"/>
      <c r="V11" s="100"/>
      <c r="W11" s="101">
        <f t="shared" si="0"/>
        <v>4.8514390542603626E-3</v>
      </c>
      <c r="X11" s="102">
        <f>W11/C11</f>
        <v>1.1551045367286579</v>
      </c>
    </row>
    <row r="12" spans="1:24">
      <c r="A12" s="65" t="s">
        <v>2209</v>
      </c>
      <c r="B12" s="102">
        <v>4.4000000000000003E-3</v>
      </c>
      <c r="C12" s="102">
        <v>4.4000000000000003E-3</v>
      </c>
      <c r="D12" s="101"/>
      <c r="E12" s="103">
        <v>7.3000000000000001E-3</v>
      </c>
      <c r="F12" s="102">
        <v>4.8999999999999998E-3</v>
      </c>
      <c r="G12" s="102">
        <v>6.4999999999999997E-3</v>
      </c>
      <c r="H12" s="102">
        <v>7.0000000000000001E-3</v>
      </c>
      <c r="I12" s="102">
        <v>6.1999999999999998E-3</v>
      </c>
      <c r="J12" s="102">
        <v>7.1999999999999998E-3</v>
      </c>
      <c r="K12" s="102">
        <v>5.0000000000000001E-3</v>
      </c>
      <c r="L12" s="100">
        <v>6.95686813100549E-3</v>
      </c>
      <c r="M12" s="100">
        <v>6.5341215220011684E-3</v>
      </c>
      <c r="N12" s="100">
        <v>7.7022035382354748E-3</v>
      </c>
      <c r="O12" s="100">
        <v>5.5288774770692051E-3</v>
      </c>
      <c r="P12" s="100">
        <v>7.1706162806657314E-3</v>
      </c>
      <c r="Q12" s="100">
        <v>6.996456561455533E-3</v>
      </c>
      <c r="R12" s="100">
        <v>7.1065322577592571E-3</v>
      </c>
      <c r="S12" s="100">
        <v>4.5810150848280001E-4</v>
      </c>
      <c r="T12" s="100">
        <v>2.0015828882356201E-2</v>
      </c>
      <c r="U12" s="100"/>
      <c r="V12" s="100"/>
      <c r="W12" s="101">
        <f t="shared" si="0"/>
        <v>5.5059016210295842E-3</v>
      </c>
      <c r="X12" s="102">
        <f>W12/C12</f>
        <v>1.2513412775067236</v>
      </c>
    </row>
    <row r="13" spans="1:24">
      <c r="A13" s="65" t="s">
        <v>2210</v>
      </c>
      <c r="B13" s="102">
        <v>4.7999999999999996E-3</v>
      </c>
      <c r="C13" s="102">
        <v>4.7999999999999996E-3</v>
      </c>
      <c r="D13" s="101"/>
      <c r="E13" s="103">
        <v>7.3000000000000001E-3</v>
      </c>
      <c r="F13" s="102">
        <v>7.4999999999999997E-3</v>
      </c>
      <c r="G13" s="102">
        <v>6.4000000000000003E-3</v>
      </c>
      <c r="H13" s="102">
        <v>5.3E-3</v>
      </c>
      <c r="I13" s="102">
        <v>6.7999999999999996E-3</v>
      </c>
      <c r="J13" s="102">
        <v>5.4000000000000003E-3</v>
      </c>
      <c r="K13" s="102">
        <v>1.9E-3</v>
      </c>
      <c r="L13" s="100">
        <v>6.9723736277158598E-3</v>
      </c>
      <c r="M13" s="100">
        <v>6.6310163493794594E-3</v>
      </c>
      <c r="N13" s="100">
        <v>7.768135517218111E-3</v>
      </c>
      <c r="O13" s="100">
        <v>3.7002641663368419E-3</v>
      </c>
      <c r="P13" s="100">
        <v>4.4812071338811146E-3</v>
      </c>
      <c r="Q13" s="100">
        <v>7.0330596123930889E-3</v>
      </c>
      <c r="R13" s="100">
        <v>6.2323437236828649E-3</v>
      </c>
      <c r="S13" s="100">
        <v>5.2247034524777192E-5</v>
      </c>
      <c r="T13" s="100">
        <v>1.2343604087852841E-2</v>
      </c>
      <c r="U13" s="100"/>
      <c r="V13" s="100"/>
      <c r="W13" s="101">
        <f t="shared" si="0"/>
        <v>5.4355869802535477E-3</v>
      </c>
      <c r="X13" s="102">
        <f>W13/C13</f>
        <v>1.1324139542194891</v>
      </c>
    </row>
    <row r="14" spans="1:24">
      <c r="A14" s="65" t="s">
        <v>2211</v>
      </c>
      <c r="B14" s="102">
        <v>5.8999999999999999E-3</v>
      </c>
      <c r="C14" s="102">
        <v>5.8999999999999999E-3</v>
      </c>
      <c r="D14" s="101"/>
      <c r="E14" s="103">
        <v>8.8000000000000005E-3</v>
      </c>
      <c r="F14" s="102">
        <v>9.2999999999999992E-3</v>
      </c>
      <c r="G14" s="102">
        <v>6.7000000000000002E-3</v>
      </c>
      <c r="H14" s="102">
        <v>6.4999999999999997E-3</v>
      </c>
      <c r="I14" s="102">
        <v>7.1000000000000004E-3</v>
      </c>
      <c r="J14" s="102">
        <v>8.8000000000000005E-3</v>
      </c>
      <c r="K14" s="102">
        <v>9.1999999999999998E-3</v>
      </c>
      <c r="L14" s="100">
        <v>8.3968799935929504E-3</v>
      </c>
      <c r="M14" s="100">
        <v>6.3623418428160328E-3</v>
      </c>
      <c r="N14" s="100">
        <v>8.0415064204473197E-3</v>
      </c>
      <c r="O14" s="100">
        <v>8.809552324546166E-3</v>
      </c>
      <c r="P14" s="100">
        <v>1.026948711469888E-2</v>
      </c>
      <c r="Q14" s="100">
        <v>8.4451070309896625E-3</v>
      </c>
      <c r="R14" s="100">
        <v>4.4404647847244849E-3</v>
      </c>
      <c r="S14" s="100">
        <v>-8.9554308754991041E-4</v>
      </c>
      <c r="T14" s="100">
        <v>8.0903116089841021E-3</v>
      </c>
      <c r="U14" s="100"/>
      <c r="V14" s="100"/>
      <c r="W14" s="101">
        <f t="shared" si="0"/>
        <v>6.1715909014715721E-3</v>
      </c>
      <c r="X14" s="102">
        <f>W14/C14</f>
        <v>1.0460323561816225</v>
      </c>
    </row>
    <row r="15" spans="1:24">
      <c r="A15" s="65" t="s">
        <v>2212</v>
      </c>
      <c r="B15" s="102">
        <v>7.7000000000000002E-3</v>
      </c>
      <c r="C15" s="102">
        <v>7.7000000000000002E-3</v>
      </c>
      <c r="D15" s="101"/>
      <c r="E15" s="103">
        <v>1.11E-2</v>
      </c>
      <c r="F15" s="102">
        <v>6.7999999999999996E-3</v>
      </c>
      <c r="G15" s="102">
        <v>7.4999999999999997E-3</v>
      </c>
      <c r="H15" s="102">
        <v>8.3000000000000001E-3</v>
      </c>
      <c r="I15" s="102">
        <v>8.6999999999999994E-3</v>
      </c>
      <c r="J15" s="102">
        <v>8.6999999999999994E-3</v>
      </c>
      <c r="K15" s="102">
        <v>7.7999999999999996E-3</v>
      </c>
      <c r="L15" s="100">
        <v>1.0679285292845699E-2</v>
      </c>
      <c r="M15" s="100">
        <v>8.3271654450605137E-3</v>
      </c>
      <c r="N15" s="100">
        <v>1.034609921420193E-2</v>
      </c>
      <c r="O15" s="100">
        <v>9.3162524597893981E-3</v>
      </c>
      <c r="P15" s="100">
        <v>1.15484836598283E-2</v>
      </c>
      <c r="Q15" s="100">
        <v>1.0706990676761841E-2</v>
      </c>
      <c r="R15" s="100">
        <v>1.1422991679850281E-2</v>
      </c>
      <c r="S15" s="100">
        <v>1.454072449433585E-2</v>
      </c>
      <c r="T15" s="100">
        <v>1.0979199958318199E-2</v>
      </c>
      <c r="U15" s="100"/>
      <c r="V15" s="100"/>
      <c r="W15" s="101">
        <f t="shared" si="0"/>
        <v>8.001264958626006E-3</v>
      </c>
      <c r="X15" s="102">
        <f>W15/C15</f>
        <v>1.0391253193020786</v>
      </c>
    </row>
    <row r="16" spans="1:24">
      <c r="A16" s="65" t="s">
        <v>2213</v>
      </c>
      <c r="B16" s="102">
        <v>7.3000000000000001E-3</v>
      </c>
      <c r="C16" s="102">
        <v>7.3000000000000001E-3</v>
      </c>
      <c r="D16" s="101"/>
      <c r="E16" s="103">
        <v>1.0200000000000001E-2</v>
      </c>
      <c r="F16" s="102">
        <v>8.3999999999999995E-3</v>
      </c>
      <c r="G16" s="102">
        <v>8.5000000000000006E-3</v>
      </c>
      <c r="H16" s="102">
        <v>8.2000000000000007E-3</v>
      </c>
      <c r="I16" s="102">
        <v>6.8999999999999999E-3</v>
      </c>
      <c r="J16" s="102">
        <v>7.7999999999999996E-3</v>
      </c>
      <c r="K16" s="102">
        <v>5.8999999999999999E-3</v>
      </c>
      <c r="L16" s="100">
        <v>9.8299500573617599E-3</v>
      </c>
      <c r="M16" s="100">
        <v>9.0302566901205861E-3</v>
      </c>
      <c r="N16" s="100">
        <v>1.035972284796371E-2</v>
      </c>
      <c r="O16" s="100">
        <v>8.8934768097952421E-3</v>
      </c>
      <c r="P16" s="100">
        <v>1.0372366154889351E-2</v>
      </c>
      <c r="Q16" s="100">
        <v>9.9168094263246687E-3</v>
      </c>
      <c r="R16" s="100">
        <v>7.2746315768845724E-3</v>
      </c>
      <c r="S16" s="100">
        <v>3.4929991463066301E-3</v>
      </c>
      <c r="T16" s="100">
        <v>1.0003197569130149E-2</v>
      </c>
      <c r="U16" s="100"/>
      <c r="V16" s="100"/>
      <c r="W16" s="101">
        <f t="shared" si="0"/>
        <v>7.4931460208546921E-3</v>
      </c>
      <c r="X16" s="102">
        <f>W16/C16</f>
        <v>1.0264583590211906</v>
      </c>
    </row>
    <row r="17" spans="1:24">
      <c r="A17" s="65" t="s">
        <v>2214</v>
      </c>
      <c r="B17" s="102">
        <v>7.6E-3</v>
      </c>
      <c r="C17" s="102">
        <v>7.6E-3</v>
      </c>
      <c r="D17" s="101"/>
      <c r="E17" s="103">
        <v>9.9000000000000008E-3</v>
      </c>
      <c r="F17" s="102">
        <v>9.4000000000000004E-3</v>
      </c>
      <c r="G17" s="102">
        <v>8.8999999999999999E-3</v>
      </c>
      <c r="H17" s="102">
        <v>8.9999999999999993E-3</v>
      </c>
      <c r="I17" s="102">
        <v>8.0000000000000002E-3</v>
      </c>
      <c r="J17" s="102">
        <v>8.6999999999999994E-3</v>
      </c>
      <c r="K17" s="102">
        <v>7.3000000000000001E-3</v>
      </c>
      <c r="L17" s="100">
        <v>9.5652417596026103E-3</v>
      </c>
      <c r="M17" s="100">
        <v>8.7612755211960991E-3</v>
      </c>
      <c r="N17" s="100">
        <v>9.3457224853876752E-3</v>
      </c>
      <c r="O17" s="100">
        <v>1.043284509535791E-2</v>
      </c>
      <c r="P17" s="100">
        <v>1.009441779854248E-2</v>
      </c>
      <c r="Q17" s="100">
        <v>9.5952723482841673E-3</v>
      </c>
      <c r="R17" s="100">
        <v>6.9569718092223898E-3</v>
      </c>
      <c r="S17" s="100">
        <v>3.908716747352603E-3</v>
      </c>
      <c r="T17" s="100">
        <v>1.3990880437613431E-2</v>
      </c>
      <c r="U17" s="100"/>
      <c r="V17" s="100"/>
      <c r="W17" s="101">
        <f t="shared" si="0"/>
        <v>7.8768301461500552E-3</v>
      </c>
      <c r="X17" s="102">
        <f>W17/C17</f>
        <v>1.0364250192302704</v>
      </c>
    </row>
    <row r="18" spans="1:24">
      <c r="A18" s="65" t="s">
        <v>2215</v>
      </c>
      <c r="B18" s="102">
        <v>9.2999999999999992E-3</v>
      </c>
      <c r="C18" s="102">
        <v>9.2999999999999992E-3</v>
      </c>
      <c r="D18" s="101"/>
      <c r="E18" s="103">
        <v>1.23E-2</v>
      </c>
      <c r="F18" s="102">
        <v>1.04E-2</v>
      </c>
      <c r="G18" s="102">
        <v>1.0999999999999999E-2</v>
      </c>
      <c r="H18" s="102">
        <v>1.09E-2</v>
      </c>
      <c r="I18" s="102">
        <v>1.12E-2</v>
      </c>
      <c r="J18" s="102">
        <v>1.14E-2</v>
      </c>
      <c r="K18" s="102">
        <v>1.14E-2</v>
      </c>
      <c r="L18" s="100">
        <v>1.1952981873693201E-2</v>
      </c>
      <c r="M18" s="100">
        <v>1.05899349835521E-2</v>
      </c>
      <c r="N18" s="100">
        <v>1.162064203159408E-2</v>
      </c>
      <c r="O18" s="100">
        <v>1.1361788290876749E-2</v>
      </c>
      <c r="P18" s="100">
        <v>1.5453199967378369E-2</v>
      </c>
      <c r="Q18" s="100">
        <v>1.1970425855707619E-2</v>
      </c>
      <c r="R18" s="100">
        <v>1.091140818618319E-2</v>
      </c>
      <c r="S18" s="100">
        <v>1.4183481778416549E-2</v>
      </c>
      <c r="T18" s="100">
        <v>4.3169105846220468E-2</v>
      </c>
      <c r="U18" s="100"/>
      <c r="V18" s="100"/>
      <c r="W18" s="101">
        <f t="shared" si="0"/>
        <v>1.1039487393890726E-2</v>
      </c>
      <c r="X18" s="102">
        <f>W18/C18</f>
        <v>1.1870416552570675</v>
      </c>
    </row>
    <row r="19" spans="1:24">
      <c r="A19" s="65" t="s">
        <v>2216</v>
      </c>
      <c r="B19" s="102">
        <v>8.3000000000000001E-3</v>
      </c>
      <c r="C19" s="102">
        <v>8.3000000000000001E-3</v>
      </c>
      <c r="D19" s="101"/>
      <c r="E19" s="103">
        <v>1.0500000000000001E-2</v>
      </c>
      <c r="F19" s="102">
        <v>8.9999999999999993E-3</v>
      </c>
      <c r="G19" s="102">
        <v>9.7000000000000003E-3</v>
      </c>
      <c r="H19" s="102">
        <v>8.9999999999999993E-3</v>
      </c>
      <c r="I19" s="102">
        <v>9.7999999999999997E-3</v>
      </c>
      <c r="J19" s="102">
        <v>9.4000000000000004E-3</v>
      </c>
      <c r="K19" s="102">
        <v>8.3000000000000001E-3</v>
      </c>
      <c r="L19" s="100">
        <v>1.02181448927892E-2</v>
      </c>
      <c r="M19" s="100">
        <v>1.006574402905458E-2</v>
      </c>
      <c r="N19" s="100">
        <v>1.056933547680994E-2</v>
      </c>
      <c r="O19" s="100">
        <v>9.8787310523429372E-3</v>
      </c>
      <c r="P19" s="100">
        <v>1.2417023654989199E-2</v>
      </c>
      <c r="Q19" s="100">
        <v>1.026026418164361E-2</v>
      </c>
      <c r="R19" s="100">
        <v>7.9905987347332896E-3</v>
      </c>
      <c r="S19" s="100">
        <v>1.2127762742802471E-2</v>
      </c>
      <c r="T19" s="100">
        <v>9.2431506929113727E-3</v>
      </c>
      <c r="U19" s="100"/>
      <c r="V19" s="100"/>
      <c r="W19" s="101">
        <f t="shared" si="0"/>
        <v>8.3406243084860662E-3</v>
      </c>
      <c r="X19" s="102">
        <f>W19/C19</f>
        <v>1.0048944949983212</v>
      </c>
    </row>
    <row r="20" spans="1:24">
      <c r="A20" s="65" t="s">
        <v>2217</v>
      </c>
      <c r="B20" s="102">
        <v>1.03E-2</v>
      </c>
      <c r="C20" s="102">
        <v>1.03E-2</v>
      </c>
      <c r="D20" s="101"/>
      <c r="E20" s="103">
        <v>1.26E-2</v>
      </c>
      <c r="F20" s="102">
        <v>1.46E-2</v>
      </c>
      <c r="G20" s="102">
        <v>1.21E-2</v>
      </c>
      <c r="H20" s="102">
        <v>1.14E-2</v>
      </c>
      <c r="I20" s="102">
        <v>1.1900000000000001E-2</v>
      </c>
      <c r="J20" s="102">
        <v>1.21E-2</v>
      </c>
      <c r="K20" s="102">
        <v>0.01</v>
      </c>
      <c r="L20" s="100">
        <v>1.21840897401366E-2</v>
      </c>
      <c r="M20" s="100">
        <v>1.2001175956527501E-2</v>
      </c>
      <c r="N20" s="100">
        <v>1.329464406443814E-2</v>
      </c>
      <c r="O20" s="100">
        <v>1.140881348716016E-2</v>
      </c>
      <c r="P20" s="100">
        <v>1.291085921274804E-2</v>
      </c>
      <c r="Q20" s="100">
        <v>1.2284168519818509E-2</v>
      </c>
      <c r="R20" s="100">
        <v>1.1130753199785289E-2</v>
      </c>
      <c r="S20" s="100">
        <v>1.0779544434298851E-2</v>
      </c>
      <c r="T20" s="100">
        <v>1.231970791555459E-2</v>
      </c>
      <c r="U20" s="100"/>
      <c r="V20" s="100"/>
      <c r="W20" s="101">
        <f t="shared" si="0"/>
        <v>1.0345717598999637E-2</v>
      </c>
      <c r="X20" s="102">
        <f>W20/C20</f>
        <v>1.004438601844625</v>
      </c>
    </row>
    <row r="21" spans="1:24">
      <c r="A21" s="65" t="s">
        <v>2218</v>
      </c>
      <c r="B21" s="102">
        <v>1.0200000000000001E-2</v>
      </c>
      <c r="C21" s="102">
        <v>1.0200000000000001E-2</v>
      </c>
      <c r="D21" s="101"/>
      <c r="E21" s="103">
        <v>1.2699999999999999E-2</v>
      </c>
      <c r="F21" s="102">
        <v>1.06E-2</v>
      </c>
      <c r="G21" s="102">
        <v>1.17E-2</v>
      </c>
      <c r="H21" s="102">
        <v>1.18E-2</v>
      </c>
      <c r="I21" s="102">
        <v>1.03E-2</v>
      </c>
      <c r="J21" s="102">
        <v>1.0699999999999999E-2</v>
      </c>
      <c r="K21" s="102">
        <v>8.8999999999999999E-3</v>
      </c>
      <c r="L21" s="100">
        <v>1.2315055931724401E-2</v>
      </c>
      <c r="M21" s="100">
        <v>9.8782662771692564E-3</v>
      </c>
      <c r="N21" s="100">
        <v>1.0405781084555249E-2</v>
      </c>
      <c r="O21" s="100">
        <v>1.1020167055098449E-2</v>
      </c>
      <c r="P21" s="100">
        <v>1.177611796160472E-2</v>
      </c>
      <c r="Q21" s="100">
        <v>1.241986611622381E-2</v>
      </c>
      <c r="R21" s="100">
        <v>7.6202836321819234E-3</v>
      </c>
      <c r="S21" s="100">
        <v>2.5159160519181429E-3</v>
      </c>
      <c r="T21" s="100">
        <v>2.016794508965836E-2</v>
      </c>
      <c r="U21" s="100"/>
      <c r="V21" s="100"/>
      <c r="W21" s="101">
        <f t="shared" si="0"/>
        <v>1.0453686308710681E-2</v>
      </c>
      <c r="X21" s="102">
        <f>W21/C21</f>
        <v>1.0248712067363412</v>
      </c>
    </row>
    <row r="22" spans="1:24">
      <c r="A22" s="65" t="s">
        <v>2219</v>
      </c>
      <c r="B22" s="102">
        <v>1.03E-2</v>
      </c>
      <c r="C22" s="102">
        <v>1.03E-2</v>
      </c>
      <c r="D22" s="101"/>
      <c r="E22" s="103">
        <v>1.23E-2</v>
      </c>
      <c r="F22" s="102">
        <v>1.03E-2</v>
      </c>
      <c r="G22" s="102">
        <v>1.14E-2</v>
      </c>
      <c r="H22" s="102">
        <v>1.11E-2</v>
      </c>
      <c r="I22" s="102">
        <v>1.1900000000000001E-2</v>
      </c>
      <c r="J22" s="102">
        <v>1.0699999999999999E-2</v>
      </c>
      <c r="K22" s="102">
        <v>8.6E-3</v>
      </c>
      <c r="L22" s="100">
        <v>1.19842650658817E-2</v>
      </c>
      <c r="M22" s="100">
        <v>1.2983781670623079E-2</v>
      </c>
      <c r="N22" s="100">
        <v>1.305272054805484E-2</v>
      </c>
      <c r="O22" s="100">
        <v>1.178270705196649E-2</v>
      </c>
      <c r="P22" s="100">
        <v>1.207132598671201E-2</v>
      </c>
      <c r="Q22" s="100">
        <v>1.20789575681457E-2</v>
      </c>
      <c r="R22" s="100">
        <v>1.1138451835160931E-2</v>
      </c>
      <c r="S22" s="100">
        <v>1.262396666044685E-2</v>
      </c>
      <c r="T22" s="100">
        <v>1.1837492459127351E-2</v>
      </c>
      <c r="U22" s="100"/>
      <c r="V22" s="100"/>
      <c r="W22" s="101">
        <f t="shared" si="0"/>
        <v>1.0279510650359109E-2</v>
      </c>
      <c r="X22" s="102">
        <f>W22/C22</f>
        <v>0.99801074275331159</v>
      </c>
    </row>
    <row r="23" spans="1:24">
      <c r="A23" s="65" t="s">
        <v>2220</v>
      </c>
      <c r="B23" s="102">
        <v>1.17E-2</v>
      </c>
      <c r="C23" s="102">
        <v>1.17E-2</v>
      </c>
      <c r="D23" s="101"/>
      <c r="E23" s="103">
        <v>1.43E-2</v>
      </c>
      <c r="F23" s="102">
        <v>9.7999999999999997E-3</v>
      </c>
      <c r="G23" s="102">
        <v>1.2999999999999999E-2</v>
      </c>
      <c r="H23" s="102">
        <v>1.3100000000000001E-2</v>
      </c>
      <c r="I23" s="102">
        <v>1.37E-2</v>
      </c>
      <c r="J23" s="102">
        <v>1.26E-2</v>
      </c>
      <c r="K23" s="102">
        <v>1.2800000000000001E-2</v>
      </c>
      <c r="L23" s="100">
        <v>1.3886691582551699E-2</v>
      </c>
      <c r="M23" s="100">
        <v>1.269730880411579E-2</v>
      </c>
      <c r="N23" s="100">
        <v>1.254966900876719E-2</v>
      </c>
      <c r="O23" s="100">
        <v>1.3559461394611731E-2</v>
      </c>
      <c r="P23" s="100">
        <v>1.6685785945635079E-2</v>
      </c>
      <c r="Q23" s="100">
        <v>1.402510383931377E-2</v>
      </c>
      <c r="R23" s="100">
        <v>1.8266412239611011E-2</v>
      </c>
      <c r="S23" s="100">
        <v>1.969097175847434E-2</v>
      </c>
      <c r="T23" s="100">
        <v>2.1916512574381208E-2</v>
      </c>
      <c r="U23" s="100"/>
      <c r="V23" s="100"/>
      <c r="W23" s="101">
        <f t="shared" si="0"/>
        <v>1.2028309079157421E-2</v>
      </c>
      <c r="X23" s="102">
        <f>W23/C23</f>
        <v>1.0280606050561898</v>
      </c>
    </row>
    <row r="24" spans="1:24">
      <c r="A24" s="65" t="s">
        <v>2221</v>
      </c>
      <c r="B24" s="102">
        <v>1.0699999999999999E-2</v>
      </c>
      <c r="C24" s="102">
        <v>1.0699999999999999E-2</v>
      </c>
      <c r="D24" s="101"/>
      <c r="E24" s="103">
        <v>1.24E-2</v>
      </c>
      <c r="F24" s="102">
        <v>8.5000000000000006E-3</v>
      </c>
      <c r="G24" s="102">
        <v>1.23E-2</v>
      </c>
      <c r="H24" s="102">
        <v>1.2699999999999999E-2</v>
      </c>
      <c r="I24" s="102">
        <v>1.0999999999999999E-2</v>
      </c>
      <c r="J24" s="102">
        <v>1.18E-2</v>
      </c>
      <c r="K24" s="102">
        <v>1.0999999999999999E-2</v>
      </c>
      <c r="L24" s="100">
        <v>1.2000603113866901E-2</v>
      </c>
      <c r="M24" s="100">
        <v>1.087502035351617E-2</v>
      </c>
      <c r="N24" s="100">
        <v>8.7216140510828488E-3</v>
      </c>
      <c r="O24" s="100">
        <v>1.2929802297263039E-2</v>
      </c>
      <c r="P24" s="100">
        <v>1.357125468674325E-2</v>
      </c>
      <c r="Q24" s="100">
        <v>1.2104392452776841E-2</v>
      </c>
      <c r="R24" s="100">
        <v>1.082489278634702E-2</v>
      </c>
      <c r="S24" s="100">
        <v>2.88874558544383E-3</v>
      </c>
      <c r="T24" s="100">
        <v>2.12543275678303E-2</v>
      </c>
      <c r="U24" s="100"/>
      <c r="V24" s="100"/>
      <c r="W24" s="101">
        <f t="shared" si="0"/>
        <v>1.0778797080945656E-2</v>
      </c>
      <c r="X24" s="102">
        <f>W24/C24</f>
        <v>1.0073642131724914</v>
      </c>
    </row>
    <row r="25" spans="1:24">
      <c r="A25" s="65" t="s">
        <v>2222</v>
      </c>
      <c r="B25" s="102">
        <v>1.0200000000000001E-2</v>
      </c>
      <c r="C25" s="102">
        <v>1.0200000000000001E-2</v>
      </c>
      <c r="D25" s="101"/>
      <c r="E25" s="103">
        <v>1.2E-2</v>
      </c>
      <c r="F25" s="102">
        <v>8.9999999999999998E-4</v>
      </c>
      <c r="G25" s="102">
        <v>1.1599999999999999E-2</v>
      </c>
      <c r="H25" s="102">
        <v>1.21E-2</v>
      </c>
      <c r="I25" s="102">
        <v>1.26E-2</v>
      </c>
      <c r="J25" s="102">
        <v>1.1299999999999999E-2</v>
      </c>
      <c r="K25" s="102">
        <v>9.4999999999999998E-3</v>
      </c>
      <c r="L25" s="100">
        <v>1.1668398049678799E-2</v>
      </c>
      <c r="M25" s="100">
        <v>1.1840142669770961E-2</v>
      </c>
      <c r="N25" s="100">
        <v>1.2842750722482201E-2</v>
      </c>
      <c r="O25" s="100">
        <v>9.3783146055819167E-3</v>
      </c>
      <c r="P25" s="100">
        <v>8.6746850948318244E-3</v>
      </c>
      <c r="Q25" s="100">
        <v>1.1763342452173701E-2</v>
      </c>
      <c r="R25" s="100">
        <v>1.3251967648791659E-2</v>
      </c>
      <c r="S25" s="100">
        <v>1.647878532992908E-2</v>
      </c>
      <c r="T25" s="100">
        <v>2.0893812647938551E-2</v>
      </c>
      <c r="U25" s="100"/>
      <c r="V25" s="100"/>
      <c r="W25" s="101">
        <f t="shared" si="0"/>
        <v>1.0656828168521038E-2</v>
      </c>
      <c r="X25" s="102">
        <f>W25/C25</f>
        <v>1.0447870753451998</v>
      </c>
    </row>
    <row r="26" spans="1:24">
      <c r="A26" s="65" t="s">
        <v>2223</v>
      </c>
      <c r="B26" s="102">
        <v>1.0200000000000001E-2</v>
      </c>
      <c r="C26" s="102">
        <v>1.0200000000000001E-2</v>
      </c>
      <c r="D26" s="101"/>
      <c r="E26" s="103">
        <v>1.18E-2</v>
      </c>
      <c r="F26" s="102">
        <v>6.1999999999999998E-3</v>
      </c>
      <c r="G26" s="102">
        <v>1.12E-2</v>
      </c>
      <c r="H26" s="102">
        <v>1.11E-2</v>
      </c>
      <c r="I26" s="102">
        <v>1.2699999999999999E-2</v>
      </c>
      <c r="J26" s="102">
        <v>1.03E-2</v>
      </c>
      <c r="K26" s="102">
        <v>9.5999999999999992E-3</v>
      </c>
      <c r="L26" s="100">
        <v>1.15332365483896E-2</v>
      </c>
      <c r="M26" s="100">
        <v>1.07604074087011E-2</v>
      </c>
      <c r="N26" s="100">
        <v>1.104599904234593E-2</v>
      </c>
      <c r="O26" s="100">
        <v>8.3182484909807286E-3</v>
      </c>
      <c r="P26" s="100">
        <v>6.4405154213527096E-3</v>
      </c>
      <c r="Q26" s="100">
        <v>1.158991152515765E-2</v>
      </c>
      <c r="R26" s="100">
        <v>1.476567298724429E-2</v>
      </c>
      <c r="S26" s="100">
        <v>1.4860236552675101E-2</v>
      </c>
      <c r="T26" s="100">
        <v>8.3435120220798353E-4</v>
      </c>
      <c r="U26" s="100"/>
      <c r="V26" s="100"/>
      <c r="W26" s="101">
        <f t="shared" si="0"/>
        <v>9.5490175122276942E-3</v>
      </c>
      <c r="X26" s="102">
        <f>W26/C26</f>
        <v>0.93617818747330328</v>
      </c>
    </row>
    <row r="27" spans="1:24">
      <c r="A27" s="65" t="s">
        <v>2224</v>
      </c>
      <c r="B27" s="102">
        <v>1.12E-2</v>
      </c>
      <c r="C27" s="102">
        <v>1.12E-2</v>
      </c>
      <c r="D27" s="101"/>
      <c r="E27" s="103">
        <v>1.38E-2</v>
      </c>
      <c r="F27" s="102">
        <v>1.01E-2</v>
      </c>
      <c r="G27" s="102">
        <v>1.29E-2</v>
      </c>
      <c r="H27" s="102">
        <v>1.18E-2</v>
      </c>
      <c r="I27" s="102">
        <v>1.2800000000000001E-2</v>
      </c>
      <c r="J27" s="102">
        <v>1.17E-2</v>
      </c>
      <c r="K27" s="102">
        <v>1.0699999999999999E-2</v>
      </c>
      <c r="L27" s="100">
        <v>1.34231434736798E-2</v>
      </c>
      <c r="M27" s="100">
        <v>1.2134822725629711E-2</v>
      </c>
      <c r="N27" s="100">
        <v>1.2852324046200399E-2</v>
      </c>
      <c r="O27" s="100">
        <v>1.1747416011034909E-2</v>
      </c>
      <c r="P27" s="100">
        <v>1.221315602203199E-2</v>
      </c>
      <c r="Q27" s="100">
        <v>1.348777564610071E-2</v>
      </c>
      <c r="R27" s="100">
        <v>1.3278053237906651E-2</v>
      </c>
      <c r="S27" s="100">
        <v>1.173543101011543E-2</v>
      </c>
      <c r="T27" s="100">
        <v>1.0520943168551339E-2</v>
      </c>
      <c r="U27" s="100"/>
      <c r="V27" s="100"/>
      <c r="W27" s="101">
        <f t="shared" si="0"/>
        <v>1.1028663360737585E-2</v>
      </c>
      <c r="X27" s="102">
        <f>W27/C27</f>
        <v>0.98470208578014151</v>
      </c>
    </row>
    <row r="28" spans="1:24">
      <c r="A28" s="65" t="s">
        <v>2225</v>
      </c>
      <c r="B28" s="102">
        <v>1.12E-2</v>
      </c>
      <c r="C28" s="102">
        <v>1.12E-2</v>
      </c>
      <c r="D28" s="104">
        <v>1.09E-2</v>
      </c>
      <c r="E28" s="103">
        <v>1.09E-2</v>
      </c>
      <c r="F28" s="102">
        <v>3.3999999999999998E-3</v>
      </c>
      <c r="G28" s="102">
        <v>9.9000000000000008E-3</v>
      </c>
      <c r="H28" s="102">
        <v>-4.7000000000000002E-3</v>
      </c>
      <c r="I28" s="102">
        <v>1.11E-2</v>
      </c>
      <c r="J28" s="102">
        <v>1.0999999999999999E-2</v>
      </c>
      <c r="K28" s="102">
        <v>9.1000000000000004E-3</v>
      </c>
      <c r="L28" s="100">
        <v>1.04434791801975E-2</v>
      </c>
      <c r="M28" s="100">
        <v>-1.169911640276911E-2</v>
      </c>
      <c r="N28" s="100">
        <v>-1.563414466635182E-2</v>
      </c>
      <c r="O28" s="100">
        <v>3.3714859666300612E-5</v>
      </c>
      <c r="P28" s="100">
        <v>-5.8629139356882742E-3</v>
      </c>
      <c r="Q28" s="100">
        <v>1.062349667017815E-2</v>
      </c>
      <c r="R28" s="100">
        <v>6.4706439413158012E-3</v>
      </c>
      <c r="S28" s="100">
        <v>2.1253857128172179E-2</v>
      </c>
      <c r="T28" s="100">
        <v>9.317387660834342E-5</v>
      </c>
      <c r="U28" s="105">
        <v>1.04E-2</v>
      </c>
      <c r="V28" s="105">
        <v>1.2200000000000001E-2</v>
      </c>
      <c r="W28" s="101">
        <f t="shared" si="0"/>
        <v>9.3179514605128272E-3</v>
      </c>
      <c r="X28" s="102">
        <f>W28/C28</f>
        <v>0.8319599518315024</v>
      </c>
    </row>
    <row r="29" spans="1:24">
      <c r="A29" s="65" t="s">
        <v>2226</v>
      </c>
      <c r="B29" s="102">
        <v>9.1999999999999998E-3</v>
      </c>
      <c r="C29" s="102">
        <v>9.1999999999999998E-3</v>
      </c>
      <c r="D29" s="104">
        <v>1.09E-2</v>
      </c>
      <c r="E29" s="103">
        <v>1.0200000000000001E-2</v>
      </c>
      <c r="F29" s="102">
        <v>-1.06E-2</v>
      </c>
      <c r="G29" s="102">
        <v>-3.0000000000000001E-3</v>
      </c>
      <c r="H29" s="102">
        <v>3.8E-3</v>
      </c>
      <c r="I29" s="102">
        <v>6.1000000000000004E-3</v>
      </c>
      <c r="J29" s="102">
        <v>8.3000000000000001E-3</v>
      </c>
      <c r="K29" s="102">
        <v>9.9000000000000008E-3</v>
      </c>
      <c r="L29" s="100">
        <v>1.00258871735512E-2</v>
      </c>
      <c r="M29" s="100">
        <v>3.6638736224339219E-3</v>
      </c>
      <c r="N29" s="100">
        <v>3.5531361452403321E-3</v>
      </c>
      <c r="O29" s="100">
        <v>-1.172225625465373E-4</v>
      </c>
      <c r="P29" s="100">
        <v>1.487310958987909E-3</v>
      </c>
      <c r="Q29" s="100">
        <v>1.005576773362704E-2</v>
      </c>
      <c r="R29" s="100">
        <v>3.8987193391097912E-3</v>
      </c>
      <c r="S29" s="100">
        <v>-9.3882944836203297E-3</v>
      </c>
      <c r="T29" s="100">
        <v>2.1804499177915378E-2</v>
      </c>
      <c r="U29" s="105">
        <v>1.04E-2</v>
      </c>
      <c r="V29" s="105">
        <v>1.2200000000000001E-2</v>
      </c>
      <c r="W29" s="101">
        <f t="shared" si="0"/>
        <v>9.6428817661577838E-3</v>
      </c>
      <c r="X29" s="102">
        <f>W29/C29</f>
        <v>1.0481393224084548</v>
      </c>
    </row>
    <row r="30" spans="1:24">
      <c r="A30" s="65" t="s">
        <v>2227</v>
      </c>
      <c r="B30" s="102">
        <v>1.17E-2</v>
      </c>
      <c r="C30" s="102">
        <v>1.17E-2</v>
      </c>
      <c r="D30" s="104">
        <v>1.09E-2</v>
      </c>
      <c r="E30" s="103">
        <v>1.38E-2</v>
      </c>
      <c r="F30" s="102">
        <v>1.24E-2</v>
      </c>
      <c r="G30" s="102">
        <v>5.0000000000000001E-3</v>
      </c>
      <c r="H30" s="102">
        <v>8.8999999999999999E-3</v>
      </c>
      <c r="I30" s="102">
        <v>1.14E-2</v>
      </c>
      <c r="J30" s="102">
        <v>1.1900000000000001E-2</v>
      </c>
      <c r="K30" s="102">
        <v>1.46E-2</v>
      </c>
      <c r="L30" s="100">
        <v>1.3502263843382401E-2</v>
      </c>
      <c r="M30" s="100">
        <v>1.1008851505020621E-2</v>
      </c>
      <c r="N30" s="100">
        <v>1.0007579185632659E-2</v>
      </c>
      <c r="O30" s="100">
        <v>6.2895249246404106E-3</v>
      </c>
      <c r="P30" s="100">
        <v>6.9008212174657144E-3</v>
      </c>
      <c r="Q30" s="100">
        <v>1.3560335056758801E-2</v>
      </c>
      <c r="R30" s="100">
        <v>5.692366490364531E-3</v>
      </c>
      <c r="S30" s="100">
        <v>9.6764566239326832E-4</v>
      </c>
      <c r="T30" s="100">
        <v>1.6446733677322412E-2</v>
      </c>
      <c r="U30" s="105">
        <v>1.04E-2</v>
      </c>
      <c r="V30" s="105">
        <v>1.2200000000000001E-2</v>
      </c>
      <c r="W30" s="101">
        <f t="shared" si="0"/>
        <v>1.207271564314775E-2</v>
      </c>
      <c r="X30" s="102">
        <f>W30/C30</f>
        <v>1.0318560378758761</v>
      </c>
    </row>
    <row r="31" spans="1:24">
      <c r="A31" s="65" t="s">
        <v>2228</v>
      </c>
      <c r="B31" s="102">
        <v>9.1999999999999998E-3</v>
      </c>
      <c r="C31" s="102">
        <v>9.1999999999999998E-3</v>
      </c>
      <c r="D31" s="104">
        <v>1.09E-2</v>
      </c>
      <c r="E31" s="103">
        <v>1.0800000000000001E-2</v>
      </c>
      <c r="F31" s="102">
        <v>8.2000000000000007E-3</v>
      </c>
      <c r="G31" s="102">
        <v>9.9000000000000008E-3</v>
      </c>
      <c r="H31" s="102">
        <v>8.0000000000000002E-3</v>
      </c>
      <c r="I31" s="102">
        <v>0.01</v>
      </c>
      <c r="J31" s="102">
        <v>8.6E-3</v>
      </c>
      <c r="K31" s="102">
        <v>1.1299999999999999E-2</v>
      </c>
      <c r="L31" s="100">
        <v>1.0508873261068301E-2</v>
      </c>
      <c r="M31" s="100">
        <v>9.5105764822804861E-3</v>
      </c>
      <c r="N31" s="100">
        <v>1.038683344367408E-2</v>
      </c>
      <c r="O31" s="100">
        <v>6.99271951082725E-3</v>
      </c>
      <c r="P31" s="100">
        <v>9.9846744172160662E-3</v>
      </c>
      <c r="Q31" s="100">
        <v>1.057060144390198E-2</v>
      </c>
      <c r="R31" s="100">
        <v>9.8841169237406934E-3</v>
      </c>
      <c r="S31" s="100">
        <v>1.204844326919585E-2</v>
      </c>
      <c r="T31" s="100">
        <v>8.5034893817925727E-3</v>
      </c>
      <c r="U31" s="105">
        <v>1.04E-2</v>
      </c>
      <c r="V31" s="105">
        <v>1.2200000000000001E-2</v>
      </c>
      <c r="W31" s="101">
        <f t="shared" si="0"/>
        <v>9.5745161412733315E-3</v>
      </c>
      <c r="X31" s="102">
        <f>W31/C31</f>
        <v>1.0407082762253621</v>
      </c>
    </row>
    <row r="32" spans="1:24">
      <c r="A32" s="65" t="s">
        <v>2229</v>
      </c>
      <c r="B32" s="102">
        <v>1.12E-2</v>
      </c>
      <c r="C32" s="102">
        <v>1.12E-2</v>
      </c>
      <c r="D32" s="104">
        <v>1.09E-2</v>
      </c>
      <c r="E32" s="103">
        <v>1.38E-2</v>
      </c>
      <c r="F32" s="102">
        <v>2.8799999999999999E-2</v>
      </c>
      <c r="G32" s="102">
        <v>1.43E-2</v>
      </c>
      <c r="H32" s="102">
        <v>1.18E-2</v>
      </c>
      <c r="I32" s="102">
        <v>1.4200000000000001E-2</v>
      </c>
      <c r="J32" s="102">
        <v>1.26E-2</v>
      </c>
      <c r="K32" s="102">
        <v>1.4800000000000001E-2</v>
      </c>
      <c r="L32" s="100">
        <v>1.34581670985718E-2</v>
      </c>
      <c r="M32" s="100">
        <v>1.4548993549836631E-2</v>
      </c>
      <c r="N32" s="100">
        <v>1.372914679505732E-2</v>
      </c>
      <c r="O32" s="100">
        <v>1.2630520045478599E-2</v>
      </c>
      <c r="P32" s="100">
        <v>1.9825751740086831E-2</v>
      </c>
      <c r="Q32" s="100">
        <v>1.351068327956262E-2</v>
      </c>
      <c r="R32" s="100">
        <v>8.2896535544270122E-3</v>
      </c>
      <c r="S32" s="100">
        <v>5.747737386548657E-3</v>
      </c>
      <c r="T32" s="100">
        <v>1.8983306348598909E-2</v>
      </c>
      <c r="U32" s="105">
        <v>1.04E-2</v>
      </c>
      <c r="V32" s="105">
        <v>1.2200000000000001E-2</v>
      </c>
      <c r="W32" s="101">
        <f t="shared" si="0"/>
        <v>1.217562265718281E-2</v>
      </c>
      <c r="X32" s="102">
        <f>W32/C32</f>
        <v>1.0871091658198937</v>
      </c>
    </row>
    <row r="33" spans="1:24">
      <c r="A33" s="65" t="s">
        <v>2230</v>
      </c>
      <c r="B33" s="102">
        <v>1.0699999999999999E-2</v>
      </c>
      <c r="C33" s="102">
        <v>1.0699999999999999E-2</v>
      </c>
      <c r="D33" s="104">
        <v>1.09E-2</v>
      </c>
      <c r="E33" s="103">
        <v>1.32E-2</v>
      </c>
      <c r="F33" s="102">
        <v>2.41E-2</v>
      </c>
      <c r="G33" s="102">
        <v>1.29E-2</v>
      </c>
      <c r="H33" s="102">
        <v>1.3899999999999999E-2</v>
      </c>
      <c r="I33" s="102">
        <v>1.24E-2</v>
      </c>
      <c r="J33" s="102">
        <v>1.24E-2</v>
      </c>
      <c r="K33" s="102">
        <v>1.3299999999999999E-2</v>
      </c>
      <c r="L33" s="100">
        <v>1.2872903146209201E-2</v>
      </c>
      <c r="M33" s="100">
        <v>1.381794470625897E-2</v>
      </c>
      <c r="N33" s="100">
        <v>1.5031598778778349E-2</v>
      </c>
      <c r="O33" s="100">
        <v>1.5077948079886159E-2</v>
      </c>
      <c r="P33" s="100">
        <v>2.0076509399873599E-2</v>
      </c>
      <c r="Q33" s="100">
        <v>1.29310132503575E-2</v>
      </c>
      <c r="R33" s="100">
        <v>8.0882684573166941E-3</v>
      </c>
      <c r="S33" s="100">
        <v>1.1997800059711629E-2</v>
      </c>
      <c r="T33" s="100">
        <v>1.510509521381409E-2</v>
      </c>
      <c r="U33" s="105">
        <v>1.04E-2</v>
      </c>
      <c r="V33" s="105">
        <v>1.2200000000000001E-2</v>
      </c>
      <c r="W33" s="101">
        <f t="shared" si="0"/>
        <v>1.154683469962962E-2</v>
      </c>
      <c r="X33" s="102">
        <f>W33/C33</f>
        <v>1.0791434298719271</v>
      </c>
    </row>
    <row r="34" spans="1:24">
      <c r="A34" s="65" t="s">
        <v>2231</v>
      </c>
      <c r="B34" s="102">
        <v>1.0699999999999999E-2</v>
      </c>
      <c r="C34" s="102">
        <v>1.0699999999999999E-2</v>
      </c>
      <c r="D34" s="104">
        <v>1.09E-2</v>
      </c>
      <c r="E34" s="103">
        <v>1.26E-2</v>
      </c>
      <c r="F34" s="102">
        <v>2.4899999999999999E-2</v>
      </c>
      <c r="G34" s="102">
        <v>1.2200000000000001E-2</v>
      </c>
      <c r="H34" s="102">
        <v>1.35E-2</v>
      </c>
      <c r="I34" s="102">
        <v>1.35E-2</v>
      </c>
      <c r="J34" s="102">
        <v>1.23E-2</v>
      </c>
      <c r="K34" s="102">
        <v>1.21E-2</v>
      </c>
      <c r="L34" s="100">
        <v>1.22987498790343E-2</v>
      </c>
      <c r="M34" s="100">
        <v>1.363393724163631E-2</v>
      </c>
      <c r="N34" s="100">
        <v>1.254438256306911E-2</v>
      </c>
      <c r="O34" s="100">
        <v>1.548650765333481E-2</v>
      </c>
      <c r="P34" s="100">
        <v>1.517448878713101E-2</v>
      </c>
      <c r="Q34" s="100">
        <v>1.238639058476299E-2</v>
      </c>
      <c r="R34" s="100">
        <v>1.360110569680106E-2</v>
      </c>
      <c r="S34" s="100">
        <v>1.4280966785896959E-2</v>
      </c>
      <c r="T34" s="100">
        <v>1.857843421292138E-2</v>
      </c>
      <c r="U34" s="105">
        <v>1.04E-2</v>
      </c>
      <c r="V34" s="100">
        <v>1.2927405092888479E-2</v>
      </c>
      <c r="W34" s="101">
        <f t="shared" si="0"/>
        <v>1.1627511093443947E-2</v>
      </c>
      <c r="X34" s="102">
        <f>W34/C34</f>
        <v>1.0866832797611166</v>
      </c>
    </row>
    <row r="35" spans="1:24">
      <c r="A35" s="65" t="s">
        <v>2232</v>
      </c>
      <c r="B35" s="102">
        <v>1.14E-2</v>
      </c>
      <c r="C35" s="102">
        <v>1.14E-2</v>
      </c>
      <c r="D35" s="104">
        <v>1.09E-2</v>
      </c>
      <c r="E35" s="103">
        <v>1.32E-2</v>
      </c>
      <c r="F35" s="102">
        <v>1.7999999999999999E-2</v>
      </c>
      <c r="G35" s="102">
        <v>1.54E-2</v>
      </c>
      <c r="H35" s="102">
        <v>1.61E-2</v>
      </c>
      <c r="I35" s="102">
        <v>1.6299999999999999E-2</v>
      </c>
      <c r="J35" s="102">
        <v>1.34E-2</v>
      </c>
      <c r="K35" s="102">
        <v>1.1299999999999999E-2</v>
      </c>
      <c r="L35" s="100">
        <v>1.28821930132079E-2</v>
      </c>
      <c r="M35" s="100">
        <v>1.6514192857520541E-2</v>
      </c>
      <c r="N35" s="100">
        <v>1.556219746235632E-2</v>
      </c>
      <c r="O35" s="100">
        <v>1.1405577275832361E-2</v>
      </c>
      <c r="P35" s="100">
        <v>9.0179801090937151E-3</v>
      </c>
      <c r="Q35" s="100">
        <v>1.294609284768633E-2</v>
      </c>
      <c r="R35" s="100">
        <v>1.3491052433183491E-2</v>
      </c>
      <c r="S35" s="100">
        <v>1.4569121222009819E-2</v>
      </c>
      <c r="T35" s="100">
        <v>-5.0495745574471451E-3</v>
      </c>
      <c r="U35" s="105">
        <v>1.04E-2</v>
      </c>
      <c r="V35" s="100">
        <v>1.405876741914547E-2</v>
      </c>
      <c r="W35" s="101">
        <f t="shared" si="0"/>
        <v>1.1343569516202733E-2</v>
      </c>
      <c r="X35" s="102">
        <f>W35/C35</f>
        <v>0.99504995756164316</v>
      </c>
    </row>
    <row r="36" spans="1:24">
      <c r="A36" s="65" t="s">
        <v>2233</v>
      </c>
      <c r="B36" s="102">
        <v>9.7000000000000003E-3</v>
      </c>
      <c r="C36" s="102">
        <v>9.7000000000000003E-3</v>
      </c>
      <c r="D36" s="104">
        <v>1.09E-2</v>
      </c>
      <c r="E36" s="103">
        <v>1.1299999999999999E-2</v>
      </c>
      <c r="F36" s="102">
        <v>9.1999999999999998E-3</v>
      </c>
      <c r="G36" s="102">
        <v>1.32E-2</v>
      </c>
      <c r="H36" s="102">
        <v>1.1900000000000001E-2</v>
      </c>
      <c r="I36" s="102">
        <v>1.21E-2</v>
      </c>
      <c r="J36" s="102">
        <v>1.06E-2</v>
      </c>
      <c r="K36" s="102">
        <v>7.1999999999999998E-3</v>
      </c>
      <c r="L36" s="100">
        <v>1.10552777125861E-2</v>
      </c>
      <c r="M36" s="100">
        <v>1.199892517123158E-2</v>
      </c>
      <c r="N36" s="100">
        <v>1.1719351719884811E-2</v>
      </c>
      <c r="O36" s="100">
        <v>8.6869726318408169E-3</v>
      </c>
      <c r="P36" s="100">
        <v>6.7818999811408709E-3</v>
      </c>
      <c r="Q36" s="100">
        <v>1.11146914625766E-2</v>
      </c>
      <c r="R36" s="100">
        <v>1.347784505934513E-2</v>
      </c>
      <c r="S36" s="100">
        <v>1.2875973358731359E-2</v>
      </c>
      <c r="T36" s="100">
        <v>6.0122088005352134E-3</v>
      </c>
      <c r="U36" s="100">
        <v>8.8287179634511936E-3</v>
      </c>
      <c r="V36" s="100">
        <v>1.1977738812386731E-2</v>
      </c>
      <c r="W36" s="101">
        <f t="shared" si="0"/>
        <v>1.0010464966640337E-2</v>
      </c>
      <c r="X36" s="102">
        <f>W36/C36</f>
        <v>1.0320066975917874</v>
      </c>
    </row>
    <row r="37" spans="1:24">
      <c r="A37" s="65" t="s">
        <v>2234</v>
      </c>
      <c r="B37" s="102">
        <v>0.01</v>
      </c>
      <c r="C37" s="102">
        <v>0.01</v>
      </c>
      <c r="D37" s="100">
        <v>1.3383130000000021E-2</v>
      </c>
      <c r="E37" s="103">
        <v>5.0000000000000001E-3</v>
      </c>
      <c r="F37" s="102">
        <v>9.5999999999999992E-3</v>
      </c>
      <c r="G37" s="102">
        <v>1.1599999999999999E-2</v>
      </c>
      <c r="H37" s="102">
        <v>1.14E-2</v>
      </c>
      <c r="I37" s="102">
        <v>1.14E-2</v>
      </c>
      <c r="J37" s="102">
        <v>1.0699999999999999E-2</v>
      </c>
      <c r="K37" s="102">
        <v>9.2999999999999992E-3</v>
      </c>
      <c r="L37" s="100">
        <v>4.5397659737671497E-3</v>
      </c>
      <c r="M37" s="100">
        <v>8.5671603836594556E-3</v>
      </c>
      <c r="N37" s="100">
        <v>3.8528202408227852E-3</v>
      </c>
      <c r="O37" s="100">
        <v>6.7090393832269779E-3</v>
      </c>
      <c r="P37" s="100">
        <v>-8.7163950501256693E-4</v>
      </c>
      <c r="Q37" s="100">
        <v>4.7401502313255683E-3</v>
      </c>
      <c r="R37" s="100">
        <v>9.8933151674522879E-3</v>
      </c>
      <c r="S37" s="100">
        <v>1.044998590746804E-2</v>
      </c>
      <c r="T37" s="100">
        <v>2.712558954365285E-4</v>
      </c>
      <c r="U37" s="100">
        <v>1.0250934604483669E-2</v>
      </c>
      <c r="V37" s="100">
        <v>1.2233122224821541E-2</v>
      </c>
      <c r="W37" s="101">
        <f t="shared" si="0"/>
        <v>8.8878599180540422E-3</v>
      </c>
      <c r="X37" s="102">
        <f>W37/C37</f>
        <v>0.88878599180540419</v>
      </c>
    </row>
    <row r="38" spans="1:24">
      <c r="A38" s="65" t="s">
        <v>2235</v>
      </c>
      <c r="B38" s="102">
        <v>9.1999999999999998E-3</v>
      </c>
      <c r="C38" s="102">
        <v>9.1999999999999998E-3</v>
      </c>
      <c r="D38" s="100">
        <v>1.093381138089411E-2</v>
      </c>
      <c r="E38" s="103">
        <v>1.2E-2</v>
      </c>
      <c r="F38" s="102">
        <v>1.14E-2</v>
      </c>
      <c r="G38" s="102">
        <v>1.17E-2</v>
      </c>
      <c r="H38" s="102">
        <v>1.2500000000000001E-2</v>
      </c>
      <c r="I38" s="102">
        <v>1.1299999999999999E-2</v>
      </c>
      <c r="J38" s="102">
        <v>1.09E-2</v>
      </c>
      <c r="K38" s="102">
        <v>1.14E-2</v>
      </c>
      <c r="L38" s="100">
        <v>1.1563736914065301E-2</v>
      </c>
      <c r="M38" s="100">
        <v>1.1888371864233751E-2</v>
      </c>
      <c r="N38" s="100">
        <v>7.9554073706888939E-3</v>
      </c>
      <c r="O38" s="100">
        <v>7.9732925306466029E-3</v>
      </c>
      <c r="P38" s="100">
        <v>1.043301110092831E-2</v>
      </c>
      <c r="Q38" s="100">
        <v>1.167417224975109E-2</v>
      </c>
      <c r="R38" s="100">
        <v>2.4422976759721489E-3</v>
      </c>
      <c r="S38" s="100">
        <v>1.4670669868387391E-2</v>
      </c>
      <c r="T38" s="100">
        <v>3.9570314003458673E-3</v>
      </c>
      <c r="U38" s="100">
        <v>1.144217687074844E-2</v>
      </c>
      <c r="V38" s="100">
        <v>1.1358887228099411E-2</v>
      </c>
      <c r="W38" s="101">
        <f t="shared" si="0"/>
        <v>9.3685662999567071E-3</v>
      </c>
      <c r="X38" s="102">
        <f>W38/C38</f>
        <v>1.0183224239083377</v>
      </c>
    </row>
    <row r="39" spans="1:24">
      <c r="A39" s="65" t="s">
        <v>2236</v>
      </c>
      <c r="B39" s="102">
        <v>8.8999999999999999E-3</v>
      </c>
      <c r="C39" s="102">
        <v>8.8999999999999999E-3</v>
      </c>
      <c r="D39" s="100">
        <v>1.085877876324459E-2</v>
      </c>
      <c r="E39" s="103">
        <v>1.18E-2</v>
      </c>
      <c r="F39" s="102">
        <v>1.0999999999999999E-2</v>
      </c>
      <c r="G39" s="102">
        <v>7.4999999999999997E-3</v>
      </c>
      <c r="H39" s="102">
        <v>1.0800000000000001E-2</v>
      </c>
      <c r="I39" s="102">
        <v>1.0500000000000001E-2</v>
      </c>
      <c r="J39" s="102">
        <v>1.04E-2</v>
      </c>
      <c r="K39" s="102">
        <v>1.01E-2</v>
      </c>
      <c r="L39" s="100">
        <v>1.16592585751083E-2</v>
      </c>
      <c r="M39" s="100">
        <v>1.085193617476587E-2</v>
      </c>
      <c r="N39" s="100">
        <v>6.0818621298230902E-3</v>
      </c>
      <c r="O39" s="100">
        <v>8.1967211606808199E-3</v>
      </c>
      <c r="P39" s="100">
        <v>1.1632834093268761E-2</v>
      </c>
      <c r="Q39" s="100">
        <v>1.1687315285918929E-2</v>
      </c>
      <c r="R39" s="100">
        <v>1.4210020268816679E-2</v>
      </c>
      <c r="S39" s="100">
        <v>8.3849968213569603E-3</v>
      </c>
      <c r="T39" s="100">
        <v>1.621895226837489E-2</v>
      </c>
      <c r="U39" s="100">
        <v>1.070693195917416E-2</v>
      </c>
      <c r="V39" s="100">
        <v>1.1170843854441561E-2</v>
      </c>
      <c r="W39" s="101">
        <f t="shared" si="0"/>
        <v>9.6085829126319761E-3</v>
      </c>
      <c r="X39" s="102">
        <f>W39/C39</f>
        <v>1.0796160575990985</v>
      </c>
    </row>
    <row r="40" spans="1:24">
      <c r="A40" s="65" t="s">
        <v>2237</v>
      </c>
      <c r="B40" s="102">
        <v>9.7000000000000003E-3</v>
      </c>
      <c r="C40" s="102">
        <v>9.7000000000000003E-3</v>
      </c>
      <c r="D40" s="100">
        <v>1.1766874131151409E-2</v>
      </c>
      <c r="E40" s="103">
        <v>1.14E-2</v>
      </c>
      <c r="F40" s="102">
        <v>1.5699999999999999E-2</v>
      </c>
      <c r="G40" s="102">
        <v>1.3899999999999999E-2</v>
      </c>
      <c r="H40" s="102">
        <v>1.3899999999999999E-2</v>
      </c>
      <c r="I40" s="102">
        <v>1.18E-2</v>
      </c>
      <c r="J40" s="102">
        <v>1.11E-2</v>
      </c>
      <c r="K40" s="102">
        <v>9.1000000000000004E-3</v>
      </c>
      <c r="L40" s="100">
        <v>1.11221677881999E-2</v>
      </c>
      <c r="M40" s="100">
        <v>1.279464490676818E-2</v>
      </c>
      <c r="N40" s="100">
        <v>1.137292431487147E-2</v>
      </c>
      <c r="O40" s="100">
        <v>1.3451086117539649E-2</v>
      </c>
      <c r="P40" s="100">
        <v>1.4156730269618389E-2</v>
      </c>
      <c r="Q40" s="100">
        <v>1.118379664119562E-2</v>
      </c>
      <c r="R40" s="100">
        <v>1.265927153338486E-2</v>
      </c>
      <c r="S40" s="100">
        <v>1.527152697274858E-2</v>
      </c>
      <c r="T40" s="100">
        <v>-4.2418678703669546E-3</v>
      </c>
      <c r="U40" s="100">
        <v>1.430222678239956E-2</v>
      </c>
      <c r="V40" s="100">
        <v>1.2075488504863291E-2</v>
      </c>
      <c r="W40" s="101">
        <f t="shared" si="0"/>
        <v>9.4803272474683897E-3</v>
      </c>
      <c r="X40" s="102">
        <f>W40/C40</f>
        <v>0.97735332448127721</v>
      </c>
    </row>
    <row r="41" spans="1:24">
      <c r="A41" s="65" t="s">
        <v>2238</v>
      </c>
      <c r="B41" s="102">
        <v>8.0000000000000002E-3</v>
      </c>
      <c r="C41" s="102">
        <v>8.0000000000000002E-3</v>
      </c>
      <c r="D41" s="100">
        <v>9.3244977835473808E-3</v>
      </c>
      <c r="E41" s="103">
        <v>1.01E-2</v>
      </c>
      <c r="F41" s="102">
        <v>2.35E-2</v>
      </c>
      <c r="G41" s="102">
        <v>1.2200000000000001E-2</v>
      </c>
      <c r="H41" s="102">
        <v>1.12E-2</v>
      </c>
      <c r="I41" s="102">
        <v>1.0999999999999999E-2</v>
      </c>
      <c r="J41" s="102">
        <v>9.1999999999999998E-3</v>
      </c>
      <c r="K41" s="102">
        <v>8.5000000000000006E-3</v>
      </c>
      <c r="L41" s="100">
        <v>9.7765881385816194E-3</v>
      </c>
      <c r="M41" s="100">
        <v>1.0677903873170139E-2</v>
      </c>
      <c r="N41" s="100">
        <v>1.1676642799666631E-2</v>
      </c>
      <c r="O41" s="100">
        <v>1.104351491533895E-2</v>
      </c>
      <c r="P41" s="100">
        <v>1.2695320010002399E-2</v>
      </c>
      <c r="Q41" s="100">
        <v>9.8999061794349252E-3</v>
      </c>
      <c r="R41" s="100">
        <v>1.223333181787689E-2</v>
      </c>
      <c r="S41" s="100">
        <v>1.5031621359681059E-2</v>
      </c>
      <c r="T41" s="100">
        <v>8.3101003294701048E-3</v>
      </c>
      <c r="U41" s="100">
        <v>2.1189586621344288E-2</v>
      </c>
      <c r="V41" s="100">
        <v>1.0196430170147149E-2</v>
      </c>
      <c r="W41" s="101">
        <f t="shared" si="0"/>
        <v>8.6691586649641945E-3</v>
      </c>
      <c r="X41" s="102">
        <f>W41/C41</f>
        <v>1.0836448331205244</v>
      </c>
    </row>
    <row r="42" spans="1:24">
      <c r="A42" s="65" t="s">
        <v>2239</v>
      </c>
      <c r="B42" s="102">
        <v>8.3000000000000001E-3</v>
      </c>
      <c r="C42" s="102">
        <v>8.3000000000000001E-3</v>
      </c>
      <c r="D42" s="100">
        <v>9.530881799939106E-3</v>
      </c>
      <c r="E42" s="103">
        <v>0.01</v>
      </c>
      <c r="F42" s="102">
        <v>9.7999999999999997E-3</v>
      </c>
      <c r="G42" s="102">
        <v>1.2E-2</v>
      </c>
      <c r="H42" s="102">
        <v>1.12E-2</v>
      </c>
      <c r="I42" s="102">
        <v>1.09E-2</v>
      </c>
      <c r="J42" s="102">
        <v>9.4000000000000004E-3</v>
      </c>
      <c r="K42" s="102">
        <v>8.5000000000000006E-3</v>
      </c>
      <c r="L42" s="100">
        <v>9.6365513110734397E-3</v>
      </c>
      <c r="M42" s="100">
        <v>1.091843340790777E-2</v>
      </c>
      <c r="N42" s="100">
        <v>1.251243326681983E-2</v>
      </c>
      <c r="O42" s="100">
        <v>1.0457070684855021E-2</v>
      </c>
      <c r="P42" s="100">
        <v>1.2027422472522529E-2</v>
      </c>
      <c r="Q42" s="100">
        <v>9.7527641179182556E-3</v>
      </c>
      <c r="R42" s="100">
        <v>1.1472518882263531E-2</v>
      </c>
      <c r="S42" s="100">
        <v>1.55588413012866E-2</v>
      </c>
      <c r="T42" s="100">
        <v>6.6788882881882996E-3</v>
      </c>
      <c r="U42" s="100">
        <v>8.4753197044780126E-3</v>
      </c>
      <c r="V42" s="100">
        <v>1.0585631721091501E-2</v>
      </c>
      <c r="W42" s="101">
        <f t="shared" si="0"/>
        <v>8.8438476638049816E-3</v>
      </c>
      <c r="X42" s="102">
        <f>W42/C42</f>
        <v>1.0655238149162629</v>
      </c>
    </row>
    <row r="43" spans="1:24">
      <c r="A43" s="65" t="s">
        <v>2240</v>
      </c>
      <c r="B43" s="102">
        <v>8.8999999999999999E-3</v>
      </c>
      <c r="C43" s="102">
        <v>8.8999999999999999E-3</v>
      </c>
      <c r="D43" s="100">
        <v>9.8855625574056916E-3</v>
      </c>
      <c r="E43" s="103">
        <v>1.17E-2</v>
      </c>
      <c r="F43" s="102">
        <v>5.0000000000000001E-3</v>
      </c>
      <c r="G43" s="102">
        <v>0.01</v>
      </c>
      <c r="H43" s="102">
        <v>1.03E-2</v>
      </c>
      <c r="I43" s="102">
        <v>9.9000000000000008E-3</v>
      </c>
      <c r="J43" s="102">
        <v>9.4000000000000004E-3</v>
      </c>
      <c r="K43" s="102">
        <v>8.6999999999999994E-3</v>
      </c>
      <c r="L43" s="100">
        <v>1.13316250675393E-2</v>
      </c>
      <c r="M43" s="100">
        <v>1.032698397119591E-2</v>
      </c>
      <c r="N43" s="100">
        <v>1.164306047626296E-2</v>
      </c>
      <c r="O43" s="100">
        <v>7.1973012003645476E-3</v>
      </c>
      <c r="P43" s="100">
        <v>6.2084224439493676E-3</v>
      </c>
      <c r="Q43" s="100">
        <v>1.146093842821605E-2</v>
      </c>
      <c r="R43" s="100">
        <v>6.7408224394129856E-3</v>
      </c>
      <c r="S43" s="100">
        <v>9.4789545352196303E-3</v>
      </c>
      <c r="T43" s="100">
        <v>1.922894100063921E-2</v>
      </c>
      <c r="U43" s="100">
        <v>2.29798325616315E-4</v>
      </c>
      <c r="V43" s="100">
        <v>1.154746720635247E-2</v>
      </c>
      <c r="W43" s="101">
        <f t="shared" si="0"/>
        <v>1.0015973434162731E-2</v>
      </c>
      <c r="X43" s="102">
        <f>W43/C43</f>
        <v>1.1253902735014305</v>
      </c>
    </row>
    <row r="44" spans="1:24">
      <c r="A44" s="65" t="s">
        <v>2241</v>
      </c>
      <c r="B44" s="102">
        <v>8.3000000000000001E-3</v>
      </c>
      <c r="C44" s="102">
        <v>8.3000000000000001E-3</v>
      </c>
      <c r="D44" s="100">
        <v>1.0349009135005799E-2</v>
      </c>
      <c r="E44" s="103">
        <v>9.7000000000000003E-3</v>
      </c>
      <c r="F44" s="102">
        <v>8.6E-3</v>
      </c>
      <c r="G44" s="102">
        <v>9.4000000000000004E-3</v>
      </c>
      <c r="H44" s="102">
        <v>1.2200000000000001E-2</v>
      </c>
      <c r="I44" s="102">
        <v>9.4000000000000004E-3</v>
      </c>
      <c r="J44" s="102">
        <v>8.8000000000000005E-3</v>
      </c>
      <c r="K44" s="102">
        <v>8.2000000000000007E-3</v>
      </c>
      <c r="L44" s="100">
        <v>9.3607644172779593E-3</v>
      </c>
      <c r="M44" s="100">
        <v>8.9424855110729062E-3</v>
      </c>
      <c r="N44" s="100">
        <v>8.6271028377096215E-3</v>
      </c>
      <c r="O44" s="100">
        <v>3.761141258200817E-3</v>
      </c>
      <c r="P44" s="100">
        <v>2.0675236566836119E-3</v>
      </c>
      <c r="Q44" s="100">
        <v>9.4821669530216202E-3</v>
      </c>
      <c r="R44" s="100">
        <v>1.027383788991543E-2</v>
      </c>
      <c r="S44" s="100">
        <v>1.3765990280208969E-2</v>
      </c>
      <c r="T44" s="100">
        <v>-3.179233205594878E-3</v>
      </c>
      <c r="U44" s="100">
        <v>9.1450084690598565E-3</v>
      </c>
      <c r="V44" s="100">
        <v>1.015475662509191E-2</v>
      </c>
      <c r="W44" s="101">
        <f t="shared" si="0"/>
        <v>8.0301313128603325E-3</v>
      </c>
      <c r="X44" s="102">
        <f>W44/C44</f>
        <v>0.96748570034461834</v>
      </c>
    </row>
    <row r="45" spans="1:24">
      <c r="A45" s="65" t="s">
        <v>2242</v>
      </c>
      <c r="B45" s="102">
        <v>7.9000000000000008E-3</v>
      </c>
      <c r="C45" s="102">
        <v>7.9000000000000008E-3</v>
      </c>
      <c r="D45" s="100">
        <v>9.0927792064938728E-3</v>
      </c>
      <c r="E45" s="103">
        <v>9.2999999999999992E-3</v>
      </c>
      <c r="F45" s="102">
        <v>7.4000000000000003E-3</v>
      </c>
      <c r="G45" s="102">
        <v>9.7000000000000003E-3</v>
      </c>
      <c r="H45" s="102">
        <v>9.7000000000000003E-3</v>
      </c>
      <c r="I45" s="102">
        <v>0.01</v>
      </c>
      <c r="J45" s="102">
        <v>8.3999999999999995E-3</v>
      </c>
      <c r="K45" s="102">
        <v>6.8999999999999999E-3</v>
      </c>
      <c r="L45" s="100">
        <v>8.9548315717533598E-3</v>
      </c>
      <c r="M45" s="100">
        <v>8.9205548079325236E-3</v>
      </c>
      <c r="N45" s="100">
        <v>9.839019100287949E-3</v>
      </c>
      <c r="O45" s="100">
        <v>7.7989697432521146E-3</v>
      </c>
      <c r="P45" s="100">
        <v>5.7529543108880699E-3</v>
      </c>
      <c r="Q45" s="100">
        <v>9.072955743184119E-3</v>
      </c>
      <c r="R45" s="100">
        <v>8.5758197778278422E-3</v>
      </c>
      <c r="S45" s="100">
        <v>1.080008142275091E-2</v>
      </c>
      <c r="T45" s="100">
        <v>8.0274266941724459E-3</v>
      </c>
      <c r="U45" s="100">
        <v>7.4886504228530706E-3</v>
      </c>
      <c r="V45" s="100">
        <v>9.7812950444764457E-3</v>
      </c>
      <c r="W45" s="101">
        <f t="shared" si="0"/>
        <v>8.3423870419468433E-3</v>
      </c>
      <c r="X45" s="102">
        <f>W45/C45</f>
        <v>1.0559983597401066</v>
      </c>
    </row>
    <row r="46" spans="1:24">
      <c r="A46" s="65" t="s">
        <v>2243</v>
      </c>
      <c r="B46" s="102">
        <v>9.1000000000000004E-3</v>
      </c>
      <c r="C46" s="102">
        <v>9.1000000000000004E-3</v>
      </c>
      <c r="D46" s="100">
        <v>1.0005833213151851E-2</v>
      </c>
      <c r="E46" s="103">
        <v>1.15E-2</v>
      </c>
      <c r="F46" s="102">
        <v>1.18E-2</v>
      </c>
      <c r="G46" s="102">
        <v>1.1900000000000001E-2</v>
      </c>
      <c r="H46" s="102">
        <v>1.14E-2</v>
      </c>
      <c r="I46" s="102">
        <v>1.0699999999999999E-2</v>
      </c>
      <c r="J46" s="102">
        <v>1.03E-2</v>
      </c>
      <c r="K46" s="102">
        <v>9.7000000000000003E-3</v>
      </c>
      <c r="L46" s="100">
        <v>1.11642154032112E-2</v>
      </c>
      <c r="M46" s="100">
        <v>1.065778240262572E-2</v>
      </c>
      <c r="N46" s="100">
        <v>1.197619738488487E-2</v>
      </c>
      <c r="O46" s="100">
        <v>7.197077784623529E-3</v>
      </c>
      <c r="P46" s="100">
        <v>5.1541002247910139E-3</v>
      </c>
      <c r="Q46" s="100">
        <v>1.130815277672559E-2</v>
      </c>
      <c r="R46" s="100">
        <v>9.4696953920336835E-3</v>
      </c>
      <c r="S46" s="100">
        <v>1.435792702009042E-2</v>
      </c>
      <c r="T46" s="100">
        <v>3.7756042749061969E-3</v>
      </c>
      <c r="U46" s="100">
        <v>1.415750462758991E-2</v>
      </c>
      <c r="V46" s="100">
        <v>1.2411358346064549E-2</v>
      </c>
      <c r="W46" s="101">
        <f t="shared" si="0"/>
        <v>9.463158000292779E-3</v>
      </c>
      <c r="X46" s="102">
        <f>W46/C46</f>
        <v>1.039907472559646</v>
      </c>
    </row>
    <row r="47" spans="1:24">
      <c r="A47" s="65" t="s">
        <v>2244</v>
      </c>
      <c r="B47" s="102">
        <v>8.6999999999999994E-3</v>
      </c>
      <c r="C47" s="102">
        <v>8.6999999999999994E-3</v>
      </c>
      <c r="D47" s="100">
        <v>1.028144760955008E-2</v>
      </c>
      <c r="E47" s="103">
        <v>1.0800000000000001E-2</v>
      </c>
      <c r="F47" s="102">
        <v>0.01</v>
      </c>
      <c r="G47" s="102">
        <v>1.0800000000000001E-2</v>
      </c>
      <c r="H47" s="102">
        <v>1.0800000000000001E-2</v>
      </c>
      <c r="I47" s="102">
        <v>1.1599999999999999E-2</v>
      </c>
      <c r="J47" s="102">
        <v>9.7000000000000003E-3</v>
      </c>
      <c r="K47" s="102">
        <v>1.0200000000000001E-2</v>
      </c>
      <c r="L47" s="100">
        <v>1.0496006939260999E-2</v>
      </c>
      <c r="M47" s="100">
        <v>1.0174706856521E-2</v>
      </c>
      <c r="N47" s="100">
        <v>1.0335841636782471E-2</v>
      </c>
      <c r="O47" s="100">
        <v>1.127597853262774E-2</v>
      </c>
      <c r="P47" s="100">
        <v>1.3195811244878451E-2</v>
      </c>
      <c r="Q47" s="100">
        <v>1.0630268298001729E-2</v>
      </c>
      <c r="R47" s="100">
        <v>9.3164187432734913E-3</v>
      </c>
      <c r="S47" s="100">
        <v>9.3836494440917573E-3</v>
      </c>
      <c r="T47" s="100">
        <v>8.8103077177874578E-3</v>
      </c>
      <c r="U47" s="100">
        <v>1.304247046322082E-2</v>
      </c>
      <c r="V47" s="100">
        <v>1.103352269373792E-2</v>
      </c>
      <c r="W47" s="101">
        <f t="shared" si="0"/>
        <v>9.258983602415392E-3</v>
      </c>
      <c r="X47" s="102">
        <f>W47/C47</f>
        <v>1.0642509887833784</v>
      </c>
    </row>
    <row r="48" spans="1:24">
      <c r="A48" s="65" t="s">
        <v>2245</v>
      </c>
      <c r="B48" s="102">
        <v>8.3999999999999995E-3</v>
      </c>
      <c r="C48" s="102">
        <v>8.3999999999999995E-3</v>
      </c>
      <c r="D48" s="100">
        <v>9.3407905147460113E-3</v>
      </c>
      <c r="E48" s="103">
        <v>1.04E-2</v>
      </c>
      <c r="F48" s="102">
        <v>1.2800000000000001E-2</v>
      </c>
      <c r="G48" s="102">
        <v>1.03E-2</v>
      </c>
      <c r="H48" s="102">
        <v>1.12E-2</v>
      </c>
      <c r="I48" s="102">
        <v>8.8999999999999999E-3</v>
      </c>
      <c r="J48" s="102">
        <v>8.8999999999999999E-3</v>
      </c>
      <c r="K48" s="102">
        <v>7.6E-3</v>
      </c>
      <c r="L48" s="100">
        <v>1.0067676846993201E-2</v>
      </c>
      <c r="M48" s="100">
        <v>9.5897075130100262E-3</v>
      </c>
      <c r="N48" s="100">
        <v>9.3145174263753461E-3</v>
      </c>
      <c r="O48" s="100">
        <v>3.619787374378181E-3</v>
      </c>
      <c r="P48" s="100">
        <v>-2.363160370575268E-3</v>
      </c>
      <c r="Q48" s="100">
        <v>1.0189703177916121E-2</v>
      </c>
      <c r="R48" s="100">
        <v>1.127390946970741E-2</v>
      </c>
      <c r="S48" s="100">
        <v>1.3039542953750651E-2</v>
      </c>
      <c r="T48" s="100">
        <v>1.5689146307386489E-2</v>
      </c>
      <c r="U48" s="100">
        <v>1.434628556127837E-2</v>
      </c>
      <c r="V48" s="100">
        <v>1.061993039600417E-2</v>
      </c>
      <c r="W48" s="101">
        <f t="shared" si="0"/>
        <v>9.146179706488301E-3</v>
      </c>
      <c r="X48" s="102">
        <f>W48/C48</f>
        <v>1.0888309174390836</v>
      </c>
    </row>
    <row r="49" spans="1:24">
      <c r="A49" s="65" t="s">
        <v>2246</v>
      </c>
      <c r="B49" s="102">
        <v>9.2999999999999992E-3</v>
      </c>
      <c r="C49" s="102">
        <v>9.2999999999999992E-3</v>
      </c>
      <c r="D49" s="100">
        <v>9.6226443276299367E-3</v>
      </c>
      <c r="E49" s="103">
        <v>9.7999999999999997E-3</v>
      </c>
      <c r="F49" s="102">
        <v>8.6E-3</v>
      </c>
      <c r="G49" s="102">
        <v>9.7999999999999997E-3</v>
      </c>
      <c r="H49" s="102">
        <v>9.2999999999999992E-3</v>
      </c>
      <c r="I49" s="102">
        <v>1.04E-2</v>
      </c>
      <c r="J49" s="102">
        <v>9.5999999999999992E-3</v>
      </c>
      <c r="K49" s="102">
        <v>6.6E-3</v>
      </c>
      <c r="L49" s="100">
        <v>9.4399102021687203E-3</v>
      </c>
      <c r="M49" s="100">
        <v>1.0467146674116631E-2</v>
      </c>
      <c r="N49" s="100">
        <v>1.339331229204954E-2</v>
      </c>
      <c r="O49" s="100">
        <v>6.9455462891045983E-3</v>
      </c>
      <c r="P49" s="100">
        <v>4.5349227865822961E-3</v>
      </c>
      <c r="Q49" s="100">
        <v>9.5720479452912066E-3</v>
      </c>
      <c r="R49" s="100">
        <v>7.8186146542000845E-3</v>
      </c>
      <c r="S49" s="100">
        <v>1.3343673518272149E-2</v>
      </c>
      <c r="T49" s="100">
        <v>2.415025903671042E-2</v>
      </c>
      <c r="U49" s="100">
        <v>1.095456596512112E-2</v>
      </c>
      <c r="V49" s="100">
        <v>1.160263072535095E-2</v>
      </c>
      <c r="W49" s="101">
        <f t="shared" si="0"/>
        <v>1.0467310102705544E-2</v>
      </c>
      <c r="X49" s="102">
        <f>W49/C49</f>
        <v>1.1255172153446822</v>
      </c>
    </row>
    <row r="50" spans="1:24">
      <c r="A50" s="65" t="s">
        <v>2247</v>
      </c>
      <c r="B50" s="102">
        <v>7.9000000000000008E-3</v>
      </c>
      <c r="C50" s="102">
        <v>7.9000000000000008E-3</v>
      </c>
      <c r="D50" s="100">
        <v>8.3187705098370923E-3</v>
      </c>
      <c r="E50" s="103">
        <v>8.3000000000000001E-3</v>
      </c>
      <c r="F50" s="102">
        <v>3.0000000000000001E-3</v>
      </c>
      <c r="G50" s="102">
        <v>8.6999999999999994E-3</v>
      </c>
      <c r="H50" s="102">
        <v>8.3000000000000001E-3</v>
      </c>
      <c r="I50" s="102">
        <v>8.0000000000000002E-3</v>
      </c>
      <c r="J50" s="102">
        <v>8.6E-3</v>
      </c>
      <c r="K50" s="102">
        <v>6.4000000000000003E-3</v>
      </c>
      <c r="L50" s="100">
        <v>7.9861221688000104E-3</v>
      </c>
      <c r="M50" s="100">
        <v>8.4579721596449442E-3</v>
      </c>
      <c r="N50" s="100">
        <v>9.7914689749141193E-3</v>
      </c>
      <c r="O50" s="100">
        <v>1.0183302209184619E-2</v>
      </c>
      <c r="P50" s="100">
        <v>8.032137175215226E-3</v>
      </c>
      <c r="Q50" s="100">
        <v>8.0932220128970833E-3</v>
      </c>
      <c r="R50" s="100">
        <v>9.1718110742251557E-3</v>
      </c>
      <c r="S50" s="100">
        <v>1.1154736379336059E-2</v>
      </c>
      <c r="T50" s="100">
        <v>1.8197686236219649E-2</v>
      </c>
      <c r="U50" s="100">
        <v>8.9717800237432144E-3</v>
      </c>
      <c r="V50" s="100">
        <v>9.8363847095170875E-3</v>
      </c>
      <c r="W50" s="101">
        <f t="shared" si="0"/>
        <v>8.651276996032544E-3</v>
      </c>
      <c r="X50" s="102">
        <f>W50/C50</f>
        <v>1.09509835392817</v>
      </c>
    </row>
    <row r="51" spans="1:24">
      <c r="A51" s="65" t="s">
        <v>2248</v>
      </c>
      <c r="B51" s="102">
        <v>8.8000000000000005E-3</v>
      </c>
      <c r="C51" s="102">
        <v>8.8000000000000005E-3</v>
      </c>
      <c r="D51" s="100">
        <v>9.3471750975269163E-3</v>
      </c>
      <c r="E51" s="103">
        <v>0.01</v>
      </c>
      <c r="F51" s="102">
        <v>6.8999999999999999E-3</v>
      </c>
      <c r="G51" s="102">
        <v>7.6E-3</v>
      </c>
      <c r="H51" s="102">
        <v>4.7000000000000002E-3</v>
      </c>
      <c r="I51" s="102">
        <v>4.5999999999999999E-3</v>
      </c>
      <c r="J51" s="102">
        <v>8.3000000000000001E-3</v>
      </c>
      <c r="K51" s="102">
        <v>6.1000000000000004E-3</v>
      </c>
      <c r="L51" s="100">
        <v>1.02293886529381E-2</v>
      </c>
      <c r="M51" s="100">
        <v>8.423683333345533E-3</v>
      </c>
      <c r="N51" s="100">
        <v>9.9928923384775548E-3</v>
      </c>
      <c r="O51" s="100">
        <v>7.4534243158752567E-4</v>
      </c>
      <c r="P51" s="100">
        <v>-2.5068705440334238E-4</v>
      </c>
      <c r="Q51" s="100">
        <v>2.5442983383008322E-3</v>
      </c>
      <c r="R51" s="100">
        <v>5.6840351531448619E-3</v>
      </c>
      <c r="S51" s="100">
        <v>6.0363930587747916E-3</v>
      </c>
      <c r="T51" s="100">
        <v>1.524118034875332E-2</v>
      </c>
      <c r="U51" s="100">
        <v>6.7432188143301541E-3</v>
      </c>
      <c r="V51" s="100">
        <v>1.130531533451617E-2</v>
      </c>
      <c r="W51" s="101">
        <f t="shared" si="0"/>
        <v>9.2169694010873528E-3</v>
      </c>
      <c r="X51" s="102">
        <f>W51/C51</f>
        <v>1.047382886487199</v>
      </c>
    </row>
    <row r="52" spans="1:24">
      <c r="A52" s="65" t="s">
        <v>2249</v>
      </c>
      <c r="B52" s="102">
        <v>1.01E-2</v>
      </c>
      <c r="C52" s="102">
        <v>1.01E-2</v>
      </c>
      <c r="D52" s="100">
        <v>1.0668102963813819E-2</v>
      </c>
      <c r="E52" s="103">
        <v>1.21E-2</v>
      </c>
      <c r="F52" s="102">
        <v>1.01E-2</v>
      </c>
      <c r="G52" s="102">
        <v>1.06E-2</v>
      </c>
      <c r="H52" s="102">
        <v>1.1900000000000001E-2</v>
      </c>
      <c r="I52" s="102">
        <v>1.26E-2</v>
      </c>
      <c r="J52" s="102">
        <v>1.12E-2</v>
      </c>
      <c r="K52" s="102">
        <v>1.34E-2</v>
      </c>
      <c r="L52" s="100">
        <v>1.12751861328131E-2</v>
      </c>
      <c r="M52" s="100">
        <v>1.150647040827479E-2</v>
      </c>
      <c r="N52" s="100">
        <v>1.23231434879032E-2</v>
      </c>
      <c r="O52" s="100">
        <v>6.7710303774575209E-3</v>
      </c>
      <c r="P52" s="100">
        <v>6.0478688564331584E-3</v>
      </c>
      <c r="Q52" s="100">
        <v>1.9266843355634888E-2</v>
      </c>
      <c r="R52" s="100">
        <v>1.12484887405937E-2</v>
      </c>
      <c r="S52" s="100">
        <v>1.134470059209414E-2</v>
      </c>
      <c r="T52" s="100">
        <v>1.3742002281902371E-4</v>
      </c>
      <c r="U52" s="100">
        <v>1.1007685274754261E-2</v>
      </c>
      <c r="V52" s="100">
        <v>1.223431638677175E-2</v>
      </c>
      <c r="W52" s="101">
        <f t="shared" si="0"/>
        <v>1.0144743994874698E-2</v>
      </c>
      <c r="X52" s="102">
        <f>W52/C52</f>
        <v>1.0044300985024455</v>
      </c>
    </row>
    <row r="53" spans="1:24">
      <c r="A53" s="65" t="s">
        <v>2250</v>
      </c>
      <c r="B53" s="102">
        <v>9.9000000000000008E-3</v>
      </c>
      <c r="C53" s="102">
        <v>9.9000000000000008E-3</v>
      </c>
      <c r="D53" s="100">
        <v>1.018593394849532E-2</v>
      </c>
      <c r="E53" s="103">
        <v>1.0999999999999999E-2</v>
      </c>
      <c r="F53" s="102">
        <v>1.23E-2</v>
      </c>
      <c r="G53" s="102">
        <v>1.09E-2</v>
      </c>
      <c r="H53" s="102">
        <v>1.2E-2</v>
      </c>
      <c r="I53" s="102">
        <v>1.2699999999999999E-2</v>
      </c>
      <c r="J53" s="102">
        <v>1.0699999999999999E-2</v>
      </c>
      <c r="K53" s="102">
        <v>1.0699999999999999E-2</v>
      </c>
      <c r="L53" s="100">
        <v>1.0676539581915501E-2</v>
      </c>
      <c r="M53" s="100">
        <v>1.0387098904010241E-2</v>
      </c>
      <c r="N53" s="100">
        <v>1.0955931196107381E-2</v>
      </c>
      <c r="O53" s="100">
        <v>1.46520204460332E-2</v>
      </c>
      <c r="P53" s="100">
        <v>1.3581157671807009E-2</v>
      </c>
      <c r="Q53" s="100">
        <v>1.079703230921303E-2</v>
      </c>
      <c r="R53" s="100">
        <v>1.19812019709411E-2</v>
      </c>
      <c r="S53" s="100">
        <v>1.4133097281828769E-2</v>
      </c>
      <c r="T53" s="100">
        <v>1.124693108537045E-2</v>
      </c>
      <c r="U53" s="100">
        <v>1.192029322368438E-2</v>
      </c>
      <c r="V53" s="100">
        <v>1.180918612172022E-2</v>
      </c>
      <c r="W53" s="101">
        <f t="shared" si="0"/>
        <v>1.0365602420159901E-2</v>
      </c>
      <c r="X53" s="102">
        <f>W53/C53</f>
        <v>1.047030547490899</v>
      </c>
    </row>
    <row r="54" spans="1:24">
      <c r="A54" s="65" t="s">
        <v>2251</v>
      </c>
      <c r="B54" s="102">
        <v>9.5999999999999992E-3</v>
      </c>
      <c r="C54" s="102">
        <v>9.5999999999999992E-3</v>
      </c>
      <c r="D54" s="100">
        <v>1.0083319482242061E-2</v>
      </c>
      <c r="E54" s="103">
        <v>1.12E-2</v>
      </c>
      <c r="F54" s="102">
        <v>1.06E-2</v>
      </c>
      <c r="G54" s="102">
        <v>1.0999999999999999E-2</v>
      </c>
      <c r="H54" s="102">
        <v>1.14E-2</v>
      </c>
      <c r="I54" s="102">
        <v>1.0999999999999999E-2</v>
      </c>
      <c r="J54" s="102">
        <v>1.0500000000000001E-2</v>
      </c>
      <c r="K54" s="102">
        <v>1.0200000000000001E-2</v>
      </c>
      <c r="L54" s="100">
        <v>1.0927407499583101E-2</v>
      </c>
      <c r="M54" s="100">
        <v>9.2071297285332143E-3</v>
      </c>
      <c r="N54" s="100">
        <v>1.032190868765492E-2</v>
      </c>
      <c r="O54" s="100">
        <v>1.264202121745317E-2</v>
      </c>
      <c r="P54" s="100">
        <v>9.6028497162026216E-3</v>
      </c>
      <c r="Q54" s="100">
        <v>1.1032372587908011E-2</v>
      </c>
      <c r="R54" s="100">
        <v>1.077513161750487E-2</v>
      </c>
      <c r="S54" s="100">
        <v>1.0677010704068349E-2</v>
      </c>
      <c r="T54" s="100">
        <v>-8.0151566545774156E-3</v>
      </c>
      <c r="U54" s="100">
        <v>1.4446325190508039E-2</v>
      </c>
      <c r="V54" s="100">
        <v>1.147096147690041E-2</v>
      </c>
      <c r="W54" s="101">
        <f t="shared" si="0"/>
        <v>9.0788856754988965E-3</v>
      </c>
      <c r="X54" s="102">
        <f>W54/C54</f>
        <v>0.94571725786446847</v>
      </c>
    </row>
    <row r="55" spans="1:24">
      <c r="A55" s="65" t="s">
        <v>2252</v>
      </c>
      <c r="B55" s="102">
        <v>1.06E-2</v>
      </c>
      <c r="C55" s="102">
        <v>1.06E-2</v>
      </c>
      <c r="D55" s="100">
        <v>1.095395477260697E-2</v>
      </c>
      <c r="E55" s="103">
        <v>1.24E-2</v>
      </c>
      <c r="F55" s="102">
        <v>1.1599999999999999E-2</v>
      </c>
      <c r="G55" s="102">
        <v>1.09E-2</v>
      </c>
      <c r="H55" s="102">
        <v>1.12E-2</v>
      </c>
      <c r="I55" s="102">
        <v>1.15E-2</v>
      </c>
      <c r="J55" s="102">
        <v>1.12E-2</v>
      </c>
      <c r="K55" s="102">
        <v>1.09E-2</v>
      </c>
      <c r="L55" s="100">
        <v>1.20823764946878E-2</v>
      </c>
      <c r="M55" s="100">
        <v>1.0190120197773661E-2</v>
      </c>
      <c r="N55" s="100">
        <v>1.3858351041988071E-2</v>
      </c>
      <c r="O55" s="100">
        <v>1.0284260334098461E-2</v>
      </c>
      <c r="P55" s="100">
        <v>1.5766476497935281E-2</v>
      </c>
      <c r="Q55" s="100">
        <v>1.219617070172885E-2</v>
      </c>
      <c r="R55" s="100">
        <v>9.0437830892655668E-3</v>
      </c>
      <c r="S55" s="100">
        <v>-1.1078299562623519E-3</v>
      </c>
      <c r="T55" s="100">
        <v>3.3986152295236938E-2</v>
      </c>
      <c r="U55" s="100">
        <v>1.6313567850288591E-2</v>
      </c>
      <c r="V55" s="100">
        <v>1.280517724712271E-2</v>
      </c>
      <c r="W55" s="101">
        <f t="shared" si="0"/>
        <v>1.2267484029217388E-2</v>
      </c>
      <c r="X55" s="102">
        <f>W55/C55</f>
        <v>1.1573098140771121</v>
      </c>
    </row>
    <row r="56" spans="1:24">
      <c r="A56" s="65" t="s">
        <v>2253</v>
      </c>
      <c r="B56" s="102">
        <v>1.14E-2</v>
      </c>
      <c r="C56" s="102">
        <v>1.14E-2</v>
      </c>
      <c r="D56" s="100">
        <v>1.1956893137024419E-2</v>
      </c>
      <c r="E56" s="103">
        <v>1.3299999999999999E-2</v>
      </c>
      <c r="F56" s="102">
        <v>1.01E-2</v>
      </c>
      <c r="G56" s="102">
        <v>1.0200000000000001E-2</v>
      </c>
      <c r="H56" s="102">
        <v>1.2800000000000001E-2</v>
      </c>
      <c r="I56" s="102">
        <v>1.2800000000000001E-2</v>
      </c>
      <c r="J56" s="102">
        <v>1.23E-2</v>
      </c>
      <c r="K56" s="102">
        <v>1.21E-2</v>
      </c>
      <c r="L56" s="100">
        <v>1.29407766910199E-2</v>
      </c>
      <c r="M56" s="100">
        <v>1.203123350814317E-2</v>
      </c>
      <c r="N56" s="100">
        <v>1.2983274453708621E-2</v>
      </c>
      <c r="O56" s="100">
        <v>1.122616519523012E-2</v>
      </c>
      <c r="P56" s="100">
        <v>8.5896217458993895E-3</v>
      </c>
      <c r="Q56" s="100">
        <v>1.3058758478965871E-2</v>
      </c>
      <c r="R56" s="100">
        <v>1.161037011264421E-2</v>
      </c>
      <c r="S56" s="100">
        <v>1.3852877773498079E-2</v>
      </c>
      <c r="T56" s="100">
        <v>2.5632308471406069E-3</v>
      </c>
      <c r="U56" s="100">
        <v>1.381805126532698E-2</v>
      </c>
      <c r="V56" s="100">
        <v>1.339321535661187E-2</v>
      </c>
      <c r="W56" s="101">
        <f t="shared" si="0"/>
        <v>1.1396986032873055E-2</v>
      </c>
      <c r="X56" s="102">
        <f>W56/C56</f>
        <v>0.99973561691868895</v>
      </c>
    </row>
    <row r="57" spans="1:24">
      <c r="A57" s="65" t="s">
        <v>2254</v>
      </c>
      <c r="B57" s="102">
        <v>1.0999999999999999E-2</v>
      </c>
      <c r="C57" s="102">
        <v>1.0999999999999999E-2</v>
      </c>
      <c r="D57" s="100">
        <v>1.335605640440019E-2</v>
      </c>
      <c r="E57" s="103">
        <v>1.2500000000000001E-2</v>
      </c>
      <c r="F57" s="102">
        <v>1.5599999999999999E-2</v>
      </c>
      <c r="G57" s="102">
        <v>1.04E-2</v>
      </c>
      <c r="H57" s="102">
        <v>1.1599999999999999E-2</v>
      </c>
      <c r="I57" s="102">
        <v>1.21E-2</v>
      </c>
      <c r="J57" s="102">
        <v>1.1599999999999999E-2</v>
      </c>
      <c r="K57" s="102">
        <v>1.0200000000000001E-2</v>
      </c>
      <c r="L57" s="100">
        <v>1.2192927206459999E-2</v>
      </c>
      <c r="M57" s="100">
        <v>5.571996990227035E-3</v>
      </c>
      <c r="N57" s="100">
        <v>6.4686129451052574E-3</v>
      </c>
      <c r="O57" s="100">
        <v>5.4535862473483743E-3</v>
      </c>
      <c r="P57" s="100">
        <v>2.9009574327183429E-3</v>
      </c>
      <c r="Q57" s="100">
        <v>1.230472558007234E-2</v>
      </c>
      <c r="R57" s="100">
        <v>1.247577140702183E-2</v>
      </c>
      <c r="S57" s="100">
        <v>1.688091432728522E-2</v>
      </c>
      <c r="T57" s="100">
        <v>2.3196675514578931E-2</v>
      </c>
      <c r="U57" s="100">
        <v>1.1887750561003109E-2</v>
      </c>
      <c r="V57" s="100">
        <v>1.2775122784757009E-2</v>
      </c>
      <c r="W57" s="101">
        <f t="shared" si="0"/>
        <v>1.167702056222206E-2</v>
      </c>
      <c r="X57" s="102">
        <f>W57/C57</f>
        <v>1.0615473238383693</v>
      </c>
    </row>
    <row r="58" spans="1:24">
      <c r="A58" s="65" t="s">
        <v>2255</v>
      </c>
      <c r="B58" s="102">
        <v>1.2800000000000001E-2</v>
      </c>
      <c r="C58" s="102">
        <v>1.2800000000000001E-2</v>
      </c>
      <c r="D58" s="100">
        <v>1.362002393723283E-2</v>
      </c>
      <c r="E58" s="103">
        <v>1.4800000000000001E-2</v>
      </c>
      <c r="F58" s="102">
        <v>1.3100000000000001E-2</v>
      </c>
      <c r="G58" s="102">
        <v>1.3599999999999999E-2</v>
      </c>
      <c r="H58" s="102">
        <v>1.38E-2</v>
      </c>
      <c r="I58" s="102">
        <v>1.4E-2</v>
      </c>
      <c r="J58" s="102">
        <v>1.3299999999999999E-2</v>
      </c>
      <c r="K58" s="102">
        <v>1.21E-2</v>
      </c>
      <c r="L58" s="100">
        <v>1.4484283382471E-2</v>
      </c>
      <c r="M58" s="100">
        <v>1.8651681311420368E-2</v>
      </c>
      <c r="N58" s="100">
        <v>1.8297513710734851E-2</v>
      </c>
      <c r="O58" s="100">
        <v>1.5422969855594101E-2</v>
      </c>
      <c r="P58" s="100">
        <v>1.7175937843727059E-2</v>
      </c>
      <c r="Q58" s="100">
        <v>1.4605317369165821E-2</v>
      </c>
      <c r="R58" s="100">
        <v>1.543611230684272E-2</v>
      </c>
      <c r="S58" s="100">
        <v>1.8978260670909242E-2</v>
      </c>
      <c r="T58" s="100">
        <v>-3.5031933002601661E-3</v>
      </c>
      <c r="U58" s="100">
        <v>9.6771705193228197E-3</v>
      </c>
      <c r="V58" s="100">
        <v>1.4846523531188319E-2</v>
      </c>
      <c r="W58" s="101">
        <f t="shared" si="0"/>
        <v>1.2622042197083152E-2</v>
      </c>
      <c r="X58" s="102">
        <f>W58/C58</f>
        <v>0.98609704664712117</v>
      </c>
    </row>
    <row r="59" spans="1:24">
      <c r="A59" s="65" t="s">
        <v>2256</v>
      </c>
      <c r="B59" s="102">
        <v>1.1599999999999999E-2</v>
      </c>
      <c r="C59" s="102">
        <v>1.1599999999999999E-2</v>
      </c>
      <c r="D59" s="100">
        <v>1.2286169255739001E-2</v>
      </c>
      <c r="E59" s="103">
        <v>1.34E-2</v>
      </c>
      <c r="F59" s="102">
        <v>1.6899999999999998E-2</v>
      </c>
      <c r="G59" s="102">
        <v>9.9000000000000008E-3</v>
      </c>
      <c r="H59" s="102">
        <v>1.14E-2</v>
      </c>
      <c r="I59" s="102">
        <v>1.0699999999999999E-2</v>
      </c>
      <c r="J59" s="102">
        <v>1.23E-2</v>
      </c>
      <c r="K59" s="102">
        <v>1.12E-2</v>
      </c>
      <c r="L59" s="100">
        <v>1.3262907738181199E-2</v>
      </c>
      <c r="M59" s="100">
        <v>1.05040695329035E-2</v>
      </c>
      <c r="N59" s="100">
        <v>1.281291097782411E-2</v>
      </c>
      <c r="O59" s="100">
        <v>9.198135129786511E-3</v>
      </c>
      <c r="P59" s="100">
        <v>6.6759791068897734E-3</v>
      </c>
      <c r="Q59" s="100">
        <v>1.336781178362312E-2</v>
      </c>
      <c r="R59" s="100">
        <v>1.2390830938534551E-2</v>
      </c>
      <c r="S59" s="100">
        <v>1.252123678106321E-2</v>
      </c>
      <c r="T59" s="100">
        <v>1.7497014800613501E-2</v>
      </c>
      <c r="U59" s="100">
        <v>1.8952593576305962E-2</v>
      </c>
      <c r="V59" s="100">
        <v>1.3568166537690329E-2</v>
      </c>
      <c r="W59" s="101">
        <f>C59*$C$1+D59*$D$1+E59*$E$1+F59*$F$1+G59*$G$1+H59*$H$1+I59*$I$1+J59*$J$1+K59*$K$1+L59*$L$1+M59*$M$1+N59*$N$1+O59*$O$1+P59*$P$1+Q59*$Q$1+R59*$R$1+S59*$S$1+T59*$T$1+U59*$U$1+V59*$V$1</f>
        <v>1.2188904615806398E-2</v>
      </c>
      <c r="X59" s="102">
        <f>W59/C59</f>
        <v>1.0507676392936551</v>
      </c>
    </row>
    <row r="60" spans="1:24">
      <c r="A60" s="65" t="s">
        <v>2257</v>
      </c>
      <c r="B60" s="102">
        <v>1.2200000000000001E-2</v>
      </c>
      <c r="C60" s="102">
        <v>1.2200000000000001E-2</v>
      </c>
      <c r="D60" s="100">
        <v>1.1940433547236839E-2</v>
      </c>
      <c r="E60" s="103">
        <v>1.2800000000000001E-2</v>
      </c>
      <c r="F60" s="102">
        <v>2.1499999999999998E-2</v>
      </c>
      <c r="G60" s="102">
        <v>8.8999999999999999E-3</v>
      </c>
      <c r="H60" s="102">
        <v>8.6999999999999994E-3</v>
      </c>
      <c r="I60" s="102">
        <v>1.38E-2</v>
      </c>
      <c r="J60" s="102">
        <v>1.2800000000000001E-2</v>
      </c>
      <c r="K60" s="102">
        <v>1.17E-2</v>
      </c>
      <c r="L60" s="100">
        <v>1.26092703365588E-2</v>
      </c>
      <c r="M60" s="100">
        <v>1.3647723341843049E-2</v>
      </c>
      <c r="N60" s="100">
        <v>9.3028484687176505E-3</v>
      </c>
      <c r="O60" s="100">
        <v>1.1340133034444481E-2</v>
      </c>
      <c r="P60" s="100">
        <v>1.080818726119093E-2</v>
      </c>
      <c r="Q60" s="100">
        <v>1.272204110592989E-2</v>
      </c>
      <c r="R60" s="100">
        <v>1.408276281931342E-2</v>
      </c>
      <c r="S60" s="100">
        <v>1.393749317060955E-2</v>
      </c>
      <c r="T60" s="100">
        <v>1.665060800085616E-2</v>
      </c>
      <c r="U60" s="100">
        <v>2.419154340839413E-2</v>
      </c>
      <c r="V60" s="100">
        <v>1.426483229877107E-2</v>
      </c>
      <c r="W60" s="101">
        <f t="shared" si="0"/>
        <v>1.2520914438417243E-2</v>
      </c>
      <c r="X60" s="102">
        <f>W60/C60</f>
        <v>1.0263044621653477</v>
      </c>
    </row>
    <row r="61" spans="1:24">
      <c r="A61" s="65" t="s">
        <v>2258</v>
      </c>
      <c r="B61" s="102">
        <v>1.2800000000000001E-2</v>
      </c>
      <c r="C61" s="102">
        <v>1.2800000000000001E-2</v>
      </c>
      <c r="D61" s="100">
        <v>1.280561458576712E-2</v>
      </c>
      <c r="E61" s="103">
        <v>1.32E-2</v>
      </c>
      <c r="F61" s="102">
        <v>5.0000000000000001E-3</v>
      </c>
      <c r="G61" s="102">
        <v>1.14E-2</v>
      </c>
      <c r="H61" s="102">
        <v>9.2999999999999992E-3</v>
      </c>
      <c r="I61" s="102">
        <v>1.23E-2</v>
      </c>
      <c r="J61" s="102">
        <v>1.26E-2</v>
      </c>
      <c r="K61" s="102">
        <v>1.24E-2</v>
      </c>
      <c r="L61" s="100">
        <v>1.29793231474722E-2</v>
      </c>
      <c r="M61" s="100">
        <v>1.044559447738602E-2</v>
      </c>
      <c r="N61" s="100">
        <v>1.1603297400779811E-2</v>
      </c>
      <c r="O61" s="100">
        <v>8.2438577888417353E-3</v>
      </c>
      <c r="P61" s="100">
        <v>1.037224416803029E-2</v>
      </c>
      <c r="Q61" s="100">
        <v>1.3092583448141459E-2</v>
      </c>
      <c r="R61" s="100">
        <v>1.2747393263939919E-2</v>
      </c>
      <c r="S61" s="100">
        <v>9.7267441303960922E-3</v>
      </c>
      <c r="T61" s="100">
        <v>7.7626357315279124E-3</v>
      </c>
      <c r="U61" s="100">
        <v>-7.98007511354204E-3</v>
      </c>
      <c r="V61" s="100">
        <v>1.490676411006042E-2</v>
      </c>
      <c r="W61" s="101">
        <f t="shared" si="0"/>
        <v>1.2608634862118405E-2</v>
      </c>
      <c r="X61" s="102">
        <f t="shared" ref="X61:X69" si="1">W61/C61</f>
        <v>0.98504959860300034</v>
      </c>
    </row>
    <row r="62" spans="1:24">
      <c r="A62" s="65" t="s">
        <v>2259</v>
      </c>
      <c r="B62" s="102">
        <v>1.0500000000000001E-2</v>
      </c>
      <c r="C62" s="102">
        <v>1.0500000000000001E-2</v>
      </c>
      <c r="D62" s="100">
        <v>1.047675729337749E-2</v>
      </c>
      <c r="E62" s="103">
        <v>1.1299999999999999E-2</v>
      </c>
      <c r="F62" s="102">
        <v>9.5999999999999992E-3</v>
      </c>
      <c r="G62" s="102">
        <v>1.2699999999999999E-2</v>
      </c>
      <c r="H62" s="102">
        <v>1.17E-2</v>
      </c>
      <c r="I62" s="102">
        <v>1.0200000000000001E-2</v>
      </c>
      <c r="J62" s="102">
        <v>1.0800000000000001E-2</v>
      </c>
      <c r="K62" s="102">
        <v>1.04E-2</v>
      </c>
      <c r="L62" s="100">
        <v>1.11415785287512E-2</v>
      </c>
      <c r="M62" s="100">
        <v>1.342047965737136E-2</v>
      </c>
      <c r="N62" s="100">
        <v>1.2260143370065309E-2</v>
      </c>
      <c r="O62" s="100">
        <v>9.7101512849768756E-3</v>
      </c>
      <c r="P62" s="100">
        <v>6.205758276421447E-3</v>
      </c>
      <c r="Q62" s="100">
        <v>1.1268373189040609E-2</v>
      </c>
      <c r="R62" s="100">
        <v>1.0864078942927071E-2</v>
      </c>
      <c r="S62" s="100">
        <v>1.7143084963259229E-2</v>
      </c>
      <c r="T62" s="100">
        <v>1.863397195325955E-2</v>
      </c>
      <c r="U62" s="100">
        <v>8.2057128644632549E-3</v>
      </c>
      <c r="V62" s="100">
        <v>1.2222130741089019E-2</v>
      </c>
      <c r="W62" s="101">
        <f t="shared" si="0"/>
        <v>1.1145812303220695E-2</v>
      </c>
      <c r="X62" s="102">
        <f t="shared" si="1"/>
        <v>1.0615059336400661</v>
      </c>
    </row>
    <row r="63" spans="1:24">
      <c r="A63" s="65" t="s">
        <v>2260</v>
      </c>
      <c r="B63" s="102">
        <v>1.2200000000000001E-2</v>
      </c>
      <c r="C63" s="102">
        <v>1.2200000000000001E-2</v>
      </c>
      <c r="D63" s="100">
        <v>1.2342599895919021E-2</v>
      </c>
      <c r="E63" s="103">
        <v>1.47E-2</v>
      </c>
      <c r="F63" s="102">
        <v>8.8999999999999999E-3</v>
      </c>
      <c r="G63" s="102">
        <v>1.2200000000000001E-2</v>
      </c>
      <c r="H63" s="102">
        <v>1.24E-2</v>
      </c>
      <c r="I63" s="102">
        <v>1.2500000000000001E-2</v>
      </c>
      <c r="J63" s="102">
        <v>1.24E-2</v>
      </c>
      <c r="K63" s="102">
        <v>1.2699999999999999E-2</v>
      </c>
      <c r="L63" s="100">
        <v>1.4094768040398E-2</v>
      </c>
      <c r="M63" s="100">
        <v>1.134172861337457E-2</v>
      </c>
      <c r="N63" s="100">
        <v>1.064831817211198E-2</v>
      </c>
      <c r="O63" s="100">
        <v>7.9440959296994684E-3</v>
      </c>
      <c r="P63" s="100">
        <v>5.6521771906459239E-3</v>
      </c>
      <c r="Q63" s="100">
        <v>1.4240778135387039E-2</v>
      </c>
      <c r="R63" s="100">
        <v>1.1985827715201401E-2</v>
      </c>
      <c r="S63" s="100">
        <v>1.5551467044085939E-2</v>
      </c>
      <c r="T63" s="100">
        <v>4.1711246640427913E-3</v>
      </c>
      <c r="U63" s="100">
        <v>3.7188101225733572E-3</v>
      </c>
      <c r="V63" s="100">
        <v>1.400577110111878E-2</v>
      </c>
      <c r="W63" s="101">
        <f t="shared" si="0"/>
        <v>1.207626069686368E-2</v>
      </c>
      <c r="X63" s="102">
        <f t="shared" si="1"/>
        <v>0.98985743416915406</v>
      </c>
    </row>
    <row r="64" spans="1:24">
      <c r="A64" s="65" t="s">
        <v>2261</v>
      </c>
      <c r="B64" s="102">
        <v>1.1599999999999999E-2</v>
      </c>
      <c r="C64" s="102">
        <v>1.1599999999999999E-2</v>
      </c>
      <c r="D64" s="100">
        <v>1.198558783094383E-2</v>
      </c>
      <c r="E64" s="103">
        <v>1.3100000000000001E-2</v>
      </c>
      <c r="F64" s="102">
        <v>2.18E-2</v>
      </c>
      <c r="G64" s="102">
        <v>1.2800000000000001E-2</v>
      </c>
      <c r="H64" s="102">
        <v>1.2699999999999999E-2</v>
      </c>
      <c r="I64" s="102">
        <v>1.2200000000000001E-2</v>
      </c>
      <c r="J64" s="102">
        <v>1.2200000000000001E-2</v>
      </c>
      <c r="K64" s="102">
        <v>1.12E-2</v>
      </c>
      <c r="L64" s="100">
        <v>1.29243993275103E-2</v>
      </c>
      <c r="M64" s="100">
        <v>1.2680455676279401E-2</v>
      </c>
      <c r="N64" s="100">
        <v>1.5690305903867999E-2</v>
      </c>
      <c r="O64" s="100">
        <v>1.4812687595554101E-2</v>
      </c>
      <c r="P64" s="100">
        <v>1.3003759226740691E-2</v>
      </c>
      <c r="Q64" s="100">
        <v>1.302149497230176E-2</v>
      </c>
      <c r="R64" s="100">
        <v>1.3419262382618809E-2</v>
      </c>
      <c r="S64" s="100">
        <v>1.377314311217925E-2</v>
      </c>
      <c r="T64" s="100">
        <v>1.9260625077726301E-2</v>
      </c>
      <c r="U64" s="100">
        <v>3.3529253812376807E-2</v>
      </c>
      <c r="V64" s="100">
        <v>1.350580336807727E-2</v>
      </c>
      <c r="W64" s="101">
        <f t="shared" si="0"/>
        <v>1.2462836717483577E-2</v>
      </c>
      <c r="X64" s="102">
        <f t="shared" si="1"/>
        <v>1.0743824756451361</v>
      </c>
    </row>
    <row r="65" spans="1:24">
      <c r="A65" s="65" t="s">
        <v>2262</v>
      </c>
      <c r="B65" s="102">
        <v>0.01</v>
      </c>
      <c r="C65" s="102">
        <v>0.01</v>
      </c>
      <c r="D65" s="100">
        <v>1.0135564981914371E-2</v>
      </c>
      <c r="E65" s="103">
        <v>1.06E-2</v>
      </c>
      <c r="F65" s="102">
        <v>4.5999999999999999E-3</v>
      </c>
      <c r="G65" s="102">
        <v>8.2000000000000007E-3</v>
      </c>
      <c r="H65" s="102">
        <v>6.3E-3</v>
      </c>
      <c r="I65" s="102">
        <v>8.8999999999999999E-3</v>
      </c>
      <c r="J65" s="102">
        <v>0.01</v>
      </c>
      <c r="K65" s="102">
        <v>1.06E-2</v>
      </c>
      <c r="L65" s="100">
        <v>1.03413836262809E-2</v>
      </c>
      <c r="M65" s="100">
        <v>7.5976490704925403E-3</v>
      </c>
      <c r="N65" s="100">
        <v>8.2630814849506962E-3</v>
      </c>
      <c r="O65" s="100">
        <v>5.4986746702505576E-3</v>
      </c>
      <c r="P65" s="100">
        <v>2.5423172064393822E-3</v>
      </c>
      <c r="Q65" s="100">
        <v>1.034775854580983E-2</v>
      </c>
      <c r="R65" s="100">
        <v>8.7427454799100524E-3</v>
      </c>
      <c r="S65" s="100">
        <v>7.7551366125756527E-3</v>
      </c>
      <c r="T65" s="100">
        <v>1.7064191330356641E-2</v>
      </c>
      <c r="U65" s="100">
        <v>1.9935923096792152E-6</v>
      </c>
      <c r="V65" s="100">
        <v>1.169969936029513E-2</v>
      </c>
      <c r="W65" s="101">
        <f t="shared" si="0"/>
        <v>1.0356348608780121E-2</v>
      </c>
      <c r="X65" s="102">
        <f t="shared" si="1"/>
        <v>1.0356348608780122</v>
      </c>
    </row>
    <row r="66" spans="1:24">
      <c r="A66" s="65" t="s">
        <v>2263</v>
      </c>
      <c r="B66" s="102">
        <v>1.1599999999999999E-2</v>
      </c>
      <c r="C66" s="102">
        <v>1.1599999999999999E-2</v>
      </c>
      <c r="D66" s="100">
        <v>1.159898570000628E-2</v>
      </c>
      <c r="E66" s="103">
        <v>1.15E-2</v>
      </c>
      <c r="F66" s="102">
        <v>-1.5E-3</v>
      </c>
      <c r="G66" s="102">
        <v>7.9000000000000008E-3</v>
      </c>
      <c r="H66" s="102">
        <v>-1.1999999999999999E-3</v>
      </c>
      <c r="I66" s="102">
        <v>6.6E-3</v>
      </c>
      <c r="J66" s="102">
        <v>1.06E-2</v>
      </c>
      <c r="K66" s="102">
        <v>1.1299999999999999E-2</v>
      </c>
      <c r="L66" s="100">
        <v>5.2997914325732002E-3</v>
      </c>
      <c r="M66" s="100">
        <v>5.9088940938210044E-3</v>
      </c>
      <c r="N66" s="100">
        <v>7.4620234425175616E-3</v>
      </c>
      <c r="O66" s="100">
        <v>-6.7881196491066387E-3</v>
      </c>
      <c r="P66" s="100">
        <v>-2.318259856394567E-2</v>
      </c>
      <c r="Q66" s="100">
        <v>1.257414090496867E-2</v>
      </c>
      <c r="R66" s="100">
        <v>9.3061103790326172E-3</v>
      </c>
      <c r="S66" s="100">
        <v>9.6776624083183549E-4</v>
      </c>
      <c r="T66" s="100">
        <v>-1.7063113797460061E-2</v>
      </c>
      <c r="U66" s="100">
        <v>-1.67206525641177E-2</v>
      </c>
      <c r="V66" s="100">
        <v>1.363484248284141E-2</v>
      </c>
      <c r="W66" s="101">
        <f t="shared" si="0"/>
        <v>9.8016876063949446E-3</v>
      </c>
      <c r="X66" s="102">
        <f t="shared" si="1"/>
        <v>0.84497306951680562</v>
      </c>
    </row>
    <row r="67" spans="1:24">
      <c r="A67" s="65" t="s">
        <v>1424</v>
      </c>
      <c r="B67" s="102">
        <f>AVERAGE(B3:B66)</f>
        <v>8.6937499999999966E-3</v>
      </c>
      <c r="C67" s="102">
        <f t="shared" ref="C67:V67" si="2">AVERAGE(C3:C66)</f>
        <v>8.6937499999999966E-3</v>
      </c>
      <c r="D67" s="102">
        <f>AVERAGE(D37:D66)</f>
        <v>1.0881266125561447E-2</v>
      </c>
      <c r="E67" s="102">
        <f t="shared" si="2"/>
        <v>1.0464062499999996E-2</v>
      </c>
      <c r="F67" s="102">
        <f t="shared" si="2"/>
        <v>1.0034375000000002E-2</v>
      </c>
      <c r="G67" s="102">
        <f t="shared" si="2"/>
        <v>9.6421874999999997E-3</v>
      </c>
      <c r="H67" s="102">
        <f t="shared" si="2"/>
        <v>9.489062500000001E-3</v>
      </c>
      <c r="I67" s="102">
        <f t="shared" si="2"/>
        <v>9.9625000000000026E-3</v>
      </c>
      <c r="J67" s="102">
        <f t="shared" si="2"/>
        <v>9.6218749999999985E-3</v>
      </c>
      <c r="K67" s="102">
        <f t="shared" si="2"/>
        <v>8.6515624999999995E-3</v>
      </c>
      <c r="L67" s="102">
        <f t="shared" si="2"/>
        <v>1.0046466571220911E-2</v>
      </c>
      <c r="M67" s="102">
        <f t="shared" si="2"/>
        <v>9.3817624599437828E-3</v>
      </c>
      <c r="N67" s="102">
        <f t="shared" si="2"/>
        <v>9.7201306068155375E-3</v>
      </c>
      <c r="O67" s="102">
        <f t="shared" si="2"/>
        <v>8.5115135305431147E-3</v>
      </c>
      <c r="P67" s="102">
        <f t="shared" si="2"/>
        <v>8.1218173798459931E-3</v>
      </c>
      <c r="Q67" s="102">
        <f t="shared" si="2"/>
        <v>1.0247974137909389E-2</v>
      </c>
      <c r="R67" s="102">
        <f t="shared" si="2"/>
        <v>9.7277262696818419E-3</v>
      </c>
      <c r="S67" s="102">
        <f t="shared" si="2"/>
        <v>1.0069314378300366E-2</v>
      </c>
      <c r="T67" s="102">
        <f t="shared" si="2"/>
        <v>1.0889925769667467E-2</v>
      </c>
      <c r="U67" s="102">
        <f t="shared" si="2"/>
        <v>1.04216718144242E-2</v>
      </c>
      <c r="V67" s="102">
        <f t="shared" si="2"/>
        <v>1.2185115102923397E-2</v>
      </c>
      <c r="W67" s="101">
        <f t="shared" si="0"/>
        <v>9.2699148239703162E-3</v>
      </c>
      <c r="X67" s="102">
        <f t="shared" si="1"/>
        <v>1.0662734520742281</v>
      </c>
    </row>
    <row r="68" spans="1:24">
      <c r="A68" s="65" t="s">
        <v>2265</v>
      </c>
      <c r="B68" s="102">
        <f>AVERAGE(B55:B66)</f>
        <v>1.1525000000000001E-2</v>
      </c>
      <c r="C68" s="102">
        <f t="shared" ref="C68:I68" si="3">AVERAGE(C55:C66)</f>
        <v>1.1525000000000001E-2</v>
      </c>
      <c r="D68" s="102">
        <f t="shared" si="3"/>
        <v>1.1954886778514031E-2</v>
      </c>
      <c r="E68" s="102">
        <f t="shared" si="3"/>
        <v>1.2800000000000001E-2</v>
      </c>
      <c r="F68" s="102">
        <f t="shared" si="3"/>
        <v>1.1433333333333332E-2</v>
      </c>
      <c r="G68" s="102">
        <f t="shared" si="3"/>
        <v>1.0758333333333335E-2</v>
      </c>
      <c r="H68" s="102">
        <f t="shared" si="3"/>
        <v>1.0058333333333334E-2</v>
      </c>
      <c r="I68" s="102">
        <f t="shared" si="3"/>
        <v>1.1466666666666667E-2</v>
      </c>
      <c r="J68" s="102">
        <f>AVERAGE(J55:J66)</f>
        <v>1.1841666666666667E-2</v>
      </c>
      <c r="K68" s="102">
        <f t="shared" ref="K68:U68" si="4">AVERAGE(K55:K66)</f>
        <v>1.14E-2</v>
      </c>
      <c r="L68" s="102">
        <f t="shared" si="4"/>
        <v>1.2029482162697039E-2</v>
      </c>
      <c r="M68" s="102">
        <f t="shared" si="4"/>
        <v>1.099930220591964E-2</v>
      </c>
      <c r="N68" s="102">
        <f t="shared" si="4"/>
        <v>1.1637556781030992E-2</v>
      </c>
      <c r="O68" s="102">
        <f t="shared" si="4"/>
        <v>8.5288831180598459E-3</v>
      </c>
      <c r="P68" s="102">
        <f t="shared" si="4"/>
        <v>6.3759014493910693E-3</v>
      </c>
      <c r="Q68" s="102">
        <f t="shared" si="4"/>
        <v>1.2733329517927938E-2</v>
      </c>
      <c r="R68" s="102">
        <f t="shared" si="4"/>
        <v>1.1842087403104348E-2</v>
      </c>
      <c r="S68" s="102">
        <f t="shared" si="4"/>
        <v>1.1665024572535912E-2</v>
      </c>
      <c r="T68" s="102">
        <f t="shared" si="4"/>
        <v>1.1684993593134926E-2</v>
      </c>
      <c r="U68" s="102">
        <f t="shared" si="4"/>
        <v>9.6329766578920808E-3</v>
      </c>
      <c r="V68" s="102">
        <f>AVERAGE(V55:V66)</f>
        <v>1.3469004076635279E-2</v>
      </c>
      <c r="W68" s="101">
        <f t="shared" ref="W68:W70" si="5">C68*$C$1+D68*$D$1+E68*$E$1+F68*$F$1+G68*$G$1+H68*$H$1+I68*$I$1+J68*$J$1+K68*$K$1+L68*$L$1+M68*$M$1+N68*$N$1+O68*$O$1+P68*$P$1+Q68*$Q$1+R68*$R$1+S68*$S$1+T68*$T$1+U68*$U$1+V68*$V$1</f>
        <v>1.1760411055873395E-2</v>
      </c>
      <c r="X68" s="102">
        <f t="shared" si="1"/>
        <v>1.0204261219846762</v>
      </c>
    </row>
    <row r="69" spans="1:24">
      <c r="A69" s="65" t="s">
        <v>2266</v>
      </c>
      <c r="B69" s="102">
        <f>AVERAGE(B43:B66)</f>
        <v>1.0216666666666667E-2</v>
      </c>
      <c r="C69" s="102">
        <f t="shared" ref="C69:V69" si="6">AVERAGE(C43:C66)</f>
        <v>1.0216666666666667E-2</v>
      </c>
      <c r="D69" s="102">
        <f t="shared" si="6"/>
        <v>1.0860000412836116E-2</v>
      </c>
      <c r="E69" s="102">
        <f t="shared" si="6"/>
        <v>1.1641666666666666E-2</v>
      </c>
      <c r="F69" s="102">
        <f t="shared" si="6"/>
        <v>1.0179166666666668E-2</v>
      </c>
      <c r="G69" s="102">
        <f t="shared" si="6"/>
        <v>1.040833333333333E-2</v>
      </c>
      <c r="H69" s="102">
        <f t="shared" si="6"/>
        <v>1.0162499999999998E-2</v>
      </c>
      <c r="I69" s="102">
        <f t="shared" si="6"/>
        <v>1.0725E-2</v>
      </c>
      <c r="J69" s="102">
        <f t="shared" si="6"/>
        <v>1.0687500000000001E-2</v>
      </c>
      <c r="K69" s="102">
        <f t="shared" si="6"/>
        <v>1.0062499999999999E-2</v>
      </c>
      <c r="L69" s="102">
        <f t="shared" si="6"/>
        <v>1.1094310851525796E-2</v>
      </c>
      <c r="M69" s="102">
        <f t="shared" si="6"/>
        <v>1.037722286422163E-2</v>
      </c>
      <c r="N69" s="102">
        <f t="shared" si="6"/>
        <v>1.1173544883824243E-2</v>
      </c>
      <c r="O69" s="102">
        <f t="shared" si="6"/>
        <v>8.1306715117077377E-3</v>
      </c>
      <c r="P69" s="102">
        <f t="shared" si="6"/>
        <v>6.1697799189643771E-3</v>
      </c>
      <c r="Q69" s="102">
        <f t="shared" si="6"/>
        <v>1.1510414839226898E-2</v>
      </c>
      <c r="R69" s="102">
        <f t="shared" si="6"/>
        <v>1.0601451490001365E-2</v>
      </c>
      <c r="S69" s="102">
        <f t="shared" si="6"/>
        <v>1.1562335502538231E-2</v>
      </c>
      <c r="T69" s="102">
        <f t="shared" si="6"/>
        <v>1.0563768165925478E-2</v>
      </c>
      <c r="U69" s="102">
        <f t="shared" si="6"/>
        <v>9.9187210940193532E-3</v>
      </c>
      <c r="V69" s="102">
        <f t="shared" si="6"/>
        <v>1.2309798916088641E-2</v>
      </c>
      <c r="W69" s="101">
        <f t="shared" si="5"/>
        <v>1.0554438931625252E-2</v>
      </c>
      <c r="X69" s="102">
        <f t="shared" si="1"/>
        <v>1.0330609068474961</v>
      </c>
    </row>
    <row r="70" spans="1:24">
      <c r="A70" s="65" t="s">
        <v>2267</v>
      </c>
      <c r="B70" s="102">
        <f>AVERAGE(B31:B66)</f>
        <v>1.0061111111111109E-2</v>
      </c>
      <c r="C70" s="102">
        <f t="shared" ref="C70:V70" si="7">AVERAGE(C31:C66)</f>
        <v>1.0061111111111109E-2</v>
      </c>
      <c r="D70" s="102">
        <f t="shared" si="7"/>
        <v>1.0884388437967872E-2</v>
      </c>
      <c r="E70" s="102">
        <f t="shared" si="7"/>
        <v>1.1516666666666668E-2</v>
      </c>
      <c r="F70" s="102">
        <f t="shared" si="7"/>
        <v>1.2180555555555557E-2</v>
      </c>
      <c r="G70" s="102">
        <f t="shared" si="7"/>
        <v>1.1016666666666668E-2</v>
      </c>
      <c r="H70" s="102">
        <f t="shared" si="7"/>
        <v>1.0836111111111109E-2</v>
      </c>
      <c r="I70" s="102">
        <f t="shared" si="7"/>
        <v>1.1188888888888887E-2</v>
      </c>
      <c r="J70" s="102">
        <f t="shared" si="7"/>
        <v>1.078055555555555E-2</v>
      </c>
      <c r="K70" s="102">
        <f t="shared" si="7"/>
        <v>1.023333333333333E-2</v>
      </c>
      <c r="L70" s="102">
        <f t="shared" si="7"/>
        <v>1.1045491479113675E-2</v>
      </c>
      <c r="M70" s="102">
        <f t="shared" si="7"/>
        <v>1.0966010260016356E-2</v>
      </c>
      <c r="N70" s="102">
        <f t="shared" si="7"/>
        <v>1.1127518836035959E-2</v>
      </c>
      <c r="O70" s="102">
        <f t="shared" si="7"/>
        <v>8.979085729735381E-3</v>
      </c>
      <c r="P70" s="102">
        <f t="shared" si="7"/>
        <v>8.0280472480837497E-3</v>
      </c>
      <c r="Q70" s="102">
        <f t="shared" si="7"/>
        <v>1.1351320380995499E-2</v>
      </c>
      <c r="R70" s="102">
        <f t="shared" si="7"/>
        <v>1.067160092307259E-2</v>
      </c>
      <c r="S70" s="102">
        <f t="shared" si="7"/>
        <v>1.1899548232609457E-2</v>
      </c>
      <c r="T70" s="102">
        <f t="shared" si="7"/>
        <v>9.6349376581632007E-3</v>
      </c>
      <c r="U70" s="102">
        <f t="shared" si="7"/>
        <v>1.042347779895955E-2</v>
      </c>
      <c r="V70" s="102">
        <f t="shared" si="7"/>
        <v>1.2183874694833681E-2</v>
      </c>
      <c r="W70" s="101">
        <f t="shared" si="5"/>
        <v>1.0401205448340528E-2</v>
      </c>
      <c r="X70" s="102">
        <f>W70/C70</f>
        <v>1.0338028606854199</v>
      </c>
    </row>
    <row r="72" spans="1:24">
      <c r="A72" s="65" t="s">
        <v>62</v>
      </c>
      <c r="B72" t="s">
        <v>3</v>
      </c>
    </row>
    <row r="73" spans="1:24">
      <c r="A73" t="s">
        <v>1454</v>
      </c>
      <c r="B73" s="9">
        <v>0.7</v>
      </c>
      <c r="H73" s="95" t="s">
        <v>62</v>
      </c>
      <c r="I73" s="95" t="s">
        <v>3</v>
      </c>
      <c r="J73" s="95" t="s">
        <v>2265</v>
      </c>
      <c r="K73" s="95" t="s">
        <v>2266</v>
      </c>
      <c r="L73" s="95" t="s">
        <v>2267</v>
      </c>
    </row>
    <row r="74" spans="1:24">
      <c r="A74" t="s">
        <v>506</v>
      </c>
      <c r="B74" s="9">
        <v>0</v>
      </c>
      <c r="H74" t="s">
        <v>2282</v>
      </c>
      <c r="I74" s="5">
        <v>8.1218173798459931E-3</v>
      </c>
      <c r="J74" s="5">
        <v>6.3759014493910693E-3</v>
      </c>
      <c r="K74" s="102">
        <v>1.2309798916088641E-2</v>
      </c>
      <c r="L74" s="102">
        <v>1.2183874694833681E-2</v>
      </c>
    </row>
    <row r="75" spans="1:24">
      <c r="A75" t="s">
        <v>1602</v>
      </c>
      <c r="B75" s="9">
        <v>0.1</v>
      </c>
      <c r="H75" t="s">
        <v>1602</v>
      </c>
      <c r="I75" s="5">
        <v>1.0464062499999996E-2</v>
      </c>
      <c r="J75" s="5">
        <v>1.2800000000000001E-2</v>
      </c>
      <c r="K75" s="102">
        <v>1.0179166666666668E-2</v>
      </c>
      <c r="L75" s="102">
        <v>1.2180555555555557E-2</v>
      </c>
    </row>
    <row r="76" spans="1:24">
      <c r="A76" t="s">
        <v>2197</v>
      </c>
      <c r="B76" s="9">
        <v>0</v>
      </c>
      <c r="H76" t="s">
        <v>1454</v>
      </c>
      <c r="I76" s="5">
        <v>8.6937499999999966E-3</v>
      </c>
      <c r="J76" s="5">
        <v>1.1525000000000001E-2</v>
      </c>
      <c r="K76" s="102">
        <v>1.1562335502538231E-2</v>
      </c>
      <c r="L76" s="102">
        <v>1.1899548232609457E-2</v>
      </c>
    </row>
    <row r="77" spans="1:24">
      <c r="A77" t="s">
        <v>1455</v>
      </c>
      <c r="B77" s="9">
        <v>0</v>
      </c>
      <c r="H77" t="s">
        <v>506</v>
      </c>
      <c r="I77" s="5">
        <v>1.0881266125561447E-2</v>
      </c>
      <c r="J77" s="5">
        <v>1.1954886778514031E-2</v>
      </c>
      <c r="K77" s="102">
        <v>1.1641666666666666E-2</v>
      </c>
      <c r="L77" s="102">
        <v>1.1516666666666668E-2</v>
      </c>
    </row>
    <row r="78" spans="1:24">
      <c r="A78" t="s">
        <v>1450</v>
      </c>
      <c r="B78" s="9">
        <v>0</v>
      </c>
      <c r="H78" t="s">
        <v>1450</v>
      </c>
      <c r="I78" s="5">
        <v>9.489062500000001E-3</v>
      </c>
      <c r="J78" s="5">
        <v>1.0058333333333334E-2</v>
      </c>
      <c r="K78" s="102">
        <v>1.1510414839226898E-2</v>
      </c>
      <c r="L78" s="102">
        <v>1.1351320380995499E-2</v>
      </c>
    </row>
    <row r="79" spans="1:24">
      <c r="A79" t="s">
        <v>1452</v>
      </c>
      <c r="B79" s="9">
        <v>0.05</v>
      </c>
      <c r="H79" t="s">
        <v>2285</v>
      </c>
      <c r="I79" s="5">
        <v>1.0069314378300366E-2</v>
      </c>
      <c r="J79" s="5">
        <v>1.1665024572535912E-2</v>
      </c>
      <c r="K79" s="102">
        <v>1.0725E-2</v>
      </c>
      <c r="L79" s="102">
        <v>1.1188888888888887E-2</v>
      </c>
    </row>
    <row r="80" spans="1:24">
      <c r="A80" t="s">
        <v>2270</v>
      </c>
      <c r="B80" s="9">
        <v>0</v>
      </c>
      <c r="H80" t="s">
        <v>2280</v>
      </c>
      <c r="I80" s="5">
        <v>9.7201306068155375E-3</v>
      </c>
      <c r="J80" s="5">
        <v>1.1637556781030992E-2</v>
      </c>
      <c r="K80" s="102">
        <v>1.1173544883824243E-2</v>
      </c>
      <c r="L80" s="102">
        <v>1.1127518836035959E-2</v>
      </c>
    </row>
    <row r="81" spans="1:12">
      <c r="A81" t="s">
        <v>2271</v>
      </c>
      <c r="B81" s="9">
        <v>0</v>
      </c>
      <c r="H81" t="s">
        <v>1452</v>
      </c>
      <c r="I81" s="5">
        <v>9.9625000000000026E-3</v>
      </c>
      <c r="J81" s="5">
        <v>1.1466666666666667E-2</v>
      </c>
      <c r="K81" s="102">
        <v>1.1094310851525796E-2</v>
      </c>
      <c r="L81" s="102">
        <v>1.1045491479113675E-2</v>
      </c>
    </row>
    <row r="82" spans="1:12">
      <c r="A82" t="s">
        <v>2278</v>
      </c>
      <c r="B82" s="9">
        <v>0</v>
      </c>
      <c r="H82" t="s">
        <v>2287</v>
      </c>
      <c r="I82" s="5">
        <v>1.04216718144242E-2</v>
      </c>
      <c r="J82" s="5">
        <v>9.6329766578920808E-3</v>
      </c>
      <c r="K82" s="102">
        <v>1.040833333333333E-2</v>
      </c>
      <c r="L82" s="102">
        <v>1.1016666666666668E-2</v>
      </c>
    </row>
    <row r="83" spans="1:12">
      <c r="A83" t="s">
        <v>2279</v>
      </c>
      <c r="B83" s="9">
        <v>0</v>
      </c>
      <c r="H83" t="s">
        <v>2284</v>
      </c>
      <c r="I83" s="5">
        <v>9.7277262696818419E-3</v>
      </c>
      <c r="J83" s="5">
        <v>1.1842087403104348E-2</v>
      </c>
      <c r="K83" s="102">
        <v>1.037722286422163E-2</v>
      </c>
      <c r="L83" s="102">
        <v>1.0966010260016356E-2</v>
      </c>
    </row>
    <row r="84" spans="1:12">
      <c r="A84" t="s">
        <v>2280</v>
      </c>
      <c r="B84" s="9">
        <v>0.05</v>
      </c>
      <c r="H84" t="s">
        <v>2286</v>
      </c>
      <c r="I84" s="5">
        <v>1.0889925769667467E-2</v>
      </c>
      <c r="J84" s="5">
        <v>1.1684993593134926E-2</v>
      </c>
      <c r="K84" s="102">
        <v>1.0860000412836116E-2</v>
      </c>
      <c r="L84" s="102">
        <v>1.0884388437967872E-2</v>
      </c>
    </row>
    <row r="85" spans="1:12">
      <c r="A85" t="s">
        <v>2281</v>
      </c>
      <c r="B85" s="9">
        <v>0</v>
      </c>
      <c r="H85" t="s">
        <v>2283</v>
      </c>
      <c r="I85" s="5">
        <v>1.0247974137909389E-2</v>
      </c>
      <c r="J85" s="5">
        <v>1.2733329517927938E-2</v>
      </c>
      <c r="K85" s="102">
        <v>1.0162499999999998E-2</v>
      </c>
      <c r="L85" s="102">
        <v>1.0836111111111109E-2</v>
      </c>
    </row>
    <row r="86" spans="1:12">
      <c r="A86" t="s">
        <v>2282</v>
      </c>
      <c r="B86" s="9">
        <v>0</v>
      </c>
      <c r="H86" t="s">
        <v>2278</v>
      </c>
      <c r="I86" s="5">
        <v>1.0046466571220911E-2</v>
      </c>
      <c r="J86" s="5">
        <v>1.2029482162697039E-2</v>
      </c>
      <c r="K86" s="102">
        <v>1.0687500000000001E-2</v>
      </c>
      <c r="L86" s="102">
        <v>1.078055555555555E-2</v>
      </c>
    </row>
    <row r="87" spans="1:12">
      <c r="A87" t="s">
        <v>2283</v>
      </c>
      <c r="B87" s="9">
        <v>0</v>
      </c>
      <c r="H87" t="s">
        <v>2279</v>
      </c>
      <c r="I87" s="5">
        <v>9.3817624599437828E-3</v>
      </c>
      <c r="J87" s="5">
        <v>1.099930220591964E-2</v>
      </c>
      <c r="K87" s="102">
        <v>1.0601451490001365E-2</v>
      </c>
      <c r="L87" s="102">
        <v>1.067160092307259E-2</v>
      </c>
    </row>
    <row r="88" spans="1:12">
      <c r="A88" t="s">
        <v>2284</v>
      </c>
      <c r="B88" s="9">
        <v>0</v>
      </c>
      <c r="H88" t="s">
        <v>2281</v>
      </c>
      <c r="I88" s="5">
        <v>8.5115135305431147E-3</v>
      </c>
      <c r="J88" s="5">
        <v>8.5288831180598459E-3</v>
      </c>
      <c r="K88" s="102">
        <v>9.9187210940193532E-3</v>
      </c>
      <c r="L88" s="102">
        <v>1.042347779895955E-2</v>
      </c>
    </row>
    <row r="89" spans="1:12">
      <c r="A89" t="s">
        <v>2285</v>
      </c>
      <c r="B89" s="9">
        <v>0</v>
      </c>
      <c r="H89" t="s">
        <v>2197</v>
      </c>
      <c r="I89" s="5">
        <v>1.0034375000000002E-2</v>
      </c>
      <c r="J89" s="5">
        <v>1.1433333333333332E-2</v>
      </c>
      <c r="K89" s="102">
        <v>1.0062499999999999E-2</v>
      </c>
      <c r="L89" s="102">
        <v>1.023333333333333E-2</v>
      </c>
    </row>
    <row r="90" spans="1:12">
      <c r="A90" t="s">
        <v>2286</v>
      </c>
      <c r="B90" s="9">
        <v>0.05</v>
      </c>
      <c r="H90" t="s">
        <v>2288</v>
      </c>
      <c r="I90" s="5">
        <v>1.2185115102923397E-2</v>
      </c>
      <c r="J90" s="5">
        <v>1.3469004076635279E-2</v>
      </c>
      <c r="K90" s="102">
        <v>1.0216666666666667E-2</v>
      </c>
      <c r="L90" s="102">
        <v>1.0061111111111109E-2</v>
      </c>
    </row>
    <row r="91" spans="1:12">
      <c r="A91" t="s">
        <v>2287</v>
      </c>
      <c r="B91" s="9">
        <v>0</v>
      </c>
      <c r="H91" t="s">
        <v>2271</v>
      </c>
      <c r="I91" s="5">
        <v>8.6515624999999995E-3</v>
      </c>
      <c r="J91" s="5">
        <v>1.14E-2</v>
      </c>
      <c r="K91" s="102">
        <v>1.0563768165925478E-2</v>
      </c>
      <c r="L91" s="102">
        <v>9.6349376581632007E-3</v>
      </c>
    </row>
    <row r="92" spans="1:12">
      <c r="A92" t="s">
        <v>2288</v>
      </c>
      <c r="B92" s="9">
        <v>0.05</v>
      </c>
      <c r="H92" t="s">
        <v>1455</v>
      </c>
      <c r="I92" s="5">
        <v>9.6421874999999997E-3</v>
      </c>
      <c r="J92" s="5">
        <v>1.0758333333333335E-2</v>
      </c>
      <c r="K92" s="102">
        <v>8.1306715117077377E-3</v>
      </c>
      <c r="L92" s="102">
        <v>8.979085729735381E-3</v>
      </c>
    </row>
    <row r="93" spans="1:12">
      <c r="A93" t="s">
        <v>254</v>
      </c>
      <c r="B93" s="2">
        <f>SUM(B72:B92)</f>
        <v>1</v>
      </c>
      <c r="H93" t="s">
        <v>2270</v>
      </c>
      <c r="I93" s="5">
        <v>9.6218749999999985E-3</v>
      </c>
      <c r="J93" s="5">
        <v>1.1841666666666667E-2</v>
      </c>
      <c r="K93" s="102">
        <v>6.1697799189643771E-3</v>
      </c>
      <c r="L93" s="102">
        <v>8.0280472480837497E-3</v>
      </c>
    </row>
    <row r="95" spans="1:12">
      <c r="A95" t="s">
        <v>2264</v>
      </c>
      <c r="B95" t="s">
        <v>1494</v>
      </c>
      <c r="C95" t="s">
        <v>1412</v>
      </c>
      <c r="D95" t="s">
        <v>2268</v>
      </c>
    </row>
    <row r="96" spans="1:12">
      <c r="A96" t="s">
        <v>2265</v>
      </c>
      <c r="B96" s="3">
        <f>(1+(((B66+1)*(B65+1)*(B64+1)*(B63+1)*(B62+1)*(B61+1)*(B60+1)*(B59+1)*(B58+1)*(B57+1)*(B56+1)*(B55+1))-1))^(1/12)-1</f>
        <v>1.1524641505318067E-2</v>
      </c>
      <c r="C96" s="3">
        <f>(1+(((W66+1)*(W65+1)*(W64+1)*(W63+1)*(W62+1)*(W61+1)*(W60+1)*(W59+1)*(W58+1)*(W57+1)*(W56+1)*(W55+1))-1))^(1/12)-1</f>
        <v>1.1760023761842042E-2</v>
      </c>
      <c r="D96" s="3">
        <f>C96/B96</f>
        <v>1.0204242584392198</v>
      </c>
    </row>
    <row r="97" spans="1:9">
      <c r="A97" t="s">
        <v>2266</v>
      </c>
      <c r="B97" s="3">
        <f>AVERAGE(B43:B66)</f>
        <v>1.0216666666666667E-2</v>
      </c>
      <c r="C97" s="3">
        <f>AVERAGE(W43:W66)</f>
        <v>1.0554438931625254E-2</v>
      </c>
      <c r="D97" s="3">
        <f>C97/B97</f>
        <v>1.0330609068474963</v>
      </c>
    </row>
    <row r="98" spans="1:9">
      <c r="A98" t="s">
        <v>2267</v>
      </c>
      <c r="B98" s="3">
        <f>AVERAGE(B31:B66)</f>
        <v>1.0061111111111109E-2</v>
      </c>
      <c r="C98" s="3">
        <f>AVERAGE(W31:W66)</f>
        <v>1.040120544834053E-2</v>
      </c>
      <c r="D98" s="3">
        <f>C98/B98</f>
        <v>1.0338028606854202</v>
      </c>
    </row>
    <row r="99" spans="1:9">
      <c r="B99" s="3"/>
      <c r="C99" s="3"/>
      <c r="D99" s="3"/>
    </row>
    <row r="100" spans="1:9">
      <c r="B100" s="3"/>
      <c r="C100" s="3"/>
      <c r="D100" s="3"/>
    </row>
    <row r="101" spans="1:9">
      <c r="F101" s="5" t="s">
        <v>2264</v>
      </c>
      <c r="G101" s="5" t="s">
        <v>1494</v>
      </c>
      <c r="H101" s="5" t="s">
        <v>1412</v>
      </c>
      <c r="I101" s="5" t="s">
        <v>2268</v>
      </c>
    </row>
    <row r="102" spans="1:9">
      <c r="F102" s="5" t="s">
        <v>2265</v>
      </c>
      <c r="G102" s="5">
        <v>1.1524641505318067E-2</v>
      </c>
      <c r="H102" s="5">
        <v>1.174645588468759E-2</v>
      </c>
      <c r="I102" s="5">
        <v>1.0192469656663217</v>
      </c>
    </row>
    <row r="103" spans="1:9">
      <c r="F103" s="5" t="s">
        <v>2266</v>
      </c>
      <c r="G103" s="5">
        <v>1.0216666666666667E-2</v>
      </c>
      <c r="H103" s="5">
        <v>1.0551729710848758E-2</v>
      </c>
      <c r="I103" s="5">
        <v>1.032795730262521</v>
      </c>
    </row>
    <row r="104" spans="1:9">
      <c r="D104" s="5">
        <v>1.0166591526139646</v>
      </c>
      <c r="F104" s="5" t="s">
        <v>2267</v>
      </c>
      <c r="G104" s="5">
        <v>1.0061111111111109E-2</v>
      </c>
      <c r="H104" s="5">
        <v>1.042586567328313E-2</v>
      </c>
      <c r="I104" s="5">
        <v>1.0362539045781136</v>
      </c>
    </row>
    <row r="105" spans="1:9">
      <c r="D105" s="5">
        <v>1.0341224129622539</v>
      </c>
    </row>
    <row r="106" spans="1:9">
      <c r="D106" s="5">
        <v>1.041914948543911</v>
      </c>
    </row>
    <row r="110" spans="1:9">
      <c r="A110" s="17" t="s">
        <v>62</v>
      </c>
      <c r="B110" s="17" t="s">
        <v>3</v>
      </c>
      <c r="C110" s="17"/>
      <c r="D110" s="17"/>
    </row>
    <row r="111" spans="1:9">
      <c r="A111" s="17" t="s">
        <v>1454</v>
      </c>
      <c r="B111" s="17">
        <v>0.7</v>
      </c>
      <c r="C111" s="17"/>
      <c r="D111" s="17"/>
    </row>
    <row r="112" spans="1:9">
      <c r="A112" s="17" t="s">
        <v>506</v>
      </c>
      <c r="B112" s="17">
        <v>0.09</v>
      </c>
      <c r="C112" s="17"/>
      <c r="D112" s="17"/>
    </row>
    <row r="113" spans="1:4">
      <c r="A113" s="17" t="s">
        <v>1602</v>
      </c>
      <c r="B113" s="17">
        <v>0.09</v>
      </c>
      <c r="C113" s="17"/>
      <c r="D113" s="17"/>
    </row>
    <row r="114" spans="1:4">
      <c r="A114" s="17" t="s">
        <v>2197</v>
      </c>
      <c r="B114" s="17">
        <v>0</v>
      </c>
      <c r="C114" s="17"/>
      <c r="D114" s="17"/>
    </row>
    <row r="115" spans="1:4">
      <c r="A115" s="17" t="s">
        <v>1455</v>
      </c>
      <c r="B115" s="17">
        <v>0</v>
      </c>
      <c r="C115" s="17"/>
      <c r="D115" s="17"/>
    </row>
    <row r="116" spans="1:4">
      <c r="A116" s="17" t="s">
        <v>1450</v>
      </c>
      <c r="B116" s="17">
        <v>0</v>
      </c>
      <c r="C116" s="17"/>
      <c r="D116" s="17"/>
    </row>
    <row r="117" spans="1:4">
      <c r="A117" s="17" t="s">
        <v>1452</v>
      </c>
      <c r="B117" s="17">
        <v>0</v>
      </c>
      <c r="C117" s="17"/>
      <c r="D117" s="17"/>
    </row>
    <row r="118" spans="1:4">
      <c r="A118" s="17" t="s">
        <v>2270</v>
      </c>
      <c r="B118" s="17">
        <v>0</v>
      </c>
      <c r="C118" s="17"/>
      <c r="D118" s="17"/>
    </row>
    <row r="119" spans="1:4">
      <c r="A119" s="17" t="s">
        <v>2271</v>
      </c>
      <c r="B119" s="17">
        <v>0</v>
      </c>
      <c r="C119" s="17"/>
      <c r="D119" s="17"/>
    </row>
    <row r="120" spans="1:4">
      <c r="A120" s="17" t="s">
        <v>2278</v>
      </c>
      <c r="B120" s="17">
        <v>0</v>
      </c>
      <c r="C120" s="17"/>
      <c r="D120" s="17"/>
    </row>
    <row r="121" spans="1:4">
      <c r="A121" s="17" t="s">
        <v>2279</v>
      </c>
      <c r="B121" s="17">
        <v>0</v>
      </c>
      <c r="C121" s="17"/>
      <c r="D121" s="17"/>
    </row>
    <row r="122" spans="1:4">
      <c r="A122" s="17" t="s">
        <v>2280</v>
      </c>
      <c r="B122" s="17">
        <v>0</v>
      </c>
      <c r="C122" s="17"/>
      <c r="D122" s="17"/>
    </row>
    <row r="123" spans="1:4">
      <c r="A123" s="17" t="s">
        <v>2281</v>
      </c>
      <c r="B123" s="17">
        <v>0</v>
      </c>
      <c r="C123" s="17"/>
      <c r="D123" s="17"/>
    </row>
    <row r="124" spans="1:4">
      <c r="A124" s="17" t="s">
        <v>2282</v>
      </c>
      <c r="B124" s="17">
        <v>0</v>
      </c>
      <c r="C124" s="17"/>
      <c r="D124" s="17"/>
    </row>
    <row r="125" spans="1:4">
      <c r="A125" s="17" t="s">
        <v>2283</v>
      </c>
      <c r="B125" s="17">
        <v>0</v>
      </c>
      <c r="C125" s="17"/>
      <c r="D125" s="17"/>
    </row>
    <row r="126" spans="1:4">
      <c r="A126" s="17" t="s">
        <v>2284</v>
      </c>
      <c r="B126" s="17">
        <v>0.06</v>
      </c>
      <c r="C126" s="17"/>
      <c r="D126" s="17"/>
    </row>
    <row r="127" spans="1:4">
      <c r="A127" s="17" t="s">
        <v>2285</v>
      </c>
      <c r="B127" s="17">
        <v>0.06</v>
      </c>
      <c r="C127" s="17"/>
      <c r="D127" s="17"/>
    </row>
    <row r="128" spans="1:4">
      <c r="A128" s="17" t="s">
        <v>2286</v>
      </c>
      <c r="B128" s="17">
        <v>0</v>
      </c>
      <c r="C128" s="17"/>
      <c r="D128" s="17"/>
    </row>
    <row r="129" spans="1:4">
      <c r="A129" s="17" t="s">
        <v>2287</v>
      </c>
      <c r="B129" s="17">
        <v>0</v>
      </c>
      <c r="C129" s="17"/>
      <c r="D129" s="17"/>
    </row>
    <row r="130" spans="1:4">
      <c r="A130" s="17" t="s">
        <v>2288</v>
      </c>
      <c r="B130" s="17">
        <v>0</v>
      </c>
      <c r="C130" s="17"/>
      <c r="D130" s="17"/>
    </row>
    <row r="131" spans="1:4">
      <c r="A131" s="17" t="s">
        <v>254</v>
      </c>
      <c r="B131" s="17">
        <v>1</v>
      </c>
      <c r="C131" s="17"/>
      <c r="D131" s="17"/>
    </row>
    <row r="132" spans="1:4">
      <c r="A132" s="17"/>
      <c r="B132" s="17"/>
      <c r="C132" s="17"/>
      <c r="D132" s="17"/>
    </row>
    <row r="133" spans="1:4">
      <c r="A133" s="17" t="s">
        <v>2264</v>
      </c>
      <c r="B133" s="17" t="s">
        <v>1494</v>
      </c>
      <c r="C133" s="17" t="s">
        <v>1412</v>
      </c>
      <c r="D133" s="17" t="s">
        <v>2268</v>
      </c>
    </row>
    <row r="134" spans="1:4">
      <c r="A134" s="17" t="s">
        <v>2265</v>
      </c>
      <c r="B134" s="17">
        <v>1.1524641505318067E-2</v>
      </c>
      <c r="C134" s="17">
        <v>1.1705306079248912E-2</v>
      </c>
      <c r="D134" s="17">
        <v>1.0156763725663376</v>
      </c>
    </row>
    <row r="135" spans="1:4">
      <c r="A135" s="17" t="s">
        <v>2266</v>
      </c>
      <c r="B135" s="17">
        <v>1.0216666666666667E-2</v>
      </c>
      <c r="C135" s="17">
        <v>1.0506643923374291E-2</v>
      </c>
      <c r="D135" s="17">
        <v>1.0283827657462601</v>
      </c>
    </row>
    <row r="136" spans="1:4">
      <c r="A136" s="17" t="s">
        <v>2267</v>
      </c>
      <c r="B136" s="17">
        <v>1.0061111111111109E-2</v>
      </c>
      <c r="C136" s="17">
        <v>1.0413141686535808E-2</v>
      </c>
      <c r="D136" s="17">
        <v>1.0349892344430953</v>
      </c>
    </row>
    <row r="141" spans="1:4">
      <c r="A141" t="s">
        <v>2289</v>
      </c>
    </row>
    <row r="142" spans="1:4">
      <c r="A142" s="65" t="s">
        <v>62</v>
      </c>
      <c r="B142" t="s">
        <v>3</v>
      </c>
    </row>
    <row r="143" spans="1:4">
      <c r="A143" t="s">
        <v>1454</v>
      </c>
      <c r="B143" s="9">
        <v>0.7</v>
      </c>
    </row>
    <row r="144" spans="1:4">
      <c r="A144" t="s">
        <v>506</v>
      </c>
      <c r="B144" s="9">
        <v>0.05</v>
      </c>
    </row>
    <row r="145" spans="1:4">
      <c r="A145" t="s">
        <v>1602</v>
      </c>
      <c r="B145" s="9">
        <v>0.05</v>
      </c>
    </row>
    <row r="146" spans="1:4">
      <c r="A146" t="s">
        <v>1452</v>
      </c>
      <c r="B146" s="9">
        <v>0.05</v>
      </c>
    </row>
    <row r="147" spans="1:4">
      <c r="A147" t="s">
        <v>2280</v>
      </c>
      <c r="B147" s="9">
        <v>0.05</v>
      </c>
    </row>
    <row r="148" spans="1:4">
      <c r="A148" t="s">
        <v>2285</v>
      </c>
      <c r="B148" s="9">
        <v>0.05</v>
      </c>
    </row>
    <row r="149" spans="1:4">
      <c r="A149" t="s">
        <v>2288</v>
      </c>
      <c r="B149" s="9">
        <v>0.05</v>
      </c>
    </row>
    <row r="150" spans="1:4">
      <c r="A150" t="s">
        <v>254</v>
      </c>
      <c r="B150" s="2">
        <v>1.0000000000000002</v>
      </c>
    </row>
    <row r="151" spans="1:4">
      <c r="A151" t="s">
        <v>2264</v>
      </c>
      <c r="B151" t="s">
        <v>1494</v>
      </c>
      <c r="C151" t="s">
        <v>1412</v>
      </c>
      <c r="D151" t="s">
        <v>2268</v>
      </c>
    </row>
    <row r="152" spans="1:4">
      <c r="A152" t="s">
        <v>2265</v>
      </c>
      <c r="B152" s="3">
        <v>1.1524641505318067E-2</v>
      </c>
      <c r="C152" s="3">
        <v>1.171663226697639E-2</v>
      </c>
      <c r="D152" s="3">
        <v>1.0166591526139646</v>
      </c>
    </row>
    <row r="153" spans="1:4">
      <c r="A153" t="s">
        <v>2266</v>
      </c>
      <c r="B153" s="3">
        <v>1.0216666666666667E-2</v>
      </c>
      <c r="C153" s="3">
        <v>1.0565283985764362E-2</v>
      </c>
      <c r="D153" s="3">
        <v>1.0341224129622539</v>
      </c>
    </row>
    <row r="154" spans="1:4">
      <c r="A154" t="s">
        <v>2267</v>
      </c>
      <c r="B154" s="3">
        <v>1.0061111111111109E-2</v>
      </c>
      <c r="C154" s="3">
        <v>1.0482822065627903E-2</v>
      </c>
      <c r="D154" s="3">
        <v>1.041914948543911</v>
      </c>
    </row>
  </sheetData>
  <autoFilter ref="H73:L73" xr:uid="{82C75299-C217-954D-B5BA-A2A2D9C1659A}">
    <sortState xmlns:xlrd2="http://schemas.microsoft.com/office/spreadsheetml/2017/richdata2" ref="H74:L93">
      <sortCondition descending="1" ref="L73:L93"/>
    </sortState>
  </autoFilter>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C78C4-E645-AA49-AAEC-DA4932473A1D}">
  <dimension ref="A1:AC154"/>
  <sheetViews>
    <sheetView topLeftCell="A43" zoomScale="116" workbookViewId="0">
      <selection activeCell="N2" sqref="N2"/>
    </sheetView>
  </sheetViews>
  <sheetFormatPr baseColWidth="10" defaultRowHeight="15"/>
  <cols>
    <col min="1" max="1" width="14.83203125" customWidth="1"/>
    <col min="2" max="4" width="11.1640625" bestFit="1" customWidth="1"/>
    <col min="5" max="5" width="11.33203125" bestFit="1" customWidth="1"/>
    <col min="6" max="7" width="11.5" bestFit="1" customWidth="1"/>
    <col min="8" max="8" width="15.1640625" customWidth="1"/>
    <col min="9" max="10" width="11.1640625" bestFit="1" customWidth="1"/>
    <col min="11" max="11" width="11.5" bestFit="1" customWidth="1"/>
    <col min="12" max="12" width="11.1640625" bestFit="1" customWidth="1"/>
    <col min="13" max="16" width="11.6640625" bestFit="1" customWidth="1"/>
    <col min="17" max="18" width="11.1640625" bestFit="1" customWidth="1"/>
    <col min="19" max="21" width="11.6640625" bestFit="1" customWidth="1"/>
    <col min="22" max="23" width="11.1640625" bestFit="1" customWidth="1"/>
    <col min="24" max="24" width="13" bestFit="1" customWidth="1"/>
  </cols>
  <sheetData>
    <row r="1" spans="1:29">
      <c r="A1" t="s">
        <v>3</v>
      </c>
      <c r="C1" s="9">
        <f>B73</f>
        <v>0.7</v>
      </c>
      <c r="D1" s="9">
        <f>B74</f>
        <v>0</v>
      </c>
      <c r="E1" s="9">
        <f>B75</f>
        <v>0.1</v>
      </c>
      <c r="F1" s="9">
        <f>B76</f>
        <v>0</v>
      </c>
      <c r="G1" s="9">
        <f>B77</f>
        <v>0</v>
      </c>
      <c r="H1" s="9">
        <f>B78</f>
        <v>0</v>
      </c>
      <c r="I1" s="9">
        <f>B79</f>
        <v>0.05</v>
      </c>
      <c r="J1" s="9">
        <f>B80</f>
        <v>0</v>
      </c>
      <c r="K1" s="9">
        <f>B81</f>
        <v>0</v>
      </c>
      <c r="L1" s="9">
        <f>B82</f>
        <v>0</v>
      </c>
      <c r="M1" s="9">
        <f>B83</f>
        <v>0</v>
      </c>
      <c r="N1" s="9">
        <f>B84</f>
        <v>0.05</v>
      </c>
      <c r="O1" s="9">
        <f>B85</f>
        <v>0</v>
      </c>
      <c r="P1" s="9">
        <f>B86</f>
        <v>0</v>
      </c>
      <c r="Q1" s="9">
        <f>B87</f>
        <v>0</v>
      </c>
      <c r="R1" s="9">
        <f>B88</f>
        <v>0</v>
      </c>
      <c r="S1" s="9">
        <f>B89</f>
        <v>0</v>
      </c>
      <c r="T1" s="9">
        <f>B90</f>
        <v>0.05</v>
      </c>
      <c r="U1" s="9">
        <f>B91</f>
        <v>0</v>
      </c>
      <c r="V1" s="9">
        <f>B92</f>
        <v>0.05</v>
      </c>
      <c r="W1" s="9"/>
    </row>
    <row r="2" spans="1:29">
      <c r="A2" s="92" t="s">
        <v>240</v>
      </c>
      <c r="B2" s="92" t="s">
        <v>2198</v>
      </c>
      <c r="C2" s="93" t="s">
        <v>1454</v>
      </c>
      <c r="D2" s="94" t="s">
        <v>506</v>
      </c>
      <c r="E2" s="93" t="s">
        <v>1602</v>
      </c>
      <c r="F2" s="93" t="s">
        <v>2197</v>
      </c>
      <c r="G2" s="93" t="s">
        <v>1455</v>
      </c>
      <c r="H2" s="93" t="s">
        <v>1450</v>
      </c>
      <c r="I2" s="93" t="s">
        <v>1452</v>
      </c>
      <c r="J2" s="93" t="s">
        <v>2270</v>
      </c>
      <c r="K2" s="94" t="s">
        <v>2271</v>
      </c>
      <c r="L2" s="94" t="s">
        <v>2278</v>
      </c>
      <c r="M2" s="94" t="s">
        <v>2279</v>
      </c>
      <c r="N2" s="94" t="s">
        <v>2280</v>
      </c>
      <c r="O2" s="94" t="s">
        <v>2281</v>
      </c>
      <c r="P2" s="94" t="s">
        <v>2282</v>
      </c>
      <c r="Q2" s="94" t="s">
        <v>2283</v>
      </c>
      <c r="R2" s="94" t="s">
        <v>2284</v>
      </c>
      <c r="S2" s="94" t="s">
        <v>2285</v>
      </c>
      <c r="T2" s="94" t="s">
        <v>2286</v>
      </c>
      <c r="U2" s="94" t="s">
        <v>2287</v>
      </c>
      <c r="V2" s="94" t="s">
        <v>2288</v>
      </c>
      <c r="W2" s="91" t="s">
        <v>1412</v>
      </c>
      <c r="X2" s="92" t="s">
        <v>2199</v>
      </c>
    </row>
    <row r="3" spans="1:29">
      <c r="A3" s="65" t="s">
        <v>2200</v>
      </c>
      <c r="B3" s="97">
        <v>1.6000000000000001E-3</v>
      </c>
      <c r="C3" s="97">
        <v>1.6000000000000001E-3</v>
      </c>
      <c r="D3" s="98"/>
      <c r="E3" s="99">
        <v>3.3E-3</v>
      </c>
      <c r="F3" s="97">
        <v>5.1999999999999998E-3</v>
      </c>
      <c r="G3" s="97">
        <v>2.5999999999999999E-3</v>
      </c>
      <c r="H3" s="97">
        <v>2.5000000000000001E-3</v>
      </c>
      <c r="I3" s="97">
        <v>4.4999999999999997E-3</v>
      </c>
      <c r="J3" s="97">
        <v>6.4999999999999997E-3</v>
      </c>
      <c r="K3" s="97">
        <v>6.4000000000000003E-3</v>
      </c>
      <c r="L3" s="100">
        <v>2.91057313545573E-3</v>
      </c>
      <c r="M3" s="100">
        <v>4.8858820142614334E-3</v>
      </c>
      <c r="N3" s="100">
        <v>6.0782631715230462E-3</v>
      </c>
      <c r="O3" s="100">
        <v>5.4725178193335564E-3</v>
      </c>
      <c r="P3" s="100">
        <v>4.0183433409681779E-3</v>
      </c>
      <c r="Q3" s="100">
        <v>2.9805479952700331E-3</v>
      </c>
      <c r="R3" s="100">
        <v>7.9457411292713775E-3</v>
      </c>
      <c r="S3" s="100">
        <v>1.321322344403586E-2</v>
      </c>
      <c r="T3" s="100">
        <v>2.994681067447336E-2</v>
      </c>
      <c r="U3" s="100"/>
      <c r="V3" s="100"/>
      <c r="W3" s="101">
        <f>C3*$C$1+D3*$D$1+E3*$E$1+F3*$F$1+G3*$G$1+H3*$H$1+I3*$I$1+J3*$J$1+K3*$K$1+L3*$L$1+M3*$M$1+N3*$N$1+O3*$O$1+P3*$P$1+Q3*$Q$1+R3*$R$1+S3*$S$1+T3*$T$1+U3*$U$1+V3*$V$1</f>
        <v>3.4762536922998202E-3</v>
      </c>
      <c r="X3" s="102">
        <f>W3/C3</f>
        <v>2.1726585576873876</v>
      </c>
    </row>
    <row r="4" spans="1:29">
      <c r="A4" s="65" t="s">
        <v>2201</v>
      </c>
      <c r="B4" s="102">
        <v>1.5E-3</v>
      </c>
      <c r="C4" s="102">
        <v>1.5E-3</v>
      </c>
      <c r="D4" s="101"/>
      <c r="E4" s="103">
        <v>3.2000000000000002E-3</v>
      </c>
      <c r="F4" s="102">
        <v>7.7999999999999996E-3</v>
      </c>
      <c r="G4" s="102">
        <v>4.8999999999999998E-3</v>
      </c>
      <c r="H4" s="102">
        <v>7.1999999999999998E-3</v>
      </c>
      <c r="I4" s="102">
        <v>6.3E-3</v>
      </c>
      <c r="J4" s="102">
        <v>1.6000000000000001E-3</v>
      </c>
      <c r="K4" s="102">
        <v>-4.0000000000000002E-4</v>
      </c>
      <c r="L4" s="100">
        <v>2.87196934754874E-3</v>
      </c>
      <c r="M4" s="100">
        <v>3.1672751965339252E-3</v>
      </c>
      <c r="N4" s="100">
        <v>4.5466701788450248E-3</v>
      </c>
      <c r="O4" s="100">
        <v>7.5548481370126819E-3</v>
      </c>
      <c r="P4" s="100">
        <v>7.5060097010801741E-3</v>
      </c>
      <c r="Q4" s="100">
        <v>2.946462921328719E-3</v>
      </c>
      <c r="R4" s="100">
        <v>5.9354909964868252E-3</v>
      </c>
      <c r="S4" s="100">
        <v>2.1592125408422809E-3</v>
      </c>
      <c r="T4" s="100">
        <v>-1.765250663341655E-2</v>
      </c>
      <c r="U4" s="100"/>
      <c r="V4" s="100"/>
      <c r="W4" s="101">
        <f t="shared" ref="W4:W67" si="0">C4*$C$1+D4*$D$1+E4*$E$1+F4*$F$1+G4*$G$1+H4*$H$1+I4*$I$1+J4*$J$1+K4*$K$1+L4*$L$1+M4*$M$1+N4*$N$1+O4*$O$1+P4*$P$1+Q4*$Q$1+R4*$R$1+S4*$S$1+T4*$T$1+U4*$U$1+V4*$V$1</f>
        <v>1.0297081772714235E-3</v>
      </c>
      <c r="X4" s="102">
        <f>W4/C4</f>
        <v>0.686472118180949</v>
      </c>
    </row>
    <row r="5" spans="1:29">
      <c r="A5" s="65" t="s">
        <v>2202</v>
      </c>
      <c r="B5" s="102">
        <v>1.2999999999999999E-3</v>
      </c>
      <c r="C5" s="102">
        <v>1.2999999999999999E-3</v>
      </c>
      <c r="D5" s="101"/>
      <c r="E5" s="103">
        <v>3.2000000000000002E-3</v>
      </c>
      <c r="F5" s="102">
        <v>4.3E-3</v>
      </c>
      <c r="G5" s="102">
        <v>5.8999999999999999E-3</v>
      </c>
      <c r="H5" s="102">
        <v>4.7999999999999996E-3</v>
      </c>
      <c r="I5" s="102">
        <v>5.4999999999999997E-3</v>
      </c>
      <c r="J5" s="102">
        <v>1.8E-3</v>
      </c>
      <c r="K5" s="102">
        <v>-1.4E-3</v>
      </c>
      <c r="L5" s="100">
        <v>2.8934318562885402E-3</v>
      </c>
      <c r="M5" s="100">
        <v>3.7977170780301162E-3</v>
      </c>
      <c r="N5" s="100">
        <v>4.0899055537264584E-3</v>
      </c>
      <c r="O5" s="100">
        <v>7.2557274322937459E-3</v>
      </c>
      <c r="P5" s="100">
        <v>5.6739045250162601E-3</v>
      </c>
      <c r="Q5" s="100">
        <v>2.9395823373508101E-3</v>
      </c>
      <c r="R5" s="100">
        <v>8.8611683597066282E-3</v>
      </c>
      <c r="S5" s="100">
        <v>7.4403415090069647E-3</v>
      </c>
      <c r="T5" s="100">
        <v>1.239946166063643E-2</v>
      </c>
      <c r="U5" s="100"/>
      <c r="V5" s="100"/>
      <c r="W5" s="101">
        <f t="shared" si="0"/>
        <v>2.3294683607181445E-3</v>
      </c>
      <c r="X5" s="102">
        <f>W5/C5</f>
        <v>1.7918987390139574</v>
      </c>
      <c r="AC5" s="82" t="s">
        <v>2045</v>
      </c>
    </row>
    <row r="6" spans="1:29">
      <c r="A6" s="65" t="s">
        <v>2203</v>
      </c>
      <c r="B6" s="102">
        <v>2E-3</v>
      </c>
      <c r="C6" s="102">
        <v>2E-3</v>
      </c>
      <c r="D6" s="101"/>
      <c r="E6" s="103">
        <v>4.1999999999999997E-3</v>
      </c>
      <c r="F6" s="102">
        <v>8.9999999999999993E-3</v>
      </c>
      <c r="G6" s="102">
        <v>5.5999999999999999E-3</v>
      </c>
      <c r="H6" s="102">
        <v>8.5000000000000006E-3</v>
      </c>
      <c r="I6" s="102">
        <v>3.7000000000000002E-3</v>
      </c>
      <c r="J6" s="102">
        <v>5.1000000000000004E-3</v>
      </c>
      <c r="K6" s="102">
        <v>-1.1999999999999999E-3</v>
      </c>
      <c r="L6" s="100">
        <v>3.7951247190162198E-3</v>
      </c>
      <c r="M6" s="100">
        <v>4.3811770429880159E-3</v>
      </c>
      <c r="N6" s="100">
        <v>4.0036910771878986E-3</v>
      </c>
      <c r="O6" s="100">
        <v>5.800415396297165E-3</v>
      </c>
      <c r="P6" s="100">
        <v>2.6159092607334071E-3</v>
      </c>
      <c r="Q6" s="100">
        <v>3.8749133883375642E-3</v>
      </c>
      <c r="R6" s="100">
        <v>4.6553156889053149E-3</v>
      </c>
      <c r="S6" s="100">
        <v>-4.4740690405631328E-4</v>
      </c>
      <c r="T6" s="100">
        <v>-2.5863982787998059E-3</v>
      </c>
      <c r="U6" s="100"/>
      <c r="V6" s="100"/>
      <c r="W6" s="101">
        <f t="shared" si="0"/>
        <v>2.0758646399194045E-3</v>
      </c>
      <c r="X6" s="102">
        <f>W6/C6</f>
        <v>1.0379323199597021</v>
      </c>
      <c r="AC6" s="82" t="s">
        <v>2005</v>
      </c>
    </row>
    <row r="7" spans="1:29">
      <c r="A7" s="65" t="s">
        <v>2204</v>
      </c>
      <c r="B7" s="102">
        <v>2.0999999999999999E-3</v>
      </c>
      <c r="C7" s="102">
        <v>2.0999999999999999E-3</v>
      </c>
      <c r="D7" s="101"/>
      <c r="E7" s="103">
        <v>4.1000000000000003E-3</v>
      </c>
      <c r="F7" s="102">
        <v>5.1999999999999998E-3</v>
      </c>
      <c r="G7" s="102">
        <v>3.2000000000000002E-3</v>
      </c>
      <c r="H7" s="102">
        <v>4.1000000000000003E-3</v>
      </c>
      <c r="I7" s="102">
        <v>2.2000000000000001E-3</v>
      </c>
      <c r="J7" s="102">
        <v>4.5999999999999999E-3</v>
      </c>
      <c r="K7" s="102">
        <v>4.8999999999999998E-3</v>
      </c>
      <c r="L7" s="100">
        <v>3.7188934694729601E-3</v>
      </c>
      <c r="M7" s="100">
        <v>4.0185122419200692E-3</v>
      </c>
      <c r="N7" s="100">
        <v>5.3071484075706277E-3</v>
      </c>
      <c r="O7" s="100">
        <v>4.9410769598829951E-3</v>
      </c>
      <c r="P7" s="100">
        <v>6.4499630252552453E-3</v>
      </c>
      <c r="Q7" s="100">
        <v>3.7692514561185049E-3</v>
      </c>
      <c r="R7" s="100">
        <v>5.0441495291100313E-3</v>
      </c>
      <c r="S7" s="100">
        <v>4.1402348514918419E-3</v>
      </c>
      <c r="T7" s="100">
        <v>8.2487672285045388E-3</v>
      </c>
      <c r="U7" s="100"/>
      <c r="V7" s="100"/>
      <c r="W7" s="101">
        <f t="shared" si="0"/>
        <v>2.6677957818037577E-3</v>
      </c>
      <c r="X7" s="102">
        <f>W7/C7</f>
        <v>1.2703789437160753</v>
      </c>
      <c r="AC7" s="82" t="s">
        <v>2006</v>
      </c>
    </row>
    <row r="8" spans="1:29">
      <c r="A8" s="65" t="s">
        <v>2205</v>
      </c>
      <c r="B8" s="102">
        <v>2.7000000000000001E-3</v>
      </c>
      <c r="C8" s="102">
        <v>2.7000000000000001E-3</v>
      </c>
      <c r="D8" s="101"/>
      <c r="E8" s="103">
        <v>4.7000000000000002E-3</v>
      </c>
      <c r="F8" s="102">
        <v>4.3E-3</v>
      </c>
      <c r="G8" s="102">
        <v>5.4999999999999997E-3</v>
      </c>
      <c r="H8" s="102">
        <v>4.4999999999999997E-3</v>
      </c>
      <c r="I8" s="102">
        <v>3.5999999999999999E-3</v>
      </c>
      <c r="J8" s="102">
        <v>3.5000000000000001E-3</v>
      </c>
      <c r="K8" s="102">
        <v>3.0000000000000001E-3</v>
      </c>
      <c r="L8" s="100">
        <v>4.4059660403488196E-3</v>
      </c>
      <c r="M8" s="100">
        <v>4.6129841283377706E-3</v>
      </c>
      <c r="N8" s="100">
        <v>6.4706088054355959E-3</v>
      </c>
      <c r="O8" s="100">
        <v>4.2547462287587656E-3</v>
      </c>
      <c r="P8" s="100">
        <v>3.3578610072886321E-3</v>
      </c>
      <c r="Q8" s="100">
        <v>4.4562825272431716E-3</v>
      </c>
      <c r="R8" s="100">
        <v>5.0034497588169469E-3</v>
      </c>
      <c r="S8" s="100">
        <v>1.0508907117184659E-2</v>
      </c>
      <c r="T8" s="100">
        <v>9.9498609223944712E-3</v>
      </c>
      <c r="U8" s="100"/>
      <c r="V8" s="100"/>
      <c r="W8" s="101">
        <f t="shared" si="0"/>
        <v>3.3610234863915038E-3</v>
      </c>
      <c r="X8" s="102">
        <f>W8/C8</f>
        <v>1.2448235134783348</v>
      </c>
      <c r="AC8" s="82" t="s">
        <v>1606</v>
      </c>
    </row>
    <row r="9" spans="1:29">
      <c r="A9" s="65" t="s">
        <v>2206</v>
      </c>
      <c r="B9" s="102">
        <v>3.0000000000000001E-3</v>
      </c>
      <c r="C9" s="102">
        <v>3.0000000000000001E-3</v>
      </c>
      <c r="D9" s="101"/>
      <c r="E9" s="103">
        <v>5.1000000000000004E-3</v>
      </c>
      <c r="F9" s="102">
        <v>1.0699999999999999E-2</v>
      </c>
      <c r="G9" s="102">
        <v>6.7999999999999996E-3</v>
      </c>
      <c r="H9" s="102">
        <v>6.0000000000000001E-3</v>
      </c>
      <c r="I9" s="102">
        <v>6.3E-3</v>
      </c>
      <c r="J9" s="102">
        <v>3.7000000000000002E-3</v>
      </c>
      <c r="K9" s="102">
        <v>3.0000000000000001E-3</v>
      </c>
      <c r="L9" s="100">
        <v>4.7913600799185403E-3</v>
      </c>
      <c r="M9" s="100">
        <v>5.1775778991352004E-3</v>
      </c>
      <c r="N9" s="100">
        <v>6.8309742955445776E-3</v>
      </c>
      <c r="O9" s="100">
        <v>8.4086912703431604E-3</v>
      </c>
      <c r="P9" s="100">
        <v>5.4351684846269954E-3</v>
      </c>
      <c r="Q9" s="100">
        <v>4.8533133438710676E-3</v>
      </c>
      <c r="R9" s="100">
        <v>6.5255530669066086E-3</v>
      </c>
      <c r="S9" s="100">
        <v>1.4416513425197669E-2</v>
      </c>
      <c r="T9" s="100">
        <v>2.744266328268297E-2</v>
      </c>
      <c r="U9" s="100"/>
      <c r="V9" s="100"/>
      <c r="W9" s="101">
        <f t="shared" si="0"/>
        <v>4.6386818789113772E-3</v>
      </c>
      <c r="X9" s="102">
        <f>W9/C9</f>
        <v>1.546227292970459</v>
      </c>
      <c r="AC9" s="82" t="s">
        <v>2007</v>
      </c>
    </row>
    <row r="10" spans="1:29">
      <c r="A10" s="65" t="s">
        <v>2207</v>
      </c>
      <c r="B10" s="102">
        <v>3.5999999999999999E-3</v>
      </c>
      <c r="C10" s="102">
        <v>3.5999999999999999E-3</v>
      </c>
      <c r="D10" s="101"/>
      <c r="E10" s="103">
        <v>6.1000000000000004E-3</v>
      </c>
      <c r="F10" s="102">
        <v>7.1000000000000004E-3</v>
      </c>
      <c r="G10" s="102">
        <v>6.4000000000000003E-3</v>
      </c>
      <c r="H10" s="102">
        <v>5.4999999999999997E-3</v>
      </c>
      <c r="I10" s="102">
        <v>4.8999999999999998E-3</v>
      </c>
      <c r="J10" s="102">
        <v>4.5999999999999999E-3</v>
      </c>
      <c r="K10" s="102">
        <v>2.5999999999999999E-3</v>
      </c>
      <c r="L10" s="100">
        <v>5.7773253012394204E-3</v>
      </c>
      <c r="M10" s="100">
        <v>5.9517166803695343E-3</v>
      </c>
      <c r="N10" s="100">
        <v>7.0803404969381756E-3</v>
      </c>
      <c r="O10" s="100">
        <v>7.2086274600313693E-3</v>
      </c>
      <c r="P10" s="100">
        <v>1.176416579840356E-2</v>
      </c>
      <c r="Q10" s="100">
        <v>5.8066214560261731E-3</v>
      </c>
      <c r="R10" s="100">
        <v>7.5362302373429557E-3</v>
      </c>
      <c r="S10" s="100">
        <v>3.5532738179100409E-3</v>
      </c>
      <c r="T10" s="100">
        <v>-1.1560086829500381E-2</v>
      </c>
      <c r="U10" s="100"/>
      <c r="V10" s="100"/>
      <c r="W10" s="101">
        <f t="shared" si="0"/>
        <v>3.1510126833718894E-3</v>
      </c>
      <c r="X10" s="102">
        <f>W10/C10</f>
        <v>0.87528130093663592</v>
      </c>
      <c r="AC10" s="82" t="s">
        <v>1635</v>
      </c>
    </row>
    <row r="11" spans="1:29">
      <c r="A11" s="65" t="s">
        <v>2208</v>
      </c>
      <c r="B11" s="102">
        <v>4.1999999999999997E-3</v>
      </c>
      <c r="C11" s="102">
        <v>4.1999999999999997E-3</v>
      </c>
      <c r="D11" s="101"/>
      <c r="E11" s="103">
        <v>7.0000000000000001E-3</v>
      </c>
      <c r="F11" s="102">
        <v>8.2000000000000007E-3</v>
      </c>
      <c r="G11" s="102">
        <v>6.3E-3</v>
      </c>
      <c r="H11" s="102">
        <v>6.7999999999999996E-3</v>
      </c>
      <c r="I11" s="102">
        <v>7.6E-3</v>
      </c>
      <c r="J11" s="102">
        <v>6.4999999999999997E-3</v>
      </c>
      <c r="K11" s="102">
        <v>-3.0999999999999999E-3</v>
      </c>
      <c r="L11" s="100">
        <v>6.6326840291095496E-3</v>
      </c>
      <c r="M11" s="100">
        <v>7.217194820317685E-3</v>
      </c>
      <c r="N11" s="100">
        <v>8.6446379878222235E-3</v>
      </c>
      <c r="O11" s="100">
        <v>6.3203936887601397E-3</v>
      </c>
      <c r="P11" s="100">
        <v>5.2895658984577487E-3</v>
      </c>
      <c r="Q11" s="100">
        <v>6.6783324109820352E-3</v>
      </c>
      <c r="R11" s="100">
        <v>8.2155891716186868E-3</v>
      </c>
      <c r="S11" s="100">
        <v>8.7927879807514486E-3</v>
      </c>
      <c r="T11" s="100">
        <v>7.9841430973850436E-3</v>
      </c>
      <c r="U11" s="100"/>
      <c r="V11" s="100"/>
      <c r="W11" s="101">
        <f t="shared" si="0"/>
        <v>4.8514390542603626E-3</v>
      </c>
      <c r="X11" s="102">
        <f>W11/C11</f>
        <v>1.1551045367286579</v>
      </c>
      <c r="AC11" s="82" t="s">
        <v>1632</v>
      </c>
    </row>
    <row r="12" spans="1:29">
      <c r="A12" s="65" t="s">
        <v>2209</v>
      </c>
      <c r="B12" s="102">
        <v>4.4000000000000003E-3</v>
      </c>
      <c r="C12" s="102">
        <v>4.4000000000000003E-3</v>
      </c>
      <c r="D12" s="101"/>
      <c r="E12" s="103">
        <v>7.3000000000000001E-3</v>
      </c>
      <c r="F12" s="102">
        <v>4.8999999999999998E-3</v>
      </c>
      <c r="G12" s="102">
        <v>6.4999999999999997E-3</v>
      </c>
      <c r="H12" s="102">
        <v>7.0000000000000001E-3</v>
      </c>
      <c r="I12" s="102">
        <v>6.1999999999999998E-3</v>
      </c>
      <c r="J12" s="102">
        <v>7.1999999999999998E-3</v>
      </c>
      <c r="K12" s="102">
        <v>5.0000000000000001E-3</v>
      </c>
      <c r="L12" s="100">
        <v>6.95686813100549E-3</v>
      </c>
      <c r="M12" s="100">
        <v>6.5341215220011684E-3</v>
      </c>
      <c r="N12" s="100">
        <v>7.7022035382354748E-3</v>
      </c>
      <c r="O12" s="100">
        <v>5.5288774770692051E-3</v>
      </c>
      <c r="P12" s="100">
        <v>7.1706162806657314E-3</v>
      </c>
      <c r="Q12" s="100">
        <v>6.996456561455533E-3</v>
      </c>
      <c r="R12" s="100">
        <v>7.1065322577592571E-3</v>
      </c>
      <c r="S12" s="100">
        <v>4.5810150848280001E-4</v>
      </c>
      <c r="T12" s="100">
        <v>2.0015828882356201E-2</v>
      </c>
      <c r="U12" s="100"/>
      <c r="V12" s="100"/>
      <c r="W12" s="101">
        <f t="shared" si="0"/>
        <v>5.5059016210295842E-3</v>
      </c>
      <c r="X12" s="102">
        <f>W12/C12</f>
        <v>1.2513412775067236</v>
      </c>
      <c r="AC12" s="82" t="s">
        <v>1631</v>
      </c>
    </row>
    <row r="13" spans="1:29">
      <c r="A13" s="65" t="s">
        <v>2210</v>
      </c>
      <c r="B13" s="102">
        <v>4.7999999999999996E-3</v>
      </c>
      <c r="C13" s="102">
        <v>4.7999999999999996E-3</v>
      </c>
      <c r="D13" s="101"/>
      <c r="E13" s="103">
        <v>7.3000000000000001E-3</v>
      </c>
      <c r="F13" s="102">
        <v>7.4999999999999997E-3</v>
      </c>
      <c r="G13" s="102">
        <v>6.4000000000000003E-3</v>
      </c>
      <c r="H13" s="102">
        <v>5.3E-3</v>
      </c>
      <c r="I13" s="102">
        <v>6.7999999999999996E-3</v>
      </c>
      <c r="J13" s="102">
        <v>5.4000000000000003E-3</v>
      </c>
      <c r="K13" s="102">
        <v>1.9E-3</v>
      </c>
      <c r="L13" s="100">
        <v>6.9723736277158598E-3</v>
      </c>
      <c r="M13" s="100">
        <v>6.6310163493794594E-3</v>
      </c>
      <c r="N13" s="100">
        <v>7.768135517218111E-3</v>
      </c>
      <c r="O13" s="100">
        <v>3.7002641663368419E-3</v>
      </c>
      <c r="P13" s="100">
        <v>4.4812071338811146E-3</v>
      </c>
      <c r="Q13" s="100">
        <v>7.0330596123930889E-3</v>
      </c>
      <c r="R13" s="100">
        <v>6.2323437236828649E-3</v>
      </c>
      <c r="S13" s="100">
        <v>5.2247034524777192E-5</v>
      </c>
      <c r="T13" s="100">
        <v>1.2343604087852841E-2</v>
      </c>
      <c r="U13" s="100"/>
      <c r="V13" s="100"/>
      <c r="W13" s="101">
        <f t="shared" si="0"/>
        <v>5.4355869802535477E-3</v>
      </c>
      <c r="X13" s="102">
        <f>W13/C13</f>
        <v>1.1324139542194891</v>
      </c>
      <c r="AC13" s="82" t="s">
        <v>2048</v>
      </c>
    </row>
    <row r="14" spans="1:29">
      <c r="A14" s="65" t="s">
        <v>2211</v>
      </c>
      <c r="B14" s="102">
        <v>5.8999999999999999E-3</v>
      </c>
      <c r="C14" s="102">
        <v>5.8999999999999999E-3</v>
      </c>
      <c r="D14" s="101"/>
      <c r="E14" s="103">
        <v>8.8000000000000005E-3</v>
      </c>
      <c r="F14" s="102">
        <v>9.2999999999999992E-3</v>
      </c>
      <c r="G14" s="102">
        <v>6.7000000000000002E-3</v>
      </c>
      <c r="H14" s="102">
        <v>6.4999999999999997E-3</v>
      </c>
      <c r="I14" s="102">
        <v>7.1000000000000004E-3</v>
      </c>
      <c r="J14" s="102">
        <v>8.8000000000000005E-3</v>
      </c>
      <c r="K14" s="102">
        <v>9.1999999999999998E-3</v>
      </c>
      <c r="L14" s="100">
        <v>8.3968799935929504E-3</v>
      </c>
      <c r="M14" s="100">
        <v>6.3623418428160328E-3</v>
      </c>
      <c r="N14" s="100">
        <v>8.0415064204473197E-3</v>
      </c>
      <c r="O14" s="100">
        <v>8.809552324546166E-3</v>
      </c>
      <c r="P14" s="100">
        <v>1.026948711469888E-2</v>
      </c>
      <c r="Q14" s="100">
        <v>8.4451070309896625E-3</v>
      </c>
      <c r="R14" s="100">
        <v>4.4404647847244849E-3</v>
      </c>
      <c r="S14" s="100">
        <v>-8.9554308754991041E-4</v>
      </c>
      <c r="T14" s="100">
        <v>8.0903116089841021E-3</v>
      </c>
      <c r="U14" s="100"/>
      <c r="V14" s="100"/>
      <c r="W14" s="101">
        <f t="shared" si="0"/>
        <v>6.1715909014715721E-3</v>
      </c>
      <c r="X14" s="102">
        <f>W14/C14</f>
        <v>1.0460323561816225</v>
      </c>
      <c r="AC14" s="82" t="s">
        <v>2003</v>
      </c>
    </row>
    <row r="15" spans="1:29">
      <c r="A15" s="65" t="s">
        <v>2212</v>
      </c>
      <c r="B15" s="102">
        <v>7.7000000000000002E-3</v>
      </c>
      <c r="C15" s="102">
        <v>7.7000000000000002E-3</v>
      </c>
      <c r="D15" s="101"/>
      <c r="E15" s="103">
        <v>1.11E-2</v>
      </c>
      <c r="F15" s="102">
        <v>6.7999999999999996E-3</v>
      </c>
      <c r="G15" s="102">
        <v>7.4999999999999997E-3</v>
      </c>
      <c r="H15" s="102">
        <v>8.3000000000000001E-3</v>
      </c>
      <c r="I15" s="102">
        <v>8.6999999999999994E-3</v>
      </c>
      <c r="J15" s="102">
        <v>8.6999999999999994E-3</v>
      </c>
      <c r="K15" s="102">
        <v>7.7999999999999996E-3</v>
      </c>
      <c r="L15" s="100">
        <v>1.0679285292845699E-2</v>
      </c>
      <c r="M15" s="100">
        <v>8.3271654450605137E-3</v>
      </c>
      <c r="N15" s="100">
        <v>1.034609921420193E-2</v>
      </c>
      <c r="O15" s="100">
        <v>9.3162524597893981E-3</v>
      </c>
      <c r="P15" s="100">
        <v>1.15484836598283E-2</v>
      </c>
      <c r="Q15" s="100">
        <v>1.0706990676761841E-2</v>
      </c>
      <c r="R15" s="100">
        <v>1.1422991679850281E-2</v>
      </c>
      <c r="S15" s="100">
        <v>1.454072449433585E-2</v>
      </c>
      <c r="T15" s="100">
        <v>1.0979199958318199E-2</v>
      </c>
      <c r="U15" s="100"/>
      <c r="V15" s="100"/>
      <c r="W15" s="101">
        <f t="shared" si="0"/>
        <v>8.001264958626006E-3</v>
      </c>
      <c r="X15" s="102">
        <f>W15/C15</f>
        <v>1.0391253193020786</v>
      </c>
      <c r="AC15" s="82" t="s">
        <v>2053</v>
      </c>
    </row>
    <row r="16" spans="1:29">
      <c r="A16" s="65" t="s">
        <v>2213</v>
      </c>
      <c r="B16" s="102">
        <v>7.3000000000000001E-3</v>
      </c>
      <c r="C16" s="102">
        <v>7.3000000000000001E-3</v>
      </c>
      <c r="D16" s="101"/>
      <c r="E16" s="103">
        <v>1.0200000000000001E-2</v>
      </c>
      <c r="F16" s="102">
        <v>8.3999999999999995E-3</v>
      </c>
      <c r="G16" s="102">
        <v>8.5000000000000006E-3</v>
      </c>
      <c r="H16" s="102">
        <v>8.2000000000000007E-3</v>
      </c>
      <c r="I16" s="102">
        <v>6.8999999999999999E-3</v>
      </c>
      <c r="J16" s="102">
        <v>7.7999999999999996E-3</v>
      </c>
      <c r="K16" s="102">
        <v>5.8999999999999999E-3</v>
      </c>
      <c r="L16" s="100">
        <v>9.8299500573617599E-3</v>
      </c>
      <c r="M16" s="100">
        <v>9.0302566901205861E-3</v>
      </c>
      <c r="N16" s="100">
        <v>1.035972284796371E-2</v>
      </c>
      <c r="O16" s="100">
        <v>8.8934768097952421E-3</v>
      </c>
      <c r="P16" s="100">
        <v>1.0372366154889351E-2</v>
      </c>
      <c r="Q16" s="100">
        <v>9.9168094263246687E-3</v>
      </c>
      <c r="R16" s="100">
        <v>7.2746315768845724E-3</v>
      </c>
      <c r="S16" s="100">
        <v>3.4929991463066301E-3</v>
      </c>
      <c r="T16" s="100">
        <v>1.0003197569130149E-2</v>
      </c>
      <c r="U16" s="100"/>
      <c r="V16" s="100"/>
      <c r="W16" s="101">
        <f t="shared" si="0"/>
        <v>7.4931460208546921E-3</v>
      </c>
      <c r="X16" s="102">
        <f>W16/C16</f>
        <v>1.0264583590211906</v>
      </c>
      <c r="AC16" s="82" t="s">
        <v>1694</v>
      </c>
    </row>
    <row r="17" spans="1:24">
      <c r="A17" s="65" t="s">
        <v>2214</v>
      </c>
      <c r="B17" s="102">
        <v>7.6E-3</v>
      </c>
      <c r="C17" s="102">
        <v>7.6E-3</v>
      </c>
      <c r="D17" s="101"/>
      <c r="E17" s="103">
        <v>9.9000000000000008E-3</v>
      </c>
      <c r="F17" s="102">
        <v>9.4000000000000004E-3</v>
      </c>
      <c r="G17" s="102">
        <v>8.8999999999999999E-3</v>
      </c>
      <c r="H17" s="102">
        <v>8.9999999999999993E-3</v>
      </c>
      <c r="I17" s="102">
        <v>8.0000000000000002E-3</v>
      </c>
      <c r="J17" s="102">
        <v>8.6999999999999994E-3</v>
      </c>
      <c r="K17" s="102">
        <v>7.3000000000000001E-3</v>
      </c>
      <c r="L17" s="100">
        <v>9.5652417596026103E-3</v>
      </c>
      <c r="M17" s="100">
        <v>8.7612755211960991E-3</v>
      </c>
      <c r="N17" s="100">
        <v>9.3457224853876752E-3</v>
      </c>
      <c r="O17" s="100">
        <v>1.043284509535791E-2</v>
      </c>
      <c r="P17" s="100">
        <v>1.009441779854248E-2</v>
      </c>
      <c r="Q17" s="100">
        <v>9.5952723482841673E-3</v>
      </c>
      <c r="R17" s="100">
        <v>6.9569718092223898E-3</v>
      </c>
      <c r="S17" s="100">
        <v>3.908716747352603E-3</v>
      </c>
      <c r="T17" s="100">
        <v>1.3990880437613431E-2</v>
      </c>
      <c r="U17" s="100"/>
      <c r="V17" s="100"/>
      <c r="W17" s="101">
        <f t="shared" si="0"/>
        <v>7.8768301461500552E-3</v>
      </c>
      <c r="X17" s="102">
        <f>W17/C17</f>
        <v>1.0364250192302704</v>
      </c>
    </row>
    <row r="18" spans="1:24">
      <c r="A18" s="65" t="s">
        <v>2215</v>
      </c>
      <c r="B18" s="102">
        <v>9.2999999999999992E-3</v>
      </c>
      <c r="C18" s="102">
        <v>9.2999999999999992E-3</v>
      </c>
      <c r="D18" s="101"/>
      <c r="E18" s="103">
        <v>1.23E-2</v>
      </c>
      <c r="F18" s="102">
        <v>1.04E-2</v>
      </c>
      <c r="G18" s="102">
        <v>1.0999999999999999E-2</v>
      </c>
      <c r="H18" s="102">
        <v>1.09E-2</v>
      </c>
      <c r="I18" s="102">
        <v>1.12E-2</v>
      </c>
      <c r="J18" s="102">
        <v>1.14E-2</v>
      </c>
      <c r="K18" s="102">
        <v>1.14E-2</v>
      </c>
      <c r="L18" s="100">
        <v>1.1952981873693201E-2</v>
      </c>
      <c r="M18" s="100">
        <v>1.05899349835521E-2</v>
      </c>
      <c r="N18" s="100">
        <v>1.162064203159408E-2</v>
      </c>
      <c r="O18" s="100">
        <v>1.1361788290876749E-2</v>
      </c>
      <c r="P18" s="100">
        <v>1.5453199967378369E-2</v>
      </c>
      <c r="Q18" s="100">
        <v>1.1970425855707619E-2</v>
      </c>
      <c r="R18" s="100">
        <v>1.091140818618319E-2</v>
      </c>
      <c r="S18" s="100">
        <v>1.4183481778416549E-2</v>
      </c>
      <c r="T18" s="100">
        <v>4.3169105846220468E-2</v>
      </c>
      <c r="U18" s="100"/>
      <c r="V18" s="100"/>
      <c r="W18" s="101">
        <f t="shared" si="0"/>
        <v>1.1039487393890726E-2</v>
      </c>
      <c r="X18" s="102">
        <f>W18/C18</f>
        <v>1.1870416552570675</v>
      </c>
    </row>
    <row r="19" spans="1:24">
      <c r="A19" s="65" t="s">
        <v>2216</v>
      </c>
      <c r="B19" s="102">
        <v>8.3000000000000001E-3</v>
      </c>
      <c r="C19" s="102">
        <v>8.3000000000000001E-3</v>
      </c>
      <c r="D19" s="101"/>
      <c r="E19" s="103">
        <v>1.0500000000000001E-2</v>
      </c>
      <c r="F19" s="102">
        <v>8.9999999999999993E-3</v>
      </c>
      <c r="G19" s="102">
        <v>9.7000000000000003E-3</v>
      </c>
      <c r="H19" s="102">
        <v>8.9999999999999993E-3</v>
      </c>
      <c r="I19" s="102">
        <v>9.7999999999999997E-3</v>
      </c>
      <c r="J19" s="102">
        <v>9.4000000000000004E-3</v>
      </c>
      <c r="K19" s="102">
        <v>8.3000000000000001E-3</v>
      </c>
      <c r="L19" s="100">
        <v>1.02181448927892E-2</v>
      </c>
      <c r="M19" s="100">
        <v>1.006574402905458E-2</v>
      </c>
      <c r="N19" s="100">
        <v>1.056933547680994E-2</v>
      </c>
      <c r="O19" s="100">
        <v>9.8787310523429372E-3</v>
      </c>
      <c r="P19" s="100">
        <v>1.2417023654989199E-2</v>
      </c>
      <c r="Q19" s="100">
        <v>1.026026418164361E-2</v>
      </c>
      <c r="R19" s="100">
        <v>7.9905987347332896E-3</v>
      </c>
      <c r="S19" s="100">
        <v>1.2127762742802471E-2</v>
      </c>
      <c r="T19" s="100">
        <v>9.2431506929113727E-3</v>
      </c>
      <c r="U19" s="100"/>
      <c r="V19" s="100"/>
      <c r="W19" s="101">
        <f t="shared" si="0"/>
        <v>8.3406243084860662E-3</v>
      </c>
      <c r="X19" s="102">
        <f>W19/C19</f>
        <v>1.0048944949983212</v>
      </c>
    </row>
    <row r="20" spans="1:24">
      <c r="A20" s="65" t="s">
        <v>2217</v>
      </c>
      <c r="B20" s="102">
        <v>1.03E-2</v>
      </c>
      <c r="C20" s="102">
        <v>1.03E-2</v>
      </c>
      <c r="D20" s="101"/>
      <c r="E20" s="103">
        <v>1.26E-2</v>
      </c>
      <c r="F20" s="102">
        <v>1.46E-2</v>
      </c>
      <c r="G20" s="102">
        <v>1.21E-2</v>
      </c>
      <c r="H20" s="102">
        <v>1.14E-2</v>
      </c>
      <c r="I20" s="102">
        <v>1.1900000000000001E-2</v>
      </c>
      <c r="J20" s="102">
        <v>1.21E-2</v>
      </c>
      <c r="K20" s="102">
        <v>0.01</v>
      </c>
      <c r="L20" s="100">
        <v>1.21840897401366E-2</v>
      </c>
      <c r="M20" s="100">
        <v>1.2001175956527501E-2</v>
      </c>
      <c r="N20" s="100">
        <v>1.329464406443814E-2</v>
      </c>
      <c r="O20" s="100">
        <v>1.140881348716016E-2</v>
      </c>
      <c r="P20" s="100">
        <v>1.291085921274804E-2</v>
      </c>
      <c r="Q20" s="100">
        <v>1.2284168519818509E-2</v>
      </c>
      <c r="R20" s="100">
        <v>1.1130753199785289E-2</v>
      </c>
      <c r="S20" s="100">
        <v>1.0779544434298851E-2</v>
      </c>
      <c r="T20" s="100">
        <v>1.231970791555459E-2</v>
      </c>
      <c r="U20" s="100"/>
      <c r="V20" s="100"/>
      <c r="W20" s="101">
        <f t="shared" si="0"/>
        <v>1.0345717598999637E-2</v>
      </c>
      <c r="X20" s="102">
        <f>W20/C20</f>
        <v>1.004438601844625</v>
      </c>
    </row>
    <row r="21" spans="1:24">
      <c r="A21" s="65" t="s">
        <v>2218</v>
      </c>
      <c r="B21" s="102">
        <v>1.0200000000000001E-2</v>
      </c>
      <c r="C21" s="102">
        <v>1.0200000000000001E-2</v>
      </c>
      <c r="D21" s="101"/>
      <c r="E21" s="103">
        <v>1.2699999999999999E-2</v>
      </c>
      <c r="F21" s="102">
        <v>1.06E-2</v>
      </c>
      <c r="G21" s="102">
        <v>1.17E-2</v>
      </c>
      <c r="H21" s="102">
        <v>1.18E-2</v>
      </c>
      <c r="I21" s="102">
        <v>1.03E-2</v>
      </c>
      <c r="J21" s="102">
        <v>1.0699999999999999E-2</v>
      </c>
      <c r="K21" s="102">
        <v>8.8999999999999999E-3</v>
      </c>
      <c r="L21" s="100">
        <v>1.2315055931724401E-2</v>
      </c>
      <c r="M21" s="100">
        <v>9.8782662771692564E-3</v>
      </c>
      <c r="N21" s="100">
        <v>1.0405781084555249E-2</v>
      </c>
      <c r="O21" s="100">
        <v>1.1020167055098449E-2</v>
      </c>
      <c r="P21" s="100">
        <v>1.177611796160472E-2</v>
      </c>
      <c r="Q21" s="100">
        <v>1.241986611622381E-2</v>
      </c>
      <c r="R21" s="100">
        <v>7.6202836321819234E-3</v>
      </c>
      <c r="S21" s="100">
        <v>2.5159160519181429E-3</v>
      </c>
      <c r="T21" s="100">
        <v>2.016794508965836E-2</v>
      </c>
      <c r="U21" s="100"/>
      <c r="V21" s="100"/>
      <c r="W21" s="101">
        <f t="shared" si="0"/>
        <v>1.0453686308710681E-2</v>
      </c>
      <c r="X21" s="102">
        <f>W21/C21</f>
        <v>1.0248712067363412</v>
      </c>
    </row>
    <row r="22" spans="1:24">
      <c r="A22" s="65" t="s">
        <v>2219</v>
      </c>
      <c r="B22" s="102">
        <v>1.03E-2</v>
      </c>
      <c r="C22" s="102">
        <v>1.03E-2</v>
      </c>
      <c r="D22" s="101"/>
      <c r="E22" s="103">
        <v>1.23E-2</v>
      </c>
      <c r="F22" s="102">
        <v>1.03E-2</v>
      </c>
      <c r="G22" s="102">
        <v>1.14E-2</v>
      </c>
      <c r="H22" s="102">
        <v>1.11E-2</v>
      </c>
      <c r="I22" s="102">
        <v>1.1900000000000001E-2</v>
      </c>
      <c r="J22" s="102">
        <v>1.0699999999999999E-2</v>
      </c>
      <c r="K22" s="102">
        <v>8.6E-3</v>
      </c>
      <c r="L22" s="100">
        <v>1.19842650658817E-2</v>
      </c>
      <c r="M22" s="100">
        <v>1.2983781670623079E-2</v>
      </c>
      <c r="N22" s="100">
        <v>1.305272054805484E-2</v>
      </c>
      <c r="O22" s="100">
        <v>1.178270705196649E-2</v>
      </c>
      <c r="P22" s="100">
        <v>1.207132598671201E-2</v>
      </c>
      <c r="Q22" s="100">
        <v>1.20789575681457E-2</v>
      </c>
      <c r="R22" s="100">
        <v>1.1138451835160931E-2</v>
      </c>
      <c r="S22" s="100">
        <v>1.262396666044685E-2</v>
      </c>
      <c r="T22" s="100">
        <v>1.1837492459127351E-2</v>
      </c>
      <c r="U22" s="100"/>
      <c r="V22" s="100"/>
      <c r="W22" s="101">
        <f t="shared" si="0"/>
        <v>1.0279510650359109E-2</v>
      </c>
      <c r="X22" s="102">
        <f>W22/C22</f>
        <v>0.99801074275331159</v>
      </c>
    </row>
    <row r="23" spans="1:24">
      <c r="A23" s="65" t="s">
        <v>2220</v>
      </c>
      <c r="B23" s="102">
        <v>1.17E-2</v>
      </c>
      <c r="C23" s="102">
        <v>1.17E-2</v>
      </c>
      <c r="D23" s="101"/>
      <c r="E23" s="103">
        <v>1.43E-2</v>
      </c>
      <c r="F23" s="102">
        <v>9.7999999999999997E-3</v>
      </c>
      <c r="G23" s="102">
        <v>1.2999999999999999E-2</v>
      </c>
      <c r="H23" s="102">
        <v>1.3100000000000001E-2</v>
      </c>
      <c r="I23" s="102">
        <v>1.37E-2</v>
      </c>
      <c r="J23" s="102">
        <v>1.26E-2</v>
      </c>
      <c r="K23" s="102">
        <v>1.2800000000000001E-2</v>
      </c>
      <c r="L23" s="100">
        <v>1.3886691582551699E-2</v>
      </c>
      <c r="M23" s="100">
        <v>1.269730880411579E-2</v>
      </c>
      <c r="N23" s="100">
        <v>1.254966900876719E-2</v>
      </c>
      <c r="O23" s="100">
        <v>1.3559461394611731E-2</v>
      </c>
      <c r="P23" s="100">
        <v>1.6685785945635079E-2</v>
      </c>
      <c r="Q23" s="100">
        <v>1.402510383931377E-2</v>
      </c>
      <c r="R23" s="100">
        <v>1.8266412239611011E-2</v>
      </c>
      <c r="S23" s="100">
        <v>1.969097175847434E-2</v>
      </c>
      <c r="T23" s="100">
        <v>2.1916512574381208E-2</v>
      </c>
      <c r="U23" s="100"/>
      <c r="V23" s="100"/>
      <c r="W23" s="101">
        <f t="shared" si="0"/>
        <v>1.2028309079157421E-2</v>
      </c>
      <c r="X23" s="102">
        <f>W23/C23</f>
        <v>1.0280606050561898</v>
      </c>
    </row>
    <row r="24" spans="1:24">
      <c r="A24" s="65" t="s">
        <v>2221</v>
      </c>
      <c r="B24" s="102">
        <v>1.0699999999999999E-2</v>
      </c>
      <c r="C24" s="102">
        <v>1.0699999999999999E-2</v>
      </c>
      <c r="D24" s="101"/>
      <c r="E24" s="103">
        <v>1.24E-2</v>
      </c>
      <c r="F24" s="102">
        <v>8.5000000000000006E-3</v>
      </c>
      <c r="G24" s="102">
        <v>1.23E-2</v>
      </c>
      <c r="H24" s="102">
        <v>1.2699999999999999E-2</v>
      </c>
      <c r="I24" s="102">
        <v>1.0999999999999999E-2</v>
      </c>
      <c r="J24" s="102">
        <v>1.18E-2</v>
      </c>
      <c r="K24" s="102">
        <v>1.0999999999999999E-2</v>
      </c>
      <c r="L24" s="100">
        <v>1.2000603113866901E-2</v>
      </c>
      <c r="M24" s="100">
        <v>1.087502035351617E-2</v>
      </c>
      <c r="N24" s="100">
        <v>8.7216140510828488E-3</v>
      </c>
      <c r="O24" s="100">
        <v>1.2929802297263039E-2</v>
      </c>
      <c r="P24" s="100">
        <v>1.357125468674325E-2</v>
      </c>
      <c r="Q24" s="100">
        <v>1.2104392452776841E-2</v>
      </c>
      <c r="R24" s="100">
        <v>1.082489278634702E-2</v>
      </c>
      <c r="S24" s="100">
        <v>2.88874558544383E-3</v>
      </c>
      <c r="T24" s="100">
        <v>2.12543275678303E-2</v>
      </c>
      <c r="U24" s="100"/>
      <c r="V24" s="100"/>
      <c r="W24" s="101">
        <f t="shared" si="0"/>
        <v>1.0778797080945656E-2</v>
      </c>
      <c r="X24" s="102">
        <f>W24/C24</f>
        <v>1.0073642131724914</v>
      </c>
    </row>
    <row r="25" spans="1:24">
      <c r="A25" s="65" t="s">
        <v>2222</v>
      </c>
      <c r="B25" s="102">
        <v>1.0200000000000001E-2</v>
      </c>
      <c r="C25" s="102">
        <v>1.0200000000000001E-2</v>
      </c>
      <c r="D25" s="101"/>
      <c r="E25" s="103">
        <v>1.2E-2</v>
      </c>
      <c r="F25" s="102">
        <v>8.9999999999999998E-4</v>
      </c>
      <c r="G25" s="102">
        <v>1.1599999999999999E-2</v>
      </c>
      <c r="H25" s="102">
        <v>1.21E-2</v>
      </c>
      <c r="I25" s="102">
        <v>1.26E-2</v>
      </c>
      <c r="J25" s="102">
        <v>1.1299999999999999E-2</v>
      </c>
      <c r="K25" s="102">
        <v>9.4999999999999998E-3</v>
      </c>
      <c r="L25" s="100">
        <v>1.1668398049678799E-2</v>
      </c>
      <c r="M25" s="100">
        <v>1.1840142669770961E-2</v>
      </c>
      <c r="N25" s="100">
        <v>1.2842750722482201E-2</v>
      </c>
      <c r="O25" s="100">
        <v>9.3783146055819167E-3</v>
      </c>
      <c r="P25" s="100">
        <v>8.6746850948318244E-3</v>
      </c>
      <c r="Q25" s="100">
        <v>1.1763342452173701E-2</v>
      </c>
      <c r="R25" s="100">
        <v>1.3251967648791659E-2</v>
      </c>
      <c r="S25" s="100">
        <v>1.647878532992908E-2</v>
      </c>
      <c r="T25" s="100">
        <v>2.0893812647938551E-2</v>
      </c>
      <c r="U25" s="100"/>
      <c r="V25" s="100"/>
      <c r="W25" s="101">
        <f t="shared" si="0"/>
        <v>1.0656828168521038E-2</v>
      </c>
      <c r="X25" s="102">
        <f>W25/C25</f>
        <v>1.0447870753451998</v>
      </c>
    </row>
    <row r="26" spans="1:24">
      <c r="A26" s="65" t="s">
        <v>2223</v>
      </c>
      <c r="B26" s="102">
        <v>1.0200000000000001E-2</v>
      </c>
      <c r="C26" s="102">
        <v>1.0200000000000001E-2</v>
      </c>
      <c r="D26" s="101"/>
      <c r="E26" s="103">
        <v>1.18E-2</v>
      </c>
      <c r="F26" s="102">
        <v>6.1999999999999998E-3</v>
      </c>
      <c r="G26" s="102">
        <v>1.12E-2</v>
      </c>
      <c r="H26" s="102">
        <v>1.11E-2</v>
      </c>
      <c r="I26" s="102">
        <v>1.2699999999999999E-2</v>
      </c>
      <c r="J26" s="102">
        <v>1.03E-2</v>
      </c>
      <c r="K26" s="102">
        <v>9.5999999999999992E-3</v>
      </c>
      <c r="L26" s="100">
        <v>1.15332365483896E-2</v>
      </c>
      <c r="M26" s="100">
        <v>1.07604074087011E-2</v>
      </c>
      <c r="N26" s="100">
        <v>1.104599904234593E-2</v>
      </c>
      <c r="O26" s="100">
        <v>8.3182484909807286E-3</v>
      </c>
      <c r="P26" s="100">
        <v>6.4405154213527096E-3</v>
      </c>
      <c r="Q26" s="100">
        <v>1.158991152515765E-2</v>
      </c>
      <c r="R26" s="100">
        <v>1.476567298724429E-2</v>
      </c>
      <c r="S26" s="100">
        <v>1.4860236552675101E-2</v>
      </c>
      <c r="T26" s="100">
        <v>8.3435120220798353E-4</v>
      </c>
      <c r="U26" s="100"/>
      <c r="V26" s="100"/>
      <c r="W26" s="101">
        <f t="shared" si="0"/>
        <v>9.5490175122276942E-3</v>
      </c>
      <c r="X26" s="102">
        <f>W26/C26</f>
        <v>0.93617818747330328</v>
      </c>
    </row>
    <row r="27" spans="1:24">
      <c r="A27" s="65" t="s">
        <v>2224</v>
      </c>
      <c r="B27" s="102">
        <v>1.12E-2</v>
      </c>
      <c r="C27" s="102">
        <v>1.12E-2</v>
      </c>
      <c r="D27" s="101"/>
      <c r="E27" s="103">
        <v>1.38E-2</v>
      </c>
      <c r="F27" s="102">
        <v>1.01E-2</v>
      </c>
      <c r="G27" s="102">
        <v>1.29E-2</v>
      </c>
      <c r="H27" s="102">
        <v>1.18E-2</v>
      </c>
      <c r="I27" s="102">
        <v>1.2800000000000001E-2</v>
      </c>
      <c r="J27" s="102">
        <v>1.17E-2</v>
      </c>
      <c r="K27" s="102">
        <v>1.0699999999999999E-2</v>
      </c>
      <c r="L27" s="100">
        <v>1.34231434736798E-2</v>
      </c>
      <c r="M27" s="100">
        <v>1.2134822725629711E-2</v>
      </c>
      <c r="N27" s="100">
        <v>1.2852324046200399E-2</v>
      </c>
      <c r="O27" s="100">
        <v>1.1747416011034909E-2</v>
      </c>
      <c r="P27" s="100">
        <v>1.221315602203199E-2</v>
      </c>
      <c r="Q27" s="100">
        <v>1.348777564610071E-2</v>
      </c>
      <c r="R27" s="100">
        <v>1.3278053237906651E-2</v>
      </c>
      <c r="S27" s="100">
        <v>1.173543101011543E-2</v>
      </c>
      <c r="T27" s="100">
        <v>1.0520943168551339E-2</v>
      </c>
      <c r="U27" s="100"/>
      <c r="V27" s="100"/>
      <c r="W27" s="101">
        <f t="shared" si="0"/>
        <v>1.1028663360737585E-2</v>
      </c>
      <c r="X27" s="102">
        <f>W27/C27</f>
        <v>0.98470208578014151</v>
      </c>
    </row>
    <row r="28" spans="1:24">
      <c r="A28" s="65" t="s">
        <v>2225</v>
      </c>
      <c r="B28" s="102">
        <v>1.12E-2</v>
      </c>
      <c r="C28" s="102">
        <v>1.12E-2</v>
      </c>
      <c r="D28" s="104">
        <v>1.09E-2</v>
      </c>
      <c r="E28" s="103">
        <v>1.09E-2</v>
      </c>
      <c r="F28" s="102">
        <v>3.3999999999999998E-3</v>
      </c>
      <c r="G28" s="102">
        <v>9.9000000000000008E-3</v>
      </c>
      <c r="H28" s="102">
        <v>-4.7000000000000002E-3</v>
      </c>
      <c r="I28" s="102">
        <v>1.11E-2</v>
      </c>
      <c r="J28" s="102">
        <v>1.0999999999999999E-2</v>
      </c>
      <c r="K28" s="102">
        <v>9.1000000000000004E-3</v>
      </c>
      <c r="L28" s="100">
        <v>1.04434791801975E-2</v>
      </c>
      <c r="M28" s="100">
        <v>-1.169911640276911E-2</v>
      </c>
      <c r="N28" s="100">
        <v>-1.563414466635182E-2</v>
      </c>
      <c r="O28" s="100">
        <v>3.3714859666300612E-5</v>
      </c>
      <c r="P28" s="100">
        <v>-5.8629139356882742E-3</v>
      </c>
      <c r="Q28" s="100">
        <v>1.062349667017815E-2</v>
      </c>
      <c r="R28" s="100">
        <v>6.4706439413158012E-3</v>
      </c>
      <c r="S28" s="100">
        <v>2.1253857128172179E-2</v>
      </c>
      <c r="T28" s="100">
        <v>9.317387660834342E-5</v>
      </c>
      <c r="U28" s="105">
        <v>1.04E-2</v>
      </c>
      <c r="V28" s="105">
        <v>1.2200000000000001E-2</v>
      </c>
      <c r="W28" s="101">
        <f t="shared" si="0"/>
        <v>9.3179514605128272E-3</v>
      </c>
      <c r="X28" s="102">
        <f>W28/C28</f>
        <v>0.8319599518315024</v>
      </c>
    </row>
    <row r="29" spans="1:24">
      <c r="A29" s="65" t="s">
        <v>2226</v>
      </c>
      <c r="B29" s="102">
        <v>9.1999999999999998E-3</v>
      </c>
      <c r="C29" s="102">
        <v>9.1999999999999998E-3</v>
      </c>
      <c r="D29" s="104">
        <v>1.09E-2</v>
      </c>
      <c r="E29" s="103">
        <v>1.0200000000000001E-2</v>
      </c>
      <c r="F29" s="102">
        <v>-1.06E-2</v>
      </c>
      <c r="G29" s="102">
        <v>-3.0000000000000001E-3</v>
      </c>
      <c r="H29" s="102">
        <v>3.8E-3</v>
      </c>
      <c r="I29" s="102">
        <v>6.1000000000000004E-3</v>
      </c>
      <c r="J29" s="102">
        <v>8.3000000000000001E-3</v>
      </c>
      <c r="K29" s="102">
        <v>9.9000000000000008E-3</v>
      </c>
      <c r="L29" s="100">
        <v>1.00258871735512E-2</v>
      </c>
      <c r="M29" s="100">
        <v>3.6638736224339219E-3</v>
      </c>
      <c r="N29" s="100">
        <v>3.5531361452403321E-3</v>
      </c>
      <c r="O29" s="100">
        <v>-1.172225625465373E-4</v>
      </c>
      <c r="P29" s="100">
        <v>1.487310958987909E-3</v>
      </c>
      <c r="Q29" s="100">
        <v>1.005576773362704E-2</v>
      </c>
      <c r="R29" s="100">
        <v>3.8987193391097912E-3</v>
      </c>
      <c r="S29" s="100">
        <v>-9.3882944836203297E-3</v>
      </c>
      <c r="T29" s="100">
        <v>2.1804499177915378E-2</v>
      </c>
      <c r="U29" s="105">
        <v>1.04E-2</v>
      </c>
      <c r="V29" s="105">
        <v>1.2200000000000001E-2</v>
      </c>
      <c r="W29" s="101">
        <f t="shared" si="0"/>
        <v>9.6428817661577838E-3</v>
      </c>
      <c r="X29" s="102">
        <f>W29/C29</f>
        <v>1.0481393224084548</v>
      </c>
    </row>
    <row r="30" spans="1:24">
      <c r="A30" s="65" t="s">
        <v>2227</v>
      </c>
      <c r="B30" s="102">
        <v>1.17E-2</v>
      </c>
      <c r="C30" s="102">
        <v>1.17E-2</v>
      </c>
      <c r="D30" s="104">
        <v>1.09E-2</v>
      </c>
      <c r="E30" s="103">
        <v>1.38E-2</v>
      </c>
      <c r="F30" s="102">
        <v>1.24E-2</v>
      </c>
      <c r="G30" s="102">
        <v>5.0000000000000001E-3</v>
      </c>
      <c r="H30" s="102">
        <v>8.8999999999999999E-3</v>
      </c>
      <c r="I30" s="102">
        <v>1.14E-2</v>
      </c>
      <c r="J30" s="102">
        <v>1.1900000000000001E-2</v>
      </c>
      <c r="K30" s="102">
        <v>1.46E-2</v>
      </c>
      <c r="L30" s="100">
        <v>1.3502263843382401E-2</v>
      </c>
      <c r="M30" s="100">
        <v>1.1008851505020621E-2</v>
      </c>
      <c r="N30" s="100">
        <v>1.0007579185632659E-2</v>
      </c>
      <c r="O30" s="100">
        <v>6.2895249246404106E-3</v>
      </c>
      <c r="P30" s="100">
        <v>6.9008212174657144E-3</v>
      </c>
      <c r="Q30" s="100">
        <v>1.3560335056758801E-2</v>
      </c>
      <c r="R30" s="100">
        <v>5.692366490364531E-3</v>
      </c>
      <c r="S30" s="100">
        <v>9.6764566239326832E-4</v>
      </c>
      <c r="T30" s="100">
        <v>1.6446733677322412E-2</v>
      </c>
      <c r="U30" s="105">
        <v>1.04E-2</v>
      </c>
      <c r="V30" s="105">
        <v>1.2200000000000001E-2</v>
      </c>
      <c r="W30" s="101">
        <f t="shared" si="0"/>
        <v>1.207271564314775E-2</v>
      </c>
      <c r="X30" s="102">
        <f>W30/C30</f>
        <v>1.0318560378758761</v>
      </c>
    </row>
    <row r="31" spans="1:24">
      <c r="A31" s="65" t="s">
        <v>2228</v>
      </c>
      <c r="B31" s="102">
        <v>9.1999999999999998E-3</v>
      </c>
      <c r="C31" s="102">
        <v>9.1999999999999998E-3</v>
      </c>
      <c r="D31" s="104">
        <v>1.09E-2</v>
      </c>
      <c r="E31" s="103">
        <v>1.0800000000000001E-2</v>
      </c>
      <c r="F31" s="102">
        <v>8.2000000000000007E-3</v>
      </c>
      <c r="G31" s="102">
        <v>9.9000000000000008E-3</v>
      </c>
      <c r="H31" s="102">
        <v>8.0000000000000002E-3</v>
      </c>
      <c r="I31" s="102">
        <v>0.01</v>
      </c>
      <c r="J31" s="102">
        <v>8.6E-3</v>
      </c>
      <c r="K31" s="102">
        <v>1.1299999999999999E-2</v>
      </c>
      <c r="L31" s="100">
        <v>1.0508873261068301E-2</v>
      </c>
      <c r="M31" s="100">
        <v>9.5105764822804861E-3</v>
      </c>
      <c r="N31" s="100">
        <v>1.038683344367408E-2</v>
      </c>
      <c r="O31" s="100">
        <v>6.99271951082725E-3</v>
      </c>
      <c r="P31" s="100">
        <v>9.9846744172160662E-3</v>
      </c>
      <c r="Q31" s="100">
        <v>1.057060144390198E-2</v>
      </c>
      <c r="R31" s="100">
        <v>9.8841169237406934E-3</v>
      </c>
      <c r="S31" s="100">
        <v>1.204844326919585E-2</v>
      </c>
      <c r="T31" s="100">
        <v>8.5034893817925727E-3</v>
      </c>
      <c r="U31" s="105">
        <v>1.04E-2</v>
      </c>
      <c r="V31" s="105">
        <v>1.2200000000000001E-2</v>
      </c>
      <c r="W31" s="101">
        <f t="shared" si="0"/>
        <v>9.5745161412733315E-3</v>
      </c>
      <c r="X31" s="102">
        <f>W31/C31</f>
        <v>1.0407082762253621</v>
      </c>
    </row>
    <row r="32" spans="1:24">
      <c r="A32" s="65" t="s">
        <v>2229</v>
      </c>
      <c r="B32" s="102">
        <v>1.12E-2</v>
      </c>
      <c r="C32" s="102">
        <v>1.12E-2</v>
      </c>
      <c r="D32" s="104">
        <v>1.09E-2</v>
      </c>
      <c r="E32" s="103">
        <v>1.38E-2</v>
      </c>
      <c r="F32" s="102">
        <v>2.8799999999999999E-2</v>
      </c>
      <c r="G32" s="102">
        <v>1.43E-2</v>
      </c>
      <c r="H32" s="102">
        <v>1.18E-2</v>
      </c>
      <c r="I32" s="102">
        <v>1.4200000000000001E-2</v>
      </c>
      <c r="J32" s="102">
        <v>1.26E-2</v>
      </c>
      <c r="K32" s="102">
        <v>1.4800000000000001E-2</v>
      </c>
      <c r="L32" s="100">
        <v>1.34581670985718E-2</v>
      </c>
      <c r="M32" s="100">
        <v>1.4548993549836631E-2</v>
      </c>
      <c r="N32" s="100">
        <v>1.372914679505732E-2</v>
      </c>
      <c r="O32" s="100">
        <v>1.2630520045478599E-2</v>
      </c>
      <c r="P32" s="100">
        <v>1.9825751740086831E-2</v>
      </c>
      <c r="Q32" s="100">
        <v>1.351068327956262E-2</v>
      </c>
      <c r="R32" s="100">
        <v>8.2896535544270122E-3</v>
      </c>
      <c r="S32" s="100">
        <v>5.747737386548657E-3</v>
      </c>
      <c r="T32" s="100">
        <v>1.8983306348598909E-2</v>
      </c>
      <c r="U32" s="105">
        <v>1.04E-2</v>
      </c>
      <c r="V32" s="105">
        <v>1.2200000000000001E-2</v>
      </c>
      <c r="W32" s="101">
        <f t="shared" si="0"/>
        <v>1.217562265718281E-2</v>
      </c>
      <c r="X32" s="102">
        <f>W32/C32</f>
        <v>1.0871091658198937</v>
      </c>
    </row>
    <row r="33" spans="1:24">
      <c r="A33" s="65" t="s">
        <v>2230</v>
      </c>
      <c r="B33" s="102">
        <v>1.0699999999999999E-2</v>
      </c>
      <c r="C33" s="102">
        <v>1.0699999999999999E-2</v>
      </c>
      <c r="D33" s="104">
        <v>1.09E-2</v>
      </c>
      <c r="E33" s="103">
        <v>1.32E-2</v>
      </c>
      <c r="F33" s="102">
        <v>2.41E-2</v>
      </c>
      <c r="G33" s="102">
        <v>1.29E-2</v>
      </c>
      <c r="H33" s="102">
        <v>1.3899999999999999E-2</v>
      </c>
      <c r="I33" s="102">
        <v>1.24E-2</v>
      </c>
      <c r="J33" s="102">
        <v>1.24E-2</v>
      </c>
      <c r="K33" s="102">
        <v>1.3299999999999999E-2</v>
      </c>
      <c r="L33" s="100">
        <v>1.2872903146209201E-2</v>
      </c>
      <c r="M33" s="100">
        <v>1.381794470625897E-2</v>
      </c>
      <c r="N33" s="100">
        <v>1.5031598778778349E-2</v>
      </c>
      <c r="O33" s="100">
        <v>1.5077948079886159E-2</v>
      </c>
      <c r="P33" s="100">
        <v>2.0076509399873599E-2</v>
      </c>
      <c r="Q33" s="100">
        <v>1.29310132503575E-2</v>
      </c>
      <c r="R33" s="100">
        <v>8.0882684573166941E-3</v>
      </c>
      <c r="S33" s="100">
        <v>1.1997800059711629E-2</v>
      </c>
      <c r="T33" s="100">
        <v>1.510509521381409E-2</v>
      </c>
      <c r="U33" s="105">
        <v>1.04E-2</v>
      </c>
      <c r="V33" s="105">
        <v>1.2200000000000001E-2</v>
      </c>
      <c r="W33" s="101">
        <f t="shared" si="0"/>
        <v>1.154683469962962E-2</v>
      </c>
      <c r="X33" s="102">
        <f>W33/C33</f>
        <v>1.0791434298719271</v>
      </c>
    </row>
    <row r="34" spans="1:24">
      <c r="A34" s="65" t="s">
        <v>2231</v>
      </c>
      <c r="B34" s="102">
        <v>1.0699999999999999E-2</v>
      </c>
      <c r="C34" s="102">
        <v>1.0699999999999999E-2</v>
      </c>
      <c r="D34" s="104">
        <v>1.09E-2</v>
      </c>
      <c r="E34" s="103">
        <v>1.26E-2</v>
      </c>
      <c r="F34" s="102">
        <v>2.4899999999999999E-2</v>
      </c>
      <c r="G34" s="102">
        <v>1.2200000000000001E-2</v>
      </c>
      <c r="H34" s="102">
        <v>1.35E-2</v>
      </c>
      <c r="I34" s="102">
        <v>1.35E-2</v>
      </c>
      <c r="J34" s="102">
        <v>1.23E-2</v>
      </c>
      <c r="K34" s="102">
        <v>1.21E-2</v>
      </c>
      <c r="L34" s="100">
        <v>1.22987498790343E-2</v>
      </c>
      <c r="M34" s="100">
        <v>1.363393724163631E-2</v>
      </c>
      <c r="N34" s="100">
        <v>1.254438256306911E-2</v>
      </c>
      <c r="O34" s="100">
        <v>1.548650765333481E-2</v>
      </c>
      <c r="P34" s="100">
        <v>1.517448878713101E-2</v>
      </c>
      <c r="Q34" s="100">
        <v>1.238639058476299E-2</v>
      </c>
      <c r="R34" s="100">
        <v>1.360110569680106E-2</v>
      </c>
      <c r="S34" s="100">
        <v>1.4280966785896959E-2</v>
      </c>
      <c r="T34" s="100">
        <v>1.857843421292138E-2</v>
      </c>
      <c r="U34" s="105">
        <v>1.04E-2</v>
      </c>
      <c r="V34" s="100">
        <v>1.2927405092888479E-2</v>
      </c>
      <c r="W34" s="101">
        <f t="shared" si="0"/>
        <v>1.1627511093443947E-2</v>
      </c>
      <c r="X34" s="102">
        <f>W34/C34</f>
        <v>1.0866832797611166</v>
      </c>
    </row>
    <row r="35" spans="1:24">
      <c r="A35" s="65" t="s">
        <v>2232</v>
      </c>
      <c r="B35" s="102">
        <v>1.14E-2</v>
      </c>
      <c r="C35" s="102">
        <v>1.14E-2</v>
      </c>
      <c r="D35" s="104">
        <v>1.09E-2</v>
      </c>
      <c r="E35" s="103">
        <v>1.32E-2</v>
      </c>
      <c r="F35" s="102">
        <v>1.7999999999999999E-2</v>
      </c>
      <c r="G35" s="102">
        <v>1.54E-2</v>
      </c>
      <c r="H35" s="102">
        <v>1.61E-2</v>
      </c>
      <c r="I35" s="102">
        <v>1.6299999999999999E-2</v>
      </c>
      <c r="J35" s="102">
        <v>1.34E-2</v>
      </c>
      <c r="K35" s="102">
        <v>1.1299999999999999E-2</v>
      </c>
      <c r="L35" s="100">
        <v>1.28821930132079E-2</v>
      </c>
      <c r="M35" s="100">
        <v>1.6514192857520541E-2</v>
      </c>
      <c r="N35" s="100">
        <v>1.556219746235632E-2</v>
      </c>
      <c r="O35" s="100">
        <v>1.1405577275832361E-2</v>
      </c>
      <c r="P35" s="100">
        <v>9.0179801090937151E-3</v>
      </c>
      <c r="Q35" s="100">
        <v>1.294609284768633E-2</v>
      </c>
      <c r="R35" s="100">
        <v>1.3491052433183491E-2</v>
      </c>
      <c r="S35" s="100">
        <v>1.4569121222009819E-2</v>
      </c>
      <c r="T35" s="100">
        <v>-5.0495745574471451E-3</v>
      </c>
      <c r="U35" s="105">
        <v>1.04E-2</v>
      </c>
      <c r="V35" s="100">
        <v>1.405876741914547E-2</v>
      </c>
      <c r="W35" s="101">
        <f t="shared" si="0"/>
        <v>1.1343569516202733E-2</v>
      </c>
      <c r="X35" s="102">
        <f>W35/C35</f>
        <v>0.99504995756164316</v>
      </c>
    </row>
    <row r="36" spans="1:24">
      <c r="A36" s="65" t="s">
        <v>2233</v>
      </c>
      <c r="B36" s="102">
        <v>9.7000000000000003E-3</v>
      </c>
      <c r="C36" s="102">
        <v>9.7000000000000003E-3</v>
      </c>
      <c r="D36" s="104">
        <v>1.09E-2</v>
      </c>
      <c r="E36" s="103">
        <v>1.1299999999999999E-2</v>
      </c>
      <c r="F36" s="102">
        <v>9.1999999999999998E-3</v>
      </c>
      <c r="G36" s="102">
        <v>1.32E-2</v>
      </c>
      <c r="H36" s="102">
        <v>1.1900000000000001E-2</v>
      </c>
      <c r="I36" s="102">
        <v>1.21E-2</v>
      </c>
      <c r="J36" s="102">
        <v>1.06E-2</v>
      </c>
      <c r="K36" s="102">
        <v>7.1999999999999998E-3</v>
      </c>
      <c r="L36" s="100">
        <v>1.10552777125861E-2</v>
      </c>
      <c r="M36" s="100">
        <v>1.199892517123158E-2</v>
      </c>
      <c r="N36" s="100">
        <v>1.1719351719884811E-2</v>
      </c>
      <c r="O36" s="100">
        <v>8.6869726318408169E-3</v>
      </c>
      <c r="P36" s="100">
        <v>6.7818999811408709E-3</v>
      </c>
      <c r="Q36" s="100">
        <v>1.11146914625766E-2</v>
      </c>
      <c r="R36" s="100">
        <v>1.347784505934513E-2</v>
      </c>
      <c r="S36" s="100">
        <v>1.2875973358731359E-2</v>
      </c>
      <c r="T36" s="100">
        <v>6.0122088005352134E-3</v>
      </c>
      <c r="U36" s="100">
        <v>8.8287179634511936E-3</v>
      </c>
      <c r="V36" s="100">
        <v>1.1977738812386731E-2</v>
      </c>
      <c r="W36" s="101">
        <f t="shared" si="0"/>
        <v>1.0010464966640337E-2</v>
      </c>
      <c r="X36" s="102">
        <f>W36/C36</f>
        <v>1.0320066975917874</v>
      </c>
    </row>
    <row r="37" spans="1:24">
      <c r="A37" s="65" t="s">
        <v>2234</v>
      </c>
      <c r="B37" s="102">
        <v>0.01</v>
      </c>
      <c r="C37" s="102">
        <v>0.01</v>
      </c>
      <c r="D37" s="100">
        <v>1.3383130000000021E-2</v>
      </c>
      <c r="E37" s="103">
        <v>5.0000000000000001E-3</v>
      </c>
      <c r="F37" s="102">
        <v>9.5999999999999992E-3</v>
      </c>
      <c r="G37" s="102">
        <v>1.1599999999999999E-2</v>
      </c>
      <c r="H37" s="102">
        <v>1.14E-2</v>
      </c>
      <c r="I37" s="102">
        <v>1.14E-2</v>
      </c>
      <c r="J37" s="102">
        <v>1.0699999999999999E-2</v>
      </c>
      <c r="K37" s="102">
        <v>9.2999999999999992E-3</v>
      </c>
      <c r="L37" s="100">
        <v>4.5397659737671497E-3</v>
      </c>
      <c r="M37" s="100">
        <v>8.5671603836594556E-3</v>
      </c>
      <c r="N37" s="100">
        <v>3.8528202408227852E-3</v>
      </c>
      <c r="O37" s="100">
        <v>6.7090393832269779E-3</v>
      </c>
      <c r="P37" s="100">
        <v>-8.7163950501256693E-4</v>
      </c>
      <c r="Q37" s="100">
        <v>4.7401502313255683E-3</v>
      </c>
      <c r="R37" s="100">
        <v>9.8933151674522879E-3</v>
      </c>
      <c r="S37" s="100">
        <v>1.044998590746804E-2</v>
      </c>
      <c r="T37" s="100">
        <v>2.712558954365285E-4</v>
      </c>
      <c r="U37" s="100">
        <v>1.0250934604483669E-2</v>
      </c>
      <c r="V37" s="100">
        <v>1.2233122224821541E-2</v>
      </c>
      <c r="W37" s="101">
        <f t="shared" si="0"/>
        <v>8.8878599180540422E-3</v>
      </c>
      <c r="X37" s="102">
        <f>W37/C37</f>
        <v>0.88878599180540419</v>
      </c>
    </row>
    <row r="38" spans="1:24">
      <c r="A38" s="65" t="s">
        <v>2235</v>
      </c>
      <c r="B38" s="102">
        <v>9.1999999999999998E-3</v>
      </c>
      <c r="C38" s="102">
        <v>9.1999999999999998E-3</v>
      </c>
      <c r="D38" s="100">
        <v>1.093381138089411E-2</v>
      </c>
      <c r="E38" s="103">
        <v>1.2E-2</v>
      </c>
      <c r="F38" s="102">
        <v>1.14E-2</v>
      </c>
      <c r="G38" s="102">
        <v>1.17E-2</v>
      </c>
      <c r="H38" s="102">
        <v>1.2500000000000001E-2</v>
      </c>
      <c r="I38" s="102">
        <v>1.1299999999999999E-2</v>
      </c>
      <c r="J38" s="102">
        <v>1.09E-2</v>
      </c>
      <c r="K38" s="102">
        <v>1.14E-2</v>
      </c>
      <c r="L38" s="100">
        <v>1.1563736914065301E-2</v>
      </c>
      <c r="M38" s="100">
        <v>1.1888371864233751E-2</v>
      </c>
      <c r="N38" s="100">
        <v>7.9554073706888939E-3</v>
      </c>
      <c r="O38" s="100">
        <v>7.9732925306466029E-3</v>
      </c>
      <c r="P38" s="100">
        <v>1.043301110092831E-2</v>
      </c>
      <c r="Q38" s="100">
        <v>1.167417224975109E-2</v>
      </c>
      <c r="R38" s="100">
        <v>2.4422976759721489E-3</v>
      </c>
      <c r="S38" s="100">
        <v>1.4670669868387391E-2</v>
      </c>
      <c r="T38" s="100">
        <v>3.9570314003458673E-3</v>
      </c>
      <c r="U38" s="100">
        <v>1.144217687074844E-2</v>
      </c>
      <c r="V38" s="100">
        <v>1.1358887228099411E-2</v>
      </c>
      <c r="W38" s="101">
        <f t="shared" si="0"/>
        <v>9.3685662999567071E-3</v>
      </c>
      <c r="X38" s="102">
        <f>W38/C38</f>
        <v>1.0183224239083377</v>
      </c>
    </row>
    <row r="39" spans="1:24">
      <c r="A39" s="65" t="s">
        <v>2236</v>
      </c>
      <c r="B39" s="102">
        <v>8.8999999999999999E-3</v>
      </c>
      <c r="C39" s="102">
        <v>8.8999999999999999E-3</v>
      </c>
      <c r="D39" s="100">
        <v>1.085877876324459E-2</v>
      </c>
      <c r="E39" s="103">
        <v>1.18E-2</v>
      </c>
      <c r="F39" s="102">
        <v>1.0999999999999999E-2</v>
      </c>
      <c r="G39" s="102">
        <v>7.4999999999999997E-3</v>
      </c>
      <c r="H39" s="102">
        <v>1.0800000000000001E-2</v>
      </c>
      <c r="I39" s="102">
        <v>1.0500000000000001E-2</v>
      </c>
      <c r="J39" s="102">
        <v>1.04E-2</v>
      </c>
      <c r="K39" s="102">
        <v>1.01E-2</v>
      </c>
      <c r="L39" s="100">
        <v>1.16592585751083E-2</v>
      </c>
      <c r="M39" s="100">
        <v>1.085193617476587E-2</v>
      </c>
      <c r="N39" s="100">
        <v>6.0818621298230902E-3</v>
      </c>
      <c r="O39" s="100">
        <v>8.1967211606808199E-3</v>
      </c>
      <c r="P39" s="100">
        <v>1.1632834093268761E-2</v>
      </c>
      <c r="Q39" s="100">
        <v>1.1687315285918929E-2</v>
      </c>
      <c r="R39" s="100">
        <v>1.4210020268816679E-2</v>
      </c>
      <c r="S39" s="100">
        <v>8.3849968213569603E-3</v>
      </c>
      <c r="T39" s="100">
        <v>1.621895226837489E-2</v>
      </c>
      <c r="U39" s="100">
        <v>1.070693195917416E-2</v>
      </c>
      <c r="V39" s="100">
        <v>1.1170843854441561E-2</v>
      </c>
      <c r="W39" s="101">
        <f t="shared" si="0"/>
        <v>9.6085829126319761E-3</v>
      </c>
      <c r="X39" s="102">
        <f>W39/C39</f>
        <v>1.0796160575990985</v>
      </c>
    </row>
    <row r="40" spans="1:24">
      <c r="A40" s="65" t="s">
        <v>2237</v>
      </c>
      <c r="B40" s="102">
        <v>9.7000000000000003E-3</v>
      </c>
      <c r="C40" s="102">
        <v>9.7000000000000003E-3</v>
      </c>
      <c r="D40" s="100">
        <v>1.1766874131151409E-2</v>
      </c>
      <c r="E40" s="103">
        <v>1.14E-2</v>
      </c>
      <c r="F40" s="102">
        <v>1.5699999999999999E-2</v>
      </c>
      <c r="G40" s="102">
        <v>1.3899999999999999E-2</v>
      </c>
      <c r="H40" s="102">
        <v>1.3899999999999999E-2</v>
      </c>
      <c r="I40" s="102">
        <v>1.18E-2</v>
      </c>
      <c r="J40" s="102">
        <v>1.11E-2</v>
      </c>
      <c r="K40" s="102">
        <v>9.1000000000000004E-3</v>
      </c>
      <c r="L40" s="100">
        <v>1.11221677881999E-2</v>
      </c>
      <c r="M40" s="100">
        <v>1.279464490676818E-2</v>
      </c>
      <c r="N40" s="100">
        <v>1.137292431487147E-2</v>
      </c>
      <c r="O40" s="100">
        <v>1.3451086117539649E-2</v>
      </c>
      <c r="P40" s="100">
        <v>1.4156730269618389E-2</v>
      </c>
      <c r="Q40" s="100">
        <v>1.118379664119562E-2</v>
      </c>
      <c r="R40" s="100">
        <v>1.265927153338486E-2</v>
      </c>
      <c r="S40" s="100">
        <v>1.527152697274858E-2</v>
      </c>
      <c r="T40" s="100">
        <v>-4.2418678703669546E-3</v>
      </c>
      <c r="U40" s="100">
        <v>1.430222678239956E-2</v>
      </c>
      <c r="V40" s="100">
        <v>1.2075488504863291E-2</v>
      </c>
      <c r="W40" s="101">
        <f t="shared" si="0"/>
        <v>9.4803272474683897E-3</v>
      </c>
      <c r="X40" s="102">
        <f>W40/C40</f>
        <v>0.97735332448127721</v>
      </c>
    </row>
    <row r="41" spans="1:24">
      <c r="A41" s="65" t="s">
        <v>2238</v>
      </c>
      <c r="B41" s="102">
        <v>8.0000000000000002E-3</v>
      </c>
      <c r="C41" s="102">
        <v>8.0000000000000002E-3</v>
      </c>
      <c r="D41" s="100">
        <v>9.3244977835473808E-3</v>
      </c>
      <c r="E41" s="103">
        <v>1.01E-2</v>
      </c>
      <c r="F41" s="102">
        <v>2.35E-2</v>
      </c>
      <c r="G41" s="102">
        <v>1.2200000000000001E-2</v>
      </c>
      <c r="H41" s="102">
        <v>1.12E-2</v>
      </c>
      <c r="I41" s="102">
        <v>1.0999999999999999E-2</v>
      </c>
      <c r="J41" s="102">
        <v>9.1999999999999998E-3</v>
      </c>
      <c r="K41" s="102">
        <v>8.5000000000000006E-3</v>
      </c>
      <c r="L41" s="100">
        <v>9.7765881385816194E-3</v>
      </c>
      <c r="M41" s="100">
        <v>1.0677903873170139E-2</v>
      </c>
      <c r="N41" s="100">
        <v>1.1676642799666631E-2</v>
      </c>
      <c r="O41" s="100">
        <v>1.104351491533895E-2</v>
      </c>
      <c r="P41" s="100">
        <v>1.2695320010002399E-2</v>
      </c>
      <c r="Q41" s="100">
        <v>9.8999061794349252E-3</v>
      </c>
      <c r="R41" s="100">
        <v>1.223333181787689E-2</v>
      </c>
      <c r="S41" s="100">
        <v>1.5031621359681059E-2</v>
      </c>
      <c r="T41" s="100">
        <v>8.3101003294701048E-3</v>
      </c>
      <c r="U41" s="100">
        <v>2.1189586621344288E-2</v>
      </c>
      <c r="V41" s="100">
        <v>1.0196430170147149E-2</v>
      </c>
      <c r="W41" s="101">
        <f t="shared" si="0"/>
        <v>8.6691586649641945E-3</v>
      </c>
      <c r="X41" s="102">
        <f>W41/C41</f>
        <v>1.0836448331205244</v>
      </c>
    </row>
    <row r="42" spans="1:24">
      <c r="A42" s="65" t="s">
        <v>2239</v>
      </c>
      <c r="B42" s="102">
        <v>8.3000000000000001E-3</v>
      </c>
      <c r="C42" s="102">
        <v>8.3000000000000001E-3</v>
      </c>
      <c r="D42" s="100">
        <v>9.530881799939106E-3</v>
      </c>
      <c r="E42" s="103">
        <v>0.01</v>
      </c>
      <c r="F42" s="102">
        <v>9.7999999999999997E-3</v>
      </c>
      <c r="G42" s="102">
        <v>1.2E-2</v>
      </c>
      <c r="H42" s="102">
        <v>1.12E-2</v>
      </c>
      <c r="I42" s="102">
        <v>1.09E-2</v>
      </c>
      <c r="J42" s="102">
        <v>9.4000000000000004E-3</v>
      </c>
      <c r="K42" s="102">
        <v>8.5000000000000006E-3</v>
      </c>
      <c r="L42" s="100">
        <v>9.6365513110734397E-3</v>
      </c>
      <c r="M42" s="100">
        <v>1.091843340790777E-2</v>
      </c>
      <c r="N42" s="100">
        <v>1.251243326681983E-2</v>
      </c>
      <c r="O42" s="100">
        <v>1.0457070684855021E-2</v>
      </c>
      <c r="P42" s="100">
        <v>1.2027422472522529E-2</v>
      </c>
      <c r="Q42" s="100">
        <v>9.7527641179182556E-3</v>
      </c>
      <c r="R42" s="100">
        <v>1.1472518882263531E-2</v>
      </c>
      <c r="S42" s="100">
        <v>1.55588413012866E-2</v>
      </c>
      <c r="T42" s="100">
        <v>6.6788882881882996E-3</v>
      </c>
      <c r="U42" s="100">
        <v>8.4753197044780126E-3</v>
      </c>
      <c r="V42" s="100">
        <v>1.0585631721091501E-2</v>
      </c>
      <c r="W42" s="101">
        <f t="shared" si="0"/>
        <v>8.8438476638049816E-3</v>
      </c>
      <c r="X42" s="102">
        <f>W42/C42</f>
        <v>1.0655238149162629</v>
      </c>
    </row>
    <row r="43" spans="1:24">
      <c r="A43" s="65" t="s">
        <v>2240</v>
      </c>
      <c r="B43" s="102">
        <v>8.8999999999999999E-3</v>
      </c>
      <c r="C43" s="102">
        <v>8.8999999999999999E-3</v>
      </c>
      <c r="D43" s="100">
        <v>9.8855625574056916E-3</v>
      </c>
      <c r="E43" s="103">
        <v>1.17E-2</v>
      </c>
      <c r="F43" s="102">
        <v>5.0000000000000001E-3</v>
      </c>
      <c r="G43" s="102">
        <v>0.01</v>
      </c>
      <c r="H43" s="102">
        <v>1.03E-2</v>
      </c>
      <c r="I43" s="102">
        <v>9.9000000000000008E-3</v>
      </c>
      <c r="J43" s="102">
        <v>9.4000000000000004E-3</v>
      </c>
      <c r="K43" s="102">
        <v>8.6999999999999994E-3</v>
      </c>
      <c r="L43" s="100">
        <v>1.13316250675393E-2</v>
      </c>
      <c r="M43" s="100">
        <v>1.032698397119591E-2</v>
      </c>
      <c r="N43" s="100">
        <v>1.164306047626296E-2</v>
      </c>
      <c r="O43" s="100">
        <v>7.1973012003645476E-3</v>
      </c>
      <c r="P43" s="100">
        <v>6.2084224439493676E-3</v>
      </c>
      <c r="Q43" s="100">
        <v>1.146093842821605E-2</v>
      </c>
      <c r="R43" s="100">
        <v>6.7408224394129856E-3</v>
      </c>
      <c r="S43" s="100">
        <v>9.4789545352196303E-3</v>
      </c>
      <c r="T43" s="100">
        <v>1.922894100063921E-2</v>
      </c>
      <c r="U43" s="100">
        <v>2.29798325616315E-4</v>
      </c>
      <c r="V43" s="100">
        <v>1.154746720635247E-2</v>
      </c>
      <c r="W43" s="101">
        <f t="shared" si="0"/>
        <v>1.0015973434162731E-2</v>
      </c>
      <c r="X43" s="102">
        <f>W43/C43</f>
        <v>1.1253902735014305</v>
      </c>
    </row>
    <row r="44" spans="1:24">
      <c r="A44" s="65" t="s">
        <v>2241</v>
      </c>
      <c r="B44" s="102">
        <v>8.3000000000000001E-3</v>
      </c>
      <c r="C44" s="102">
        <v>8.3000000000000001E-3</v>
      </c>
      <c r="D44" s="100">
        <v>1.0349009135005799E-2</v>
      </c>
      <c r="E44" s="103">
        <v>9.7000000000000003E-3</v>
      </c>
      <c r="F44" s="102">
        <v>8.6E-3</v>
      </c>
      <c r="G44" s="102">
        <v>9.4000000000000004E-3</v>
      </c>
      <c r="H44" s="102">
        <v>1.2200000000000001E-2</v>
      </c>
      <c r="I44" s="102">
        <v>9.4000000000000004E-3</v>
      </c>
      <c r="J44" s="102">
        <v>8.8000000000000005E-3</v>
      </c>
      <c r="K44" s="102">
        <v>8.2000000000000007E-3</v>
      </c>
      <c r="L44" s="100">
        <v>9.3607644172779593E-3</v>
      </c>
      <c r="M44" s="100">
        <v>8.9424855110729062E-3</v>
      </c>
      <c r="N44" s="100">
        <v>8.6271028377096215E-3</v>
      </c>
      <c r="O44" s="100">
        <v>3.761141258200817E-3</v>
      </c>
      <c r="P44" s="100">
        <v>2.0675236566836119E-3</v>
      </c>
      <c r="Q44" s="100">
        <v>9.4821669530216202E-3</v>
      </c>
      <c r="R44" s="100">
        <v>1.027383788991543E-2</v>
      </c>
      <c r="S44" s="100">
        <v>1.3765990280208969E-2</v>
      </c>
      <c r="T44" s="100">
        <v>-3.179233205594878E-3</v>
      </c>
      <c r="U44" s="100">
        <v>9.1450084690598565E-3</v>
      </c>
      <c r="V44" s="100">
        <v>1.015475662509191E-2</v>
      </c>
      <c r="W44" s="101">
        <f t="shared" si="0"/>
        <v>8.0301313128603325E-3</v>
      </c>
      <c r="X44" s="102">
        <f>W44/C44</f>
        <v>0.96748570034461834</v>
      </c>
    </row>
    <row r="45" spans="1:24">
      <c r="A45" s="65" t="s">
        <v>2242</v>
      </c>
      <c r="B45" s="102">
        <v>7.9000000000000008E-3</v>
      </c>
      <c r="C45" s="102">
        <v>7.9000000000000008E-3</v>
      </c>
      <c r="D45" s="100">
        <v>9.0927792064938728E-3</v>
      </c>
      <c r="E45" s="103">
        <v>9.2999999999999992E-3</v>
      </c>
      <c r="F45" s="102">
        <v>7.4000000000000003E-3</v>
      </c>
      <c r="G45" s="102">
        <v>9.7000000000000003E-3</v>
      </c>
      <c r="H45" s="102">
        <v>9.7000000000000003E-3</v>
      </c>
      <c r="I45" s="102">
        <v>0.01</v>
      </c>
      <c r="J45" s="102">
        <v>8.3999999999999995E-3</v>
      </c>
      <c r="K45" s="102">
        <v>6.8999999999999999E-3</v>
      </c>
      <c r="L45" s="100">
        <v>8.9548315717533598E-3</v>
      </c>
      <c r="M45" s="100">
        <v>8.9205548079325236E-3</v>
      </c>
      <c r="N45" s="100">
        <v>9.839019100287949E-3</v>
      </c>
      <c r="O45" s="100">
        <v>7.7989697432521146E-3</v>
      </c>
      <c r="P45" s="100">
        <v>5.7529543108880699E-3</v>
      </c>
      <c r="Q45" s="100">
        <v>9.072955743184119E-3</v>
      </c>
      <c r="R45" s="100">
        <v>8.5758197778278422E-3</v>
      </c>
      <c r="S45" s="100">
        <v>1.080008142275091E-2</v>
      </c>
      <c r="T45" s="100">
        <v>8.0274266941724459E-3</v>
      </c>
      <c r="U45" s="100">
        <v>7.4886504228530706E-3</v>
      </c>
      <c r="V45" s="100">
        <v>9.7812950444764457E-3</v>
      </c>
      <c r="W45" s="101">
        <f t="shared" si="0"/>
        <v>8.3423870419468433E-3</v>
      </c>
      <c r="X45" s="102">
        <f>W45/C45</f>
        <v>1.0559983597401066</v>
      </c>
    </row>
    <row r="46" spans="1:24">
      <c r="A46" s="65" t="s">
        <v>2243</v>
      </c>
      <c r="B46" s="102">
        <v>9.1000000000000004E-3</v>
      </c>
      <c r="C46" s="102">
        <v>9.1000000000000004E-3</v>
      </c>
      <c r="D46" s="100">
        <v>1.0005833213151851E-2</v>
      </c>
      <c r="E46" s="103">
        <v>1.15E-2</v>
      </c>
      <c r="F46" s="102">
        <v>1.18E-2</v>
      </c>
      <c r="G46" s="102">
        <v>1.1900000000000001E-2</v>
      </c>
      <c r="H46" s="102">
        <v>1.14E-2</v>
      </c>
      <c r="I46" s="102">
        <v>1.0699999999999999E-2</v>
      </c>
      <c r="J46" s="102">
        <v>1.03E-2</v>
      </c>
      <c r="K46" s="102">
        <v>9.7000000000000003E-3</v>
      </c>
      <c r="L46" s="100">
        <v>1.11642154032112E-2</v>
      </c>
      <c r="M46" s="100">
        <v>1.065778240262572E-2</v>
      </c>
      <c r="N46" s="100">
        <v>1.197619738488487E-2</v>
      </c>
      <c r="O46" s="100">
        <v>7.197077784623529E-3</v>
      </c>
      <c r="P46" s="100">
        <v>5.1541002247910139E-3</v>
      </c>
      <c r="Q46" s="100">
        <v>1.130815277672559E-2</v>
      </c>
      <c r="R46" s="100">
        <v>9.4696953920336835E-3</v>
      </c>
      <c r="S46" s="100">
        <v>1.435792702009042E-2</v>
      </c>
      <c r="T46" s="100">
        <v>3.7756042749061969E-3</v>
      </c>
      <c r="U46" s="100">
        <v>1.415750462758991E-2</v>
      </c>
      <c r="V46" s="100">
        <v>1.2411358346064549E-2</v>
      </c>
      <c r="W46" s="101">
        <f t="shared" si="0"/>
        <v>9.463158000292779E-3</v>
      </c>
      <c r="X46" s="102">
        <f>W46/C46</f>
        <v>1.039907472559646</v>
      </c>
    </row>
    <row r="47" spans="1:24">
      <c r="A47" s="65" t="s">
        <v>2244</v>
      </c>
      <c r="B47" s="102">
        <v>8.6999999999999994E-3</v>
      </c>
      <c r="C47" s="102">
        <v>8.6999999999999994E-3</v>
      </c>
      <c r="D47" s="100">
        <v>1.028144760955008E-2</v>
      </c>
      <c r="E47" s="103">
        <v>1.0800000000000001E-2</v>
      </c>
      <c r="F47" s="102">
        <v>0.01</v>
      </c>
      <c r="G47" s="102">
        <v>1.0800000000000001E-2</v>
      </c>
      <c r="H47" s="102">
        <v>1.0800000000000001E-2</v>
      </c>
      <c r="I47" s="102">
        <v>1.1599999999999999E-2</v>
      </c>
      <c r="J47" s="102">
        <v>9.7000000000000003E-3</v>
      </c>
      <c r="K47" s="102">
        <v>1.0200000000000001E-2</v>
      </c>
      <c r="L47" s="100">
        <v>1.0496006939260999E-2</v>
      </c>
      <c r="M47" s="100">
        <v>1.0174706856521E-2</v>
      </c>
      <c r="N47" s="100">
        <v>1.0335841636782471E-2</v>
      </c>
      <c r="O47" s="100">
        <v>1.127597853262774E-2</v>
      </c>
      <c r="P47" s="100">
        <v>1.3195811244878451E-2</v>
      </c>
      <c r="Q47" s="100">
        <v>1.0630268298001729E-2</v>
      </c>
      <c r="R47" s="100">
        <v>9.3164187432734913E-3</v>
      </c>
      <c r="S47" s="100">
        <v>9.3836494440917573E-3</v>
      </c>
      <c r="T47" s="100">
        <v>8.8103077177874578E-3</v>
      </c>
      <c r="U47" s="100">
        <v>1.304247046322082E-2</v>
      </c>
      <c r="V47" s="100">
        <v>1.103352269373792E-2</v>
      </c>
      <c r="W47" s="101">
        <f t="shared" si="0"/>
        <v>9.258983602415392E-3</v>
      </c>
      <c r="X47" s="102">
        <f>W47/C47</f>
        <v>1.0642509887833784</v>
      </c>
    </row>
    <row r="48" spans="1:24">
      <c r="A48" s="65" t="s">
        <v>2245</v>
      </c>
      <c r="B48" s="102">
        <v>8.3999999999999995E-3</v>
      </c>
      <c r="C48" s="102">
        <v>8.3999999999999995E-3</v>
      </c>
      <c r="D48" s="100">
        <v>9.3407905147460113E-3</v>
      </c>
      <c r="E48" s="103">
        <v>1.04E-2</v>
      </c>
      <c r="F48" s="102">
        <v>1.2800000000000001E-2</v>
      </c>
      <c r="G48" s="102">
        <v>1.03E-2</v>
      </c>
      <c r="H48" s="102">
        <v>1.12E-2</v>
      </c>
      <c r="I48" s="102">
        <v>8.8999999999999999E-3</v>
      </c>
      <c r="J48" s="102">
        <v>8.8999999999999999E-3</v>
      </c>
      <c r="K48" s="102">
        <v>7.6E-3</v>
      </c>
      <c r="L48" s="100">
        <v>1.0067676846993201E-2</v>
      </c>
      <c r="M48" s="100">
        <v>9.5897075130100262E-3</v>
      </c>
      <c r="N48" s="100">
        <v>9.3145174263753461E-3</v>
      </c>
      <c r="O48" s="100">
        <v>3.619787374378181E-3</v>
      </c>
      <c r="P48" s="100">
        <v>-2.363160370575268E-3</v>
      </c>
      <c r="Q48" s="100">
        <v>1.0189703177916121E-2</v>
      </c>
      <c r="R48" s="100">
        <v>1.127390946970741E-2</v>
      </c>
      <c r="S48" s="100">
        <v>1.3039542953750651E-2</v>
      </c>
      <c r="T48" s="100">
        <v>1.5689146307386489E-2</v>
      </c>
      <c r="U48" s="100">
        <v>1.434628556127837E-2</v>
      </c>
      <c r="V48" s="100">
        <v>1.061993039600417E-2</v>
      </c>
      <c r="W48" s="101">
        <f t="shared" si="0"/>
        <v>9.146179706488301E-3</v>
      </c>
      <c r="X48" s="102">
        <f>W48/C48</f>
        <v>1.0888309174390836</v>
      </c>
    </row>
    <row r="49" spans="1:24">
      <c r="A49" s="65" t="s">
        <v>2246</v>
      </c>
      <c r="B49" s="102">
        <v>9.2999999999999992E-3</v>
      </c>
      <c r="C49" s="102">
        <v>9.2999999999999992E-3</v>
      </c>
      <c r="D49" s="100">
        <v>9.6226443276299367E-3</v>
      </c>
      <c r="E49" s="103">
        <v>9.7999999999999997E-3</v>
      </c>
      <c r="F49" s="102">
        <v>8.6E-3</v>
      </c>
      <c r="G49" s="102">
        <v>9.7999999999999997E-3</v>
      </c>
      <c r="H49" s="102">
        <v>9.2999999999999992E-3</v>
      </c>
      <c r="I49" s="102">
        <v>1.04E-2</v>
      </c>
      <c r="J49" s="102">
        <v>9.5999999999999992E-3</v>
      </c>
      <c r="K49" s="102">
        <v>6.6E-3</v>
      </c>
      <c r="L49" s="100">
        <v>9.4399102021687203E-3</v>
      </c>
      <c r="M49" s="100">
        <v>1.0467146674116631E-2</v>
      </c>
      <c r="N49" s="100">
        <v>1.339331229204954E-2</v>
      </c>
      <c r="O49" s="100">
        <v>6.9455462891045983E-3</v>
      </c>
      <c r="P49" s="100">
        <v>4.5349227865822961E-3</v>
      </c>
      <c r="Q49" s="100">
        <v>9.5720479452912066E-3</v>
      </c>
      <c r="R49" s="100">
        <v>7.8186146542000845E-3</v>
      </c>
      <c r="S49" s="100">
        <v>1.3343673518272149E-2</v>
      </c>
      <c r="T49" s="100">
        <v>2.415025903671042E-2</v>
      </c>
      <c r="U49" s="100">
        <v>1.095456596512112E-2</v>
      </c>
      <c r="V49" s="100">
        <v>1.160263072535095E-2</v>
      </c>
      <c r="W49" s="101">
        <f t="shared" si="0"/>
        <v>1.0467310102705544E-2</v>
      </c>
      <c r="X49" s="102">
        <f>W49/C49</f>
        <v>1.1255172153446822</v>
      </c>
    </row>
    <row r="50" spans="1:24">
      <c r="A50" s="65" t="s">
        <v>2247</v>
      </c>
      <c r="B50" s="102">
        <v>7.9000000000000008E-3</v>
      </c>
      <c r="C50" s="102">
        <v>7.9000000000000008E-3</v>
      </c>
      <c r="D50" s="100">
        <v>8.3187705098370923E-3</v>
      </c>
      <c r="E50" s="103">
        <v>8.3000000000000001E-3</v>
      </c>
      <c r="F50" s="102">
        <v>3.0000000000000001E-3</v>
      </c>
      <c r="G50" s="102">
        <v>8.6999999999999994E-3</v>
      </c>
      <c r="H50" s="102">
        <v>8.3000000000000001E-3</v>
      </c>
      <c r="I50" s="102">
        <v>8.0000000000000002E-3</v>
      </c>
      <c r="J50" s="102">
        <v>8.6E-3</v>
      </c>
      <c r="K50" s="102">
        <v>6.4000000000000003E-3</v>
      </c>
      <c r="L50" s="100">
        <v>7.9861221688000104E-3</v>
      </c>
      <c r="M50" s="100">
        <v>8.4579721596449442E-3</v>
      </c>
      <c r="N50" s="100">
        <v>9.7914689749141193E-3</v>
      </c>
      <c r="O50" s="100">
        <v>1.0183302209184619E-2</v>
      </c>
      <c r="P50" s="100">
        <v>8.032137175215226E-3</v>
      </c>
      <c r="Q50" s="100">
        <v>8.0932220128970833E-3</v>
      </c>
      <c r="R50" s="100">
        <v>9.1718110742251557E-3</v>
      </c>
      <c r="S50" s="100">
        <v>1.1154736379336059E-2</v>
      </c>
      <c r="T50" s="100">
        <v>1.8197686236219649E-2</v>
      </c>
      <c r="U50" s="100">
        <v>8.9717800237432144E-3</v>
      </c>
      <c r="V50" s="100">
        <v>9.8363847095170875E-3</v>
      </c>
      <c r="W50" s="101">
        <f t="shared" si="0"/>
        <v>8.651276996032544E-3</v>
      </c>
      <c r="X50" s="102">
        <f>W50/C50</f>
        <v>1.09509835392817</v>
      </c>
    </row>
    <row r="51" spans="1:24">
      <c r="A51" s="65" t="s">
        <v>2248</v>
      </c>
      <c r="B51" s="102">
        <v>8.8000000000000005E-3</v>
      </c>
      <c r="C51" s="102">
        <v>8.8000000000000005E-3</v>
      </c>
      <c r="D51" s="100">
        <v>9.3471750975269163E-3</v>
      </c>
      <c r="E51" s="103">
        <v>0.01</v>
      </c>
      <c r="F51" s="102">
        <v>6.8999999999999999E-3</v>
      </c>
      <c r="G51" s="102">
        <v>7.6E-3</v>
      </c>
      <c r="H51" s="102">
        <v>4.7000000000000002E-3</v>
      </c>
      <c r="I51" s="102">
        <v>4.5999999999999999E-3</v>
      </c>
      <c r="J51" s="102">
        <v>8.3000000000000001E-3</v>
      </c>
      <c r="K51" s="102">
        <v>6.1000000000000004E-3</v>
      </c>
      <c r="L51" s="100">
        <v>1.02293886529381E-2</v>
      </c>
      <c r="M51" s="100">
        <v>8.423683333345533E-3</v>
      </c>
      <c r="N51" s="100">
        <v>9.9928923384775548E-3</v>
      </c>
      <c r="O51" s="100">
        <v>7.4534243158752567E-4</v>
      </c>
      <c r="P51" s="100">
        <v>-2.5068705440334238E-4</v>
      </c>
      <c r="Q51" s="100">
        <v>2.5442983383008322E-3</v>
      </c>
      <c r="R51" s="100">
        <v>5.6840351531448619E-3</v>
      </c>
      <c r="S51" s="100">
        <v>6.0363930587747916E-3</v>
      </c>
      <c r="T51" s="100">
        <v>1.524118034875332E-2</v>
      </c>
      <c r="U51" s="100">
        <v>6.7432188143301541E-3</v>
      </c>
      <c r="V51" s="100">
        <v>1.130531533451617E-2</v>
      </c>
      <c r="W51" s="101">
        <f t="shared" si="0"/>
        <v>9.2169694010873528E-3</v>
      </c>
      <c r="X51" s="102">
        <f>W51/C51</f>
        <v>1.047382886487199</v>
      </c>
    </row>
    <row r="52" spans="1:24">
      <c r="A52" s="65" t="s">
        <v>2249</v>
      </c>
      <c r="B52" s="102">
        <v>1.01E-2</v>
      </c>
      <c r="C52" s="102">
        <v>1.01E-2</v>
      </c>
      <c r="D52" s="100">
        <v>1.0668102963813819E-2</v>
      </c>
      <c r="E52" s="103">
        <v>1.21E-2</v>
      </c>
      <c r="F52" s="102">
        <v>1.01E-2</v>
      </c>
      <c r="G52" s="102">
        <v>1.06E-2</v>
      </c>
      <c r="H52" s="102">
        <v>1.1900000000000001E-2</v>
      </c>
      <c r="I52" s="102">
        <v>1.26E-2</v>
      </c>
      <c r="J52" s="102">
        <v>1.12E-2</v>
      </c>
      <c r="K52" s="102">
        <v>1.34E-2</v>
      </c>
      <c r="L52" s="100">
        <v>1.12751861328131E-2</v>
      </c>
      <c r="M52" s="100">
        <v>1.150647040827479E-2</v>
      </c>
      <c r="N52" s="100">
        <v>1.23231434879032E-2</v>
      </c>
      <c r="O52" s="100">
        <v>6.7710303774575209E-3</v>
      </c>
      <c r="P52" s="100">
        <v>6.0478688564331584E-3</v>
      </c>
      <c r="Q52" s="100">
        <v>1.9266843355634888E-2</v>
      </c>
      <c r="R52" s="100">
        <v>1.12484887405937E-2</v>
      </c>
      <c r="S52" s="100">
        <v>1.134470059209414E-2</v>
      </c>
      <c r="T52" s="100">
        <v>1.3742002281902371E-4</v>
      </c>
      <c r="U52" s="100">
        <v>1.1007685274754261E-2</v>
      </c>
      <c r="V52" s="100">
        <v>1.223431638677175E-2</v>
      </c>
      <c r="W52" s="101">
        <f t="shared" si="0"/>
        <v>1.0144743994874698E-2</v>
      </c>
      <c r="X52" s="102">
        <f>W52/C52</f>
        <v>1.0044300985024455</v>
      </c>
    </row>
    <row r="53" spans="1:24">
      <c r="A53" s="65" t="s">
        <v>2250</v>
      </c>
      <c r="B53" s="102">
        <v>9.9000000000000008E-3</v>
      </c>
      <c r="C53" s="102">
        <v>9.9000000000000008E-3</v>
      </c>
      <c r="D53" s="100">
        <v>1.018593394849532E-2</v>
      </c>
      <c r="E53" s="103">
        <v>1.0999999999999999E-2</v>
      </c>
      <c r="F53" s="102">
        <v>1.23E-2</v>
      </c>
      <c r="G53" s="102">
        <v>1.09E-2</v>
      </c>
      <c r="H53" s="102">
        <v>1.2E-2</v>
      </c>
      <c r="I53" s="102">
        <v>1.2699999999999999E-2</v>
      </c>
      <c r="J53" s="102">
        <v>1.0699999999999999E-2</v>
      </c>
      <c r="K53" s="102">
        <v>1.0699999999999999E-2</v>
      </c>
      <c r="L53" s="100">
        <v>1.0676539581915501E-2</v>
      </c>
      <c r="M53" s="100">
        <v>1.0387098904010241E-2</v>
      </c>
      <c r="N53" s="100">
        <v>1.0955931196107381E-2</v>
      </c>
      <c r="O53" s="100">
        <v>1.46520204460332E-2</v>
      </c>
      <c r="P53" s="100">
        <v>1.3581157671807009E-2</v>
      </c>
      <c r="Q53" s="100">
        <v>1.079703230921303E-2</v>
      </c>
      <c r="R53" s="100">
        <v>1.19812019709411E-2</v>
      </c>
      <c r="S53" s="100">
        <v>1.4133097281828769E-2</v>
      </c>
      <c r="T53" s="100">
        <v>1.124693108537045E-2</v>
      </c>
      <c r="U53" s="100">
        <v>1.192029322368438E-2</v>
      </c>
      <c r="V53" s="100">
        <v>1.180918612172022E-2</v>
      </c>
      <c r="W53" s="101">
        <f t="shared" si="0"/>
        <v>1.0365602420159901E-2</v>
      </c>
      <c r="X53" s="102">
        <f>W53/C53</f>
        <v>1.047030547490899</v>
      </c>
    </row>
    <row r="54" spans="1:24">
      <c r="A54" s="65" t="s">
        <v>2251</v>
      </c>
      <c r="B54" s="102">
        <v>9.5999999999999992E-3</v>
      </c>
      <c r="C54" s="102">
        <v>9.5999999999999992E-3</v>
      </c>
      <c r="D54" s="100">
        <v>1.0083319482242061E-2</v>
      </c>
      <c r="E54" s="103">
        <v>1.12E-2</v>
      </c>
      <c r="F54" s="102">
        <v>1.06E-2</v>
      </c>
      <c r="G54" s="102">
        <v>1.0999999999999999E-2</v>
      </c>
      <c r="H54" s="102">
        <v>1.14E-2</v>
      </c>
      <c r="I54" s="102">
        <v>1.0999999999999999E-2</v>
      </c>
      <c r="J54" s="102">
        <v>1.0500000000000001E-2</v>
      </c>
      <c r="K54" s="102">
        <v>1.0200000000000001E-2</v>
      </c>
      <c r="L54" s="100">
        <v>1.0927407499583101E-2</v>
      </c>
      <c r="M54" s="100">
        <v>9.2071297285332143E-3</v>
      </c>
      <c r="N54" s="100">
        <v>1.032190868765492E-2</v>
      </c>
      <c r="O54" s="100">
        <v>1.264202121745317E-2</v>
      </c>
      <c r="P54" s="100">
        <v>9.6028497162026216E-3</v>
      </c>
      <c r="Q54" s="100">
        <v>1.1032372587908011E-2</v>
      </c>
      <c r="R54" s="100">
        <v>1.077513161750487E-2</v>
      </c>
      <c r="S54" s="100">
        <v>1.0677010704068349E-2</v>
      </c>
      <c r="T54" s="100">
        <v>-8.0151566545774156E-3</v>
      </c>
      <c r="U54" s="100">
        <v>1.4446325190508039E-2</v>
      </c>
      <c r="V54" s="100">
        <v>1.147096147690041E-2</v>
      </c>
      <c r="W54" s="101">
        <f t="shared" si="0"/>
        <v>9.0788856754988965E-3</v>
      </c>
      <c r="X54" s="102">
        <f>W54/C54</f>
        <v>0.94571725786446847</v>
      </c>
    </row>
    <row r="55" spans="1:24">
      <c r="A55" s="65" t="s">
        <v>2252</v>
      </c>
      <c r="B55" s="102">
        <v>1.06E-2</v>
      </c>
      <c r="C55" s="102">
        <v>1.06E-2</v>
      </c>
      <c r="D55" s="100">
        <v>1.095395477260697E-2</v>
      </c>
      <c r="E55" s="103">
        <v>1.24E-2</v>
      </c>
      <c r="F55" s="102">
        <v>1.1599999999999999E-2</v>
      </c>
      <c r="G55" s="102">
        <v>1.09E-2</v>
      </c>
      <c r="H55" s="102">
        <v>1.12E-2</v>
      </c>
      <c r="I55" s="102">
        <v>1.15E-2</v>
      </c>
      <c r="J55" s="102">
        <v>1.12E-2</v>
      </c>
      <c r="K55" s="102">
        <v>1.09E-2</v>
      </c>
      <c r="L55" s="100">
        <v>1.20823764946878E-2</v>
      </c>
      <c r="M55" s="100">
        <v>1.0190120197773661E-2</v>
      </c>
      <c r="N55" s="100">
        <v>1.3858351041988071E-2</v>
      </c>
      <c r="O55" s="100">
        <v>1.0284260334098461E-2</v>
      </c>
      <c r="P55" s="100">
        <v>1.5766476497935281E-2</v>
      </c>
      <c r="Q55" s="100">
        <v>1.219617070172885E-2</v>
      </c>
      <c r="R55" s="100">
        <v>9.0437830892655668E-3</v>
      </c>
      <c r="S55" s="100">
        <v>-1.1078299562623519E-3</v>
      </c>
      <c r="T55" s="100">
        <v>3.3986152295236938E-2</v>
      </c>
      <c r="U55" s="100">
        <v>1.6313567850288591E-2</v>
      </c>
      <c r="V55" s="100">
        <v>1.280517724712271E-2</v>
      </c>
      <c r="W55" s="101">
        <f t="shared" si="0"/>
        <v>1.2267484029217388E-2</v>
      </c>
      <c r="X55" s="102">
        <f>W55/C55</f>
        <v>1.1573098140771121</v>
      </c>
    </row>
    <row r="56" spans="1:24">
      <c r="A56" s="65" t="s">
        <v>2253</v>
      </c>
      <c r="B56" s="102">
        <v>1.14E-2</v>
      </c>
      <c r="C56" s="102">
        <v>1.14E-2</v>
      </c>
      <c r="D56" s="100">
        <v>1.1956893137024419E-2</v>
      </c>
      <c r="E56" s="103">
        <v>1.3299999999999999E-2</v>
      </c>
      <c r="F56" s="102">
        <v>1.01E-2</v>
      </c>
      <c r="G56" s="102">
        <v>1.0200000000000001E-2</v>
      </c>
      <c r="H56" s="102">
        <v>1.2800000000000001E-2</v>
      </c>
      <c r="I56" s="102">
        <v>1.2800000000000001E-2</v>
      </c>
      <c r="J56" s="102">
        <v>1.23E-2</v>
      </c>
      <c r="K56" s="102">
        <v>1.21E-2</v>
      </c>
      <c r="L56" s="100">
        <v>1.29407766910199E-2</v>
      </c>
      <c r="M56" s="100">
        <v>1.203123350814317E-2</v>
      </c>
      <c r="N56" s="100">
        <v>1.2983274453708621E-2</v>
      </c>
      <c r="O56" s="100">
        <v>1.122616519523012E-2</v>
      </c>
      <c r="P56" s="100">
        <v>8.5896217458993895E-3</v>
      </c>
      <c r="Q56" s="100">
        <v>1.3058758478965871E-2</v>
      </c>
      <c r="R56" s="100">
        <v>1.161037011264421E-2</v>
      </c>
      <c r="S56" s="100">
        <v>1.3852877773498079E-2</v>
      </c>
      <c r="T56" s="100">
        <v>2.5632308471406069E-3</v>
      </c>
      <c r="U56" s="100">
        <v>1.381805126532698E-2</v>
      </c>
      <c r="V56" s="100">
        <v>1.339321535661187E-2</v>
      </c>
      <c r="W56" s="101">
        <f t="shared" si="0"/>
        <v>1.1396986032873055E-2</v>
      </c>
      <c r="X56" s="102">
        <f>W56/C56</f>
        <v>0.99973561691868895</v>
      </c>
    </row>
    <row r="57" spans="1:24">
      <c r="A57" s="65" t="s">
        <v>2254</v>
      </c>
      <c r="B57" s="102">
        <v>1.0999999999999999E-2</v>
      </c>
      <c r="C57" s="102">
        <v>1.0999999999999999E-2</v>
      </c>
      <c r="D57" s="100">
        <v>1.335605640440019E-2</v>
      </c>
      <c r="E57" s="103">
        <v>1.2500000000000001E-2</v>
      </c>
      <c r="F57" s="102">
        <v>1.5599999999999999E-2</v>
      </c>
      <c r="G57" s="102">
        <v>1.04E-2</v>
      </c>
      <c r="H57" s="102">
        <v>1.1599999999999999E-2</v>
      </c>
      <c r="I57" s="102">
        <v>1.21E-2</v>
      </c>
      <c r="J57" s="102">
        <v>1.1599999999999999E-2</v>
      </c>
      <c r="K57" s="102">
        <v>1.0200000000000001E-2</v>
      </c>
      <c r="L57" s="100">
        <v>1.2192927206459999E-2</v>
      </c>
      <c r="M57" s="100">
        <v>5.571996990227035E-3</v>
      </c>
      <c r="N57" s="100">
        <v>6.4686129451052574E-3</v>
      </c>
      <c r="O57" s="100">
        <v>5.4535862473483743E-3</v>
      </c>
      <c r="P57" s="100">
        <v>2.9009574327183429E-3</v>
      </c>
      <c r="Q57" s="100">
        <v>1.230472558007234E-2</v>
      </c>
      <c r="R57" s="100">
        <v>1.247577140702183E-2</v>
      </c>
      <c r="S57" s="100">
        <v>1.688091432728522E-2</v>
      </c>
      <c r="T57" s="100">
        <v>2.3196675514578931E-2</v>
      </c>
      <c r="U57" s="100">
        <v>1.1887750561003109E-2</v>
      </c>
      <c r="V57" s="100">
        <v>1.2775122784757009E-2</v>
      </c>
      <c r="W57" s="101">
        <f t="shared" si="0"/>
        <v>1.167702056222206E-2</v>
      </c>
      <c r="X57" s="102">
        <f>W57/C57</f>
        <v>1.0615473238383693</v>
      </c>
    </row>
    <row r="58" spans="1:24">
      <c r="A58" s="65" t="s">
        <v>2255</v>
      </c>
      <c r="B58" s="102">
        <v>1.2800000000000001E-2</v>
      </c>
      <c r="C58" s="102">
        <v>1.2800000000000001E-2</v>
      </c>
      <c r="D58" s="100">
        <v>1.362002393723283E-2</v>
      </c>
      <c r="E58" s="103">
        <v>1.4800000000000001E-2</v>
      </c>
      <c r="F58" s="102">
        <v>1.3100000000000001E-2</v>
      </c>
      <c r="G58" s="102">
        <v>1.3599999999999999E-2</v>
      </c>
      <c r="H58" s="102">
        <v>1.38E-2</v>
      </c>
      <c r="I58" s="102">
        <v>1.4E-2</v>
      </c>
      <c r="J58" s="102">
        <v>1.3299999999999999E-2</v>
      </c>
      <c r="K58" s="102">
        <v>1.21E-2</v>
      </c>
      <c r="L58" s="100">
        <v>1.4484283382471E-2</v>
      </c>
      <c r="M58" s="100">
        <v>1.8651681311420368E-2</v>
      </c>
      <c r="N58" s="100">
        <v>1.8297513710734851E-2</v>
      </c>
      <c r="O58" s="100">
        <v>1.5422969855594101E-2</v>
      </c>
      <c r="P58" s="100">
        <v>1.7175937843727059E-2</v>
      </c>
      <c r="Q58" s="100">
        <v>1.4605317369165821E-2</v>
      </c>
      <c r="R58" s="100">
        <v>1.543611230684272E-2</v>
      </c>
      <c r="S58" s="100">
        <v>1.8978260670909242E-2</v>
      </c>
      <c r="T58" s="100">
        <v>-3.5031933002601661E-3</v>
      </c>
      <c r="U58" s="100">
        <v>9.6771705193228197E-3</v>
      </c>
      <c r="V58" s="100">
        <v>1.4846523531188319E-2</v>
      </c>
      <c r="W58" s="101">
        <f t="shared" si="0"/>
        <v>1.2622042197083152E-2</v>
      </c>
      <c r="X58" s="102">
        <f>W58/C58</f>
        <v>0.98609704664712117</v>
      </c>
    </row>
    <row r="59" spans="1:24">
      <c r="A59" s="65" t="s">
        <v>2256</v>
      </c>
      <c r="B59" s="102">
        <v>1.1599999999999999E-2</v>
      </c>
      <c r="C59" s="102">
        <v>1.1599999999999999E-2</v>
      </c>
      <c r="D59" s="100">
        <v>1.2286169255739001E-2</v>
      </c>
      <c r="E59" s="103">
        <v>1.34E-2</v>
      </c>
      <c r="F59" s="102">
        <v>1.6899999999999998E-2</v>
      </c>
      <c r="G59" s="102">
        <v>9.9000000000000008E-3</v>
      </c>
      <c r="H59" s="102">
        <v>1.14E-2</v>
      </c>
      <c r="I59" s="102">
        <v>1.0699999999999999E-2</v>
      </c>
      <c r="J59" s="102">
        <v>1.23E-2</v>
      </c>
      <c r="K59" s="102">
        <v>1.12E-2</v>
      </c>
      <c r="L59" s="100">
        <v>1.3262907738181199E-2</v>
      </c>
      <c r="M59" s="100">
        <v>1.05040695329035E-2</v>
      </c>
      <c r="N59" s="100">
        <v>1.281291097782411E-2</v>
      </c>
      <c r="O59" s="100">
        <v>9.198135129786511E-3</v>
      </c>
      <c r="P59" s="100">
        <v>6.6759791068897734E-3</v>
      </c>
      <c r="Q59" s="100">
        <v>1.336781178362312E-2</v>
      </c>
      <c r="R59" s="100">
        <v>1.2390830938534551E-2</v>
      </c>
      <c r="S59" s="100">
        <v>1.252123678106321E-2</v>
      </c>
      <c r="T59" s="100">
        <v>1.7497014800613501E-2</v>
      </c>
      <c r="U59" s="100">
        <v>1.8952593576305962E-2</v>
      </c>
      <c r="V59" s="100">
        <v>1.3568166537690329E-2</v>
      </c>
      <c r="W59" s="101">
        <f>C59*$C$1+D59*$D$1+E59*$E$1+F59*$F$1+G59*$G$1+H59*$H$1+I59*$I$1+J59*$J$1+K59*$K$1+L59*$L$1+M59*$M$1+N59*$N$1+O59*$O$1+P59*$P$1+Q59*$Q$1+R59*$R$1+S59*$S$1+T59*$T$1+U59*$U$1+V59*$V$1</f>
        <v>1.2188904615806398E-2</v>
      </c>
      <c r="X59" s="102">
        <f>W59/C59</f>
        <v>1.0507676392936551</v>
      </c>
    </row>
    <row r="60" spans="1:24">
      <c r="A60" s="65" t="s">
        <v>2257</v>
      </c>
      <c r="B60" s="102">
        <v>1.2200000000000001E-2</v>
      </c>
      <c r="C60" s="102">
        <v>1.2200000000000001E-2</v>
      </c>
      <c r="D60" s="100">
        <v>1.1940433547236839E-2</v>
      </c>
      <c r="E60" s="103">
        <v>1.2800000000000001E-2</v>
      </c>
      <c r="F60" s="102">
        <v>2.1499999999999998E-2</v>
      </c>
      <c r="G60" s="102">
        <v>8.8999999999999999E-3</v>
      </c>
      <c r="H60" s="102">
        <v>8.6999999999999994E-3</v>
      </c>
      <c r="I60" s="102">
        <v>1.38E-2</v>
      </c>
      <c r="J60" s="102">
        <v>1.2800000000000001E-2</v>
      </c>
      <c r="K60" s="102">
        <v>1.17E-2</v>
      </c>
      <c r="L60" s="100">
        <v>1.26092703365588E-2</v>
      </c>
      <c r="M60" s="100">
        <v>1.3647723341843049E-2</v>
      </c>
      <c r="N60" s="100">
        <v>9.3028484687176505E-3</v>
      </c>
      <c r="O60" s="100">
        <v>1.1340133034444481E-2</v>
      </c>
      <c r="P60" s="100">
        <v>1.080818726119093E-2</v>
      </c>
      <c r="Q60" s="100">
        <v>1.272204110592989E-2</v>
      </c>
      <c r="R60" s="100">
        <v>1.408276281931342E-2</v>
      </c>
      <c r="S60" s="100">
        <v>1.393749317060955E-2</v>
      </c>
      <c r="T60" s="100">
        <v>1.665060800085616E-2</v>
      </c>
      <c r="U60" s="100">
        <v>2.419154340839413E-2</v>
      </c>
      <c r="V60" s="100">
        <v>1.426483229877107E-2</v>
      </c>
      <c r="W60" s="101">
        <f t="shared" si="0"/>
        <v>1.2520914438417243E-2</v>
      </c>
      <c r="X60" s="102">
        <f>W60/C60</f>
        <v>1.0263044621653477</v>
      </c>
    </row>
    <row r="61" spans="1:24">
      <c r="A61" s="65" t="s">
        <v>2258</v>
      </c>
      <c r="B61" s="102">
        <v>1.2800000000000001E-2</v>
      </c>
      <c r="C61" s="102">
        <v>1.2800000000000001E-2</v>
      </c>
      <c r="D61" s="100">
        <v>1.280561458576712E-2</v>
      </c>
      <c r="E61" s="103">
        <v>1.32E-2</v>
      </c>
      <c r="F61" s="102">
        <v>5.0000000000000001E-3</v>
      </c>
      <c r="G61" s="102">
        <v>1.14E-2</v>
      </c>
      <c r="H61" s="102">
        <v>9.2999999999999992E-3</v>
      </c>
      <c r="I61" s="102">
        <v>1.23E-2</v>
      </c>
      <c r="J61" s="102">
        <v>1.26E-2</v>
      </c>
      <c r="K61" s="102">
        <v>1.24E-2</v>
      </c>
      <c r="L61" s="100">
        <v>1.29793231474722E-2</v>
      </c>
      <c r="M61" s="100">
        <v>1.044559447738602E-2</v>
      </c>
      <c r="N61" s="100">
        <v>1.1603297400779811E-2</v>
      </c>
      <c r="O61" s="100">
        <v>8.2438577888417353E-3</v>
      </c>
      <c r="P61" s="100">
        <v>1.037224416803029E-2</v>
      </c>
      <c r="Q61" s="100">
        <v>1.3092583448141459E-2</v>
      </c>
      <c r="R61" s="100">
        <v>1.2747393263939919E-2</v>
      </c>
      <c r="S61" s="100">
        <v>9.7267441303960922E-3</v>
      </c>
      <c r="T61" s="100">
        <v>7.7626357315279124E-3</v>
      </c>
      <c r="U61" s="100">
        <v>-7.98007511354204E-3</v>
      </c>
      <c r="V61" s="100">
        <v>1.490676411006042E-2</v>
      </c>
      <c r="W61" s="101">
        <f t="shared" si="0"/>
        <v>1.2608634862118405E-2</v>
      </c>
      <c r="X61" s="102">
        <f t="shared" ref="X61:X69" si="1">W61/C61</f>
        <v>0.98504959860300034</v>
      </c>
    </row>
    <row r="62" spans="1:24">
      <c r="A62" s="65" t="s">
        <v>2259</v>
      </c>
      <c r="B62" s="102">
        <v>1.0500000000000001E-2</v>
      </c>
      <c r="C62" s="102">
        <v>1.0500000000000001E-2</v>
      </c>
      <c r="D62" s="100">
        <v>1.047675729337749E-2</v>
      </c>
      <c r="E62" s="103">
        <v>1.1299999999999999E-2</v>
      </c>
      <c r="F62" s="102">
        <v>9.5999999999999992E-3</v>
      </c>
      <c r="G62" s="102">
        <v>1.2699999999999999E-2</v>
      </c>
      <c r="H62" s="102">
        <v>1.17E-2</v>
      </c>
      <c r="I62" s="102">
        <v>1.0200000000000001E-2</v>
      </c>
      <c r="J62" s="102">
        <v>1.0800000000000001E-2</v>
      </c>
      <c r="K62" s="102">
        <v>1.04E-2</v>
      </c>
      <c r="L62" s="100">
        <v>1.11415785287512E-2</v>
      </c>
      <c r="M62" s="100">
        <v>1.342047965737136E-2</v>
      </c>
      <c r="N62" s="100">
        <v>1.2260143370065309E-2</v>
      </c>
      <c r="O62" s="100">
        <v>9.7101512849768756E-3</v>
      </c>
      <c r="P62" s="100">
        <v>6.205758276421447E-3</v>
      </c>
      <c r="Q62" s="100">
        <v>1.1268373189040609E-2</v>
      </c>
      <c r="R62" s="100">
        <v>1.0864078942927071E-2</v>
      </c>
      <c r="S62" s="100">
        <v>1.7143084963259229E-2</v>
      </c>
      <c r="T62" s="100">
        <v>1.863397195325955E-2</v>
      </c>
      <c r="U62" s="100">
        <v>8.2057128644632549E-3</v>
      </c>
      <c r="V62" s="100">
        <v>1.2222130741089019E-2</v>
      </c>
      <c r="W62" s="101">
        <f t="shared" si="0"/>
        <v>1.1145812303220695E-2</v>
      </c>
      <c r="X62" s="102">
        <f t="shared" si="1"/>
        <v>1.0615059336400661</v>
      </c>
    </row>
    <row r="63" spans="1:24">
      <c r="A63" s="65" t="s">
        <v>2260</v>
      </c>
      <c r="B63" s="102">
        <v>1.2200000000000001E-2</v>
      </c>
      <c r="C63" s="102">
        <v>1.2200000000000001E-2</v>
      </c>
      <c r="D63" s="100">
        <v>1.2342599895919021E-2</v>
      </c>
      <c r="E63" s="103">
        <v>1.47E-2</v>
      </c>
      <c r="F63" s="102">
        <v>8.8999999999999999E-3</v>
      </c>
      <c r="G63" s="102">
        <v>1.2200000000000001E-2</v>
      </c>
      <c r="H63" s="102">
        <v>1.24E-2</v>
      </c>
      <c r="I63" s="102">
        <v>1.2500000000000001E-2</v>
      </c>
      <c r="J63" s="102">
        <v>1.24E-2</v>
      </c>
      <c r="K63" s="102">
        <v>1.2699999999999999E-2</v>
      </c>
      <c r="L63" s="100">
        <v>1.4094768040398E-2</v>
      </c>
      <c r="M63" s="100">
        <v>1.134172861337457E-2</v>
      </c>
      <c r="N63" s="100">
        <v>1.064831817211198E-2</v>
      </c>
      <c r="O63" s="100">
        <v>7.9440959296994684E-3</v>
      </c>
      <c r="P63" s="100">
        <v>5.6521771906459239E-3</v>
      </c>
      <c r="Q63" s="100">
        <v>1.4240778135387039E-2</v>
      </c>
      <c r="R63" s="100">
        <v>1.1985827715201401E-2</v>
      </c>
      <c r="S63" s="100">
        <v>1.5551467044085939E-2</v>
      </c>
      <c r="T63" s="100">
        <v>4.1711246640427913E-3</v>
      </c>
      <c r="U63" s="100">
        <v>3.7188101225733572E-3</v>
      </c>
      <c r="V63" s="100">
        <v>1.400577110111878E-2</v>
      </c>
      <c r="W63" s="101">
        <f t="shared" si="0"/>
        <v>1.207626069686368E-2</v>
      </c>
      <c r="X63" s="102">
        <f t="shared" si="1"/>
        <v>0.98985743416915406</v>
      </c>
    </row>
    <row r="64" spans="1:24">
      <c r="A64" s="65" t="s">
        <v>2261</v>
      </c>
      <c r="B64" s="102">
        <v>1.1599999999999999E-2</v>
      </c>
      <c r="C64" s="102">
        <v>1.1599999999999999E-2</v>
      </c>
      <c r="D64" s="100">
        <v>1.198558783094383E-2</v>
      </c>
      <c r="E64" s="103">
        <v>1.3100000000000001E-2</v>
      </c>
      <c r="F64" s="102">
        <v>2.18E-2</v>
      </c>
      <c r="G64" s="102">
        <v>1.2800000000000001E-2</v>
      </c>
      <c r="H64" s="102">
        <v>1.2699999999999999E-2</v>
      </c>
      <c r="I64" s="102">
        <v>1.2200000000000001E-2</v>
      </c>
      <c r="J64" s="102">
        <v>1.2200000000000001E-2</v>
      </c>
      <c r="K64" s="102">
        <v>1.12E-2</v>
      </c>
      <c r="L64" s="100">
        <v>1.29243993275103E-2</v>
      </c>
      <c r="M64" s="100">
        <v>1.2680455676279401E-2</v>
      </c>
      <c r="N64" s="100">
        <v>1.5690305903867999E-2</v>
      </c>
      <c r="O64" s="100">
        <v>1.4812687595554101E-2</v>
      </c>
      <c r="P64" s="100">
        <v>1.3003759226740691E-2</v>
      </c>
      <c r="Q64" s="100">
        <v>1.302149497230176E-2</v>
      </c>
      <c r="R64" s="100">
        <v>1.3419262382618809E-2</v>
      </c>
      <c r="S64" s="100">
        <v>1.377314311217925E-2</v>
      </c>
      <c r="T64" s="100">
        <v>1.9260625077726301E-2</v>
      </c>
      <c r="U64" s="100">
        <v>3.3529253812376807E-2</v>
      </c>
      <c r="V64" s="100">
        <v>1.350580336807727E-2</v>
      </c>
      <c r="W64" s="101">
        <f t="shared" si="0"/>
        <v>1.2462836717483577E-2</v>
      </c>
      <c r="X64" s="102">
        <f t="shared" si="1"/>
        <v>1.0743824756451361</v>
      </c>
    </row>
    <row r="65" spans="1:24">
      <c r="A65" s="65" t="s">
        <v>2262</v>
      </c>
      <c r="B65" s="102">
        <v>0.01</v>
      </c>
      <c r="C65" s="102">
        <v>0.01</v>
      </c>
      <c r="D65" s="100">
        <v>1.0135564981914371E-2</v>
      </c>
      <c r="E65" s="103">
        <v>1.06E-2</v>
      </c>
      <c r="F65" s="102">
        <v>4.5999999999999999E-3</v>
      </c>
      <c r="G65" s="102">
        <v>8.2000000000000007E-3</v>
      </c>
      <c r="H65" s="102">
        <v>6.3E-3</v>
      </c>
      <c r="I65" s="102">
        <v>8.8999999999999999E-3</v>
      </c>
      <c r="J65" s="102">
        <v>0.01</v>
      </c>
      <c r="K65" s="102">
        <v>1.06E-2</v>
      </c>
      <c r="L65" s="100">
        <v>1.03413836262809E-2</v>
      </c>
      <c r="M65" s="100">
        <v>7.5976490704925403E-3</v>
      </c>
      <c r="N65" s="100">
        <v>8.2630814849506962E-3</v>
      </c>
      <c r="O65" s="100">
        <v>5.4986746702505576E-3</v>
      </c>
      <c r="P65" s="100">
        <v>2.5423172064393822E-3</v>
      </c>
      <c r="Q65" s="100">
        <v>1.034775854580983E-2</v>
      </c>
      <c r="R65" s="100">
        <v>8.7427454799100524E-3</v>
      </c>
      <c r="S65" s="100">
        <v>7.7551366125756527E-3</v>
      </c>
      <c r="T65" s="100">
        <v>1.7064191330356641E-2</v>
      </c>
      <c r="U65" s="100">
        <v>1.9935923096792152E-6</v>
      </c>
      <c r="V65" s="100">
        <v>1.169969936029513E-2</v>
      </c>
      <c r="W65" s="101">
        <f t="shared" si="0"/>
        <v>1.0356348608780121E-2</v>
      </c>
      <c r="X65" s="102">
        <f t="shared" si="1"/>
        <v>1.0356348608780122</v>
      </c>
    </row>
    <row r="66" spans="1:24">
      <c r="A66" s="65" t="s">
        <v>2263</v>
      </c>
      <c r="B66" s="102">
        <v>1.1599999999999999E-2</v>
      </c>
      <c r="C66" s="102">
        <v>1.1599999999999999E-2</v>
      </c>
      <c r="D66" s="100">
        <v>1.159898570000628E-2</v>
      </c>
      <c r="E66" s="103">
        <v>1.15E-2</v>
      </c>
      <c r="F66" s="102">
        <v>-1.5E-3</v>
      </c>
      <c r="G66" s="102">
        <v>7.9000000000000008E-3</v>
      </c>
      <c r="H66" s="102">
        <v>-1.1999999999999999E-3</v>
      </c>
      <c r="I66" s="102">
        <v>6.6E-3</v>
      </c>
      <c r="J66" s="102">
        <v>1.06E-2</v>
      </c>
      <c r="K66" s="102">
        <v>1.1299999999999999E-2</v>
      </c>
      <c r="L66" s="100">
        <v>5.2997914325732002E-3</v>
      </c>
      <c r="M66" s="100">
        <v>5.9088940938210044E-3</v>
      </c>
      <c r="N66" s="100">
        <v>7.4620234425175616E-3</v>
      </c>
      <c r="O66" s="100">
        <v>-6.7881196491066387E-3</v>
      </c>
      <c r="P66" s="100">
        <v>-2.318259856394567E-2</v>
      </c>
      <c r="Q66" s="100">
        <v>1.257414090496867E-2</v>
      </c>
      <c r="R66" s="100">
        <v>9.3061103790326172E-3</v>
      </c>
      <c r="S66" s="100">
        <v>9.6776624083183549E-4</v>
      </c>
      <c r="T66" s="100">
        <v>-1.7063113797460061E-2</v>
      </c>
      <c r="U66" s="100">
        <v>-1.67206525641177E-2</v>
      </c>
      <c r="V66" s="100">
        <v>1.363484248284141E-2</v>
      </c>
      <c r="W66" s="101">
        <f t="shared" si="0"/>
        <v>9.8016876063949446E-3</v>
      </c>
      <c r="X66" s="102">
        <f t="shared" si="1"/>
        <v>0.84497306951680562</v>
      </c>
    </row>
    <row r="67" spans="1:24">
      <c r="A67" s="65" t="s">
        <v>1424</v>
      </c>
      <c r="B67" s="102">
        <f>AVERAGE(B3:B66)</f>
        <v>8.6937499999999966E-3</v>
      </c>
      <c r="C67" s="102">
        <f t="shared" ref="C67:V67" si="2">AVERAGE(C3:C66)</f>
        <v>8.6937499999999966E-3</v>
      </c>
      <c r="D67" s="102">
        <f>AVERAGE(D37:D66)</f>
        <v>1.0881266125561447E-2</v>
      </c>
      <c r="E67" s="102">
        <f t="shared" si="2"/>
        <v>1.0464062499999996E-2</v>
      </c>
      <c r="F67" s="102">
        <f t="shared" si="2"/>
        <v>1.0034375000000002E-2</v>
      </c>
      <c r="G67" s="102">
        <f t="shared" si="2"/>
        <v>9.6421874999999997E-3</v>
      </c>
      <c r="H67" s="102">
        <f t="shared" si="2"/>
        <v>9.489062500000001E-3</v>
      </c>
      <c r="I67" s="102">
        <f t="shared" si="2"/>
        <v>9.9625000000000026E-3</v>
      </c>
      <c r="J67" s="102">
        <f t="shared" si="2"/>
        <v>9.6218749999999985E-3</v>
      </c>
      <c r="K67" s="102">
        <f t="shared" si="2"/>
        <v>8.6515624999999995E-3</v>
      </c>
      <c r="L67" s="102">
        <f t="shared" si="2"/>
        <v>1.0046466571220911E-2</v>
      </c>
      <c r="M67" s="102">
        <f t="shared" si="2"/>
        <v>9.3817624599437828E-3</v>
      </c>
      <c r="N67" s="102">
        <f t="shared" si="2"/>
        <v>9.7201306068155375E-3</v>
      </c>
      <c r="O67" s="102">
        <f t="shared" si="2"/>
        <v>8.5115135305431147E-3</v>
      </c>
      <c r="P67" s="102">
        <f t="shared" si="2"/>
        <v>8.1218173798459931E-3</v>
      </c>
      <c r="Q67" s="102">
        <f t="shared" si="2"/>
        <v>1.0247974137909389E-2</v>
      </c>
      <c r="R67" s="102">
        <f t="shared" si="2"/>
        <v>9.7277262696818419E-3</v>
      </c>
      <c r="S67" s="102">
        <f t="shared" si="2"/>
        <v>1.0069314378300366E-2</v>
      </c>
      <c r="T67" s="102">
        <f t="shared" si="2"/>
        <v>1.0889925769667467E-2</v>
      </c>
      <c r="U67" s="102">
        <f t="shared" si="2"/>
        <v>1.04216718144242E-2</v>
      </c>
      <c r="V67" s="102">
        <f t="shared" si="2"/>
        <v>1.2185115102923397E-2</v>
      </c>
      <c r="W67" s="101">
        <f t="shared" si="0"/>
        <v>9.2699148239703162E-3</v>
      </c>
      <c r="X67" s="102">
        <f t="shared" si="1"/>
        <v>1.0662734520742281</v>
      </c>
    </row>
    <row r="68" spans="1:24">
      <c r="A68" s="65" t="s">
        <v>2265</v>
      </c>
      <c r="B68" s="102">
        <f>AVERAGE(B55:B66)</f>
        <v>1.1525000000000001E-2</v>
      </c>
      <c r="C68" s="102">
        <f t="shared" ref="C68:I68" si="3">AVERAGE(C55:C66)</f>
        <v>1.1525000000000001E-2</v>
      </c>
      <c r="D68" s="102">
        <f t="shared" si="3"/>
        <v>1.1954886778514031E-2</v>
      </c>
      <c r="E68" s="102">
        <f t="shared" si="3"/>
        <v>1.2800000000000001E-2</v>
      </c>
      <c r="F68" s="102">
        <f t="shared" si="3"/>
        <v>1.1433333333333332E-2</v>
      </c>
      <c r="G68" s="102">
        <f t="shared" si="3"/>
        <v>1.0758333333333335E-2</v>
      </c>
      <c r="H68" s="102">
        <f t="shared" si="3"/>
        <v>1.0058333333333334E-2</v>
      </c>
      <c r="I68" s="102">
        <f t="shared" si="3"/>
        <v>1.1466666666666667E-2</v>
      </c>
      <c r="J68" s="102">
        <f>AVERAGE(J55:J66)</f>
        <v>1.1841666666666667E-2</v>
      </c>
      <c r="K68" s="102">
        <f t="shared" ref="K68:U68" si="4">AVERAGE(K55:K66)</f>
        <v>1.14E-2</v>
      </c>
      <c r="L68" s="102">
        <f t="shared" si="4"/>
        <v>1.2029482162697039E-2</v>
      </c>
      <c r="M68" s="102">
        <f t="shared" si="4"/>
        <v>1.099930220591964E-2</v>
      </c>
      <c r="N68" s="102">
        <f t="shared" si="4"/>
        <v>1.1637556781030992E-2</v>
      </c>
      <c r="O68" s="102">
        <f t="shared" si="4"/>
        <v>8.5288831180598459E-3</v>
      </c>
      <c r="P68" s="102">
        <f t="shared" si="4"/>
        <v>6.3759014493910693E-3</v>
      </c>
      <c r="Q68" s="102">
        <f t="shared" si="4"/>
        <v>1.2733329517927938E-2</v>
      </c>
      <c r="R68" s="102">
        <f t="shared" si="4"/>
        <v>1.1842087403104348E-2</v>
      </c>
      <c r="S68" s="102">
        <f t="shared" si="4"/>
        <v>1.1665024572535912E-2</v>
      </c>
      <c r="T68" s="102">
        <f t="shared" si="4"/>
        <v>1.1684993593134926E-2</v>
      </c>
      <c r="U68" s="102">
        <f t="shared" si="4"/>
        <v>9.6329766578920808E-3</v>
      </c>
      <c r="V68" s="102">
        <f>AVERAGE(V55:V66)</f>
        <v>1.3469004076635279E-2</v>
      </c>
      <c r="W68" s="101">
        <f t="shared" ref="W68:W70" si="5">C68*$C$1+D68*$D$1+E68*$E$1+F68*$F$1+G68*$G$1+H68*$H$1+I68*$I$1+J68*$J$1+K68*$K$1+L68*$L$1+M68*$M$1+N68*$N$1+O68*$O$1+P68*$P$1+Q68*$Q$1+R68*$R$1+S68*$S$1+T68*$T$1+U68*$U$1+V68*$V$1</f>
        <v>1.1760411055873395E-2</v>
      </c>
      <c r="X68" s="102">
        <f t="shared" si="1"/>
        <v>1.0204261219846762</v>
      </c>
    </row>
    <row r="69" spans="1:24">
      <c r="A69" s="65" t="s">
        <v>2266</v>
      </c>
      <c r="B69" s="102">
        <f>AVERAGE(B43:B66)</f>
        <v>1.0216666666666667E-2</v>
      </c>
      <c r="C69" s="102">
        <f t="shared" ref="C69:V69" si="6">AVERAGE(C43:C66)</f>
        <v>1.0216666666666667E-2</v>
      </c>
      <c r="D69" s="102">
        <f t="shared" si="6"/>
        <v>1.0860000412836116E-2</v>
      </c>
      <c r="E69" s="102">
        <f t="shared" si="6"/>
        <v>1.1641666666666666E-2</v>
      </c>
      <c r="F69" s="102">
        <f t="shared" si="6"/>
        <v>1.0179166666666668E-2</v>
      </c>
      <c r="G69" s="102">
        <f t="shared" si="6"/>
        <v>1.040833333333333E-2</v>
      </c>
      <c r="H69" s="102">
        <f t="shared" si="6"/>
        <v>1.0162499999999998E-2</v>
      </c>
      <c r="I69" s="102">
        <f t="shared" si="6"/>
        <v>1.0725E-2</v>
      </c>
      <c r="J69" s="102">
        <f t="shared" si="6"/>
        <v>1.0687500000000001E-2</v>
      </c>
      <c r="K69" s="102">
        <f t="shared" si="6"/>
        <v>1.0062499999999999E-2</v>
      </c>
      <c r="L69" s="102">
        <f t="shared" si="6"/>
        <v>1.1094310851525796E-2</v>
      </c>
      <c r="M69" s="102">
        <f t="shared" si="6"/>
        <v>1.037722286422163E-2</v>
      </c>
      <c r="N69" s="102">
        <f t="shared" si="6"/>
        <v>1.1173544883824243E-2</v>
      </c>
      <c r="O69" s="102">
        <f t="shared" si="6"/>
        <v>8.1306715117077377E-3</v>
      </c>
      <c r="P69" s="102">
        <f t="shared" si="6"/>
        <v>6.1697799189643771E-3</v>
      </c>
      <c r="Q69" s="102">
        <f t="shared" si="6"/>
        <v>1.1510414839226898E-2</v>
      </c>
      <c r="R69" s="102">
        <f t="shared" si="6"/>
        <v>1.0601451490001365E-2</v>
      </c>
      <c r="S69" s="102">
        <f t="shared" si="6"/>
        <v>1.1562335502538231E-2</v>
      </c>
      <c r="T69" s="102">
        <f t="shared" si="6"/>
        <v>1.0563768165925478E-2</v>
      </c>
      <c r="U69" s="102">
        <f t="shared" si="6"/>
        <v>9.9187210940193532E-3</v>
      </c>
      <c r="V69" s="102">
        <f t="shared" si="6"/>
        <v>1.2309798916088641E-2</v>
      </c>
      <c r="W69" s="101">
        <f t="shared" si="5"/>
        <v>1.0554438931625252E-2</v>
      </c>
      <c r="X69" s="102">
        <f t="shared" si="1"/>
        <v>1.0330609068474961</v>
      </c>
    </row>
    <row r="70" spans="1:24">
      <c r="A70" s="65" t="s">
        <v>2267</v>
      </c>
      <c r="B70" s="102">
        <f>AVERAGE(B31:B66)</f>
        <v>1.0061111111111109E-2</v>
      </c>
      <c r="C70" s="102">
        <f t="shared" ref="C70:V70" si="7">AVERAGE(C31:C66)</f>
        <v>1.0061111111111109E-2</v>
      </c>
      <c r="D70" s="102">
        <f t="shared" si="7"/>
        <v>1.0884388437967872E-2</v>
      </c>
      <c r="E70" s="102">
        <f t="shared" si="7"/>
        <v>1.1516666666666668E-2</v>
      </c>
      <c r="F70" s="102">
        <f t="shared" si="7"/>
        <v>1.2180555555555557E-2</v>
      </c>
      <c r="G70" s="102">
        <f t="shared" si="7"/>
        <v>1.1016666666666668E-2</v>
      </c>
      <c r="H70" s="102">
        <f t="shared" si="7"/>
        <v>1.0836111111111109E-2</v>
      </c>
      <c r="I70" s="102">
        <f t="shared" si="7"/>
        <v>1.1188888888888887E-2</v>
      </c>
      <c r="J70" s="102">
        <f t="shared" si="7"/>
        <v>1.078055555555555E-2</v>
      </c>
      <c r="K70" s="102">
        <f t="shared" si="7"/>
        <v>1.023333333333333E-2</v>
      </c>
      <c r="L70" s="102">
        <f t="shared" si="7"/>
        <v>1.1045491479113675E-2</v>
      </c>
      <c r="M70" s="102">
        <f t="shared" si="7"/>
        <v>1.0966010260016356E-2</v>
      </c>
      <c r="N70" s="102">
        <f t="shared" si="7"/>
        <v>1.1127518836035959E-2</v>
      </c>
      <c r="O70" s="102">
        <f t="shared" si="7"/>
        <v>8.979085729735381E-3</v>
      </c>
      <c r="P70" s="102">
        <f t="shared" si="7"/>
        <v>8.0280472480837497E-3</v>
      </c>
      <c r="Q70" s="102">
        <f t="shared" si="7"/>
        <v>1.1351320380995499E-2</v>
      </c>
      <c r="R70" s="102">
        <f t="shared" si="7"/>
        <v>1.067160092307259E-2</v>
      </c>
      <c r="S70" s="102">
        <f t="shared" si="7"/>
        <v>1.1899548232609457E-2</v>
      </c>
      <c r="T70" s="102">
        <f t="shared" si="7"/>
        <v>9.6349376581632007E-3</v>
      </c>
      <c r="U70" s="102">
        <f t="shared" si="7"/>
        <v>1.042347779895955E-2</v>
      </c>
      <c r="V70" s="102">
        <f t="shared" si="7"/>
        <v>1.2183874694833681E-2</v>
      </c>
      <c r="W70" s="101">
        <f t="shared" si="5"/>
        <v>1.0401205448340528E-2</v>
      </c>
      <c r="X70" s="102">
        <f>W70/C70</f>
        <v>1.0338028606854199</v>
      </c>
    </row>
    <row r="72" spans="1:24">
      <c r="A72" s="65" t="s">
        <v>62</v>
      </c>
      <c r="B72" t="s">
        <v>3</v>
      </c>
    </row>
    <row r="73" spans="1:24">
      <c r="A73" t="s">
        <v>1454</v>
      </c>
      <c r="B73" s="9">
        <v>0.7</v>
      </c>
      <c r="H73" s="95" t="s">
        <v>62</v>
      </c>
      <c r="I73" s="95" t="s">
        <v>3</v>
      </c>
      <c r="J73" s="95" t="s">
        <v>2265</v>
      </c>
      <c r="K73" s="95" t="s">
        <v>2266</v>
      </c>
      <c r="L73" s="95" t="s">
        <v>2267</v>
      </c>
    </row>
    <row r="74" spans="1:24">
      <c r="A74" t="s">
        <v>506</v>
      </c>
      <c r="B74" s="9">
        <v>0</v>
      </c>
      <c r="H74" t="s">
        <v>2282</v>
      </c>
      <c r="I74" s="5">
        <v>8.1218173798459931E-3</v>
      </c>
      <c r="J74" s="5">
        <v>6.3759014493910693E-3</v>
      </c>
      <c r="K74" s="102">
        <v>1.2309798916088641E-2</v>
      </c>
      <c r="L74" s="102">
        <v>1.2183874694833681E-2</v>
      </c>
    </row>
    <row r="75" spans="1:24">
      <c r="A75" t="s">
        <v>1602</v>
      </c>
      <c r="B75" s="9">
        <v>0.1</v>
      </c>
      <c r="H75" t="s">
        <v>1602</v>
      </c>
      <c r="I75" s="5">
        <v>1.0464062499999996E-2</v>
      </c>
      <c r="J75" s="5">
        <v>1.2800000000000001E-2</v>
      </c>
      <c r="K75" s="102">
        <v>1.0179166666666668E-2</v>
      </c>
      <c r="L75" s="102">
        <v>1.2180555555555557E-2</v>
      </c>
    </row>
    <row r="76" spans="1:24">
      <c r="A76" t="s">
        <v>2197</v>
      </c>
      <c r="B76" s="9">
        <v>0</v>
      </c>
      <c r="H76" t="s">
        <v>1454</v>
      </c>
      <c r="I76" s="5">
        <v>8.6937499999999966E-3</v>
      </c>
      <c r="J76" s="5">
        <v>1.1525000000000001E-2</v>
      </c>
      <c r="K76" s="102">
        <v>1.1562335502538231E-2</v>
      </c>
      <c r="L76" s="102">
        <v>1.1899548232609457E-2</v>
      </c>
    </row>
    <row r="77" spans="1:24">
      <c r="A77" t="s">
        <v>1455</v>
      </c>
      <c r="B77" s="9">
        <v>0</v>
      </c>
      <c r="H77" t="s">
        <v>506</v>
      </c>
      <c r="I77" s="5">
        <v>1.0881266125561447E-2</v>
      </c>
      <c r="J77" s="5">
        <v>1.1954886778514031E-2</v>
      </c>
      <c r="K77" s="102">
        <v>1.1641666666666666E-2</v>
      </c>
      <c r="L77" s="102">
        <v>1.1516666666666668E-2</v>
      </c>
    </row>
    <row r="78" spans="1:24">
      <c r="A78" t="s">
        <v>1450</v>
      </c>
      <c r="B78" s="9">
        <v>0</v>
      </c>
      <c r="H78" t="s">
        <v>1450</v>
      </c>
      <c r="I78" s="5">
        <v>9.489062500000001E-3</v>
      </c>
      <c r="J78" s="5">
        <v>1.0058333333333334E-2</v>
      </c>
      <c r="K78" s="102">
        <v>1.1510414839226898E-2</v>
      </c>
      <c r="L78" s="102">
        <v>1.1351320380995499E-2</v>
      </c>
    </row>
    <row r="79" spans="1:24">
      <c r="A79" t="s">
        <v>1452</v>
      </c>
      <c r="B79" s="9">
        <v>0.05</v>
      </c>
      <c r="H79" t="s">
        <v>2285</v>
      </c>
      <c r="I79" s="5">
        <v>1.0069314378300366E-2</v>
      </c>
      <c r="J79" s="5">
        <v>1.1665024572535912E-2</v>
      </c>
      <c r="K79" s="102">
        <v>1.0725E-2</v>
      </c>
      <c r="L79" s="102">
        <v>1.1188888888888887E-2</v>
      </c>
    </row>
    <row r="80" spans="1:24">
      <c r="A80" t="s">
        <v>2270</v>
      </c>
      <c r="B80" s="9">
        <v>0</v>
      </c>
      <c r="H80" t="s">
        <v>2280</v>
      </c>
      <c r="I80" s="5">
        <v>9.7201306068155375E-3</v>
      </c>
      <c r="J80" s="5">
        <v>1.1637556781030992E-2</v>
      </c>
      <c r="K80" s="102">
        <v>1.1173544883824243E-2</v>
      </c>
      <c r="L80" s="102">
        <v>1.1127518836035959E-2</v>
      </c>
    </row>
    <row r="81" spans="1:12">
      <c r="A81" t="s">
        <v>2271</v>
      </c>
      <c r="B81" s="9">
        <v>0</v>
      </c>
      <c r="H81" t="s">
        <v>1452</v>
      </c>
      <c r="I81" s="5">
        <v>9.9625000000000026E-3</v>
      </c>
      <c r="J81" s="5">
        <v>1.1466666666666667E-2</v>
      </c>
      <c r="K81" s="102">
        <v>1.1094310851525796E-2</v>
      </c>
      <c r="L81" s="102">
        <v>1.1045491479113675E-2</v>
      </c>
    </row>
    <row r="82" spans="1:12">
      <c r="A82" t="s">
        <v>2278</v>
      </c>
      <c r="B82" s="9">
        <v>0</v>
      </c>
      <c r="H82" t="s">
        <v>2287</v>
      </c>
      <c r="I82" s="5">
        <v>1.04216718144242E-2</v>
      </c>
      <c r="J82" s="5">
        <v>9.6329766578920808E-3</v>
      </c>
      <c r="K82" s="102">
        <v>1.040833333333333E-2</v>
      </c>
      <c r="L82" s="102">
        <v>1.1016666666666668E-2</v>
      </c>
    </row>
    <row r="83" spans="1:12">
      <c r="A83" t="s">
        <v>2279</v>
      </c>
      <c r="B83" s="9">
        <v>0</v>
      </c>
      <c r="H83" t="s">
        <v>2284</v>
      </c>
      <c r="I83" s="5">
        <v>9.7277262696818419E-3</v>
      </c>
      <c r="J83" s="5">
        <v>1.1842087403104348E-2</v>
      </c>
      <c r="K83" s="102">
        <v>1.037722286422163E-2</v>
      </c>
      <c r="L83" s="102">
        <v>1.0966010260016356E-2</v>
      </c>
    </row>
    <row r="84" spans="1:12">
      <c r="A84" t="s">
        <v>2280</v>
      </c>
      <c r="B84" s="9">
        <v>0.05</v>
      </c>
      <c r="H84" t="s">
        <v>2286</v>
      </c>
      <c r="I84" s="5">
        <v>1.0889925769667467E-2</v>
      </c>
      <c r="J84" s="5">
        <v>1.1684993593134926E-2</v>
      </c>
      <c r="K84" s="102">
        <v>1.0860000412836116E-2</v>
      </c>
      <c r="L84" s="102">
        <v>1.0884388437967872E-2</v>
      </c>
    </row>
    <row r="85" spans="1:12">
      <c r="A85" t="s">
        <v>2281</v>
      </c>
      <c r="B85" s="9">
        <v>0</v>
      </c>
      <c r="H85" t="s">
        <v>2283</v>
      </c>
      <c r="I85" s="5">
        <v>1.0247974137909389E-2</v>
      </c>
      <c r="J85" s="5">
        <v>1.2733329517927938E-2</v>
      </c>
      <c r="K85" s="102">
        <v>1.0162499999999998E-2</v>
      </c>
      <c r="L85" s="102">
        <v>1.0836111111111109E-2</v>
      </c>
    </row>
    <row r="86" spans="1:12">
      <c r="A86" t="s">
        <v>2282</v>
      </c>
      <c r="B86" s="9">
        <v>0</v>
      </c>
      <c r="H86" t="s">
        <v>2278</v>
      </c>
      <c r="I86" s="5">
        <v>1.0046466571220911E-2</v>
      </c>
      <c r="J86" s="5">
        <v>1.2029482162697039E-2</v>
      </c>
      <c r="K86" s="102">
        <v>1.0687500000000001E-2</v>
      </c>
      <c r="L86" s="102">
        <v>1.078055555555555E-2</v>
      </c>
    </row>
    <row r="87" spans="1:12">
      <c r="A87" t="s">
        <v>2283</v>
      </c>
      <c r="B87" s="9">
        <v>0</v>
      </c>
      <c r="H87" t="s">
        <v>2279</v>
      </c>
      <c r="I87" s="5">
        <v>9.3817624599437828E-3</v>
      </c>
      <c r="J87" s="5">
        <v>1.099930220591964E-2</v>
      </c>
      <c r="K87" s="102">
        <v>1.0601451490001365E-2</v>
      </c>
      <c r="L87" s="102">
        <v>1.067160092307259E-2</v>
      </c>
    </row>
    <row r="88" spans="1:12">
      <c r="A88" t="s">
        <v>2284</v>
      </c>
      <c r="B88" s="9">
        <v>0</v>
      </c>
      <c r="H88" t="s">
        <v>2281</v>
      </c>
      <c r="I88" s="5">
        <v>8.5115135305431147E-3</v>
      </c>
      <c r="J88" s="5">
        <v>8.5288831180598459E-3</v>
      </c>
      <c r="K88" s="102">
        <v>9.9187210940193532E-3</v>
      </c>
      <c r="L88" s="102">
        <v>1.042347779895955E-2</v>
      </c>
    </row>
    <row r="89" spans="1:12">
      <c r="A89" t="s">
        <v>2285</v>
      </c>
      <c r="B89" s="9">
        <v>0</v>
      </c>
      <c r="H89" t="s">
        <v>2197</v>
      </c>
      <c r="I89" s="5">
        <v>1.0034375000000002E-2</v>
      </c>
      <c r="J89" s="5">
        <v>1.1433333333333332E-2</v>
      </c>
      <c r="K89" s="102">
        <v>1.0062499999999999E-2</v>
      </c>
      <c r="L89" s="102">
        <v>1.023333333333333E-2</v>
      </c>
    </row>
    <row r="90" spans="1:12">
      <c r="A90" t="s">
        <v>2286</v>
      </c>
      <c r="B90" s="9">
        <v>0.05</v>
      </c>
      <c r="H90" t="s">
        <v>2288</v>
      </c>
      <c r="I90" s="5">
        <v>1.2185115102923397E-2</v>
      </c>
      <c r="J90" s="5">
        <v>1.3469004076635279E-2</v>
      </c>
      <c r="K90" s="102">
        <v>1.0216666666666667E-2</v>
      </c>
      <c r="L90" s="102">
        <v>1.0061111111111109E-2</v>
      </c>
    </row>
    <row r="91" spans="1:12">
      <c r="A91" t="s">
        <v>2287</v>
      </c>
      <c r="B91" s="9">
        <v>0</v>
      </c>
      <c r="H91" t="s">
        <v>2271</v>
      </c>
      <c r="I91" s="5">
        <v>8.6515624999999995E-3</v>
      </c>
      <c r="J91" s="5">
        <v>1.14E-2</v>
      </c>
      <c r="K91" s="102">
        <v>1.0563768165925478E-2</v>
      </c>
      <c r="L91" s="102">
        <v>9.6349376581632007E-3</v>
      </c>
    </row>
    <row r="92" spans="1:12">
      <c r="A92" t="s">
        <v>2288</v>
      </c>
      <c r="B92" s="9">
        <v>0.05</v>
      </c>
      <c r="H92" t="s">
        <v>1455</v>
      </c>
      <c r="I92" s="5">
        <v>9.6421874999999997E-3</v>
      </c>
      <c r="J92" s="5">
        <v>1.0758333333333335E-2</v>
      </c>
      <c r="K92" s="102">
        <v>8.1306715117077377E-3</v>
      </c>
      <c r="L92" s="102">
        <v>8.979085729735381E-3</v>
      </c>
    </row>
    <row r="93" spans="1:12">
      <c r="A93" t="s">
        <v>254</v>
      </c>
      <c r="B93" s="2">
        <f>SUM(B72:B92)</f>
        <v>1</v>
      </c>
      <c r="H93" t="s">
        <v>2270</v>
      </c>
      <c r="I93" s="5">
        <v>9.6218749999999985E-3</v>
      </c>
      <c r="J93" s="5">
        <v>1.1841666666666667E-2</v>
      </c>
      <c r="K93" s="102">
        <v>6.1697799189643771E-3</v>
      </c>
      <c r="L93" s="102">
        <v>8.0280472480837497E-3</v>
      </c>
    </row>
    <row r="95" spans="1:12">
      <c r="A95" t="s">
        <v>2264</v>
      </c>
      <c r="B95" t="s">
        <v>1494</v>
      </c>
      <c r="C95" t="s">
        <v>1412</v>
      </c>
      <c r="D95" t="s">
        <v>2268</v>
      </c>
    </row>
    <row r="96" spans="1:12">
      <c r="A96" t="s">
        <v>2265</v>
      </c>
      <c r="B96" s="3">
        <f>(1+(((B66+1)*(B65+1)*(B64+1)*(B63+1)*(B62+1)*(B61+1)*(B60+1)*(B59+1)*(B58+1)*(B57+1)*(B56+1)*(B55+1))-1))^(1/12)-1</f>
        <v>1.1524641505318067E-2</v>
      </c>
      <c r="C96" s="3">
        <f>(1+(((W66+1)*(W65+1)*(W64+1)*(W63+1)*(W62+1)*(W61+1)*(W60+1)*(W59+1)*(W58+1)*(W57+1)*(W56+1)*(W55+1))-1))^(1/12)-1</f>
        <v>1.1760023761842042E-2</v>
      </c>
      <c r="D96" s="3">
        <f>C96/B96</f>
        <v>1.0204242584392198</v>
      </c>
    </row>
    <row r="97" spans="1:9">
      <c r="A97" t="s">
        <v>2266</v>
      </c>
      <c r="B97" s="3">
        <f>AVERAGE(B43:B66)</f>
        <v>1.0216666666666667E-2</v>
      </c>
      <c r="C97" s="3">
        <f>AVERAGE(W43:W66)</f>
        <v>1.0554438931625254E-2</v>
      </c>
      <c r="D97" s="3">
        <f>C97/B97</f>
        <v>1.0330609068474963</v>
      </c>
    </row>
    <row r="98" spans="1:9">
      <c r="A98" t="s">
        <v>2267</v>
      </c>
      <c r="B98" s="3">
        <f>AVERAGE(B31:B66)</f>
        <v>1.0061111111111109E-2</v>
      </c>
      <c r="C98" s="3">
        <f>AVERAGE(W31:W66)</f>
        <v>1.040120544834053E-2</v>
      </c>
      <c r="D98" s="3">
        <f>C98/B98</f>
        <v>1.0338028606854202</v>
      </c>
    </row>
    <row r="99" spans="1:9">
      <c r="B99" s="3"/>
      <c r="C99" s="3"/>
      <c r="D99" s="3"/>
    </row>
    <row r="100" spans="1:9">
      <c r="B100" s="3"/>
      <c r="C100" s="3"/>
      <c r="D100" s="3"/>
    </row>
    <row r="101" spans="1:9">
      <c r="F101" s="5" t="s">
        <v>2264</v>
      </c>
      <c r="G101" s="5" t="s">
        <v>1494</v>
      </c>
      <c r="H101" s="5" t="s">
        <v>1412</v>
      </c>
      <c r="I101" s="5" t="s">
        <v>2268</v>
      </c>
    </row>
    <row r="102" spans="1:9">
      <c r="F102" s="5" t="s">
        <v>2265</v>
      </c>
      <c r="G102" s="5">
        <v>1.1524641505318067E-2</v>
      </c>
      <c r="H102" s="5">
        <v>1.174645588468759E-2</v>
      </c>
      <c r="I102" s="5">
        <v>1.0192469656663217</v>
      </c>
    </row>
    <row r="103" spans="1:9">
      <c r="F103" s="5" t="s">
        <v>2266</v>
      </c>
      <c r="G103" s="5">
        <v>1.0216666666666667E-2</v>
      </c>
      <c r="H103" s="5">
        <v>1.0551729710848758E-2</v>
      </c>
      <c r="I103" s="5">
        <v>1.032795730262521</v>
      </c>
    </row>
    <row r="104" spans="1:9">
      <c r="D104" s="5">
        <v>1.0166591526139646</v>
      </c>
      <c r="F104" s="5" t="s">
        <v>2267</v>
      </c>
      <c r="G104" s="5">
        <v>1.0061111111111109E-2</v>
      </c>
      <c r="H104" s="5">
        <v>1.042586567328313E-2</v>
      </c>
      <c r="I104" s="5">
        <v>1.0362539045781136</v>
      </c>
    </row>
    <row r="105" spans="1:9">
      <c r="D105" s="5">
        <v>1.0341224129622539</v>
      </c>
    </row>
    <row r="106" spans="1:9">
      <c r="D106" s="5">
        <v>1.041914948543911</v>
      </c>
    </row>
    <row r="110" spans="1:9">
      <c r="A110" s="17" t="s">
        <v>62</v>
      </c>
      <c r="B110" s="17" t="s">
        <v>3</v>
      </c>
      <c r="C110" s="17"/>
      <c r="D110" s="17"/>
    </row>
    <row r="111" spans="1:9">
      <c r="A111" s="17" t="s">
        <v>1454</v>
      </c>
      <c r="B111" s="17">
        <v>0.7</v>
      </c>
      <c r="C111" s="17"/>
      <c r="D111" s="17"/>
    </row>
    <row r="112" spans="1:9">
      <c r="A112" s="17" t="s">
        <v>506</v>
      </c>
      <c r="B112" s="17">
        <v>0.09</v>
      </c>
      <c r="C112" s="17"/>
      <c r="D112" s="17"/>
    </row>
    <row r="113" spans="1:4">
      <c r="A113" s="17" t="s">
        <v>1602</v>
      </c>
      <c r="B113" s="17">
        <v>0.09</v>
      </c>
      <c r="C113" s="17"/>
      <c r="D113" s="17"/>
    </row>
    <row r="114" spans="1:4">
      <c r="A114" s="17" t="s">
        <v>2197</v>
      </c>
      <c r="B114" s="17">
        <v>0</v>
      </c>
      <c r="C114" s="17"/>
      <c r="D114" s="17"/>
    </row>
    <row r="115" spans="1:4">
      <c r="A115" s="17" t="s">
        <v>1455</v>
      </c>
      <c r="B115" s="17">
        <v>0</v>
      </c>
      <c r="C115" s="17"/>
      <c r="D115" s="17"/>
    </row>
    <row r="116" spans="1:4">
      <c r="A116" s="17" t="s">
        <v>1450</v>
      </c>
      <c r="B116" s="17">
        <v>0</v>
      </c>
      <c r="C116" s="17"/>
      <c r="D116" s="17"/>
    </row>
    <row r="117" spans="1:4">
      <c r="A117" s="17" t="s">
        <v>1452</v>
      </c>
      <c r="B117" s="17">
        <v>0</v>
      </c>
      <c r="C117" s="17"/>
      <c r="D117" s="17"/>
    </row>
    <row r="118" spans="1:4">
      <c r="A118" s="17" t="s">
        <v>2270</v>
      </c>
      <c r="B118" s="17">
        <v>0</v>
      </c>
      <c r="C118" s="17"/>
      <c r="D118" s="17"/>
    </row>
    <row r="119" spans="1:4">
      <c r="A119" s="17" t="s">
        <v>2271</v>
      </c>
      <c r="B119" s="17">
        <v>0</v>
      </c>
      <c r="C119" s="17"/>
      <c r="D119" s="17"/>
    </row>
    <row r="120" spans="1:4">
      <c r="A120" s="17" t="s">
        <v>2278</v>
      </c>
      <c r="B120" s="17">
        <v>0</v>
      </c>
      <c r="C120" s="17"/>
      <c r="D120" s="17"/>
    </row>
    <row r="121" spans="1:4">
      <c r="A121" s="17" t="s">
        <v>2279</v>
      </c>
      <c r="B121" s="17">
        <v>0</v>
      </c>
      <c r="C121" s="17"/>
      <c r="D121" s="17"/>
    </row>
    <row r="122" spans="1:4">
      <c r="A122" s="17" t="s">
        <v>2280</v>
      </c>
      <c r="B122" s="17">
        <v>0</v>
      </c>
      <c r="C122" s="17"/>
      <c r="D122" s="17"/>
    </row>
    <row r="123" spans="1:4">
      <c r="A123" s="17" t="s">
        <v>2281</v>
      </c>
      <c r="B123" s="17">
        <v>0</v>
      </c>
      <c r="C123" s="17"/>
      <c r="D123" s="17"/>
    </row>
    <row r="124" spans="1:4">
      <c r="A124" s="17" t="s">
        <v>2282</v>
      </c>
      <c r="B124" s="17">
        <v>0</v>
      </c>
      <c r="C124" s="17"/>
      <c r="D124" s="17"/>
    </row>
    <row r="125" spans="1:4">
      <c r="A125" s="17" t="s">
        <v>2283</v>
      </c>
      <c r="B125" s="17">
        <v>0</v>
      </c>
      <c r="C125" s="17"/>
      <c r="D125" s="17"/>
    </row>
    <row r="126" spans="1:4">
      <c r="A126" s="17" t="s">
        <v>2284</v>
      </c>
      <c r="B126" s="17">
        <v>0.06</v>
      </c>
      <c r="C126" s="17"/>
      <c r="D126" s="17"/>
    </row>
    <row r="127" spans="1:4">
      <c r="A127" s="17" t="s">
        <v>2285</v>
      </c>
      <c r="B127" s="17">
        <v>0.06</v>
      </c>
      <c r="C127" s="17"/>
      <c r="D127" s="17"/>
    </row>
    <row r="128" spans="1:4">
      <c r="A128" s="17" t="s">
        <v>2286</v>
      </c>
      <c r="B128" s="17">
        <v>0</v>
      </c>
      <c r="C128" s="17"/>
      <c r="D128" s="17"/>
    </row>
    <row r="129" spans="1:4">
      <c r="A129" s="17" t="s">
        <v>2287</v>
      </c>
      <c r="B129" s="17">
        <v>0</v>
      </c>
      <c r="C129" s="17"/>
      <c r="D129" s="17"/>
    </row>
    <row r="130" spans="1:4">
      <c r="A130" s="17" t="s">
        <v>2288</v>
      </c>
      <c r="B130" s="17">
        <v>0</v>
      </c>
      <c r="C130" s="17"/>
      <c r="D130" s="17"/>
    </row>
    <row r="131" spans="1:4">
      <c r="A131" s="17" t="s">
        <v>254</v>
      </c>
      <c r="B131" s="17">
        <v>1</v>
      </c>
      <c r="C131" s="17"/>
      <c r="D131" s="17"/>
    </row>
    <row r="132" spans="1:4">
      <c r="A132" s="17"/>
      <c r="B132" s="17"/>
      <c r="C132" s="17"/>
      <c r="D132" s="17"/>
    </row>
    <row r="133" spans="1:4">
      <c r="A133" s="17" t="s">
        <v>2264</v>
      </c>
      <c r="B133" s="17" t="s">
        <v>1494</v>
      </c>
      <c r="C133" s="17" t="s">
        <v>1412</v>
      </c>
      <c r="D133" s="17" t="s">
        <v>2268</v>
      </c>
    </row>
    <row r="134" spans="1:4">
      <c r="A134" s="17" t="s">
        <v>2265</v>
      </c>
      <c r="B134" s="17">
        <v>1.1524641505318067E-2</v>
      </c>
      <c r="C134" s="17">
        <v>1.1705306079248912E-2</v>
      </c>
      <c r="D134" s="17">
        <v>1.0156763725663376</v>
      </c>
    </row>
    <row r="135" spans="1:4">
      <c r="A135" s="17" t="s">
        <v>2266</v>
      </c>
      <c r="B135" s="17">
        <v>1.0216666666666667E-2</v>
      </c>
      <c r="C135" s="17">
        <v>1.0506643923374291E-2</v>
      </c>
      <c r="D135" s="17">
        <v>1.0283827657462601</v>
      </c>
    </row>
    <row r="136" spans="1:4">
      <c r="A136" s="17" t="s">
        <v>2267</v>
      </c>
      <c r="B136" s="17">
        <v>1.0061111111111109E-2</v>
      </c>
      <c r="C136" s="17">
        <v>1.0413141686535808E-2</v>
      </c>
      <c r="D136" s="17">
        <v>1.0349892344430953</v>
      </c>
    </row>
    <row r="141" spans="1:4">
      <c r="A141" t="s">
        <v>2289</v>
      </c>
    </row>
    <row r="142" spans="1:4">
      <c r="A142" s="65" t="s">
        <v>62</v>
      </c>
      <c r="B142" t="s">
        <v>3</v>
      </c>
    </row>
    <row r="143" spans="1:4">
      <c r="A143" t="s">
        <v>1454</v>
      </c>
      <c r="B143" s="9">
        <v>0.7</v>
      </c>
    </row>
    <row r="144" spans="1:4">
      <c r="A144" t="s">
        <v>506</v>
      </c>
      <c r="B144" s="9">
        <v>0.05</v>
      </c>
    </row>
    <row r="145" spans="1:4">
      <c r="A145" t="s">
        <v>1602</v>
      </c>
      <c r="B145" s="9">
        <v>0.05</v>
      </c>
    </row>
    <row r="146" spans="1:4">
      <c r="A146" t="s">
        <v>1452</v>
      </c>
      <c r="B146" s="9">
        <v>0.05</v>
      </c>
    </row>
    <row r="147" spans="1:4">
      <c r="A147" t="s">
        <v>2280</v>
      </c>
      <c r="B147" s="9">
        <v>0.05</v>
      </c>
    </row>
    <row r="148" spans="1:4">
      <c r="A148" t="s">
        <v>2285</v>
      </c>
      <c r="B148" s="9">
        <v>0.05</v>
      </c>
    </row>
    <row r="149" spans="1:4">
      <c r="A149" t="s">
        <v>2288</v>
      </c>
      <c r="B149" s="9">
        <v>0.05</v>
      </c>
    </row>
    <row r="150" spans="1:4">
      <c r="A150" t="s">
        <v>254</v>
      </c>
      <c r="B150" s="2">
        <v>1.0000000000000002</v>
      </c>
    </row>
    <row r="151" spans="1:4">
      <c r="A151" t="s">
        <v>2264</v>
      </c>
      <c r="B151" t="s">
        <v>1494</v>
      </c>
      <c r="C151" t="s">
        <v>1412</v>
      </c>
      <c r="D151" t="s">
        <v>2268</v>
      </c>
    </row>
    <row r="152" spans="1:4">
      <c r="A152" t="s">
        <v>2265</v>
      </c>
      <c r="B152" s="3">
        <v>1.1524641505318067E-2</v>
      </c>
      <c r="C152" s="3">
        <v>1.171663226697639E-2</v>
      </c>
      <c r="D152" s="3">
        <v>1.0166591526139646</v>
      </c>
    </row>
    <row r="153" spans="1:4">
      <c r="A153" t="s">
        <v>2266</v>
      </c>
      <c r="B153" s="3">
        <v>1.0216666666666667E-2</v>
      </c>
      <c r="C153" s="3">
        <v>1.0565283985764362E-2</v>
      </c>
      <c r="D153" s="3">
        <v>1.0341224129622539</v>
      </c>
    </row>
    <row r="154" spans="1:4">
      <c r="A154" t="s">
        <v>2267</v>
      </c>
      <c r="B154" s="3">
        <v>1.0061111111111109E-2</v>
      </c>
      <c r="C154" s="3">
        <v>1.0482822065627903E-2</v>
      </c>
      <c r="D154" s="3">
        <v>1.041914948543911</v>
      </c>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EE81E-E64B-7345-B531-E384D22385D7}">
  <dimension ref="A1:K139"/>
  <sheetViews>
    <sheetView tabSelected="1" topLeftCell="A76" workbookViewId="0">
      <selection activeCell="C129" sqref="C129"/>
    </sheetView>
  </sheetViews>
  <sheetFormatPr baseColWidth="10" defaultRowHeight="15"/>
  <cols>
    <col min="1" max="1" width="36.6640625" bestFit="1" customWidth="1"/>
    <col min="2" max="2" width="15" bestFit="1" customWidth="1"/>
    <col min="3" max="3" width="15" style="1" bestFit="1" customWidth="1"/>
    <col min="5" max="5" width="20.1640625" bestFit="1" customWidth="1"/>
    <col min="6" max="6" width="13" bestFit="1" customWidth="1"/>
    <col min="10" max="10" width="21.1640625" bestFit="1" customWidth="1"/>
    <col min="11" max="11" width="30.1640625" bestFit="1" customWidth="1"/>
  </cols>
  <sheetData>
    <row r="1" spans="1:11">
      <c r="A1" t="s">
        <v>240</v>
      </c>
      <c r="B1" s="23">
        <v>46057</v>
      </c>
      <c r="C1"/>
      <c r="J1" s="14" t="s">
        <v>157</v>
      </c>
      <c r="K1" s="14" t="s">
        <v>1868</v>
      </c>
    </row>
    <row r="2" spans="1:11">
      <c r="A2" t="s">
        <v>524</v>
      </c>
      <c r="B2" s="1">
        <v>70000</v>
      </c>
      <c r="C2"/>
      <c r="E2" s="14" t="s">
        <v>157</v>
      </c>
      <c r="F2" s="14" t="s">
        <v>203</v>
      </c>
      <c r="G2" s="14" t="s">
        <v>1859</v>
      </c>
      <c r="H2" s="14" t="s">
        <v>1860</v>
      </c>
      <c r="J2" s="14" t="s">
        <v>505</v>
      </c>
      <c r="K2" s="15" t="s">
        <v>1422</v>
      </c>
    </row>
    <row r="3" spans="1:11">
      <c r="A3" t="s">
        <v>1849</v>
      </c>
      <c r="B3" t="s">
        <v>5</v>
      </c>
      <c r="C3" t="s">
        <v>1850</v>
      </c>
      <c r="E3" s="14" t="s">
        <v>1861</v>
      </c>
      <c r="F3" s="71">
        <v>420584.16</v>
      </c>
      <c r="G3" s="16">
        <v>0.44</v>
      </c>
      <c r="H3" s="62">
        <v>0.16619999999999999</v>
      </c>
      <c r="J3" s="15"/>
      <c r="K3" t="s">
        <v>1926</v>
      </c>
    </row>
    <row r="4" spans="1:11">
      <c r="A4" t="s">
        <v>1811</v>
      </c>
      <c r="B4" s="1">
        <v>0</v>
      </c>
      <c r="C4"/>
      <c r="E4" s="14" t="s">
        <v>1862</v>
      </c>
      <c r="F4" s="71">
        <v>165167.38</v>
      </c>
      <c r="G4" s="16">
        <v>0.17</v>
      </c>
      <c r="H4" s="62">
        <v>0.45329999999999998</v>
      </c>
      <c r="J4" s="15"/>
      <c r="K4" t="s">
        <v>1927</v>
      </c>
    </row>
    <row r="5" spans="1:11">
      <c r="A5" t="s">
        <v>1851</v>
      </c>
      <c r="B5" s="1">
        <v>15000</v>
      </c>
      <c r="C5"/>
      <c r="E5" s="14" t="s">
        <v>1863</v>
      </c>
      <c r="F5" s="71">
        <v>126147.82</v>
      </c>
      <c r="G5" s="16">
        <v>0.13</v>
      </c>
      <c r="H5" s="62">
        <v>0.1115</v>
      </c>
      <c r="J5" s="15"/>
      <c r="K5" t="s">
        <v>1928</v>
      </c>
    </row>
    <row r="6" spans="1:11">
      <c r="A6" t="s">
        <v>1852</v>
      </c>
      <c r="B6" s="1">
        <v>11000</v>
      </c>
      <c r="C6"/>
      <c r="E6" s="14" t="s">
        <v>498</v>
      </c>
      <c r="F6" s="71">
        <v>71639.289999999994</v>
      </c>
      <c r="G6" s="62">
        <v>7.5999999999999998E-2</v>
      </c>
      <c r="H6" s="62">
        <v>0.1976</v>
      </c>
      <c r="J6" s="15"/>
      <c r="K6" t="s">
        <v>1929</v>
      </c>
    </row>
    <row r="7" spans="1:11">
      <c r="A7" t="s">
        <v>1854</v>
      </c>
      <c r="B7" s="1">
        <v>10000</v>
      </c>
      <c r="C7"/>
      <c r="E7" s="14" t="s">
        <v>168</v>
      </c>
      <c r="F7" s="71">
        <v>71016.03</v>
      </c>
      <c r="G7" s="62">
        <v>7.4999999999999997E-2</v>
      </c>
      <c r="H7" s="62">
        <v>0.1168</v>
      </c>
      <c r="J7" s="15"/>
      <c r="K7" t="s">
        <v>1930</v>
      </c>
    </row>
    <row r="8" spans="1:11">
      <c r="A8" t="s">
        <v>1856</v>
      </c>
      <c r="B8" s="1">
        <v>12000</v>
      </c>
      <c r="C8"/>
      <c r="E8" s="14" t="s">
        <v>497</v>
      </c>
      <c r="F8" s="71">
        <v>44000</v>
      </c>
      <c r="G8" s="62">
        <v>4.5999999999999999E-2</v>
      </c>
      <c r="H8" s="62">
        <v>0</v>
      </c>
      <c r="J8" s="15"/>
      <c r="K8" t="s">
        <v>1931</v>
      </c>
    </row>
    <row r="9" spans="1:11">
      <c r="A9" t="s">
        <v>1855</v>
      </c>
      <c r="B9" s="1">
        <v>12000</v>
      </c>
      <c r="C9"/>
      <c r="E9" s="14" t="s">
        <v>1864</v>
      </c>
      <c r="F9" s="71">
        <v>3074.1</v>
      </c>
      <c r="G9" s="15" t="s">
        <v>1865</v>
      </c>
      <c r="H9" s="15" t="s">
        <v>1866</v>
      </c>
      <c r="J9" s="15"/>
      <c r="K9" t="s">
        <v>1932</v>
      </c>
    </row>
    <row r="10" spans="1:11">
      <c r="A10" t="s">
        <v>1857</v>
      </c>
      <c r="B10" s="1">
        <v>10000</v>
      </c>
      <c r="C10"/>
      <c r="J10" s="15"/>
      <c r="K10" t="s">
        <v>1933</v>
      </c>
    </row>
    <row r="11" spans="1:11">
      <c r="B11" s="1"/>
      <c r="C11"/>
      <c r="J11" s="15"/>
      <c r="K11" t="s">
        <v>1934</v>
      </c>
    </row>
    <row r="12" spans="1:11">
      <c r="B12" s="1"/>
      <c r="C12"/>
      <c r="J12" s="14" t="s">
        <v>501</v>
      </c>
      <c r="K12" t="s">
        <v>1979</v>
      </c>
    </row>
    <row r="13" spans="1:11">
      <c r="B13" s="1">
        <f>B2-SUM(B4:B12)</f>
        <v>0</v>
      </c>
      <c r="C13"/>
      <c r="J13" s="15"/>
      <c r="K13" t="s">
        <v>1867</v>
      </c>
    </row>
    <row r="14" spans="1:11">
      <c r="C14"/>
      <c r="J14" s="15"/>
      <c r="K14" t="s">
        <v>1980</v>
      </c>
    </row>
    <row r="15" spans="1:11">
      <c r="C15"/>
      <c r="J15" s="15"/>
      <c r="K15" t="s">
        <v>1981</v>
      </c>
    </row>
    <row r="16" spans="1:11">
      <c r="C16"/>
      <c r="J16" s="15"/>
      <c r="K16" t="s">
        <v>1982</v>
      </c>
    </row>
    <row r="17" spans="1:11">
      <c r="A17">
        <v>901000</v>
      </c>
      <c r="C17"/>
      <c r="J17" s="15"/>
      <c r="K17" t="s">
        <v>1983</v>
      </c>
    </row>
    <row r="18" spans="1:11">
      <c r="A18" s="14" t="s">
        <v>157</v>
      </c>
      <c r="B18" s="14" t="s">
        <v>477</v>
      </c>
      <c r="C18" s="14" t="s">
        <v>1988</v>
      </c>
      <c r="D18" s="14" t="s">
        <v>1989</v>
      </c>
      <c r="E18" s="14" t="s">
        <v>1985</v>
      </c>
      <c r="F18" s="14" t="s">
        <v>1990</v>
      </c>
      <c r="K18" s="15" t="s">
        <v>1984</v>
      </c>
    </row>
    <row r="19" spans="1:11">
      <c r="A19" s="14" t="s">
        <v>500</v>
      </c>
      <c r="B19" s="62">
        <v>0.47</v>
      </c>
      <c r="C19" s="62">
        <v>0.25</v>
      </c>
      <c r="D19" s="62">
        <f>C19-B19</f>
        <v>-0.21999999999999997</v>
      </c>
      <c r="E19" s="16">
        <v>-0.08</v>
      </c>
      <c r="F19" s="62">
        <v>0.41</v>
      </c>
      <c r="G19">
        <f>E19*$A$17</f>
        <v>-72080</v>
      </c>
      <c r="H19" s="3"/>
      <c r="J19" s="20" t="s">
        <v>1996</v>
      </c>
      <c r="K19" t="s">
        <v>1997</v>
      </c>
    </row>
    <row r="20" spans="1:11">
      <c r="A20" s="14" t="s">
        <v>501</v>
      </c>
      <c r="B20" s="62">
        <v>0.14000000000000001</v>
      </c>
      <c r="C20" s="62">
        <v>0.26</v>
      </c>
      <c r="D20" s="62">
        <f t="shared" ref="D20:D24" si="0">C20-B20</f>
        <v>0.12</v>
      </c>
      <c r="E20" s="16">
        <v>0.06</v>
      </c>
      <c r="F20" s="62">
        <v>0.19</v>
      </c>
      <c r="G20">
        <f t="shared" ref="G20:G23" si="1">E20*$A$17</f>
        <v>54060</v>
      </c>
      <c r="H20" s="3"/>
      <c r="J20" s="14" t="s">
        <v>168</v>
      </c>
      <c r="K20" t="s">
        <v>1935</v>
      </c>
    </row>
    <row r="21" spans="1:11">
      <c r="A21" s="14" t="s">
        <v>215</v>
      </c>
      <c r="B21" s="62">
        <v>0.183</v>
      </c>
      <c r="C21" s="62">
        <v>0.125</v>
      </c>
      <c r="D21" s="62">
        <f t="shared" si="0"/>
        <v>-5.7999999999999996E-2</v>
      </c>
      <c r="E21" s="16">
        <v>-0.05</v>
      </c>
      <c r="F21" s="62">
        <v>0.13</v>
      </c>
      <c r="G21">
        <f t="shared" si="1"/>
        <v>-45050</v>
      </c>
      <c r="H21" s="3"/>
      <c r="J21" s="15"/>
      <c r="K21" t="s">
        <v>1936</v>
      </c>
    </row>
    <row r="22" spans="1:11">
      <c r="A22" s="14" t="s">
        <v>502</v>
      </c>
      <c r="B22" s="62">
        <v>7.9000000000000001E-2</v>
      </c>
      <c r="C22" s="62">
        <v>0.125</v>
      </c>
      <c r="D22" s="62">
        <f t="shared" si="0"/>
        <v>4.5999999999999999E-2</v>
      </c>
      <c r="E22" s="16">
        <v>0.03</v>
      </c>
      <c r="F22" s="62">
        <v>0.1</v>
      </c>
      <c r="G22">
        <f t="shared" si="1"/>
        <v>27030</v>
      </c>
      <c r="H22" s="3"/>
      <c r="J22" s="15"/>
      <c r="K22" t="s">
        <v>1937</v>
      </c>
    </row>
    <row r="23" spans="1:11">
      <c r="A23" s="14" t="s">
        <v>1986</v>
      </c>
      <c r="B23" s="62">
        <v>0.128</v>
      </c>
      <c r="C23" s="62">
        <v>0.125</v>
      </c>
      <c r="D23" s="62">
        <f t="shared" si="0"/>
        <v>-3.0000000000000027E-3</v>
      </c>
      <c r="E23" s="16">
        <v>0.04</v>
      </c>
      <c r="F23" s="62">
        <v>0.17</v>
      </c>
      <c r="G23">
        <f t="shared" si="1"/>
        <v>36040</v>
      </c>
      <c r="H23" s="3"/>
      <c r="J23" s="15"/>
      <c r="K23" t="s">
        <v>1938</v>
      </c>
    </row>
    <row r="24" spans="1:11">
      <c r="A24" s="14" t="s">
        <v>503</v>
      </c>
      <c r="B24" s="62">
        <v>0</v>
      </c>
      <c r="C24" s="62">
        <v>0.11499999999999999</v>
      </c>
      <c r="D24" s="62">
        <f t="shared" si="0"/>
        <v>0.11499999999999999</v>
      </c>
      <c r="E24" s="15"/>
      <c r="F24" s="62"/>
      <c r="J24" s="15"/>
      <c r="K24" t="s">
        <v>1939</v>
      </c>
    </row>
    <row r="25" spans="1:11">
      <c r="A25" s="14" t="s">
        <v>1987</v>
      </c>
      <c r="B25" s="25"/>
      <c r="C25" s="25"/>
      <c r="D25" s="76"/>
      <c r="E25" s="76"/>
      <c r="F25" s="76"/>
      <c r="J25" s="15"/>
      <c r="K25" t="s">
        <v>1940</v>
      </c>
    </row>
    <row r="26" spans="1:11">
      <c r="C26"/>
      <c r="J26" s="15"/>
      <c r="K26" t="s">
        <v>1941</v>
      </c>
    </row>
    <row r="27" spans="1:11">
      <c r="A27" s="14" t="s">
        <v>1985</v>
      </c>
      <c r="C27"/>
      <c r="J27" s="15"/>
      <c r="K27" t="s">
        <v>1942</v>
      </c>
    </row>
    <row r="28" spans="1:11">
      <c r="A28" s="14" t="s">
        <v>1991</v>
      </c>
      <c r="C28"/>
      <c r="J28" s="15"/>
      <c r="K28" t="s">
        <v>1943</v>
      </c>
    </row>
    <row r="29" spans="1:11">
      <c r="A29" s="15" t="s">
        <v>1992</v>
      </c>
      <c r="B29" s="1">
        <v>-40000</v>
      </c>
      <c r="C29"/>
      <c r="J29" s="15"/>
      <c r="K29" t="s">
        <v>1944</v>
      </c>
    </row>
    <row r="30" spans="1:11">
      <c r="A30" s="15" t="s">
        <v>1993</v>
      </c>
      <c r="B30" s="1">
        <v>-72000</v>
      </c>
      <c r="C30"/>
      <c r="J30" s="15"/>
      <c r="K30" t="s">
        <v>1945</v>
      </c>
    </row>
    <row r="31" spans="1:11">
      <c r="A31" t="s">
        <v>1998</v>
      </c>
      <c r="B31" s="1">
        <v>-70000</v>
      </c>
      <c r="C31"/>
      <c r="J31" s="15"/>
      <c r="K31" t="s">
        <v>1946</v>
      </c>
    </row>
    <row r="32" spans="1:11">
      <c r="A32" s="14" t="s">
        <v>1994</v>
      </c>
      <c r="B32" s="1"/>
      <c r="C32"/>
      <c r="J32" s="15"/>
      <c r="K32" t="s">
        <v>1947</v>
      </c>
    </row>
    <row r="33" spans="1:11">
      <c r="A33" s="15" t="s">
        <v>1995</v>
      </c>
      <c r="B33" s="1">
        <v>50000</v>
      </c>
      <c r="C33" s="17">
        <f>B33/$A$17</f>
        <v>5.549389567147614E-2</v>
      </c>
      <c r="J33" s="15"/>
      <c r="K33" t="s">
        <v>1948</v>
      </c>
    </row>
    <row r="34" spans="1:11">
      <c r="A34" s="77" t="s">
        <v>1997</v>
      </c>
      <c r="B34" s="1">
        <v>25000</v>
      </c>
      <c r="C34" s="17">
        <f t="shared" ref="C34:C40" si="2">B34/$A$17</f>
        <v>2.774694783573807E-2</v>
      </c>
      <c r="J34" s="15"/>
      <c r="K34" t="s">
        <v>1949</v>
      </c>
    </row>
    <row r="35" spans="1:11">
      <c r="A35" s="19" t="s">
        <v>1851</v>
      </c>
      <c r="B35" s="1">
        <v>15000</v>
      </c>
      <c r="C35" s="17">
        <f t="shared" si="2"/>
        <v>1.6648168701442843E-2</v>
      </c>
      <c r="J35" s="15"/>
      <c r="K35" t="s">
        <v>1950</v>
      </c>
    </row>
    <row r="36" spans="1:11">
      <c r="A36" s="19" t="s">
        <v>1852</v>
      </c>
      <c r="B36" s="1">
        <v>11000</v>
      </c>
      <c r="C36" s="17">
        <f t="shared" si="2"/>
        <v>1.2208657047724751E-2</v>
      </c>
      <c r="J36" s="15"/>
      <c r="K36" t="s">
        <v>1951</v>
      </c>
    </row>
    <row r="37" spans="1:11">
      <c r="A37" s="19" t="s">
        <v>1854</v>
      </c>
      <c r="B37" s="1">
        <v>10000</v>
      </c>
      <c r="C37" s="17">
        <f t="shared" si="2"/>
        <v>1.1098779134295227E-2</v>
      </c>
      <c r="J37" s="15"/>
      <c r="K37" t="s">
        <v>1952</v>
      </c>
    </row>
    <row r="38" spans="1:11">
      <c r="A38" s="19" t="s">
        <v>1856</v>
      </c>
      <c r="B38" s="1">
        <v>12000</v>
      </c>
      <c r="C38" s="17">
        <f t="shared" si="2"/>
        <v>1.3318534961154272E-2</v>
      </c>
      <c r="J38" s="15"/>
      <c r="K38" t="s">
        <v>1953</v>
      </c>
    </row>
    <row r="39" spans="1:11">
      <c r="A39" s="19" t="s">
        <v>1855</v>
      </c>
      <c r="B39" s="1">
        <v>12000</v>
      </c>
      <c r="C39" s="17">
        <f t="shared" si="2"/>
        <v>1.3318534961154272E-2</v>
      </c>
      <c r="J39" s="15"/>
      <c r="K39" t="s">
        <v>1954</v>
      </c>
    </row>
    <row r="40" spans="1:11">
      <c r="A40" s="19" t="s">
        <v>1857</v>
      </c>
      <c r="B40" s="1">
        <v>10000</v>
      </c>
      <c r="C40" s="17">
        <f t="shared" si="2"/>
        <v>1.1098779134295227E-2</v>
      </c>
      <c r="J40" s="14" t="s">
        <v>215</v>
      </c>
      <c r="K40" t="s">
        <v>1955</v>
      </c>
    </row>
    <row r="41" spans="1:11">
      <c r="C41" s="2"/>
      <c r="J41" s="15"/>
      <c r="K41" t="s">
        <v>1956</v>
      </c>
    </row>
    <row r="42" spans="1:11">
      <c r="C42"/>
      <c r="J42" s="15"/>
      <c r="K42" t="s">
        <v>1957</v>
      </c>
    </row>
    <row r="43" spans="1:11">
      <c r="C43"/>
      <c r="J43" s="15"/>
      <c r="K43" t="s">
        <v>1958</v>
      </c>
    </row>
    <row r="44" spans="1:11">
      <c r="C44"/>
      <c r="J44" s="15"/>
      <c r="K44" t="s">
        <v>1959</v>
      </c>
    </row>
    <row r="45" spans="1:11">
      <c r="C45"/>
      <c r="J45" s="15"/>
      <c r="K45" t="s">
        <v>1960</v>
      </c>
    </row>
    <row r="46" spans="1:11">
      <c r="A46" t="s">
        <v>2290</v>
      </c>
      <c r="C46"/>
      <c r="J46" s="15"/>
      <c r="K46" t="s">
        <v>1961</v>
      </c>
    </row>
    <row r="47" spans="1:11">
      <c r="A47" s="14" t="s">
        <v>157</v>
      </c>
      <c r="C47" s="14" t="s">
        <v>1988</v>
      </c>
      <c r="D47" s="14" t="s">
        <v>1989</v>
      </c>
      <c r="E47" s="14" t="s">
        <v>1985</v>
      </c>
      <c r="J47" s="15"/>
      <c r="K47" t="s">
        <v>1962</v>
      </c>
    </row>
    <row r="48" spans="1:11">
      <c r="A48" s="14" t="s">
        <v>500</v>
      </c>
      <c r="B48" s="9">
        <v>0.36</v>
      </c>
      <c r="C48" s="62">
        <v>0.25</v>
      </c>
      <c r="D48" s="62">
        <f>C48-B48</f>
        <v>-0.10999999999999999</v>
      </c>
      <c r="E48" s="16"/>
      <c r="J48" s="15"/>
      <c r="K48" t="s">
        <v>1963</v>
      </c>
    </row>
    <row r="49" spans="1:11">
      <c r="A49" s="14" t="s">
        <v>501</v>
      </c>
      <c r="B49" s="9">
        <v>0.09</v>
      </c>
      <c r="C49" s="62">
        <v>0.26</v>
      </c>
      <c r="D49" s="62">
        <f t="shared" ref="D49:D54" si="3">C49-B49</f>
        <v>0.17</v>
      </c>
      <c r="E49" s="16"/>
      <c r="J49" s="15"/>
      <c r="K49" t="s">
        <v>1964</v>
      </c>
    </row>
    <row r="50" spans="1:11">
      <c r="A50" s="14" t="s">
        <v>215</v>
      </c>
      <c r="B50" s="3">
        <v>0.14000000000000001</v>
      </c>
      <c r="C50" s="62">
        <v>0.125</v>
      </c>
      <c r="D50" s="62">
        <f t="shared" si="3"/>
        <v>-1.5000000000000013E-2</v>
      </c>
      <c r="E50" s="16"/>
      <c r="J50" s="15"/>
      <c r="K50" t="s">
        <v>1965</v>
      </c>
    </row>
    <row r="51" spans="1:11">
      <c r="A51" s="14" t="s">
        <v>502</v>
      </c>
      <c r="B51" s="3">
        <v>0.05</v>
      </c>
      <c r="C51" s="62">
        <v>0.125</v>
      </c>
      <c r="D51" s="62">
        <f t="shared" si="3"/>
        <v>7.4999999999999997E-2</v>
      </c>
      <c r="E51" s="16"/>
      <c r="J51" s="15"/>
      <c r="K51" t="s">
        <v>1966</v>
      </c>
    </row>
    <row r="52" spans="1:11">
      <c r="A52" s="14" t="s">
        <v>1986</v>
      </c>
      <c r="B52" s="3">
        <v>0.05</v>
      </c>
      <c r="C52" s="62">
        <v>0.125</v>
      </c>
      <c r="D52" s="62">
        <f t="shared" si="3"/>
        <v>7.4999999999999997E-2</v>
      </c>
      <c r="E52" s="16"/>
      <c r="J52" s="15"/>
      <c r="K52" t="s">
        <v>1967</v>
      </c>
    </row>
    <row r="53" spans="1:11">
      <c r="A53" s="14" t="s">
        <v>503</v>
      </c>
      <c r="B53" s="3">
        <v>2.5000000000000001E-2</v>
      </c>
      <c r="C53" s="62">
        <v>0.11499999999999999</v>
      </c>
      <c r="D53" s="62">
        <f t="shared" si="3"/>
        <v>0.09</v>
      </c>
      <c r="E53" s="15"/>
      <c r="J53" s="15"/>
      <c r="K53" t="s">
        <v>1968</v>
      </c>
    </row>
    <row r="54" spans="1:11">
      <c r="A54" s="14" t="s">
        <v>524</v>
      </c>
      <c r="B54" s="2" t="e" cm="1">
        <f t="array" ref="B54">SUM(A63:A64/#REF!)</f>
        <v>#REF!</v>
      </c>
      <c r="C54" s="9">
        <v>0</v>
      </c>
      <c r="D54" s="62" t="e">
        <f t="shared" si="3"/>
        <v>#REF!</v>
      </c>
      <c r="J54" s="15"/>
      <c r="K54" t="s">
        <v>1969</v>
      </c>
    </row>
    <row r="55" spans="1:11">
      <c r="C55" s="25"/>
      <c r="D55" s="76"/>
      <c r="E55" s="76"/>
      <c r="J55" s="15"/>
      <c r="K55" t="s">
        <v>1970</v>
      </c>
    </row>
    <row r="56" spans="1:11">
      <c r="A56" s="1"/>
      <c r="C56"/>
      <c r="J56" s="15"/>
      <c r="K56" t="s">
        <v>1971</v>
      </c>
    </row>
    <row r="57" spans="1:11">
      <c r="C57"/>
      <c r="J57" s="15"/>
      <c r="K57" t="s">
        <v>1972</v>
      </c>
    </row>
    <row r="58" spans="1:11">
      <c r="A58" s="107"/>
      <c r="D58" s="3"/>
      <c r="J58" s="14" t="s">
        <v>503</v>
      </c>
      <c r="K58" t="s">
        <v>1973</v>
      </c>
    </row>
    <row r="59" spans="1:11">
      <c r="B59" s="2"/>
      <c r="D59" s="9"/>
      <c r="J59" s="15"/>
      <c r="K59" t="s">
        <v>1974</v>
      </c>
    </row>
    <row r="60" spans="1:11">
      <c r="A60" t="s">
        <v>2291</v>
      </c>
      <c r="C60"/>
      <c r="J60" s="15"/>
      <c r="K60" t="s">
        <v>1975</v>
      </c>
    </row>
    <row r="61" spans="1:11">
      <c r="A61" t="s">
        <v>1997</v>
      </c>
      <c r="B61" t="s">
        <v>2292</v>
      </c>
      <c r="C61" s="1">
        <v>20000</v>
      </c>
    </row>
    <row r="62" spans="1:11">
      <c r="B62" t="s">
        <v>37</v>
      </c>
      <c r="C62"/>
    </row>
    <row r="63" spans="1:11">
      <c r="A63" s="1"/>
      <c r="B63" t="s">
        <v>37</v>
      </c>
      <c r="C63" s="3"/>
    </row>
    <row r="64" spans="1:11">
      <c r="A64" s="1"/>
      <c r="B64" s="1" t="s">
        <v>1863</v>
      </c>
      <c r="C64" s="9"/>
    </row>
    <row r="65" spans="1:4">
      <c r="A65" t="s">
        <v>1602</v>
      </c>
      <c r="B65" s="107" t="s">
        <v>2293</v>
      </c>
      <c r="C65"/>
    </row>
    <row r="66" spans="1:4">
      <c r="B66" t="s">
        <v>2293</v>
      </c>
      <c r="C66"/>
    </row>
    <row r="67" spans="1:4">
      <c r="C67"/>
    </row>
    <row r="68" spans="1:4">
      <c r="C68"/>
    </row>
    <row r="69" spans="1:4">
      <c r="C69"/>
    </row>
    <row r="70" spans="1:4">
      <c r="C70"/>
    </row>
    <row r="71" spans="1:4">
      <c r="C71"/>
    </row>
    <row r="72" spans="1:4">
      <c r="A72" t="s">
        <v>2294</v>
      </c>
      <c r="B72" t="s">
        <v>524</v>
      </c>
      <c r="C72"/>
    </row>
    <row r="73" spans="1:4">
      <c r="A73" s="1">
        <v>890989.83</v>
      </c>
      <c r="B73" s="1">
        <v>236698.86</v>
      </c>
      <c r="C73"/>
    </row>
    <row r="74" spans="1:4">
      <c r="C74"/>
    </row>
    <row r="75" spans="1:4">
      <c r="C75"/>
    </row>
    <row r="76" spans="1:4">
      <c r="A76" t="s">
        <v>1849</v>
      </c>
      <c r="B76" t="s">
        <v>255</v>
      </c>
      <c r="C76" t="s">
        <v>493</v>
      </c>
      <c r="D76" t="s">
        <v>3</v>
      </c>
    </row>
    <row r="77" spans="1:4">
      <c r="A77" t="s">
        <v>2295</v>
      </c>
      <c r="B77" t="s">
        <v>2296</v>
      </c>
      <c r="C77" s="1">
        <v>44000</v>
      </c>
      <c r="D77" s="5">
        <f>C77/SUM($A$73:$B$73)</f>
        <v>3.9017860505455637E-2</v>
      </c>
    </row>
    <row r="78" spans="1:4">
      <c r="A78" t="s">
        <v>2297</v>
      </c>
      <c r="B78" t="s">
        <v>248</v>
      </c>
      <c r="C78" s="1">
        <v>81199.5</v>
      </c>
      <c r="D78" s="5">
        <f t="shared" ref="D78:D90" si="4">C78/SUM($A$73:$B$73)</f>
        <v>7.2005244638926019E-2</v>
      </c>
    </row>
    <row r="79" spans="1:4">
      <c r="A79" t="s">
        <v>2298</v>
      </c>
      <c r="B79" t="s">
        <v>248</v>
      </c>
      <c r="C79" s="1">
        <v>62180.31</v>
      </c>
      <c r="D79" s="5">
        <f t="shared" si="4"/>
        <v>5.5139605949226997E-2</v>
      </c>
    </row>
    <row r="80" spans="1:4">
      <c r="A80" t="s">
        <v>2299</v>
      </c>
      <c r="B80" t="s">
        <v>248</v>
      </c>
      <c r="C80" s="1">
        <v>15084.28</v>
      </c>
      <c r="D80" s="5">
        <f t="shared" si="4"/>
        <v>1.337628029239169E-2</v>
      </c>
    </row>
    <row r="81" spans="1:4">
      <c r="A81" t="s">
        <v>2300</v>
      </c>
      <c r="B81" t="s">
        <v>248</v>
      </c>
      <c r="C81" s="1">
        <v>14646.37</v>
      </c>
      <c r="D81" s="5">
        <f t="shared" si="4"/>
        <v>1.2987955035711143E-2</v>
      </c>
    </row>
    <row r="82" spans="1:4">
      <c r="A82" t="s">
        <v>2301</v>
      </c>
      <c r="B82" t="s">
        <v>248</v>
      </c>
      <c r="C82" s="1">
        <v>10406.48</v>
      </c>
      <c r="D82" s="5">
        <f t="shared" si="4"/>
        <v>9.2281496589275893E-3</v>
      </c>
    </row>
    <row r="83" spans="1:4">
      <c r="A83" t="s">
        <v>2308</v>
      </c>
      <c r="B83" t="s">
        <v>248</v>
      </c>
      <c r="C83" s="1">
        <v>70668.63</v>
      </c>
      <c r="D83" s="5">
        <f t="shared" si="4"/>
        <v>6.2666789714810392E-2</v>
      </c>
    </row>
    <row r="84" spans="1:4">
      <c r="A84" t="s">
        <v>2309</v>
      </c>
      <c r="B84" t="s">
        <v>248</v>
      </c>
      <c r="C84" s="1">
        <v>59236.23</v>
      </c>
      <c r="D84" s="5">
        <f t="shared" si="4"/>
        <v>5.2528885432024691E-2</v>
      </c>
    </row>
    <row r="85" spans="1:4">
      <c r="A85" t="s">
        <v>2310</v>
      </c>
      <c r="B85" t="s">
        <v>248</v>
      </c>
      <c r="C85" s="1">
        <v>48228.1</v>
      </c>
      <c r="D85" s="5">
        <f t="shared" si="4"/>
        <v>4.2767210869162839E-2</v>
      </c>
    </row>
    <row r="86" spans="1:4">
      <c r="A86" t="s">
        <v>2311</v>
      </c>
      <c r="B86" t="s">
        <v>248</v>
      </c>
      <c r="C86" s="1">
        <v>22764.39</v>
      </c>
      <c r="D86" s="5">
        <f t="shared" si="4"/>
        <v>2.0186768034358846E-2</v>
      </c>
    </row>
    <row r="87" spans="1:4">
      <c r="A87" t="s">
        <v>1855</v>
      </c>
      <c r="B87" t="s">
        <v>248</v>
      </c>
      <c r="C87" s="1">
        <v>10041.58</v>
      </c>
      <c r="D87" s="5">
        <f t="shared" si="4"/>
        <v>8.9045674475993902E-3</v>
      </c>
    </row>
    <row r="88" spans="1:4">
      <c r="A88" t="s">
        <v>2312</v>
      </c>
      <c r="B88" t="s">
        <v>248</v>
      </c>
      <c r="C88" s="1">
        <v>6737.97</v>
      </c>
      <c r="D88" s="5">
        <f t="shared" si="4"/>
        <v>5.9750266715896568E-3</v>
      </c>
    </row>
    <row r="89" spans="1:4">
      <c r="A89" t="s">
        <v>2313</v>
      </c>
      <c r="B89" t="s">
        <v>248</v>
      </c>
      <c r="C89" s="1">
        <v>3561.81</v>
      </c>
      <c r="D89" s="5">
        <f t="shared" si="4"/>
        <v>3.1585046756122028E-3</v>
      </c>
    </row>
    <row r="90" spans="1:4">
      <c r="A90" t="s">
        <v>2314</v>
      </c>
      <c r="B90" t="s">
        <v>248</v>
      </c>
      <c r="C90" s="1">
        <v>2607.12</v>
      </c>
      <c r="D90" s="5">
        <f t="shared" si="4"/>
        <v>2.3119146472950795E-3</v>
      </c>
    </row>
    <row r="91" spans="1:4">
      <c r="A91" s="108" t="s">
        <v>2302</v>
      </c>
      <c r="B91" t="s">
        <v>1863</v>
      </c>
      <c r="C91" s="1">
        <v>65850.75</v>
      </c>
      <c r="D91" s="5">
        <f>C91/SUM($A$73:$B$73)</f>
        <v>5.8394440401809834E-2</v>
      </c>
    </row>
    <row r="92" spans="1:4">
      <c r="A92" t="s">
        <v>2303</v>
      </c>
      <c r="B92" t="s">
        <v>1863</v>
      </c>
      <c r="C92" s="1">
        <v>47754.720000000001</v>
      </c>
      <c r="D92" s="5">
        <f>C92/SUM($A$73:$B$73)</f>
        <v>4.2347431896297555E-2</v>
      </c>
    </row>
    <row r="93" spans="1:4">
      <c r="A93" t="s">
        <v>2304</v>
      </c>
      <c r="B93" t="s">
        <v>1863</v>
      </c>
      <c r="C93" s="1">
        <v>11272.92</v>
      </c>
      <c r="D93" s="5">
        <f>C93/SUM($A$73:$B$73)</f>
        <v>9.9964822738445661E-3</v>
      </c>
    </row>
    <row r="94" spans="1:4">
      <c r="A94" t="s">
        <v>2305</v>
      </c>
      <c r="B94" t="s">
        <v>498</v>
      </c>
      <c r="C94" s="1">
        <v>41352.26</v>
      </c>
      <c r="D94" s="5">
        <f>C94/SUM($A$73:$B$73)</f>
        <v>3.6669925278757565E-2</v>
      </c>
    </row>
    <row r="95" spans="1:4">
      <c r="A95" t="s">
        <v>2306</v>
      </c>
      <c r="B95" t="s">
        <v>498</v>
      </c>
      <c r="C95" s="1">
        <v>20145.79</v>
      </c>
      <c r="D95" s="5">
        <f>C95/SUM($A$73:$B$73)</f>
        <v>1.786467327255007E-2</v>
      </c>
    </row>
    <row r="96" spans="1:4">
      <c r="A96" t="s">
        <v>2307</v>
      </c>
      <c r="B96" t="s">
        <v>498</v>
      </c>
      <c r="C96" s="1">
        <v>9615.7000000000007</v>
      </c>
      <c r="D96" s="5">
        <f>C96/SUM($A$73:$B$73)</f>
        <v>8.526910028688859E-3</v>
      </c>
    </row>
    <row r="97" spans="1:4">
      <c r="A97" t="s">
        <v>2315</v>
      </c>
      <c r="B97" t="s">
        <v>37</v>
      </c>
      <c r="C97" s="1">
        <v>41536.43</v>
      </c>
      <c r="D97" s="5">
        <f t="shared" ref="D97:D113" si="5">C97/SUM($A$73:$B$73)</f>
        <v>3.6833241628059607E-2</v>
      </c>
    </row>
    <row r="98" spans="1:4">
      <c r="A98" t="s">
        <v>1851</v>
      </c>
      <c r="B98" t="s">
        <v>37</v>
      </c>
      <c r="C98" s="1">
        <v>9687.3799999999992</v>
      </c>
      <c r="D98" s="5">
        <f t="shared" si="5"/>
        <v>8.5904736705304727E-3</v>
      </c>
    </row>
    <row r="99" spans="1:4">
      <c r="A99" t="s">
        <v>1852</v>
      </c>
      <c r="B99" t="s">
        <v>37</v>
      </c>
      <c r="C99" s="1">
        <v>9634.14</v>
      </c>
      <c r="D99" s="5">
        <f t="shared" si="5"/>
        <v>8.5432620593188704E-3</v>
      </c>
    </row>
    <row r="100" spans="1:4">
      <c r="A100" t="s">
        <v>1854</v>
      </c>
      <c r="B100" t="s">
        <v>37</v>
      </c>
      <c r="C100" s="1">
        <v>9595.75</v>
      </c>
      <c r="D100" s="5">
        <f t="shared" si="5"/>
        <v>8.5092189760278616E-3</v>
      </c>
    </row>
    <row r="101" spans="1:4">
      <c r="A101" t="s">
        <v>2316</v>
      </c>
      <c r="B101" t="s">
        <v>2328</v>
      </c>
      <c r="C101" s="1">
        <v>25870</v>
      </c>
      <c r="D101" s="5">
        <f t="shared" si="5"/>
        <v>2.294072843809403E-2</v>
      </c>
    </row>
    <row r="102" spans="1:4">
      <c r="A102" t="s">
        <v>2317</v>
      </c>
      <c r="B102" t="s">
        <v>2328</v>
      </c>
      <c r="C102" s="1">
        <v>25243.9</v>
      </c>
      <c r="D102" s="5">
        <f t="shared" si="5"/>
        <v>2.2385522018492535E-2</v>
      </c>
    </row>
    <row r="103" spans="1:4">
      <c r="A103" t="s">
        <v>2318</v>
      </c>
      <c r="B103" t="s">
        <v>2328</v>
      </c>
      <c r="C103" s="1">
        <v>21571.200000000001</v>
      </c>
      <c r="D103" s="5">
        <f t="shared" si="5"/>
        <v>1.9128683466711014E-2</v>
      </c>
    </row>
    <row r="104" spans="1:4">
      <c r="A104" t="s">
        <v>2319</v>
      </c>
      <c r="B104" t="s">
        <v>2328</v>
      </c>
      <c r="C104" s="1">
        <v>21305.25</v>
      </c>
      <c r="D104" s="5">
        <f t="shared" si="5"/>
        <v>1.8892847103042242E-2</v>
      </c>
    </row>
    <row r="105" spans="1:4">
      <c r="A105" t="s">
        <v>2320</v>
      </c>
      <c r="B105" t="s">
        <v>2328</v>
      </c>
      <c r="C105" s="1">
        <v>21248.37</v>
      </c>
      <c r="D105" s="5">
        <f t="shared" si="5"/>
        <v>1.8842407650643371E-2</v>
      </c>
    </row>
    <row r="106" spans="1:4">
      <c r="A106" t="s">
        <v>2321</v>
      </c>
      <c r="B106" t="s">
        <v>2328</v>
      </c>
      <c r="C106" s="1">
        <v>12362.4</v>
      </c>
      <c r="D106" s="5">
        <f t="shared" si="5"/>
        <v>1.0962599970741926E-2</v>
      </c>
    </row>
    <row r="107" spans="1:4">
      <c r="A107" t="s">
        <v>2322</v>
      </c>
      <c r="B107" t="s">
        <v>2328</v>
      </c>
      <c r="C107" s="1">
        <v>8713.17</v>
      </c>
      <c r="D107" s="5">
        <f t="shared" si="5"/>
        <v>7.7265739004618384E-3</v>
      </c>
    </row>
    <row r="108" spans="1:4">
      <c r="A108" t="s">
        <v>2323</v>
      </c>
      <c r="B108" t="s">
        <v>2328</v>
      </c>
      <c r="C108" s="1">
        <v>8675.1</v>
      </c>
      <c r="D108" s="5">
        <f t="shared" si="5"/>
        <v>7.6928145834290499E-3</v>
      </c>
    </row>
    <row r="109" spans="1:4">
      <c r="A109" t="s">
        <v>2324</v>
      </c>
      <c r="B109" t="s">
        <v>2328</v>
      </c>
      <c r="C109" s="1">
        <v>8674.86</v>
      </c>
      <c r="D109" s="5">
        <f t="shared" si="5"/>
        <v>7.6926017587353838E-3</v>
      </c>
    </row>
    <row r="110" spans="1:4">
      <c r="A110" t="s">
        <v>2325</v>
      </c>
      <c r="B110" t="s">
        <v>2328</v>
      </c>
      <c r="C110" s="1">
        <v>8417.76</v>
      </c>
      <c r="D110" s="5">
        <f t="shared" si="5"/>
        <v>7.4646133056455507E-3</v>
      </c>
    </row>
    <row r="111" spans="1:4">
      <c r="A111" t="s">
        <v>2326</v>
      </c>
      <c r="B111" t="s">
        <v>2328</v>
      </c>
      <c r="C111" s="1">
        <v>8370.18</v>
      </c>
      <c r="D111" s="5">
        <f t="shared" si="5"/>
        <v>7.422420810126242E-3</v>
      </c>
    </row>
    <row r="112" spans="1:4">
      <c r="A112" t="s">
        <v>2327</v>
      </c>
      <c r="B112" t="s">
        <v>2328</v>
      </c>
      <c r="C112" s="1">
        <v>459</v>
      </c>
      <c r="D112" s="5">
        <f t="shared" si="5"/>
        <v>4.0702722663645767E-4</v>
      </c>
    </row>
    <row r="113" spans="1:4">
      <c r="A113" t="s">
        <v>524</v>
      </c>
      <c r="B113" t="s">
        <v>524</v>
      </c>
      <c r="C113" s="1">
        <f>B73</f>
        <v>236698.86</v>
      </c>
      <c r="D113" s="5">
        <f t="shared" si="5"/>
        <v>0.20989734321091755</v>
      </c>
    </row>
    <row r="115" spans="1:4">
      <c r="A115" s="14" t="s">
        <v>157</v>
      </c>
      <c r="B115" t="s">
        <v>477</v>
      </c>
      <c r="C115" s="14" t="s">
        <v>1988</v>
      </c>
      <c r="D115" s="14" t="s">
        <v>1989</v>
      </c>
    </row>
    <row r="116" spans="1:4">
      <c r="A116" s="14" t="s">
        <v>500</v>
      </c>
      <c r="B116" s="2">
        <f>36.12%</f>
        <v>0.36119999999999997</v>
      </c>
      <c r="C116" s="62">
        <v>0.25</v>
      </c>
      <c r="D116" s="62">
        <f>C116-B116</f>
        <v>-0.11119999999999997</v>
      </c>
    </row>
    <row r="117" spans="1:4">
      <c r="A117" s="14" t="s">
        <v>501</v>
      </c>
      <c r="B117" s="2">
        <v>0.11070000000000001</v>
      </c>
      <c r="C117" s="62">
        <v>0.26</v>
      </c>
      <c r="D117" s="62">
        <f t="shared" ref="D117:D122" si="6">C117-B117</f>
        <v>0.14929999999999999</v>
      </c>
    </row>
    <row r="118" spans="1:4">
      <c r="A118" s="14" t="s">
        <v>215</v>
      </c>
      <c r="B118" s="2">
        <v>0.15160000000000001</v>
      </c>
      <c r="C118" s="62">
        <v>0.125</v>
      </c>
      <c r="D118" s="62">
        <f t="shared" si="6"/>
        <v>-2.6600000000000013E-2</v>
      </c>
    </row>
    <row r="119" spans="1:4">
      <c r="A119" s="14" t="s">
        <v>502</v>
      </c>
      <c r="B119" s="2">
        <v>6.3100000000000003E-2</v>
      </c>
      <c r="C119" s="62">
        <v>0.125</v>
      </c>
      <c r="D119" s="62">
        <f t="shared" si="6"/>
        <v>6.1899999999999997E-2</v>
      </c>
    </row>
    <row r="120" spans="1:4">
      <c r="A120" s="14" t="s">
        <v>1986</v>
      </c>
      <c r="B120" s="2">
        <v>6.25E-2</v>
      </c>
      <c r="C120" s="62">
        <v>0.125</v>
      </c>
      <c r="D120" s="62">
        <f t="shared" si="6"/>
        <v>6.25E-2</v>
      </c>
    </row>
    <row r="121" spans="1:4">
      <c r="A121" s="14" t="s">
        <v>503</v>
      </c>
      <c r="B121" s="2">
        <v>0</v>
      </c>
      <c r="C121" s="62">
        <v>0.11499999999999999</v>
      </c>
      <c r="D121" s="62">
        <f t="shared" si="6"/>
        <v>0.11499999999999999</v>
      </c>
    </row>
    <row r="122" spans="1:4">
      <c r="A122" s="14" t="s">
        <v>524</v>
      </c>
      <c r="B122" s="2"/>
      <c r="C122" s="9">
        <v>0</v>
      </c>
      <c r="D122" s="62"/>
    </row>
    <row r="126" spans="1:4">
      <c r="A126" t="s">
        <v>2291</v>
      </c>
      <c r="B126" t="s">
        <v>255</v>
      </c>
      <c r="C126" s="1" t="s">
        <v>5</v>
      </c>
      <c r="D126" t="s">
        <v>2331</v>
      </c>
    </row>
    <row r="127" spans="1:4">
      <c r="A127" t="s">
        <v>1997</v>
      </c>
      <c r="B127" t="s">
        <v>2292</v>
      </c>
      <c r="C127" s="1">
        <v>25000</v>
      </c>
      <c r="D127" s="5">
        <f>C127/SUM($A$73:$B$73)</f>
        <v>2.2169238923554338E-2</v>
      </c>
    </row>
    <row r="128" spans="1:4">
      <c r="B128" s="96" t="s">
        <v>37</v>
      </c>
      <c r="D128" s="5">
        <f t="shared" ref="D128:D137" si="7">C128/SUM($A$73:$B$73)</f>
        <v>0</v>
      </c>
    </row>
    <row r="129" spans="1:4">
      <c r="B129" s="96" t="s">
        <v>37</v>
      </c>
      <c r="D129" s="5">
        <f t="shared" si="7"/>
        <v>0</v>
      </c>
    </row>
    <row r="130" spans="1:4">
      <c r="A130" t="s">
        <v>2330</v>
      </c>
      <c r="B130" s="96" t="s">
        <v>250</v>
      </c>
      <c r="C130" s="1">
        <v>50000</v>
      </c>
      <c r="D130" s="5">
        <f t="shared" si="7"/>
        <v>4.4338477847108676E-2</v>
      </c>
    </row>
    <row r="131" spans="1:4">
      <c r="A131" t="s">
        <v>1602</v>
      </c>
      <c r="B131" s="96" t="s">
        <v>2329</v>
      </c>
      <c r="C131" s="1">
        <v>30000</v>
      </c>
      <c r="D131" s="5">
        <f t="shared" si="7"/>
        <v>2.6603086708265205E-2</v>
      </c>
    </row>
    <row r="132" spans="1:4">
      <c r="B132" s="96" t="s">
        <v>2293</v>
      </c>
      <c r="D132" s="5">
        <f t="shared" si="7"/>
        <v>0</v>
      </c>
    </row>
    <row r="133" spans="1:4">
      <c r="D133" s="5">
        <f t="shared" si="7"/>
        <v>0</v>
      </c>
    </row>
    <row r="134" spans="1:4">
      <c r="D134" s="5">
        <f t="shared" si="7"/>
        <v>0</v>
      </c>
    </row>
    <row r="135" spans="1:4">
      <c r="D135" s="5">
        <f t="shared" si="7"/>
        <v>0</v>
      </c>
    </row>
    <row r="136" spans="1:4">
      <c r="D136" s="5">
        <f t="shared" si="7"/>
        <v>0</v>
      </c>
    </row>
    <row r="137" spans="1:4">
      <c r="D137" s="5">
        <f t="shared" si="7"/>
        <v>0</v>
      </c>
    </row>
    <row r="138" spans="1:4">
      <c r="A138" t="s">
        <v>524</v>
      </c>
      <c r="C138" s="109">
        <f>236698.86-SUM(C127:C137)</f>
        <v>131698.85999999999</v>
      </c>
    </row>
    <row r="139" spans="1:4">
      <c r="A139" s="109"/>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3FF37-DEA2-DC4D-ADB9-3AF07C6B7F85}">
  <dimension ref="A1:P143"/>
  <sheetViews>
    <sheetView workbookViewId="0">
      <selection activeCell="N143" sqref="A127:N143"/>
    </sheetView>
  </sheetViews>
  <sheetFormatPr baseColWidth="10" defaultRowHeight="15"/>
  <sheetData>
    <row r="1" spans="1:16">
      <c r="A1" t="s">
        <v>1435</v>
      </c>
    </row>
    <row r="2" spans="1:16">
      <c r="A2" t="s">
        <v>1438</v>
      </c>
    </row>
    <row r="3" spans="1:16">
      <c r="A3" t="s">
        <v>1436</v>
      </c>
      <c r="C3" t="s">
        <v>42</v>
      </c>
      <c r="D3" t="s">
        <v>43</v>
      </c>
      <c r="E3" t="s">
        <v>44</v>
      </c>
      <c r="F3" t="s">
        <v>45</v>
      </c>
      <c r="G3" t="s">
        <v>46</v>
      </c>
      <c r="H3" t="s">
        <v>47</v>
      </c>
      <c r="I3" t="s">
        <v>48</v>
      </c>
      <c r="J3" t="s">
        <v>49</v>
      </c>
      <c r="K3" t="s">
        <v>50</v>
      </c>
      <c r="L3" t="s">
        <v>51</v>
      </c>
      <c r="M3" t="s">
        <v>52</v>
      </c>
      <c r="N3" t="s">
        <v>53</v>
      </c>
      <c r="O3" t="s">
        <v>1437</v>
      </c>
      <c r="P3" t="s">
        <v>54</v>
      </c>
    </row>
    <row r="4" spans="1:16">
      <c r="A4">
        <v>2026</v>
      </c>
      <c r="B4" t="s">
        <v>1438</v>
      </c>
      <c r="C4" s="3">
        <v>1.04E-2</v>
      </c>
      <c r="D4" t="s">
        <v>1439</v>
      </c>
      <c r="E4" t="s">
        <v>1439</v>
      </c>
      <c r="F4" t="s">
        <v>1439</v>
      </c>
      <c r="G4" t="s">
        <v>1439</v>
      </c>
      <c r="H4" t="s">
        <v>1439</v>
      </c>
      <c r="I4" t="s">
        <v>1439</v>
      </c>
      <c r="J4" t="s">
        <v>1439</v>
      </c>
      <c r="K4" t="s">
        <v>1439</v>
      </c>
      <c r="L4" t="s">
        <v>1439</v>
      </c>
      <c r="M4" t="s">
        <v>1439</v>
      </c>
      <c r="N4" t="s">
        <v>1439</v>
      </c>
      <c r="O4" s="3">
        <v>1.04E-2</v>
      </c>
      <c r="P4" s="3">
        <v>0.72170000000000001</v>
      </c>
    </row>
    <row r="5" spans="1:16">
      <c r="C5" s="3">
        <v>1.1084000000000001</v>
      </c>
      <c r="O5" s="3">
        <v>1.1084000000000001</v>
      </c>
      <c r="P5" s="3">
        <v>1.0889</v>
      </c>
    </row>
    <row r="6" spans="1:16">
      <c r="A6">
        <v>2025</v>
      </c>
      <c r="B6" t="s">
        <v>1438</v>
      </c>
      <c r="C6" s="3">
        <v>1.1900000000000001E-2</v>
      </c>
      <c r="D6" s="3">
        <v>1.2E-2</v>
      </c>
      <c r="E6" s="3">
        <v>1.14E-2</v>
      </c>
      <c r="F6" s="3">
        <v>1.12E-2</v>
      </c>
      <c r="G6" s="3">
        <v>1.2800000000000001E-2</v>
      </c>
      <c r="H6" s="3">
        <v>1.1599999999999999E-2</v>
      </c>
      <c r="I6" s="3">
        <v>1.37E-2</v>
      </c>
      <c r="J6" s="3">
        <v>1.14E-2</v>
      </c>
      <c r="K6" s="3">
        <v>8.6999999999999994E-3</v>
      </c>
      <c r="L6" s="3">
        <v>9.2999999999999992E-3</v>
      </c>
      <c r="M6" s="3">
        <v>1.17E-2</v>
      </c>
      <c r="N6" s="3">
        <v>1.24E-2</v>
      </c>
      <c r="O6" s="3">
        <v>0.14710000000000001</v>
      </c>
      <c r="P6" s="3">
        <v>0.70389999999999997</v>
      </c>
    </row>
    <row r="7" spans="1:16">
      <c r="C7" s="3">
        <v>1.1789000000000001</v>
      </c>
      <c r="D7" s="3">
        <v>1.2144999999999999</v>
      </c>
      <c r="E7" s="3">
        <v>1.1887000000000001</v>
      </c>
      <c r="F7" s="3">
        <v>1.0626</v>
      </c>
      <c r="G7" s="3">
        <v>1.1218999999999999</v>
      </c>
      <c r="H7" s="3">
        <v>1.0585</v>
      </c>
      <c r="I7" s="3">
        <v>1.0771999999999999</v>
      </c>
      <c r="J7" s="3">
        <v>0.97719999999999996</v>
      </c>
      <c r="K7" s="3">
        <v>0.71050000000000002</v>
      </c>
      <c r="L7" s="3">
        <v>0.7288</v>
      </c>
      <c r="M7" s="3">
        <v>1.1095999999999999</v>
      </c>
      <c r="N7" s="3">
        <v>1.0177</v>
      </c>
      <c r="O7" s="3">
        <v>1.0278</v>
      </c>
      <c r="P7" s="3">
        <v>1.0875999999999999</v>
      </c>
    </row>
    <row r="8" spans="1:16">
      <c r="A8">
        <v>2024</v>
      </c>
      <c r="B8" t="s">
        <v>1438</v>
      </c>
      <c r="C8" s="3">
        <v>1.38E-2</v>
      </c>
      <c r="D8" s="3">
        <v>1.11E-2</v>
      </c>
      <c r="E8" s="3">
        <v>1.11E-2</v>
      </c>
      <c r="F8" s="3">
        <v>1.0200000000000001E-2</v>
      </c>
      <c r="G8" s="3">
        <v>1.21E-2</v>
      </c>
      <c r="H8" s="3">
        <v>9.5999999999999992E-3</v>
      </c>
      <c r="I8" s="3">
        <v>1.1299999999999999E-2</v>
      </c>
      <c r="J8" s="3">
        <v>1.0800000000000001E-2</v>
      </c>
      <c r="K8" s="3">
        <v>1.12E-2</v>
      </c>
      <c r="L8" s="3">
        <v>9.2999999999999992E-3</v>
      </c>
      <c r="M8" s="3">
        <v>8.2000000000000007E-3</v>
      </c>
      <c r="N8" s="3">
        <v>4.7000000000000002E-3</v>
      </c>
      <c r="O8" s="3">
        <v>0.1305</v>
      </c>
      <c r="P8" s="3">
        <v>0.4854</v>
      </c>
    </row>
    <row r="9" spans="1:16">
      <c r="C9" s="3">
        <v>1.4259999999999999</v>
      </c>
      <c r="D9" s="3">
        <v>1.3813</v>
      </c>
      <c r="E9" s="3">
        <v>1.3318000000000001</v>
      </c>
      <c r="F9" s="3">
        <v>1.1496999999999999</v>
      </c>
      <c r="G9" s="3">
        <v>1.4508000000000001</v>
      </c>
      <c r="H9" s="3">
        <v>1.2226999999999999</v>
      </c>
      <c r="I9" s="3">
        <v>1.2504</v>
      </c>
      <c r="J9" s="3">
        <v>1.2394000000000001</v>
      </c>
      <c r="K9" s="3">
        <v>1.3372999999999999</v>
      </c>
      <c r="L9" s="3">
        <v>0.99890000000000001</v>
      </c>
      <c r="M9" s="3">
        <v>1.0425</v>
      </c>
      <c r="N9" s="3">
        <v>0.50539999999999996</v>
      </c>
      <c r="O9" s="3">
        <v>1.2004999999999999</v>
      </c>
      <c r="P9" s="3">
        <v>1.1007</v>
      </c>
    </row>
    <row r="10" spans="1:16">
      <c r="A10">
        <v>2023</v>
      </c>
      <c r="B10" t="s">
        <v>1438</v>
      </c>
      <c r="C10" s="3">
        <v>-4.7000000000000002E-3</v>
      </c>
      <c r="D10" s="3">
        <v>3.7000000000000002E-3</v>
      </c>
      <c r="E10" s="3">
        <v>8.8000000000000005E-3</v>
      </c>
      <c r="F10" s="3">
        <v>7.9000000000000008E-3</v>
      </c>
      <c r="G10" s="3">
        <v>1.17E-2</v>
      </c>
      <c r="H10" s="3">
        <v>1.38E-2</v>
      </c>
      <c r="I10" s="3">
        <v>1.34E-2</v>
      </c>
      <c r="J10" s="3">
        <v>1.6E-2</v>
      </c>
      <c r="K10" s="3">
        <v>1.18E-2</v>
      </c>
      <c r="L10" s="3">
        <v>1.1299999999999999E-2</v>
      </c>
      <c r="M10" s="3">
        <v>1.24E-2</v>
      </c>
      <c r="N10" s="3">
        <v>1.0699999999999999E-2</v>
      </c>
      <c r="O10" s="3">
        <v>0.1231</v>
      </c>
      <c r="P10" s="3">
        <v>0.31390000000000001</v>
      </c>
    </row>
    <row r="11" spans="1:16">
      <c r="C11" s="3">
        <v>-0.4163</v>
      </c>
      <c r="D11" s="3">
        <v>0.40679999999999999</v>
      </c>
      <c r="E11" s="3">
        <v>0.74909999999999999</v>
      </c>
      <c r="F11" s="3">
        <v>0.86119999999999997</v>
      </c>
      <c r="G11" s="3">
        <v>1.0385</v>
      </c>
      <c r="H11" s="3">
        <v>1.2866</v>
      </c>
      <c r="I11" s="3">
        <v>1.2493000000000001</v>
      </c>
      <c r="J11" s="3">
        <v>1.4003000000000001</v>
      </c>
      <c r="K11" s="3">
        <v>1.2119</v>
      </c>
      <c r="L11" s="3">
        <v>1.1344000000000001</v>
      </c>
      <c r="M11" s="3">
        <v>1.3512</v>
      </c>
      <c r="N11" s="3">
        <v>1.1942999999999999</v>
      </c>
      <c r="O11" s="3">
        <v>0.94330000000000003</v>
      </c>
      <c r="P11" s="3">
        <v>1.0474000000000001</v>
      </c>
    </row>
    <row r="12" spans="1:16">
      <c r="A12">
        <v>2022</v>
      </c>
      <c r="B12" t="s">
        <v>1438</v>
      </c>
      <c r="C12" s="3">
        <v>8.0999999999999996E-3</v>
      </c>
      <c r="D12" s="3">
        <v>8.8999999999999999E-3</v>
      </c>
      <c r="E12" s="3">
        <v>1.0699999999999999E-2</v>
      </c>
      <c r="F12" s="3">
        <v>8.8000000000000005E-3</v>
      </c>
      <c r="G12" s="3">
        <v>1.12E-2</v>
      </c>
      <c r="H12" s="3">
        <v>1.1599999999999999E-2</v>
      </c>
      <c r="I12" s="3">
        <v>1.09E-2</v>
      </c>
      <c r="J12" s="3">
        <v>1.29E-2</v>
      </c>
      <c r="K12" s="3">
        <v>1.2500000000000001E-2</v>
      </c>
      <c r="L12" s="3">
        <v>1.2E-2</v>
      </c>
      <c r="M12" s="3">
        <v>1.0999999999999999E-2</v>
      </c>
      <c r="N12" s="3">
        <v>1.17E-2</v>
      </c>
      <c r="O12" s="3">
        <v>0.1384</v>
      </c>
      <c r="P12" s="3">
        <v>0.1699</v>
      </c>
    </row>
    <row r="13" spans="1:16">
      <c r="C13" s="3">
        <v>1.111</v>
      </c>
      <c r="D13" s="3">
        <v>1.1843999999999999</v>
      </c>
      <c r="E13" s="3">
        <v>1.1620999999999999</v>
      </c>
      <c r="F13" s="3">
        <v>1.0569999999999999</v>
      </c>
      <c r="G13" s="3">
        <v>1.0854999999999999</v>
      </c>
      <c r="H13" s="3">
        <v>1.1409</v>
      </c>
      <c r="I13" s="3">
        <v>1.0580000000000001</v>
      </c>
      <c r="J13" s="3">
        <v>1.1080000000000001</v>
      </c>
      <c r="K13" s="3">
        <v>1.1704000000000001</v>
      </c>
      <c r="L13" s="3">
        <v>1.1716</v>
      </c>
      <c r="M13" s="3">
        <v>1.075</v>
      </c>
      <c r="N13" s="3">
        <v>1.0414000000000001</v>
      </c>
      <c r="O13" s="3">
        <v>1.119</v>
      </c>
      <c r="P13" s="3">
        <v>1.1352</v>
      </c>
    </row>
    <row r="14" spans="1:16">
      <c r="A14">
        <v>2021</v>
      </c>
      <c r="B14" t="s">
        <v>1438</v>
      </c>
      <c r="C14" t="s">
        <v>1439</v>
      </c>
      <c r="D14" t="s">
        <v>1439</v>
      </c>
      <c r="E14" t="s">
        <v>1439</v>
      </c>
      <c r="F14" t="s">
        <v>1439</v>
      </c>
      <c r="G14" t="s">
        <v>1439</v>
      </c>
      <c r="H14" t="s">
        <v>1439</v>
      </c>
      <c r="I14" t="s">
        <v>1439</v>
      </c>
      <c r="J14" s="3">
        <v>2.9999999999999997E-4</v>
      </c>
      <c r="K14" s="3">
        <v>7.0000000000000001E-3</v>
      </c>
      <c r="L14" s="3">
        <v>5.3E-3</v>
      </c>
      <c r="M14" s="3">
        <v>6.4999999999999997E-3</v>
      </c>
      <c r="N14" s="3">
        <v>8.3000000000000001E-3</v>
      </c>
      <c r="O14" s="3">
        <v>2.76E-2</v>
      </c>
      <c r="P14" s="3">
        <v>2.76E-2</v>
      </c>
    </row>
    <row r="15" spans="1:16">
      <c r="J15" s="3">
        <v>1.6637999999999999</v>
      </c>
      <c r="K15" s="3">
        <v>1.5973999999999999</v>
      </c>
      <c r="L15" s="3">
        <v>1.1004</v>
      </c>
      <c r="M15" s="3">
        <v>1.0994999999999999</v>
      </c>
      <c r="N15" s="3">
        <v>1.0842000000000001</v>
      </c>
      <c r="O15" s="3">
        <v>1.1969000000000001</v>
      </c>
      <c r="P15" s="3">
        <v>1.1969000000000001</v>
      </c>
    </row>
    <row r="18" spans="1:16">
      <c r="A18" t="s">
        <v>1440</v>
      </c>
    </row>
    <row r="19" spans="1:16">
      <c r="A19" t="s">
        <v>1436</v>
      </c>
      <c r="C19" t="s">
        <v>42</v>
      </c>
      <c r="D19" t="s">
        <v>43</v>
      </c>
      <c r="E19" t="s">
        <v>44</v>
      </c>
      <c r="F19" t="s">
        <v>45</v>
      </c>
      <c r="G19" t="s">
        <v>46</v>
      </c>
      <c r="H19" t="s">
        <v>47</v>
      </c>
      <c r="I19" t="s">
        <v>48</v>
      </c>
      <c r="J19" t="s">
        <v>49</v>
      </c>
      <c r="K19" t="s">
        <v>50</v>
      </c>
      <c r="L19" t="s">
        <v>51</v>
      </c>
      <c r="M19" t="s">
        <v>52</v>
      </c>
      <c r="N19" t="s">
        <v>53</v>
      </c>
      <c r="O19" t="s">
        <v>1437</v>
      </c>
      <c r="P19" t="s">
        <v>54</v>
      </c>
    </row>
    <row r="20" spans="1:16">
      <c r="A20">
        <v>2026</v>
      </c>
      <c r="B20" t="s">
        <v>1440</v>
      </c>
      <c r="C20" s="3">
        <v>1.03E-2</v>
      </c>
      <c r="D20" t="s">
        <v>1439</v>
      </c>
      <c r="E20" t="s">
        <v>1439</v>
      </c>
      <c r="F20" t="s">
        <v>1439</v>
      </c>
      <c r="G20" t="s">
        <v>1439</v>
      </c>
      <c r="H20" t="s">
        <v>1439</v>
      </c>
      <c r="I20" t="s">
        <v>1439</v>
      </c>
      <c r="J20" t="s">
        <v>1439</v>
      </c>
      <c r="K20" t="s">
        <v>1439</v>
      </c>
      <c r="L20" t="s">
        <v>1439</v>
      </c>
      <c r="M20" t="s">
        <v>1439</v>
      </c>
      <c r="N20" t="s">
        <v>1439</v>
      </c>
      <c r="O20" s="3">
        <v>1.03E-2</v>
      </c>
      <c r="P20" s="3">
        <v>2.153</v>
      </c>
    </row>
    <row r="21" spans="1:16">
      <c r="C21" s="3">
        <v>1.093</v>
      </c>
      <c r="O21" s="3">
        <v>1.093</v>
      </c>
      <c r="P21" s="3">
        <v>1.1966000000000001</v>
      </c>
    </row>
    <row r="22" spans="1:16">
      <c r="A22">
        <v>2025</v>
      </c>
      <c r="B22" t="s">
        <v>1440</v>
      </c>
      <c r="C22" s="3">
        <v>1.06E-2</v>
      </c>
      <c r="D22" s="3">
        <v>1.09E-2</v>
      </c>
      <c r="E22" s="3">
        <v>1.0999999999999999E-2</v>
      </c>
      <c r="F22" s="3">
        <v>1.09E-2</v>
      </c>
      <c r="G22" s="3">
        <v>1.0200000000000001E-2</v>
      </c>
      <c r="H22" s="3">
        <v>1.04E-2</v>
      </c>
      <c r="I22" s="3">
        <v>1.3599999999999999E-2</v>
      </c>
      <c r="J22" s="3">
        <v>9.9000000000000008E-3</v>
      </c>
      <c r="K22" s="3">
        <v>8.8999999999999999E-3</v>
      </c>
      <c r="L22" s="3">
        <v>1.14E-2</v>
      </c>
      <c r="M22" s="3">
        <v>1.2699999999999999E-2</v>
      </c>
      <c r="N22" s="3">
        <v>1.2200000000000001E-2</v>
      </c>
      <c r="O22" s="3">
        <v>0.1411</v>
      </c>
      <c r="P22" s="3">
        <v>2.1208999999999998</v>
      </c>
    </row>
    <row r="23" spans="1:16">
      <c r="C23" s="3">
        <v>1.0547</v>
      </c>
      <c r="D23" s="3">
        <v>1.1069</v>
      </c>
      <c r="E23" s="3">
        <v>1.1495</v>
      </c>
      <c r="F23" s="3">
        <v>1.0278</v>
      </c>
      <c r="G23" s="3">
        <v>0.89319999999999999</v>
      </c>
      <c r="H23" s="3">
        <v>0.94840000000000002</v>
      </c>
      <c r="I23" s="3">
        <v>1.0634999999999999</v>
      </c>
      <c r="J23" s="3">
        <v>0.84760000000000002</v>
      </c>
      <c r="K23" s="3">
        <v>0.73360000000000003</v>
      </c>
      <c r="L23" s="3">
        <v>0.89300000000000002</v>
      </c>
      <c r="M23" s="3">
        <v>1.2084999999999999</v>
      </c>
      <c r="N23" s="3">
        <v>1.0011000000000001</v>
      </c>
      <c r="O23" s="3">
        <v>0.98560000000000003</v>
      </c>
      <c r="P23" s="3">
        <v>1.1960999999999999</v>
      </c>
    </row>
    <row r="24" spans="1:16">
      <c r="A24">
        <v>2024</v>
      </c>
      <c r="B24" t="s">
        <v>1440</v>
      </c>
      <c r="C24" s="3">
        <v>1.3899999999999999E-2</v>
      </c>
      <c r="D24" s="3">
        <v>1.2200000000000001E-2</v>
      </c>
      <c r="E24" s="3">
        <v>1.2E-2</v>
      </c>
      <c r="F24" s="3">
        <v>0.01</v>
      </c>
      <c r="G24" s="3">
        <v>9.4000000000000004E-3</v>
      </c>
      <c r="H24" s="3">
        <v>9.7000000000000003E-3</v>
      </c>
      <c r="I24" s="3">
        <v>1.1900000000000001E-2</v>
      </c>
      <c r="J24" s="3">
        <v>1.0800000000000001E-2</v>
      </c>
      <c r="K24" s="3">
        <v>1.03E-2</v>
      </c>
      <c r="L24" s="3">
        <v>9.7999999999999997E-3</v>
      </c>
      <c r="M24" s="3">
        <v>8.6999999999999994E-3</v>
      </c>
      <c r="N24" s="3">
        <v>7.6E-3</v>
      </c>
      <c r="O24" s="3">
        <v>0.13400000000000001</v>
      </c>
      <c r="P24" s="3">
        <v>1.7351000000000001</v>
      </c>
    </row>
    <row r="25" spans="1:16">
      <c r="C25" s="3">
        <v>1.4397</v>
      </c>
      <c r="D25" s="3">
        <v>1.5235000000000001</v>
      </c>
      <c r="E25" s="3">
        <v>1.4389000000000001</v>
      </c>
      <c r="F25" s="3">
        <v>1.1281000000000001</v>
      </c>
      <c r="G25" s="3">
        <v>1.127</v>
      </c>
      <c r="H25" s="3">
        <v>1.2275</v>
      </c>
      <c r="I25" s="3">
        <v>1.3141</v>
      </c>
      <c r="J25" s="3">
        <v>1.246</v>
      </c>
      <c r="K25" s="3">
        <v>1.2361</v>
      </c>
      <c r="L25" s="3">
        <v>1.0597000000000001</v>
      </c>
      <c r="M25" s="3">
        <v>1.1029</v>
      </c>
      <c r="N25" s="3">
        <v>0.82169999999999999</v>
      </c>
      <c r="O25" s="3">
        <v>1.2323</v>
      </c>
      <c r="P25" s="3">
        <v>1.2166999999999999</v>
      </c>
    </row>
    <row r="26" spans="1:16">
      <c r="A26">
        <v>2023</v>
      </c>
      <c r="B26" t="s">
        <v>1440</v>
      </c>
      <c r="C26" s="3">
        <v>9.9000000000000008E-3</v>
      </c>
      <c r="D26" s="3">
        <v>-3.0000000000000001E-3</v>
      </c>
      <c r="E26" s="3">
        <v>5.0000000000000001E-3</v>
      </c>
      <c r="F26" s="3">
        <v>9.9000000000000008E-3</v>
      </c>
      <c r="G26" s="3">
        <v>1.43E-2</v>
      </c>
      <c r="H26" s="3">
        <v>1.29E-2</v>
      </c>
      <c r="I26" s="3">
        <v>1.2200000000000001E-2</v>
      </c>
      <c r="J26" s="3">
        <v>1.54E-2</v>
      </c>
      <c r="K26" s="3">
        <v>1.32E-2</v>
      </c>
      <c r="L26" s="3">
        <v>1.1599999999999999E-2</v>
      </c>
      <c r="M26" s="3">
        <v>1.17E-2</v>
      </c>
      <c r="N26" s="3">
        <v>7.4999999999999997E-3</v>
      </c>
      <c r="O26" s="3">
        <v>0.1273</v>
      </c>
      <c r="P26" s="3">
        <v>1.4118999999999999</v>
      </c>
    </row>
    <row r="27" spans="1:16">
      <c r="C27" s="3">
        <v>0.87890000000000001</v>
      </c>
      <c r="D27" s="3">
        <v>-0.33110000000000001</v>
      </c>
      <c r="E27" s="3">
        <v>0.42309999999999998</v>
      </c>
      <c r="F27" s="3">
        <v>1.0754999999999999</v>
      </c>
      <c r="G27" s="3">
        <v>1.2742</v>
      </c>
      <c r="H27" s="3">
        <v>1.2012</v>
      </c>
      <c r="I27" s="3">
        <v>1.139</v>
      </c>
      <c r="J27" s="3">
        <v>1.3555999999999999</v>
      </c>
      <c r="K27" s="3">
        <v>1.3573</v>
      </c>
      <c r="L27" s="3">
        <v>1.159</v>
      </c>
      <c r="M27" s="3">
        <v>1.2774000000000001</v>
      </c>
      <c r="N27" s="3">
        <v>0.83699999999999997</v>
      </c>
      <c r="O27" s="3">
        <v>0.97550000000000003</v>
      </c>
      <c r="P27" s="3">
        <v>1.1883999999999999</v>
      </c>
    </row>
    <row r="28" spans="1:16">
      <c r="A28">
        <v>2022</v>
      </c>
      <c r="B28" t="s">
        <v>1440</v>
      </c>
      <c r="C28" s="3">
        <v>8.5000000000000006E-3</v>
      </c>
      <c r="D28" s="3">
        <v>8.8999999999999999E-3</v>
      </c>
      <c r="E28" s="3">
        <v>1.0999999999999999E-2</v>
      </c>
      <c r="F28" s="3">
        <v>9.7000000000000003E-3</v>
      </c>
      <c r="G28" s="3">
        <v>1.21E-2</v>
      </c>
      <c r="H28" s="3">
        <v>1.17E-2</v>
      </c>
      <c r="I28" s="3">
        <v>1.14E-2</v>
      </c>
      <c r="J28" s="3">
        <v>1.2999999999999999E-2</v>
      </c>
      <c r="K28" s="3">
        <v>1.23E-2</v>
      </c>
      <c r="L28" s="3">
        <v>1.1599999999999999E-2</v>
      </c>
      <c r="M28" s="3">
        <v>1.12E-2</v>
      </c>
      <c r="N28" s="3">
        <v>1.29E-2</v>
      </c>
      <c r="O28" s="3">
        <v>0.14269999999999999</v>
      </c>
      <c r="P28" s="3">
        <v>1.1395999999999999</v>
      </c>
    </row>
    <row r="29" spans="1:16">
      <c r="C29" s="3">
        <v>1.1569</v>
      </c>
      <c r="D29" s="3">
        <v>1.1843999999999999</v>
      </c>
      <c r="E29" s="3">
        <v>1.1874</v>
      </c>
      <c r="F29" s="3">
        <v>1.1677</v>
      </c>
      <c r="G29" s="3">
        <v>1.171</v>
      </c>
      <c r="H29" s="3">
        <v>1.1536999999999999</v>
      </c>
      <c r="I29" s="3">
        <v>1.1041000000000001</v>
      </c>
      <c r="J29" s="3">
        <v>1.1101000000000001</v>
      </c>
      <c r="K29" s="3">
        <v>1.1437999999999999</v>
      </c>
      <c r="L29" s="3">
        <v>1.135</v>
      </c>
      <c r="M29" s="3">
        <v>1.1021000000000001</v>
      </c>
      <c r="N29" s="3">
        <v>1.1456</v>
      </c>
      <c r="O29" s="3">
        <v>1.1535</v>
      </c>
      <c r="P29" s="3">
        <v>1.2181</v>
      </c>
    </row>
    <row r="30" spans="1:16">
      <c r="A30">
        <v>2021</v>
      </c>
      <c r="B30" t="s">
        <v>1440</v>
      </c>
      <c r="C30" s="3">
        <v>4.8999999999999998E-3</v>
      </c>
      <c r="D30" s="3">
        <v>5.8999999999999999E-3</v>
      </c>
      <c r="E30" s="3">
        <v>5.5999999999999999E-3</v>
      </c>
      <c r="F30" s="3">
        <v>3.2000000000000002E-3</v>
      </c>
      <c r="G30" s="3">
        <v>5.4999999999999997E-3</v>
      </c>
      <c r="H30" s="3">
        <v>6.7999999999999996E-3</v>
      </c>
      <c r="I30" s="3">
        <v>6.4000000000000003E-3</v>
      </c>
      <c r="J30" s="3">
        <v>6.3E-3</v>
      </c>
      <c r="K30" s="3">
        <v>6.4999999999999997E-3</v>
      </c>
      <c r="L30" s="3">
        <v>6.4000000000000003E-3</v>
      </c>
      <c r="M30" s="3">
        <v>6.7000000000000002E-3</v>
      </c>
      <c r="N30" s="3">
        <v>7.4999999999999997E-3</v>
      </c>
      <c r="O30" s="3">
        <v>7.4099999999999999E-2</v>
      </c>
      <c r="P30" s="3">
        <v>0.87229999999999996</v>
      </c>
    </row>
    <row r="31" spans="1:16">
      <c r="C31" s="3">
        <v>3.266</v>
      </c>
      <c r="D31" s="3">
        <v>4.3792999999999997</v>
      </c>
      <c r="E31" s="3">
        <v>2.8431000000000002</v>
      </c>
      <c r="F31" s="3">
        <v>1.5179</v>
      </c>
      <c r="G31" s="3">
        <v>2.0501</v>
      </c>
      <c r="H31" s="3">
        <v>2.2277</v>
      </c>
      <c r="I31" s="3">
        <v>1.8089</v>
      </c>
      <c r="J31" s="3">
        <v>1.4883</v>
      </c>
      <c r="K31" s="3">
        <v>1.4933000000000001</v>
      </c>
      <c r="L31" s="3">
        <v>1.3375999999999999</v>
      </c>
      <c r="M31" s="3">
        <v>1.1378999999999999</v>
      </c>
      <c r="N31" s="3">
        <v>0.97589999999999999</v>
      </c>
      <c r="O31" s="3">
        <v>1.6854</v>
      </c>
      <c r="P31" s="3">
        <v>1.2075</v>
      </c>
    </row>
    <row r="32" spans="1:16">
      <c r="A32">
        <v>2020</v>
      </c>
      <c r="B32" t="s">
        <v>1440</v>
      </c>
      <c r="C32" s="3">
        <v>5.1000000000000004E-3</v>
      </c>
      <c r="D32" s="3">
        <v>2.8E-3</v>
      </c>
      <c r="E32" s="3">
        <v>-4.2599999999999999E-2</v>
      </c>
      <c r="F32" s="3">
        <v>-5.1000000000000004E-3</v>
      </c>
      <c r="G32" s="3">
        <v>3.5999999999999999E-3</v>
      </c>
      <c r="H32" s="3">
        <v>8.2000000000000007E-3</v>
      </c>
      <c r="I32" s="3">
        <v>1.67E-2</v>
      </c>
      <c r="J32" s="3">
        <v>9.1000000000000004E-3</v>
      </c>
      <c r="K32" s="3">
        <v>8.8000000000000005E-3</v>
      </c>
      <c r="L32" s="3">
        <v>2.3E-3</v>
      </c>
      <c r="M32" s="3">
        <v>9.5999999999999992E-3</v>
      </c>
      <c r="N32" s="3">
        <v>2.5999999999999999E-3</v>
      </c>
      <c r="O32" s="3">
        <v>0.02</v>
      </c>
      <c r="P32" s="3">
        <v>0.74319999999999997</v>
      </c>
    </row>
    <row r="33" spans="1:16">
      <c r="C33" s="3">
        <v>1.3507</v>
      </c>
      <c r="D33" s="3">
        <v>0.93810000000000004</v>
      </c>
      <c r="E33" s="3">
        <v>-12.5143</v>
      </c>
      <c r="F33" s="3">
        <v>-1.7742</v>
      </c>
      <c r="G33" s="3">
        <v>1.4885999999999999</v>
      </c>
      <c r="H33" s="3">
        <v>3.8062</v>
      </c>
      <c r="I33" s="3">
        <v>8.5803999999999991</v>
      </c>
      <c r="J33" s="3">
        <v>5.6467999999999998</v>
      </c>
      <c r="K33" s="3">
        <v>5.6287000000000003</v>
      </c>
      <c r="L33" s="3">
        <v>1.4471000000000001</v>
      </c>
      <c r="M33" s="3">
        <v>6.4084000000000003</v>
      </c>
      <c r="N33" s="3">
        <v>1.6073999999999999</v>
      </c>
      <c r="O33" s="3">
        <v>0.72150000000000003</v>
      </c>
      <c r="P33" s="3">
        <v>1.1435</v>
      </c>
    </row>
    <row r="34" spans="1:16">
      <c r="A34">
        <v>2019</v>
      </c>
      <c r="B34" t="s">
        <v>1440</v>
      </c>
      <c r="C34" s="3">
        <v>6.4999999999999997E-3</v>
      </c>
      <c r="D34" s="3">
        <v>5.8999999999999999E-3</v>
      </c>
      <c r="E34" s="3">
        <v>5.7999999999999996E-3</v>
      </c>
      <c r="F34" s="3">
        <v>6.4000000000000003E-3</v>
      </c>
      <c r="G34" s="3">
        <v>6.3E-3</v>
      </c>
      <c r="H34" s="3">
        <v>5.7000000000000002E-3</v>
      </c>
      <c r="I34" s="3">
        <v>5.7000000000000002E-3</v>
      </c>
      <c r="J34" s="3">
        <v>5.1999999999999998E-3</v>
      </c>
      <c r="K34" s="3">
        <v>4.8999999999999998E-3</v>
      </c>
      <c r="L34" s="3">
        <v>2.3999999999999998E-3</v>
      </c>
      <c r="M34" s="3">
        <v>-5.9999999999999995E-4</v>
      </c>
      <c r="N34" s="3">
        <v>5.4999999999999997E-3</v>
      </c>
      <c r="O34" s="3">
        <v>6.1199999999999997E-2</v>
      </c>
      <c r="P34" s="3">
        <v>0.70909999999999995</v>
      </c>
    </row>
    <row r="35" spans="1:16">
      <c r="C35" s="3">
        <v>1.1918</v>
      </c>
      <c r="D35" s="3">
        <v>1.1938</v>
      </c>
      <c r="E35" s="3">
        <v>1.2315</v>
      </c>
      <c r="F35" s="3">
        <v>1.2392000000000001</v>
      </c>
      <c r="G35" s="3">
        <v>1.1593</v>
      </c>
      <c r="H35" s="3">
        <v>1.2101</v>
      </c>
      <c r="I35" s="3">
        <v>0.99539999999999995</v>
      </c>
      <c r="J35" s="3">
        <v>1.0313000000000001</v>
      </c>
      <c r="K35" s="3">
        <v>1.0593999999999999</v>
      </c>
      <c r="L35" s="3">
        <v>0.49609999999999999</v>
      </c>
      <c r="M35" s="3">
        <v>-0.1681</v>
      </c>
      <c r="N35" s="3">
        <v>1.4561999999999999</v>
      </c>
      <c r="O35" s="3">
        <v>1.0248999999999999</v>
      </c>
      <c r="P35" s="3">
        <v>1.1711</v>
      </c>
    </row>
    <row r="36" spans="1:16">
      <c r="A36">
        <v>2018</v>
      </c>
      <c r="B36" t="s">
        <v>1440</v>
      </c>
      <c r="C36" s="3">
        <v>6.4000000000000003E-3</v>
      </c>
      <c r="D36" s="3">
        <v>5.1999999999999998E-3</v>
      </c>
      <c r="E36" s="3">
        <v>7.7999999999999996E-3</v>
      </c>
      <c r="F36" s="3">
        <v>5.7999999999999996E-3</v>
      </c>
      <c r="G36" s="3">
        <v>5.1999999999999998E-3</v>
      </c>
      <c r="H36" s="3">
        <v>5.1000000000000004E-3</v>
      </c>
      <c r="I36" s="3">
        <v>6.0000000000000001E-3</v>
      </c>
      <c r="J36" s="3">
        <v>6.4999999999999997E-3</v>
      </c>
      <c r="K36" s="3">
        <v>5.7000000000000002E-3</v>
      </c>
      <c r="L36" s="3">
        <v>6.6E-3</v>
      </c>
      <c r="M36" s="3">
        <v>5.5999999999999999E-3</v>
      </c>
      <c r="N36" s="3">
        <v>5.7000000000000002E-3</v>
      </c>
      <c r="O36" s="3">
        <v>7.4099999999999999E-2</v>
      </c>
      <c r="P36" s="3">
        <v>0.61060000000000003</v>
      </c>
    </row>
    <row r="37" spans="1:16">
      <c r="C37" s="3">
        <v>1.1039000000000001</v>
      </c>
      <c r="D37" s="3">
        <v>1.1254</v>
      </c>
      <c r="E37" s="3">
        <v>1.4663999999999999</v>
      </c>
      <c r="F37" s="3">
        <v>1.1160000000000001</v>
      </c>
      <c r="G37" s="3">
        <v>1.0124</v>
      </c>
      <c r="H37" s="3">
        <v>0.99270000000000003</v>
      </c>
      <c r="I37" s="3">
        <v>1.1092</v>
      </c>
      <c r="J37" s="3">
        <v>1.1459999999999999</v>
      </c>
      <c r="K37" s="3">
        <v>1.2131000000000001</v>
      </c>
      <c r="L37" s="3">
        <v>1.2182999999999999</v>
      </c>
      <c r="M37" s="3">
        <v>1.1263000000000001</v>
      </c>
      <c r="N37" s="3">
        <v>1.1477999999999999</v>
      </c>
      <c r="O37" s="3">
        <v>1.1532</v>
      </c>
      <c r="P37" s="3">
        <v>1.1854</v>
      </c>
    </row>
    <row r="38" spans="1:16">
      <c r="A38">
        <v>2017</v>
      </c>
      <c r="B38" t="s">
        <v>1440</v>
      </c>
      <c r="C38" s="3">
        <v>1.2999999999999999E-2</v>
      </c>
      <c r="D38" s="3">
        <v>1.06E-2</v>
      </c>
      <c r="E38" s="3">
        <v>1.2699999999999999E-2</v>
      </c>
      <c r="F38" s="3">
        <v>6.8999999999999999E-3</v>
      </c>
      <c r="G38" s="3">
        <v>1.06E-2</v>
      </c>
      <c r="H38" s="3">
        <v>1.03E-2</v>
      </c>
      <c r="I38" s="3">
        <v>1.03E-2</v>
      </c>
      <c r="J38" s="3">
        <v>8.8000000000000005E-3</v>
      </c>
      <c r="K38" s="3">
        <v>7.3000000000000001E-3</v>
      </c>
      <c r="L38" s="3">
        <v>6.4999999999999997E-3</v>
      </c>
      <c r="M38" s="3">
        <v>6.0000000000000001E-3</v>
      </c>
      <c r="N38" s="3">
        <v>5.8999999999999999E-3</v>
      </c>
      <c r="O38" s="3">
        <v>0.1143</v>
      </c>
      <c r="P38" s="3">
        <v>0.4995</v>
      </c>
    </row>
    <row r="39" spans="1:16">
      <c r="C39" s="3">
        <v>1.1999</v>
      </c>
      <c r="D39" s="3">
        <v>1.2178</v>
      </c>
      <c r="E39" s="3">
        <v>1.2085999999999999</v>
      </c>
      <c r="F39" s="3">
        <v>0.87060000000000004</v>
      </c>
      <c r="G39" s="3">
        <v>1.1445000000000001</v>
      </c>
      <c r="H39" s="3">
        <v>1.2649999999999999</v>
      </c>
      <c r="I39" s="3">
        <v>1.2808999999999999</v>
      </c>
      <c r="J39" s="3">
        <v>1.1001000000000001</v>
      </c>
      <c r="K39" s="3">
        <v>1.1319999999999999</v>
      </c>
      <c r="L39" s="3">
        <v>1.0127999999999999</v>
      </c>
      <c r="M39" s="3">
        <v>1.0504</v>
      </c>
      <c r="N39" s="3">
        <v>1.0965</v>
      </c>
      <c r="O39" s="3">
        <v>1.1488</v>
      </c>
      <c r="P39" s="3">
        <v>1.1791</v>
      </c>
    </row>
    <row r="40" spans="1:16">
      <c r="A40">
        <v>2016</v>
      </c>
      <c r="B40" t="s">
        <v>1440</v>
      </c>
      <c r="C40" s="3">
        <v>1.11E-2</v>
      </c>
      <c r="D40" s="3">
        <v>0.01</v>
      </c>
      <c r="E40" s="3">
        <v>1.3599999999999999E-2</v>
      </c>
      <c r="F40" s="3">
        <v>1.24E-2</v>
      </c>
      <c r="G40" s="3">
        <v>1.24E-2</v>
      </c>
      <c r="H40" s="3">
        <v>1.77E-2</v>
      </c>
      <c r="I40" s="3">
        <v>1.2500000000000001E-2</v>
      </c>
      <c r="J40" s="3">
        <v>1.4999999999999999E-2</v>
      </c>
      <c r="K40" s="3">
        <v>1.29E-2</v>
      </c>
      <c r="L40" s="3">
        <v>1.26E-2</v>
      </c>
      <c r="M40" s="3">
        <v>1.18E-2</v>
      </c>
      <c r="N40" s="3">
        <v>1.24E-2</v>
      </c>
      <c r="O40" s="3">
        <v>0.16569999999999999</v>
      </c>
      <c r="P40" s="3">
        <v>0.34560000000000002</v>
      </c>
    </row>
    <row r="41" spans="1:16">
      <c r="C41" s="3">
        <v>1.0508999999999999</v>
      </c>
      <c r="D41" s="3">
        <v>0.99709999999999999</v>
      </c>
      <c r="E41" s="3">
        <v>1.1724000000000001</v>
      </c>
      <c r="F41" s="3">
        <v>1.1791</v>
      </c>
      <c r="G41" s="3">
        <v>1.1164000000000001</v>
      </c>
      <c r="H41" s="3">
        <v>1.5238</v>
      </c>
      <c r="I41" s="3">
        <v>1.131</v>
      </c>
      <c r="J41" s="3">
        <v>1.2341</v>
      </c>
      <c r="K41" s="3">
        <v>1.1665000000000001</v>
      </c>
      <c r="L41" s="3">
        <v>1.1977</v>
      </c>
      <c r="M41" s="3">
        <v>1.1402000000000001</v>
      </c>
      <c r="N41" s="3">
        <v>1.1002000000000001</v>
      </c>
      <c r="O41" s="3">
        <v>1.1834</v>
      </c>
      <c r="P41" s="3">
        <v>1.1727000000000001</v>
      </c>
    </row>
    <row r="42" spans="1:16">
      <c r="A42">
        <v>2015</v>
      </c>
      <c r="B42" t="s">
        <v>1440</v>
      </c>
      <c r="C42" s="3">
        <v>8.8999999999999999E-3</v>
      </c>
      <c r="D42" s="3">
        <v>8.0999999999999996E-3</v>
      </c>
      <c r="E42" s="3">
        <v>1.24E-2</v>
      </c>
      <c r="F42" s="3">
        <v>1.0500000000000001E-2</v>
      </c>
      <c r="G42" s="3">
        <v>1.2699999999999999E-2</v>
      </c>
      <c r="H42" s="3">
        <v>1.32E-2</v>
      </c>
      <c r="I42" s="3">
        <v>1.35E-2</v>
      </c>
      <c r="J42" s="3">
        <v>1.32E-2</v>
      </c>
      <c r="K42" s="3">
        <v>1.3899999999999999E-2</v>
      </c>
      <c r="L42" s="3">
        <v>1.1599999999999999E-2</v>
      </c>
      <c r="M42" s="3">
        <v>1.12E-2</v>
      </c>
      <c r="N42" s="3">
        <v>1.26E-2</v>
      </c>
      <c r="O42" s="3">
        <v>0.15129999999999999</v>
      </c>
      <c r="P42" s="3">
        <v>0.15440000000000001</v>
      </c>
    </row>
    <row r="43" spans="1:16">
      <c r="C43" s="3">
        <v>0.95679999999999998</v>
      </c>
      <c r="D43" s="3">
        <v>0.98780000000000001</v>
      </c>
      <c r="E43" s="3">
        <v>1.2021999999999999</v>
      </c>
      <c r="F43" s="3">
        <v>1.1129</v>
      </c>
      <c r="G43" s="3">
        <v>1.2898000000000001</v>
      </c>
      <c r="H43" s="3">
        <v>1.2426999999999999</v>
      </c>
      <c r="I43" s="3">
        <v>1.1457999999999999</v>
      </c>
      <c r="J43" s="3">
        <v>1.1880999999999999</v>
      </c>
      <c r="K43" s="3">
        <v>1.2537</v>
      </c>
      <c r="L43" s="3">
        <v>1.0488</v>
      </c>
      <c r="M43" s="3">
        <v>1.0650999999999999</v>
      </c>
      <c r="N43" s="3">
        <v>1.0810999999999999</v>
      </c>
      <c r="O43" s="3">
        <v>1.1438999999999999</v>
      </c>
      <c r="P43" s="3">
        <v>1.1373</v>
      </c>
    </row>
    <row r="44" spans="1:16">
      <c r="A44">
        <v>2014</v>
      </c>
      <c r="B44" t="s">
        <v>1440</v>
      </c>
      <c r="C44" t="s">
        <v>1439</v>
      </c>
      <c r="D44" t="s">
        <v>1439</v>
      </c>
      <c r="E44" t="s">
        <v>1439</v>
      </c>
      <c r="F44" t="s">
        <v>1439</v>
      </c>
      <c r="G44" t="s">
        <v>1439</v>
      </c>
      <c r="H44" t="s">
        <v>1439</v>
      </c>
      <c r="I44" t="s">
        <v>1439</v>
      </c>
      <c r="J44" t="s">
        <v>1439</v>
      </c>
      <c r="K44" t="s">
        <v>1439</v>
      </c>
      <c r="L44" t="s">
        <v>1439</v>
      </c>
      <c r="M44" t="s">
        <v>1439</v>
      </c>
      <c r="N44" s="3">
        <v>2.7000000000000001E-3</v>
      </c>
      <c r="O44" s="3">
        <v>2.7000000000000001E-3</v>
      </c>
      <c r="P44" s="3">
        <v>2.7000000000000001E-3</v>
      </c>
    </row>
    <row r="45" spans="1:16">
      <c r="N45" s="3">
        <v>0.87090000000000001</v>
      </c>
      <c r="O45" s="3">
        <v>0.87090000000000001</v>
      </c>
      <c r="P45" s="3">
        <v>0.87090000000000001</v>
      </c>
    </row>
    <row r="46" spans="1:16">
      <c r="A46" t="s">
        <v>1441</v>
      </c>
    </row>
    <row r="47" spans="1:16">
      <c r="A47" t="s">
        <v>1436</v>
      </c>
      <c r="C47" t="s">
        <v>42</v>
      </c>
      <c r="D47" t="s">
        <v>43</v>
      </c>
      <c r="E47" t="s">
        <v>44</v>
      </c>
      <c r="F47" t="s">
        <v>45</v>
      </c>
      <c r="G47" t="s">
        <v>46</v>
      </c>
      <c r="H47" t="s">
        <v>47</v>
      </c>
      <c r="I47" t="s">
        <v>48</v>
      </c>
      <c r="J47" t="s">
        <v>49</v>
      </c>
      <c r="K47" t="s">
        <v>50</v>
      </c>
      <c r="L47" t="s">
        <v>51</v>
      </c>
      <c r="M47" t="s">
        <v>52</v>
      </c>
      <c r="N47" t="s">
        <v>53</v>
      </c>
      <c r="O47" t="s">
        <v>1437</v>
      </c>
      <c r="P47" t="s">
        <v>54</v>
      </c>
    </row>
    <row r="48" spans="1:16">
      <c r="A48">
        <v>2026</v>
      </c>
      <c r="B48" t="s">
        <v>1441</v>
      </c>
      <c r="C48" s="3">
        <v>9.7000000000000003E-3</v>
      </c>
      <c r="D48" t="s">
        <v>1439</v>
      </c>
      <c r="E48" t="s">
        <v>1439</v>
      </c>
      <c r="F48" t="s">
        <v>1439</v>
      </c>
      <c r="G48" t="s">
        <v>1439</v>
      </c>
      <c r="H48" t="s">
        <v>1439</v>
      </c>
      <c r="I48" t="s">
        <v>1439</v>
      </c>
      <c r="J48" t="s">
        <v>1439</v>
      </c>
      <c r="K48" t="s">
        <v>1439</v>
      </c>
      <c r="L48" t="s">
        <v>1439</v>
      </c>
      <c r="M48" t="s">
        <v>1439</v>
      </c>
      <c r="N48" t="s">
        <v>1439</v>
      </c>
      <c r="O48" s="3">
        <v>9.7000000000000003E-3</v>
      </c>
      <c r="P48" s="3">
        <v>1.0268999999999999</v>
      </c>
    </row>
    <row r="49" spans="1:16">
      <c r="C49" s="3">
        <v>1.0286</v>
      </c>
      <c r="O49" s="3">
        <v>1.0286</v>
      </c>
      <c r="P49" s="3">
        <v>1.4185000000000001</v>
      </c>
    </row>
    <row r="50" spans="1:16">
      <c r="A50">
        <v>2025</v>
      </c>
      <c r="B50" t="s">
        <v>1441</v>
      </c>
      <c r="C50" s="3">
        <v>1.26E-2</v>
      </c>
      <c r="D50" s="3">
        <v>1.2699999999999999E-2</v>
      </c>
      <c r="E50" s="3">
        <v>1.0999999999999999E-2</v>
      </c>
      <c r="F50" s="3">
        <v>1.15E-2</v>
      </c>
      <c r="G50" s="3">
        <v>1.2800000000000001E-2</v>
      </c>
      <c r="H50" s="3">
        <v>1.21E-2</v>
      </c>
      <c r="I50" s="3">
        <v>1.4E-2</v>
      </c>
      <c r="J50" s="3">
        <v>1.0699999999999999E-2</v>
      </c>
      <c r="K50" s="3">
        <v>1.38E-2</v>
      </c>
      <c r="L50" s="3">
        <v>1.23E-2</v>
      </c>
      <c r="M50" s="3">
        <v>1.0200000000000001E-2</v>
      </c>
      <c r="N50" s="3">
        <v>1.2500000000000001E-2</v>
      </c>
      <c r="O50" s="3">
        <v>0.15620000000000001</v>
      </c>
      <c r="P50" s="3">
        <v>1.0074000000000001</v>
      </c>
    </row>
    <row r="51" spans="1:16">
      <c r="C51" s="3">
        <v>1.2475000000000001</v>
      </c>
      <c r="D51" s="3">
        <v>1.29</v>
      </c>
      <c r="E51" s="3">
        <v>1.1457999999999999</v>
      </c>
      <c r="F51" s="3">
        <v>1.0872999999999999</v>
      </c>
      <c r="G51" s="3">
        <v>1.1216999999999999</v>
      </c>
      <c r="H51" s="3">
        <v>1.1013999999999999</v>
      </c>
      <c r="I51" s="3">
        <v>1.0948</v>
      </c>
      <c r="J51" s="3">
        <v>0.91949999999999998</v>
      </c>
      <c r="K51" s="3">
        <v>1.1334</v>
      </c>
      <c r="L51" s="3">
        <v>0.96120000000000005</v>
      </c>
      <c r="M51" s="3">
        <v>0.97150000000000003</v>
      </c>
      <c r="N51" s="3">
        <v>1.0208999999999999</v>
      </c>
      <c r="O51" s="3">
        <v>1.0914999999999999</v>
      </c>
      <c r="P51" s="3">
        <v>1.4232</v>
      </c>
    </row>
    <row r="52" spans="1:16">
      <c r="A52">
        <v>2024</v>
      </c>
      <c r="B52" t="s">
        <v>1441</v>
      </c>
      <c r="C52" s="3">
        <v>1.18E-2</v>
      </c>
      <c r="D52" s="3">
        <v>1.0999999999999999E-2</v>
      </c>
      <c r="E52" s="3">
        <v>1.09E-2</v>
      </c>
      <c r="F52" s="3">
        <v>9.9000000000000008E-3</v>
      </c>
      <c r="G52" s="3">
        <v>9.4000000000000004E-3</v>
      </c>
      <c r="H52" s="3">
        <v>0.01</v>
      </c>
      <c r="I52" s="3">
        <v>1.0699999999999999E-2</v>
      </c>
      <c r="J52" s="3">
        <v>1.1599999999999999E-2</v>
      </c>
      <c r="K52" s="3">
        <v>8.8999999999999999E-3</v>
      </c>
      <c r="L52" s="3">
        <v>1.04E-2</v>
      </c>
      <c r="M52" s="3">
        <v>8.0000000000000002E-3</v>
      </c>
      <c r="N52" s="3">
        <v>4.5999999999999999E-3</v>
      </c>
      <c r="O52" s="3">
        <v>0.1235</v>
      </c>
      <c r="P52" s="3">
        <v>0.73619999999999997</v>
      </c>
    </row>
    <row r="53" spans="1:16">
      <c r="C53" s="3">
        <v>1.2202999999999999</v>
      </c>
      <c r="D53" s="3">
        <v>1.367</v>
      </c>
      <c r="E53" s="3">
        <v>1.3109999999999999</v>
      </c>
      <c r="F53" s="3">
        <v>1.1143000000000001</v>
      </c>
      <c r="G53" s="3">
        <v>1.1247</v>
      </c>
      <c r="H53" s="3">
        <v>1.2649999999999999</v>
      </c>
      <c r="I53" s="3">
        <v>1.175</v>
      </c>
      <c r="J53" s="3">
        <v>1.3421000000000001</v>
      </c>
      <c r="K53" s="3">
        <v>1.0657000000000001</v>
      </c>
      <c r="L53" s="3">
        <v>1.1184000000000001</v>
      </c>
      <c r="M53" s="3">
        <v>1.0068999999999999</v>
      </c>
      <c r="N53" s="3">
        <v>0.4975</v>
      </c>
      <c r="O53" s="3">
        <v>1.1361000000000001</v>
      </c>
      <c r="P53" s="3">
        <v>1.4902</v>
      </c>
    </row>
    <row r="54" spans="1:16">
      <c r="A54">
        <v>2023</v>
      </c>
      <c r="B54" t="s">
        <v>1441</v>
      </c>
      <c r="C54" s="3">
        <v>1.11E-2</v>
      </c>
      <c r="D54" s="3">
        <v>6.1000000000000004E-3</v>
      </c>
      <c r="E54" s="3">
        <v>1.14E-2</v>
      </c>
      <c r="F54" s="3">
        <v>0.01</v>
      </c>
      <c r="G54" s="3">
        <v>1.4200000000000001E-2</v>
      </c>
      <c r="H54" s="3">
        <v>1.24E-2</v>
      </c>
      <c r="I54" s="3">
        <v>1.35E-2</v>
      </c>
      <c r="J54" s="3">
        <v>1.6299999999999999E-2</v>
      </c>
      <c r="K54" s="3">
        <v>1.21E-2</v>
      </c>
      <c r="L54" s="3">
        <v>1.14E-2</v>
      </c>
      <c r="M54" s="3">
        <v>1.1299999999999999E-2</v>
      </c>
      <c r="N54" s="3">
        <v>1.0500000000000001E-2</v>
      </c>
      <c r="O54" s="3">
        <v>0.1497</v>
      </c>
      <c r="P54" s="3">
        <v>0.54530000000000001</v>
      </c>
    </row>
    <row r="55" spans="1:16">
      <c r="C55" s="3">
        <v>0.98909999999999998</v>
      </c>
      <c r="D55" s="3">
        <v>0.66800000000000004</v>
      </c>
      <c r="E55" s="3">
        <v>0.96789999999999998</v>
      </c>
      <c r="F55" s="3">
        <v>1.0855999999999999</v>
      </c>
      <c r="G55" s="3">
        <v>1.2649999999999999</v>
      </c>
      <c r="H55" s="3">
        <v>1.1588000000000001</v>
      </c>
      <c r="I55" s="3">
        <v>1.2625</v>
      </c>
      <c r="J55" s="3">
        <v>1.4303999999999999</v>
      </c>
      <c r="K55" s="3">
        <v>1.2375</v>
      </c>
      <c r="L55" s="3">
        <v>1.1433</v>
      </c>
      <c r="M55" s="3">
        <v>1.2296</v>
      </c>
      <c r="N55" s="3">
        <v>1.1741999999999999</v>
      </c>
      <c r="O55" s="3">
        <v>1.1471</v>
      </c>
      <c r="P55" s="3">
        <v>1.5692999999999999</v>
      </c>
    </row>
    <row r="56" spans="1:16">
      <c r="A56">
        <v>2022</v>
      </c>
      <c r="B56" t="s">
        <v>1441</v>
      </c>
      <c r="C56" s="3">
        <v>6.8999999999999999E-3</v>
      </c>
      <c r="D56" s="3">
        <v>8.0000000000000002E-3</v>
      </c>
      <c r="E56" s="3">
        <v>1.12E-2</v>
      </c>
      <c r="F56" s="3">
        <v>9.7999999999999997E-3</v>
      </c>
      <c r="G56" s="3">
        <v>1.1900000000000001E-2</v>
      </c>
      <c r="H56" s="3">
        <v>1.03E-2</v>
      </c>
      <c r="I56" s="3">
        <v>1.1900000000000001E-2</v>
      </c>
      <c r="J56" s="3">
        <v>1.37E-2</v>
      </c>
      <c r="K56" s="3">
        <v>1.0999999999999999E-2</v>
      </c>
      <c r="L56" s="3">
        <v>1.26E-2</v>
      </c>
      <c r="M56" s="3">
        <v>1.2699999999999999E-2</v>
      </c>
      <c r="N56" s="3">
        <v>1.2800000000000001E-2</v>
      </c>
      <c r="O56" s="3">
        <v>0.1411</v>
      </c>
      <c r="P56" s="3">
        <v>0.34410000000000002</v>
      </c>
    </row>
    <row r="57" spans="1:16">
      <c r="C57" s="3">
        <v>0.94279999999999997</v>
      </c>
      <c r="D57" s="3">
        <v>1.0621</v>
      </c>
      <c r="E57" s="3">
        <v>1.2101</v>
      </c>
      <c r="F57" s="3">
        <v>1.1733</v>
      </c>
      <c r="G57" s="3">
        <v>1.1548</v>
      </c>
      <c r="H57" s="3">
        <v>1.0198</v>
      </c>
      <c r="I57" s="3">
        <v>1.1494</v>
      </c>
      <c r="J57" s="3">
        <v>1.1761999999999999</v>
      </c>
      <c r="K57" s="3">
        <v>1.0254000000000001</v>
      </c>
      <c r="L57" s="3">
        <v>1.2353000000000001</v>
      </c>
      <c r="M57" s="3">
        <v>1.2432000000000001</v>
      </c>
      <c r="N57" s="3">
        <v>1.1372</v>
      </c>
      <c r="O57" s="3">
        <v>1.1406000000000001</v>
      </c>
      <c r="P57" s="3">
        <v>1.7926</v>
      </c>
    </row>
    <row r="58" spans="1:16">
      <c r="A58">
        <v>2021</v>
      </c>
      <c r="B58" t="s">
        <v>1441</v>
      </c>
      <c r="C58" s="3">
        <v>6.3E-3</v>
      </c>
      <c r="D58" s="3">
        <v>5.4999999999999997E-3</v>
      </c>
      <c r="E58" s="3">
        <v>3.7000000000000002E-3</v>
      </c>
      <c r="F58" s="3">
        <v>2.2000000000000001E-3</v>
      </c>
      <c r="G58" s="3">
        <v>3.5999999999999999E-3</v>
      </c>
      <c r="H58" s="3">
        <v>6.3E-3</v>
      </c>
      <c r="I58" s="3">
        <v>4.8999999999999998E-3</v>
      </c>
      <c r="J58" s="3">
        <v>7.6E-3</v>
      </c>
      <c r="K58" s="3">
        <v>6.1999999999999998E-3</v>
      </c>
      <c r="L58" s="3">
        <v>6.7999999999999996E-3</v>
      </c>
      <c r="M58" s="3">
        <v>7.1000000000000004E-3</v>
      </c>
      <c r="N58" s="3">
        <v>8.6999999999999994E-3</v>
      </c>
      <c r="O58" s="3">
        <v>7.1199999999999999E-2</v>
      </c>
      <c r="P58" s="3">
        <v>0.1779</v>
      </c>
    </row>
    <row r="59" spans="1:16">
      <c r="C59" s="3">
        <v>4.1851000000000003</v>
      </c>
      <c r="D59" s="3">
        <v>4.0976999999999997</v>
      </c>
      <c r="E59" s="3">
        <v>1.8775999999999999</v>
      </c>
      <c r="F59" s="3">
        <v>1.069</v>
      </c>
      <c r="G59" s="3">
        <v>1.3382000000000001</v>
      </c>
      <c r="H59" s="3">
        <v>2.0729000000000002</v>
      </c>
      <c r="I59" s="3">
        <v>1.3808</v>
      </c>
      <c r="J59" s="3">
        <v>1.7917000000000001</v>
      </c>
      <c r="K59" s="3">
        <v>1.4258</v>
      </c>
      <c r="L59" s="3">
        <v>1.4064000000000001</v>
      </c>
      <c r="M59" s="3">
        <v>1.2123999999999999</v>
      </c>
      <c r="N59" s="3">
        <v>1.1425000000000001</v>
      </c>
      <c r="O59" s="3">
        <v>1.6191</v>
      </c>
      <c r="P59" s="3">
        <v>2.93</v>
      </c>
    </row>
    <row r="60" spans="1:16">
      <c r="A60">
        <v>2020</v>
      </c>
      <c r="B60" t="s">
        <v>1441</v>
      </c>
      <c r="C60" t="s">
        <v>1439</v>
      </c>
      <c r="D60" t="s">
        <v>1439</v>
      </c>
      <c r="E60" t="s">
        <v>1439</v>
      </c>
      <c r="F60" s="3">
        <v>3.7900000000000003E-2</v>
      </c>
      <c r="G60" s="3">
        <v>6.1000000000000004E-3</v>
      </c>
      <c r="H60" s="3">
        <v>1.0200000000000001E-2</v>
      </c>
      <c r="I60" s="3">
        <v>1.5100000000000001E-2</v>
      </c>
      <c r="J60" s="3">
        <v>1.04E-2</v>
      </c>
      <c r="K60" s="3">
        <v>5.7000000000000002E-3</v>
      </c>
      <c r="L60" s="3">
        <v>3.0000000000000001E-3</v>
      </c>
      <c r="M60" s="3">
        <v>2.8999999999999998E-3</v>
      </c>
      <c r="N60" s="3">
        <v>4.4999999999999997E-3</v>
      </c>
      <c r="O60" s="3">
        <v>9.9599999999999994E-2</v>
      </c>
      <c r="P60" s="3">
        <v>9.9599999999999994E-2</v>
      </c>
    </row>
    <row r="61" spans="1:16">
      <c r="F61" s="3">
        <v>24.209499999999998</v>
      </c>
      <c r="G61" s="3">
        <v>2.5550000000000002</v>
      </c>
      <c r="H61" s="3">
        <v>4.7534999999999998</v>
      </c>
      <c r="I61" s="3">
        <v>7.7849000000000004</v>
      </c>
      <c r="J61" s="3">
        <v>6.4618000000000002</v>
      </c>
      <c r="K61" s="3">
        <v>3.6467999999999998</v>
      </c>
      <c r="L61" s="3">
        <v>1.9395</v>
      </c>
      <c r="M61" s="3">
        <v>1.9275</v>
      </c>
      <c r="N61" s="3">
        <v>2.7498</v>
      </c>
      <c r="O61" s="3">
        <v>6.2070999999999996</v>
      </c>
      <c r="P61" s="3">
        <v>6.2070999999999996</v>
      </c>
    </row>
    <row r="64" spans="1:16">
      <c r="A64" t="s">
        <v>1442</v>
      </c>
    </row>
    <row r="65" spans="1:16">
      <c r="A65" t="s">
        <v>1436</v>
      </c>
      <c r="C65" t="s">
        <v>42</v>
      </c>
      <c r="D65" t="s">
        <v>43</v>
      </c>
      <c r="E65" t="s">
        <v>44</v>
      </c>
      <c r="F65" t="s">
        <v>45</v>
      </c>
      <c r="G65" t="s">
        <v>46</v>
      </c>
      <c r="H65" t="s">
        <v>47</v>
      </c>
      <c r="I65" t="s">
        <v>48</v>
      </c>
      <c r="J65" t="s">
        <v>49</v>
      </c>
      <c r="K65" t="s">
        <v>50</v>
      </c>
      <c r="L65" t="s">
        <v>51</v>
      </c>
      <c r="M65" t="s">
        <v>52</v>
      </c>
      <c r="N65" t="s">
        <v>53</v>
      </c>
      <c r="O65" t="s">
        <v>1437</v>
      </c>
      <c r="P65" t="s">
        <v>54</v>
      </c>
    </row>
    <row r="66" spans="1:16">
      <c r="A66">
        <v>2026</v>
      </c>
      <c r="B66" t="s">
        <v>1442</v>
      </c>
      <c r="C66" s="3">
        <v>8.9999999999999993E-3</v>
      </c>
      <c r="D66" t="s">
        <v>1439</v>
      </c>
      <c r="E66" t="s">
        <v>1439</v>
      </c>
      <c r="F66" t="s">
        <v>1439</v>
      </c>
      <c r="G66" t="s">
        <v>1439</v>
      </c>
      <c r="H66" t="s">
        <v>1439</v>
      </c>
      <c r="I66" t="s">
        <v>1439</v>
      </c>
      <c r="J66" t="s">
        <v>1439</v>
      </c>
      <c r="K66" t="s">
        <v>1439</v>
      </c>
      <c r="L66" t="s">
        <v>1439</v>
      </c>
      <c r="M66" t="s">
        <v>1439</v>
      </c>
      <c r="N66" t="s">
        <v>1439</v>
      </c>
      <c r="O66" s="3">
        <v>8.9999999999999993E-3</v>
      </c>
      <c r="P66" s="3">
        <v>0.77159999999999995</v>
      </c>
    </row>
    <row r="67" spans="1:16">
      <c r="C67" s="3">
        <v>1.0190999999999999</v>
      </c>
      <c r="O67" s="3">
        <v>1.0190999999999999</v>
      </c>
      <c r="P67" s="3">
        <v>1.0119</v>
      </c>
    </row>
    <row r="68" spans="1:16">
      <c r="A68">
        <v>2025</v>
      </c>
      <c r="B68" t="s">
        <v>1442</v>
      </c>
      <c r="C68" s="3">
        <v>1.0800000000000001E-2</v>
      </c>
      <c r="D68" s="3">
        <v>9.9000000000000008E-3</v>
      </c>
      <c r="E68" s="3">
        <v>9.4999999999999998E-3</v>
      </c>
      <c r="F68" s="3">
        <v>1.03E-2</v>
      </c>
      <c r="G68" s="3">
        <v>1.15E-2</v>
      </c>
      <c r="H68" s="3">
        <v>1.0999999999999999E-2</v>
      </c>
      <c r="I68" s="3">
        <v>1.2800000000000001E-2</v>
      </c>
      <c r="J68" s="3">
        <v>1.17E-2</v>
      </c>
      <c r="K68" s="3">
        <v>1.21E-2</v>
      </c>
      <c r="L68" s="3">
        <v>1.2800000000000001E-2</v>
      </c>
      <c r="M68" s="3">
        <v>1.0500000000000001E-2</v>
      </c>
      <c r="N68" s="3">
        <v>1.23E-2</v>
      </c>
      <c r="O68" s="3">
        <v>0.14380000000000001</v>
      </c>
      <c r="P68" s="3">
        <v>0.75570000000000004</v>
      </c>
    </row>
    <row r="69" spans="1:16">
      <c r="C69" s="3">
        <v>1.0701000000000001</v>
      </c>
      <c r="D69" s="3">
        <v>1.0062</v>
      </c>
      <c r="E69" s="3">
        <v>0.9909</v>
      </c>
      <c r="F69" s="3">
        <v>0.9768</v>
      </c>
      <c r="G69" s="3">
        <v>1.0153000000000001</v>
      </c>
      <c r="H69" s="3">
        <v>1.0033000000000001</v>
      </c>
      <c r="I69" s="3">
        <v>1.0057</v>
      </c>
      <c r="J69" s="3">
        <v>1.0006999999999999</v>
      </c>
      <c r="K69" s="3">
        <v>0.98799999999999999</v>
      </c>
      <c r="L69" s="3">
        <v>1.0024</v>
      </c>
      <c r="M69" s="3">
        <v>0.99419999999999997</v>
      </c>
      <c r="N69" s="3">
        <v>1.0056</v>
      </c>
      <c r="O69" s="3">
        <v>1.0048999999999999</v>
      </c>
      <c r="P69" s="3">
        <v>1.0117</v>
      </c>
    </row>
    <row r="70" spans="1:16">
      <c r="A70">
        <v>2024</v>
      </c>
      <c r="B70" t="s">
        <v>1442</v>
      </c>
      <c r="C70" s="3">
        <v>9.7999999999999997E-3</v>
      </c>
      <c r="D70" s="3">
        <v>8.0999999999999996E-3</v>
      </c>
      <c r="E70" s="3">
        <v>8.5000000000000006E-3</v>
      </c>
      <c r="F70" s="3">
        <v>8.9999999999999993E-3</v>
      </c>
      <c r="G70" s="3">
        <v>8.3000000000000001E-3</v>
      </c>
      <c r="H70" s="3">
        <v>7.9000000000000008E-3</v>
      </c>
      <c r="I70" s="3">
        <v>9.2999999999999992E-3</v>
      </c>
      <c r="J70" s="3">
        <v>8.9999999999999993E-3</v>
      </c>
      <c r="K70" s="3">
        <v>8.8000000000000005E-3</v>
      </c>
      <c r="L70" s="3">
        <v>9.9000000000000008E-3</v>
      </c>
      <c r="M70" s="3">
        <v>8.2000000000000007E-3</v>
      </c>
      <c r="N70" s="3">
        <v>8.6E-3</v>
      </c>
      <c r="O70" s="3">
        <v>0.1106</v>
      </c>
      <c r="P70" s="3">
        <v>0.53500000000000003</v>
      </c>
    </row>
    <row r="71" spans="1:16">
      <c r="C71" s="3">
        <v>1.0137</v>
      </c>
      <c r="D71" s="3">
        <v>1.0085999999999999</v>
      </c>
      <c r="E71" s="3">
        <v>1.0209999999999999</v>
      </c>
      <c r="F71" s="3">
        <v>1.0155000000000001</v>
      </c>
      <c r="G71" s="3">
        <v>0.99119999999999997</v>
      </c>
      <c r="H71" s="3">
        <v>1.0085</v>
      </c>
      <c r="I71" s="3">
        <v>1.0281</v>
      </c>
      <c r="J71" s="3">
        <v>1.0324</v>
      </c>
      <c r="K71" s="3">
        <v>1.0489999999999999</v>
      </c>
      <c r="L71" s="3">
        <v>1.0644</v>
      </c>
      <c r="M71" s="3">
        <v>1.0408999999999999</v>
      </c>
      <c r="N71" s="3">
        <v>0.92659999999999998</v>
      </c>
      <c r="O71" s="3">
        <v>1.0170999999999999</v>
      </c>
      <c r="P71" s="3">
        <v>1.0126999999999999</v>
      </c>
    </row>
    <row r="72" spans="1:16">
      <c r="A72">
        <v>2023</v>
      </c>
      <c r="B72" t="s">
        <v>1442</v>
      </c>
      <c r="C72" s="3">
        <v>1.1299999999999999E-2</v>
      </c>
      <c r="D72" s="3">
        <v>9.2999999999999992E-3</v>
      </c>
      <c r="E72" s="3">
        <v>1.18E-2</v>
      </c>
      <c r="F72" s="3">
        <v>8.6999999999999994E-3</v>
      </c>
      <c r="G72" s="3">
        <v>1.1599999999999999E-2</v>
      </c>
      <c r="H72" s="3">
        <v>1.0999999999999999E-2</v>
      </c>
      <c r="I72" s="3">
        <v>1.06E-2</v>
      </c>
      <c r="J72" s="3">
        <v>1.18E-2</v>
      </c>
      <c r="K72" s="3">
        <v>0.01</v>
      </c>
      <c r="L72" s="3">
        <v>9.7000000000000003E-3</v>
      </c>
      <c r="M72" s="3">
        <v>8.9999999999999993E-3</v>
      </c>
      <c r="N72" s="3">
        <v>9.1999999999999998E-3</v>
      </c>
      <c r="O72" s="3">
        <v>0.1313</v>
      </c>
      <c r="P72" s="3">
        <v>0.3821</v>
      </c>
    </row>
    <row r="73" spans="1:16">
      <c r="C73" s="3">
        <v>1.0036</v>
      </c>
      <c r="D73" s="3">
        <v>1.0172000000000001</v>
      </c>
      <c r="E73" s="3">
        <v>1.0006999999999999</v>
      </c>
      <c r="F73" s="3">
        <v>0.95140000000000002</v>
      </c>
      <c r="G73" s="3">
        <v>1.0347999999999999</v>
      </c>
      <c r="H73" s="3">
        <v>1.0294000000000001</v>
      </c>
      <c r="I73" s="3">
        <v>0.99260000000000004</v>
      </c>
      <c r="J73" s="3">
        <v>1.0346</v>
      </c>
      <c r="K73" s="3">
        <v>1.0277000000000001</v>
      </c>
      <c r="L73" s="3">
        <v>0.96860000000000002</v>
      </c>
      <c r="M73" s="3">
        <v>0.97950000000000004</v>
      </c>
      <c r="N73" s="3">
        <v>1.0248999999999999</v>
      </c>
      <c r="O73" s="3">
        <v>1.0065999999999999</v>
      </c>
      <c r="P73" s="3">
        <v>1.0098</v>
      </c>
    </row>
    <row r="74" spans="1:16">
      <c r="A74">
        <v>2022</v>
      </c>
      <c r="B74" t="s">
        <v>1442</v>
      </c>
      <c r="C74" s="3">
        <v>7.7000000000000002E-3</v>
      </c>
      <c r="D74" s="3">
        <v>8.3000000000000001E-3</v>
      </c>
      <c r="E74" s="3">
        <v>9.1000000000000004E-3</v>
      </c>
      <c r="F74" s="3">
        <v>7.7000000000000002E-3</v>
      </c>
      <c r="G74" s="3">
        <v>1.0699999999999999E-2</v>
      </c>
      <c r="H74" s="3">
        <v>1.04E-2</v>
      </c>
      <c r="I74" s="3">
        <v>1.04E-2</v>
      </c>
      <c r="J74" s="3">
        <v>1.18E-2</v>
      </c>
      <c r="K74" s="3">
        <v>1.0800000000000001E-2</v>
      </c>
      <c r="L74" s="3">
        <v>1.04E-2</v>
      </c>
      <c r="M74" s="3">
        <v>1.01E-2</v>
      </c>
      <c r="N74" s="3">
        <v>1.1299999999999999E-2</v>
      </c>
      <c r="O74" s="3">
        <v>0.1255</v>
      </c>
      <c r="P74" s="3">
        <v>0.22170000000000001</v>
      </c>
    </row>
    <row r="75" spans="1:16">
      <c r="C75" s="3">
        <v>1.0562</v>
      </c>
      <c r="D75" s="3">
        <v>1.1068</v>
      </c>
      <c r="E75" s="3">
        <v>0.99</v>
      </c>
      <c r="F75" s="3">
        <v>0.92700000000000005</v>
      </c>
      <c r="G75" s="3">
        <v>1.038</v>
      </c>
      <c r="H75" s="3">
        <v>1.0227999999999999</v>
      </c>
      <c r="I75" s="3">
        <v>1.0051000000000001</v>
      </c>
      <c r="J75" s="3">
        <v>1.0134000000000001</v>
      </c>
      <c r="K75" s="3">
        <v>1.0102</v>
      </c>
      <c r="L75" s="3">
        <v>1.0165</v>
      </c>
      <c r="M75" s="3">
        <v>0.99080000000000001</v>
      </c>
      <c r="N75" s="3">
        <v>1.0029999999999999</v>
      </c>
      <c r="O75" s="3">
        <v>1.0141</v>
      </c>
      <c r="P75" s="3">
        <v>1.0106999999999999</v>
      </c>
    </row>
    <row r="76" spans="1:16">
      <c r="A76">
        <v>2021</v>
      </c>
      <c r="B76" t="s">
        <v>1442</v>
      </c>
      <c r="C76" s="3">
        <v>1.6000000000000001E-3</v>
      </c>
      <c r="D76" s="3">
        <v>1E-3</v>
      </c>
      <c r="E76" s="3">
        <v>2.3E-3</v>
      </c>
      <c r="F76" s="3">
        <v>2E-3</v>
      </c>
      <c r="G76" s="3">
        <v>2.8E-3</v>
      </c>
      <c r="H76" s="3">
        <v>3.2000000000000002E-3</v>
      </c>
      <c r="I76" s="3">
        <v>4.0000000000000001E-3</v>
      </c>
      <c r="J76" s="3">
        <v>4.3E-3</v>
      </c>
      <c r="K76" s="3">
        <v>4.7000000000000002E-3</v>
      </c>
      <c r="L76" s="3">
        <v>5.3E-3</v>
      </c>
      <c r="M76" s="3">
        <v>5.8999999999999999E-3</v>
      </c>
      <c r="N76" s="3">
        <v>7.7000000000000002E-3</v>
      </c>
      <c r="O76" s="3">
        <v>4.5699999999999998E-2</v>
      </c>
      <c r="P76" s="3">
        <v>8.5500000000000007E-2</v>
      </c>
    </row>
    <row r="77" spans="1:16">
      <c r="C77" s="3">
        <v>1.0976999999999999</v>
      </c>
      <c r="D77" s="3">
        <v>0.76300000000000001</v>
      </c>
      <c r="E77" s="3">
        <v>1.1556</v>
      </c>
      <c r="F77" s="3">
        <v>0.94140000000000001</v>
      </c>
      <c r="G77" s="3">
        <v>1.0425</v>
      </c>
      <c r="H77" s="3">
        <v>1.0387999999999999</v>
      </c>
      <c r="I77" s="3">
        <v>1.1342000000000001</v>
      </c>
      <c r="J77" s="3">
        <v>1.0226999999999999</v>
      </c>
      <c r="K77" s="3">
        <v>1.0619000000000001</v>
      </c>
      <c r="L77" s="3">
        <v>1.1046</v>
      </c>
      <c r="M77" s="3">
        <v>1.0139</v>
      </c>
      <c r="N77" s="3">
        <v>1.0028999999999999</v>
      </c>
      <c r="O77" s="3">
        <v>1.0402</v>
      </c>
      <c r="P77" s="3">
        <v>1.0048999999999999</v>
      </c>
    </row>
    <row r="78" spans="1:16">
      <c r="A78">
        <v>2020</v>
      </c>
      <c r="B78" t="s">
        <v>1442</v>
      </c>
      <c r="C78" s="3">
        <v>3.8E-3</v>
      </c>
      <c r="D78" s="3">
        <v>2.8E-3</v>
      </c>
      <c r="E78" s="3">
        <v>3.3E-3</v>
      </c>
      <c r="F78" s="3">
        <v>2.5999999999999999E-3</v>
      </c>
      <c r="G78" s="3">
        <v>2.3999999999999998E-3</v>
      </c>
      <c r="H78" s="3">
        <v>2.0999999999999999E-3</v>
      </c>
      <c r="I78" s="3">
        <v>2E-3</v>
      </c>
      <c r="J78" s="3">
        <v>1.6000000000000001E-3</v>
      </c>
      <c r="K78" s="3">
        <v>5.0000000000000001E-4</v>
      </c>
      <c r="L78" s="3">
        <v>1.5E-3</v>
      </c>
      <c r="M78" s="3">
        <v>1.4E-3</v>
      </c>
      <c r="N78" s="3">
        <v>2.0999999999999999E-3</v>
      </c>
      <c r="O78" s="3">
        <v>2.63E-2</v>
      </c>
      <c r="P78" s="3">
        <v>3.7999999999999999E-2</v>
      </c>
    </row>
    <row r="79" spans="1:16">
      <c r="C79" s="3">
        <v>1.002</v>
      </c>
      <c r="D79" s="3">
        <v>0.93410000000000004</v>
      </c>
      <c r="E79" s="3">
        <v>0.97270000000000001</v>
      </c>
      <c r="F79" s="3">
        <v>0.9254</v>
      </c>
      <c r="G79" s="3">
        <v>0.995</v>
      </c>
      <c r="H79" s="3">
        <v>0.99729999999999996</v>
      </c>
      <c r="I79" s="3">
        <v>1.0043</v>
      </c>
      <c r="J79" s="3">
        <v>1.0047999999999999</v>
      </c>
      <c r="K79" s="3">
        <v>0.30470000000000003</v>
      </c>
      <c r="L79" s="3">
        <v>0.92620000000000002</v>
      </c>
      <c r="M79" s="3">
        <v>0.94330000000000003</v>
      </c>
      <c r="N79" s="3">
        <v>1.2507999999999999</v>
      </c>
      <c r="O79" s="3">
        <v>0.94910000000000005</v>
      </c>
      <c r="P79" s="3">
        <v>0.96550000000000002</v>
      </c>
    </row>
    <row r="80" spans="1:16">
      <c r="A80">
        <v>2019</v>
      </c>
      <c r="B80" t="s">
        <v>1442</v>
      </c>
      <c r="C80" t="s">
        <v>1439</v>
      </c>
      <c r="D80" t="s">
        <v>1439</v>
      </c>
      <c r="E80" t="s">
        <v>1439</v>
      </c>
      <c r="F80" t="s">
        <v>1439</v>
      </c>
      <c r="G80" t="s">
        <v>1439</v>
      </c>
      <c r="H80" t="s">
        <v>1439</v>
      </c>
      <c r="I80" t="s">
        <v>1439</v>
      </c>
      <c r="J80" t="s">
        <v>1439</v>
      </c>
      <c r="K80" t="s">
        <v>1439</v>
      </c>
      <c r="L80" s="3">
        <v>3.8E-3</v>
      </c>
      <c r="M80" s="3">
        <v>3.8E-3</v>
      </c>
      <c r="N80" s="3">
        <v>3.8E-3</v>
      </c>
      <c r="O80" s="3">
        <v>1.14E-2</v>
      </c>
      <c r="P80" s="3">
        <v>1.14E-2</v>
      </c>
    </row>
    <row r="81" spans="1:16">
      <c r="L81" s="3">
        <v>1.0086999999999999</v>
      </c>
      <c r="M81" s="3">
        <v>1.0076000000000001</v>
      </c>
      <c r="N81" s="3">
        <v>1.0005999999999999</v>
      </c>
      <c r="O81" s="3">
        <v>1.0057</v>
      </c>
      <c r="P81" s="3">
        <v>1.0057</v>
      </c>
    </row>
    <row r="85" spans="1:16">
      <c r="A85" t="s">
        <v>1436</v>
      </c>
      <c r="C85" t="s">
        <v>42</v>
      </c>
      <c r="D85" t="s">
        <v>43</v>
      </c>
      <c r="E85" t="s">
        <v>44</v>
      </c>
      <c r="F85" t="s">
        <v>45</v>
      </c>
      <c r="G85" t="s">
        <v>46</v>
      </c>
      <c r="H85" t="s">
        <v>47</v>
      </c>
      <c r="I85" t="s">
        <v>48</v>
      </c>
      <c r="J85" t="s">
        <v>49</v>
      </c>
      <c r="K85" t="s">
        <v>50</v>
      </c>
      <c r="L85" t="s">
        <v>51</v>
      </c>
      <c r="M85" t="s">
        <v>52</v>
      </c>
      <c r="N85" t="s">
        <v>53</v>
      </c>
      <c r="O85" t="s">
        <v>1437</v>
      </c>
      <c r="P85" t="s">
        <v>54</v>
      </c>
    </row>
    <row r="86" spans="1:16">
      <c r="A86">
        <v>2026</v>
      </c>
      <c r="B86" t="s">
        <v>1443</v>
      </c>
      <c r="C86" s="3">
        <v>1.0500000000000001E-2</v>
      </c>
      <c r="D86" t="s">
        <v>1439</v>
      </c>
      <c r="E86" t="s">
        <v>1439</v>
      </c>
      <c r="F86" t="s">
        <v>1439</v>
      </c>
      <c r="G86" t="s">
        <v>1439</v>
      </c>
      <c r="H86" t="s">
        <v>1439</v>
      </c>
      <c r="I86" t="s">
        <v>1439</v>
      </c>
      <c r="J86" t="s">
        <v>1439</v>
      </c>
      <c r="K86" t="s">
        <v>1439</v>
      </c>
      <c r="L86" t="s">
        <v>1439</v>
      </c>
      <c r="M86" t="s">
        <v>1439</v>
      </c>
      <c r="N86" t="s">
        <v>1439</v>
      </c>
      <c r="O86" s="3">
        <v>1.0500000000000001E-2</v>
      </c>
      <c r="P86" s="3">
        <v>99.991799999999998</v>
      </c>
    </row>
    <row r="87" spans="1:16">
      <c r="C87">
        <v>0.06</v>
      </c>
      <c r="O87">
        <v>0.06</v>
      </c>
      <c r="P87">
        <v>174.92</v>
      </c>
    </row>
    <row r="88" spans="1:16">
      <c r="A88">
        <v>2025</v>
      </c>
      <c r="B88" t="s">
        <v>1443</v>
      </c>
      <c r="C88" s="3">
        <v>1.01E-2</v>
      </c>
      <c r="D88" s="3">
        <v>9.9000000000000008E-3</v>
      </c>
      <c r="E88" s="3">
        <v>9.5999999999999992E-3</v>
      </c>
      <c r="F88" s="3">
        <v>1.06E-2</v>
      </c>
      <c r="G88" s="3">
        <v>1.14E-2</v>
      </c>
      <c r="H88" s="3">
        <v>1.0999999999999999E-2</v>
      </c>
      <c r="I88" s="3">
        <v>1.2800000000000001E-2</v>
      </c>
      <c r="J88" s="3">
        <v>1.1599999999999999E-2</v>
      </c>
      <c r="K88" s="3">
        <v>1.2200000000000001E-2</v>
      </c>
      <c r="L88" s="3">
        <v>1.2800000000000001E-2</v>
      </c>
      <c r="M88" s="3">
        <v>1.0500000000000001E-2</v>
      </c>
      <c r="N88" s="3">
        <v>1.2200000000000001E-2</v>
      </c>
      <c r="O88" s="3">
        <v>0.14319999999999999</v>
      </c>
      <c r="P88" s="3">
        <v>98.939700000000002</v>
      </c>
    </row>
    <row r="89" spans="1:16">
      <c r="C89">
        <v>0</v>
      </c>
      <c r="D89">
        <v>0</v>
      </c>
      <c r="E89">
        <v>0</v>
      </c>
      <c r="F89">
        <v>0</v>
      </c>
      <c r="G89">
        <v>0</v>
      </c>
      <c r="H89">
        <v>0</v>
      </c>
      <c r="I89">
        <v>0</v>
      </c>
      <c r="J89">
        <v>0</v>
      </c>
      <c r="K89">
        <v>0</v>
      </c>
      <c r="L89">
        <v>0</v>
      </c>
      <c r="M89">
        <v>0</v>
      </c>
      <c r="N89">
        <v>0</v>
      </c>
      <c r="O89">
        <v>0.01</v>
      </c>
      <c r="P89">
        <v>167.69</v>
      </c>
    </row>
    <row r="90" spans="1:16">
      <c r="A90">
        <v>2024</v>
      </c>
      <c r="B90" t="s">
        <v>1443</v>
      </c>
      <c r="C90" s="3">
        <v>9.7000000000000003E-3</v>
      </c>
      <c r="D90" s="3">
        <v>8.0000000000000002E-3</v>
      </c>
      <c r="E90" s="3">
        <v>8.3000000000000001E-3</v>
      </c>
      <c r="F90" s="3">
        <v>8.8999999999999999E-3</v>
      </c>
      <c r="G90" s="3">
        <v>8.3000000000000001E-3</v>
      </c>
      <c r="H90" s="3">
        <v>7.9000000000000008E-3</v>
      </c>
      <c r="I90" s="3">
        <v>9.1000000000000004E-3</v>
      </c>
      <c r="J90" s="3">
        <v>8.6999999999999994E-3</v>
      </c>
      <c r="K90" s="3">
        <v>8.3999999999999995E-3</v>
      </c>
      <c r="L90" s="3">
        <v>9.2999999999999992E-3</v>
      </c>
      <c r="M90" s="3">
        <v>7.9000000000000008E-3</v>
      </c>
      <c r="N90" s="3">
        <v>9.2999999999999992E-3</v>
      </c>
      <c r="O90" s="3">
        <v>0.10879999999999999</v>
      </c>
      <c r="P90" s="3">
        <v>86.4178</v>
      </c>
    </row>
    <row r="91" spans="1:16">
      <c r="C91">
        <v>0</v>
      </c>
      <c r="D91">
        <v>0</v>
      </c>
      <c r="E91">
        <v>0</v>
      </c>
      <c r="F91">
        <v>0</v>
      </c>
      <c r="G91">
        <v>0</v>
      </c>
      <c r="H91">
        <v>0</v>
      </c>
      <c r="I91">
        <v>0</v>
      </c>
      <c r="J91">
        <v>0</v>
      </c>
      <c r="K91">
        <v>0</v>
      </c>
      <c r="L91">
        <v>0</v>
      </c>
      <c r="M91">
        <v>0</v>
      </c>
      <c r="N91">
        <v>0</v>
      </c>
      <c r="O91">
        <v>0</v>
      </c>
      <c r="P91">
        <v>145.85</v>
      </c>
    </row>
    <row r="92" spans="1:16">
      <c r="A92">
        <v>2023</v>
      </c>
      <c r="B92" t="s">
        <v>1443</v>
      </c>
      <c r="C92" s="3">
        <v>1.12E-2</v>
      </c>
      <c r="D92" s="3">
        <v>9.1999999999999998E-3</v>
      </c>
      <c r="E92" s="3">
        <v>1.17E-2</v>
      </c>
      <c r="F92" s="3">
        <v>9.1999999999999998E-3</v>
      </c>
      <c r="G92" s="3">
        <v>1.12E-2</v>
      </c>
      <c r="H92" s="3">
        <v>1.0699999999999999E-2</v>
      </c>
      <c r="I92" s="3">
        <v>1.0699999999999999E-2</v>
      </c>
      <c r="J92" s="3">
        <v>1.14E-2</v>
      </c>
      <c r="K92" s="3">
        <v>9.7000000000000003E-3</v>
      </c>
      <c r="L92" s="3">
        <v>0.01</v>
      </c>
      <c r="M92" s="3">
        <v>9.1999999999999998E-3</v>
      </c>
      <c r="N92" s="3">
        <v>8.8999999999999999E-3</v>
      </c>
      <c r="O92" s="3">
        <v>0.13039999999999999</v>
      </c>
      <c r="P92" s="3">
        <v>77.8429</v>
      </c>
    </row>
    <row r="93" spans="1:16">
      <c r="C93">
        <v>0</v>
      </c>
      <c r="D93">
        <v>0</v>
      </c>
      <c r="E93">
        <v>0</v>
      </c>
      <c r="F93">
        <v>0</v>
      </c>
      <c r="G93">
        <v>0</v>
      </c>
      <c r="H93">
        <v>0</v>
      </c>
      <c r="I93">
        <v>0</v>
      </c>
      <c r="J93">
        <v>0</v>
      </c>
      <c r="K93">
        <v>0</v>
      </c>
      <c r="L93">
        <v>0</v>
      </c>
      <c r="M93">
        <v>0</v>
      </c>
      <c r="N93">
        <v>0</v>
      </c>
      <c r="O93">
        <v>-0.01</v>
      </c>
      <c r="P93">
        <v>131.41</v>
      </c>
    </row>
    <row r="94" spans="1:16">
      <c r="A94">
        <v>2022</v>
      </c>
      <c r="B94" t="s">
        <v>1443</v>
      </c>
      <c r="C94" s="3">
        <v>7.3000000000000001E-3</v>
      </c>
      <c r="D94" s="3">
        <v>7.6E-3</v>
      </c>
      <c r="E94" s="3">
        <v>9.2999999999999992E-3</v>
      </c>
      <c r="F94" s="3">
        <v>8.3000000000000001E-3</v>
      </c>
      <c r="G94" s="3">
        <v>1.03E-2</v>
      </c>
      <c r="H94" s="3">
        <v>1.0200000000000001E-2</v>
      </c>
      <c r="I94" s="3">
        <v>1.03E-2</v>
      </c>
      <c r="J94" s="3">
        <v>1.17E-2</v>
      </c>
      <c r="K94" s="3">
        <v>1.0699999999999999E-2</v>
      </c>
      <c r="L94" s="3">
        <v>1.0200000000000001E-2</v>
      </c>
      <c r="M94" s="3">
        <v>1.0200000000000001E-2</v>
      </c>
      <c r="N94" s="3">
        <v>1.12E-2</v>
      </c>
      <c r="O94" s="3">
        <v>0.1239</v>
      </c>
      <c r="P94" s="3">
        <v>68.748099999999994</v>
      </c>
    </row>
    <row r="95" spans="1:16">
      <c r="C95">
        <v>0</v>
      </c>
      <c r="D95">
        <v>0.01</v>
      </c>
      <c r="E95">
        <v>0</v>
      </c>
      <c r="F95">
        <v>0</v>
      </c>
      <c r="G95">
        <v>0</v>
      </c>
      <c r="H95">
        <v>0</v>
      </c>
      <c r="I95">
        <v>0</v>
      </c>
      <c r="J95">
        <v>0</v>
      </c>
      <c r="K95">
        <v>0</v>
      </c>
      <c r="L95">
        <v>0</v>
      </c>
      <c r="M95">
        <v>0</v>
      </c>
      <c r="N95">
        <v>0</v>
      </c>
      <c r="O95">
        <v>0.02</v>
      </c>
      <c r="P95">
        <v>116.73</v>
      </c>
    </row>
    <row r="96" spans="1:16">
      <c r="A96">
        <v>2021</v>
      </c>
      <c r="B96" t="s">
        <v>1443</v>
      </c>
      <c r="C96" s="3">
        <v>1.5E-3</v>
      </c>
      <c r="D96" s="3">
        <v>1.2999999999999999E-3</v>
      </c>
      <c r="E96" s="3">
        <v>2E-3</v>
      </c>
      <c r="F96" s="3">
        <v>2.0999999999999999E-3</v>
      </c>
      <c r="G96" s="3">
        <v>2.7000000000000001E-3</v>
      </c>
      <c r="H96" s="3">
        <v>3.0999999999999999E-3</v>
      </c>
      <c r="I96" s="3">
        <v>3.5999999999999999E-3</v>
      </c>
      <c r="J96" s="3">
        <v>4.3E-3</v>
      </c>
      <c r="K96" s="3">
        <v>4.4000000000000003E-3</v>
      </c>
      <c r="L96" s="3">
        <v>4.8999999999999998E-3</v>
      </c>
      <c r="M96" s="3">
        <v>5.8999999999999999E-3</v>
      </c>
      <c r="N96" s="3">
        <v>7.7000000000000002E-3</v>
      </c>
      <c r="O96" s="3">
        <v>4.4200000000000003E-2</v>
      </c>
      <c r="P96" s="3">
        <v>61.058500000000002</v>
      </c>
    </row>
    <row r="97" spans="1:16">
      <c r="C97">
        <v>0</v>
      </c>
      <c r="D97">
        <v>0</v>
      </c>
      <c r="E97">
        <v>0</v>
      </c>
      <c r="F97">
        <v>0</v>
      </c>
      <c r="G97">
        <v>0</v>
      </c>
      <c r="H97">
        <v>0</v>
      </c>
      <c r="I97">
        <v>0</v>
      </c>
      <c r="J97">
        <v>0</v>
      </c>
      <c r="K97">
        <v>0</v>
      </c>
      <c r="L97">
        <v>0.01</v>
      </c>
      <c r="M97">
        <v>0</v>
      </c>
      <c r="N97">
        <v>0.01</v>
      </c>
      <c r="O97">
        <v>0.03</v>
      </c>
      <c r="P97">
        <v>102.88</v>
      </c>
    </row>
    <row r="98" spans="1:16">
      <c r="A98">
        <v>2020</v>
      </c>
      <c r="B98" t="s">
        <v>1443</v>
      </c>
      <c r="C98" s="3">
        <v>3.8E-3</v>
      </c>
      <c r="D98" s="3">
        <v>2.8999999999999998E-3</v>
      </c>
      <c r="E98" s="3">
        <v>3.3999999999999998E-3</v>
      </c>
      <c r="F98" s="3">
        <v>2.8E-3</v>
      </c>
      <c r="G98" s="3">
        <v>2.3999999999999998E-3</v>
      </c>
      <c r="H98" s="3">
        <v>2.0999999999999999E-3</v>
      </c>
      <c r="I98" s="3">
        <v>1.9E-3</v>
      </c>
      <c r="J98" s="3">
        <v>1.6000000000000001E-3</v>
      </c>
      <c r="K98" s="3">
        <v>1.6000000000000001E-3</v>
      </c>
      <c r="L98" s="3">
        <v>1.6000000000000001E-3</v>
      </c>
      <c r="M98" s="3">
        <v>1.5E-3</v>
      </c>
      <c r="N98" s="3">
        <v>1.6000000000000001E-3</v>
      </c>
      <c r="O98" s="3">
        <v>2.76E-2</v>
      </c>
      <c r="P98" s="3">
        <v>58.429499999999997</v>
      </c>
    </row>
    <row r="99" spans="1:16">
      <c r="C99">
        <v>0</v>
      </c>
      <c r="D99">
        <v>0</v>
      </c>
      <c r="E99">
        <v>0</v>
      </c>
      <c r="F99">
        <v>0</v>
      </c>
      <c r="G99">
        <v>0</v>
      </c>
      <c r="H99">
        <v>0</v>
      </c>
      <c r="I99">
        <v>0</v>
      </c>
      <c r="J99">
        <v>0</v>
      </c>
      <c r="K99">
        <v>0</v>
      </c>
      <c r="L99">
        <v>0</v>
      </c>
      <c r="M99">
        <v>0</v>
      </c>
      <c r="N99">
        <v>0</v>
      </c>
      <c r="O99">
        <v>-0.01</v>
      </c>
      <c r="P99">
        <v>96.93</v>
      </c>
    </row>
    <row r="100" spans="1:16">
      <c r="A100">
        <v>2019</v>
      </c>
      <c r="B100" t="s">
        <v>1443</v>
      </c>
      <c r="C100" s="3">
        <v>5.4000000000000003E-3</v>
      </c>
      <c r="D100" s="3">
        <v>4.8999999999999998E-3</v>
      </c>
      <c r="E100" s="3">
        <v>4.7000000000000002E-3</v>
      </c>
      <c r="F100" s="3">
        <v>5.1999999999999998E-3</v>
      </c>
      <c r="G100" s="3">
        <v>5.4000000000000003E-3</v>
      </c>
      <c r="H100" s="3">
        <v>4.7000000000000002E-3</v>
      </c>
      <c r="I100" s="3">
        <v>5.7000000000000002E-3</v>
      </c>
      <c r="J100" s="3">
        <v>5.0000000000000001E-3</v>
      </c>
      <c r="K100" s="3">
        <v>4.5999999999999999E-3</v>
      </c>
      <c r="L100" s="3">
        <v>4.7999999999999996E-3</v>
      </c>
      <c r="M100" s="3">
        <v>3.8E-3</v>
      </c>
      <c r="N100" s="3">
        <v>3.7000000000000002E-3</v>
      </c>
      <c r="O100" s="3">
        <v>5.96E-2</v>
      </c>
      <c r="P100" s="3">
        <v>56.834600000000002</v>
      </c>
    </row>
    <row r="101" spans="1:16">
      <c r="C101">
        <v>0</v>
      </c>
      <c r="D101">
        <v>0</v>
      </c>
      <c r="E101">
        <v>0</v>
      </c>
      <c r="F101">
        <v>0</v>
      </c>
      <c r="G101">
        <v>0</v>
      </c>
      <c r="H101">
        <v>0</v>
      </c>
      <c r="I101">
        <v>0</v>
      </c>
      <c r="J101">
        <v>0</v>
      </c>
      <c r="K101">
        <v>0</v>
      </c>
      <c r="L101">
        <v>0</v>
      </c>
      <c r="M101">
        <v>0</v>
      </c>
      <c r="N101">
        <v>0</v>
      </c>
      <c r="O101">
        <v>-0.01</v>
      </c>
      <c r="P101">
        <v>94.88</v>
      </c>
    </row>
    <row r="102" spans="1:16">
      <c r="A102">
        <v>2018</v>
      </c>
      <c r="B102" t="s">
        <v>1443</v>
      </c>
      <c r="C102" s="3">
        <v>5.7999999999999996E-3</v>
      </c>
      <c r="D102" s="3">
        <v>4.7000000000000002E-3</v>
      </c>
      <c r="E102" s="3">
        <v>5.3E-3</v>
      </c>
      <c r="F102" s="3">
        <v>5.1999999999999998E-3</v>
      </c>
      <c r="G102" s="3">
        <v>5.1999999999999998E-3</v>
      </c>
      <c r="H102" s="3">
        <v>5.1999999999999998E-3</v>
      </c>
      <c r="I102" s="3">
        <v>5.4000000000000003E-3</v>
      </c>
      <c r="J102" s="3">
        <v>5.7000000000000002E-3</v>
      </c>
      <c r="K102" s="3">
        <v>4.7000000000000002E-3</v>
      </c>
      <c r="L102" s="3">
        <v>5.4000000000000003E-3</v>
      </c>
      <c r="M102" s="3">
        <v>4.8999999999999998E-3</v>
      </c>
      <c r="N102" s="3">
        <v>4.8999999999999998E-3</v>
      </c>
      <c r="O102" s="3">
        <v>6.4299999999999996E-2</v>
      </c>
      <c r="P102" s="3">
        <v>53.581600000000002</v>
      </c>
    </row>
    <row r="103" spans="1:16">
      <c r="C103">
        <v>0</v>
      </c>
      <c r="D103">
        <v>0</v>
      </c>
      <c r="E103">
        <v>0</v>
      </c>
      <c r="F103">
        <v>0</v>
      </c>
      <c r="G103">
        <v>0</v>
      </c>
      <c r="H103">
        <v>0</v>
      </c>
      <c r="I103">
        <v>0</v>
      </c>
      <c r="J103">
        <v>0</v>
      </c>
      <c r="K103">
        <v>0</v>
      </c>
      <c r="L103">
        <v>0</v>
      </c>
      <c r="M103">
        <v>0</v>
      </c>
      <c r="N103">
        <v>0</v>
      </c>
      <c r="O103">
        <v>0.01</v>
      </c>
      <c r="P103">
        <v>89.94</v>
      </c>
    </row>
    <row r="104" spans="1:16">
      <c r="A104">
        <v>2017</v>
      </c>
      <c r="B104" t="s">
        <v>1443</v>
      </c>
      <c r="C104" s="3">
        <v>1.09E-2</v>
      </c>
      <c r="D104" s="3">
        <v>8.6999999999999994E-3</v>
      </c>
      <c r="E104" s="3">
        <v>1.0500000000000001E-2</v>
      </c>
      <c r="F104" s="3">
        <v>7.9000000000000008E-3</v>
      </c>
      <c r="G104" s="3">
        <v>9.2999999999999992E-3</v>
      </c>
      <c r="H104" s="3">
        <v>8.0999999999999996E-3</v>
      </c>
      <c r="I104" s="3">
        <v>8.0000000000000002E-3</v>
      </c>
      <c r="J104" s="3">
        <v>8.0000000000000002E-3</v>
      </c>
      <c r="K104" s="3">
        <v>6.4000000000000003E-3</v>
      </c>
      <c r="L104" s="3">
        <v>6.4000000000000003E-3</v>
      </c>
      <c r="M104" s="3">
        <v>5.7000000000000002E-3</v>
      </c>
      <c r="N104" s="3">
        <v>5.4000000000000003E-3</v>
      </c>
      <c r="O104" s="3">
        <v>9.9400000000000002E-2</v>
      </c>
      <c r="P104" s="3">
        <v>50.284599999999998</v>
      </c>
    </row>
    <row r="105" spans="1:16">
      <c r="C105">
        <v>0</v>
      </c>
      <c r="D105">
        <v>0</v>
      </c>
      <c r="E105">
        <v>0</v>
      </c>
      <c r="F105">
        <v>0</v>
      </c>
      <c r="G105">
        <v>0</v>
      </c>
      <c r="H105">
        <v>0</v>
      </c>
      <c r="I105">
        <v>0</v>
      </c>
      <c r="J105">
        <v>0</v>
      </c>
      <c r="K105">
        <v>0</v>
      </c>
      <c r="L105">
        <v>0</v>
      </c>
      <c r="M105">
        <v>0</v>
      </c>
      <c r="N105">
        <v>0</v>
      </c>
      <c r="O105">
        <v>-0.01</v>
      </c>
      <c r="P105">
        <v>84.25</v>
      </c>
    </row>
    <row r="106" spans="1:16">
      <c r="A106">
        <v>2016</v>
      </c>
      <c r="B106" t="s">
        <v>1443</v>
      </c>
      <c r="C106" s="3">
        <v>1.06E-2</v>
      </c>
      <c r="D106" s="3">
        <v>0.01</v>
      </c>
      <c r="E106" s="3">
        <v>1.1599999999999999E-2</v>
      </c>
      <c r="F106" s="3">
        <v>1.06E-2</v>
      </c>
      <c r="G106" s="3">
        <v>1.11E-2</v>
      </c>
      <c r="H106" s="3">
        <v>1.1599999999999999E-2</v>
      </c>
      <c r="I106" s="3">
        <v>1.11E-2</v>
      </c>
      <c r="J106" s="3">
        <v>1.2200000000000001E-2</v>
      </c>
      <c r="K106" s="3">
        <v>1.11E-2</v>
      </c>
      <c r="L106" s="3">
        <v>1.0500000000000001E-2</v>
      </c>
      <c r="M106" s="3">
        <v>1.04E-2</v>
      </c>
      <c r="N106" s="3">
        <v>1.12E-2</v>
      </c>
      <c r="O106" s="3">
        <v>0.14019999999999999</v>
      </c>
      <c r="P106" s="3">
        <v>45.648099999999999</v>
      </c>
    </row>
    <row r="107" spans="1:16">
      <c r="C107">
        <v>0</v>
      </c>
      <c r="D107">
        <v>0</v>
      </c>
      <c r="E107">
        <v>0</v>
      </c>
      <c r="F107">
        <v>0</v>
      </c>
      <c r="G107">
        <v>0</v>
      </c>
      <c r="H107">
        <v>0</v>
      </c>
      <c r="I107">
        <v>0</v>
      </c>
      <c r="J107">
        <v>0</v>
      </c>
      <c r="K107">
        <v>0</v>
      </c>
      <c r="L107">
        <v>0</v>
      </c>
      <c r="M107">
        <v>0</v>
      </c>
      <c r="N107">
        <v>0</v>
      </c>
      <c r="O107">
        <v>0.02</v>
      </c>
      <c r="P107">
        <v>77.17</v>
      </c>
    </row>
    <row r="108" spans="1:16">
      <c r="A108">
        <v>2015</v>
      </c>
      <c r="B108" t="s">
        <v>1443</v>
      </c>
      <c r="C108" s="3">
        <v>9.4000000000000004E-3</v>
      </c>
      <c r="D108" s="3">
        <v>8.2000000000000007E-3</v>
      </c>
      <c r="E108" s="3">
        <v>1.04E-2</v>
      </c>
      <c r="F108" s="3">
        <v>9.4999999999999998E-3</v>
      </c>
      <c r="G108" s="3">
        <v>9.9000000000000008E-3</v>
      </c>
      <c r="H108" s="3">
        <v>1.0699999999999999E-2</v>
      </c>
      <c r="I108" s="3">
        <v>1.18E-2</v>
      </c>
      <c r="J108" s="3">
        <v>1.11E-2</v>
      </c>
      <c r="K108" s="3">
        <v>1.11E-2</v>
      </c>
      <c r="L108" s="3">
        <v>1.11E-2</v>
      </c>
      <c r="M108" s="3">
        <v>1.06E-2</v>
      </c>
      <c r="N108" s="3">
        <v>1.1599999999999999E-2</v>
      </c>
      <c r="O108" s="3">
        <v>0.13270000000000001</v>
      </c>
      <c r="P108" s="3">
        <v>39.912700000000001</v>
      </c>
    </row>
    <row r="109" spans="1:16">
      <c r="C109">
        <v>0.01</v>
      </c>
      <c r="D109">
        <v>0</v>
      </c>
      <c r="E109">
        <v>0.01</v>
      </c>
      <c r="F109">
        <v>0.01</v>
      </c>
      <c r="G109">
        <v>0</v>
      </c>
      <c r="H109">
        <v>0</v>
      </c>
      <c r="I109">
        <v>0</v>
      </c>
      <c r="J109">
        <v>0</v>
      </c>
      <c r="K109">
        <v>0</v>
      </c>
      <c r="L109">
        <v>0</v>
      </c>
      <c r="M109">
        <v>0</v>
      </c>
      <c r="N109">
        <v>0</v>
      </c>
      <c r="O109">
        <v>0.04</v>
      </c>
      <c r="P109">
        <v>67.069999999999993</v>
      </c>
    </row>
    <row r="110" spans="1:16">
      <c r="A110">
        <v>2014</v>
      </c>
      <c r="B110" t="s">
        <v>1443</v>
      </c>
      <c r="C110" s="3">
        <v>8.5000000000000006E-3</v>
      </c>
      <c r="D110" s="3">
        <v>7.9000000000000008E-3</v>
      </c>
      <c r="E110" s="3">
        <v>7.7000000000000002E-3</v>
      </c>
      <c r="F110" s="3">
        <v>8.2000000000000007E-3</v>
      </c>
      <c r="G110" s="3">
        <v>8.6999999999999994E-3</v>
      </c>
      <c r="H110" s="3">
        <v>8.2000000000000007E-3</v>
      </c>
      <c r="I110" s="3">
        <v>9.4999999999999998E-3</v>
      </c>
      <c r="J110" s="3">
        <v>8.6999999999999994E-3</v>
      </c>
      <c r="K110" s="3">
        <v>9.1000000000000004E-3</v>
      </c>
      <c r="L110" s="3">
        <v>9.4999999999999998E-3</v>
      </c>
      <c r="M110" s="3">
        <v>8.3999999999999995E-3</v>
      </c>
      <c r="N110" s="3">
        <v>9.5999999999999992E-3</v>
      </c>
      <c r="O110" s="3">
        <v>0.109</v>
      </c>
      <c r="P110" s="3">
        <v>35.120199999999997</v>
      </c>
    </row>
    <row r="111" spans="1:16">
      <c r="C111">
        <v>0.01</v>
      </c>
      <c r="D111">
        <v>0.01</v>
      </c>
      <c r="E111">
        <v>0.01</v>
      </c>
      <c r="F111">
        <v>0.01</v>
      </c>
      <c r="G111">
        <v>0.01</v>
      </c>
      <c r="H111">
        <v>0.01</v>
      </c>
      <c r="I111">
        <v>0.01</v>
      </c>
      <c r="J111">
        <v>0.01</v>
      </c>
      <c r="K111">
        <v>0.01</v>
      </c>
      <c r="L111">
        <v>0.01</v>
      </c>
      <c r="M111">
        <v>0</v>
      </c>
      <c r="N111">
        <v>0.01</v>
      </c>
      <c r="O111">
        <v>0.1</v>
      </c>
      <c r="P111">
        <v>57.98</v>
      </c>
    </row>
    <row r="112" spans="1:16">
      <c r="A112">
        <v>2013</v>
      </c>
      <c r="B112" t="s">
        <v>1443</v>
      </c>
      <c r="C112" s="3">
        <v>6.0000000000000001E-3</v>
      </c>
      <c r="D112" s="3">
        <v>4.8999999999999998E-3</v>
      </c>
      <c r="E112" s="3">
        <v>5.4999999999999997E-3</v>
      </c>
      <c r="F112" s="3">
        <v>6.1000000000000004E-3</v>
      </c>
      <c r="G112" s="3">
        <v>6.0000000000000001E-3</v>
      </c>
      <c r="H112" s="3">
        <v>6.1000000000000004E-3</v>
      </c>
      <c r="I112" s="3">
        <v>7.1999999999999998E-3</v>
      </c>
      <c r="J112" s="3">
        <v>7.1000000000000004E-3</v>
      </c>
      <c r="K112" s="3">
        <v>7.1000000000000004E-3</v>
      </c>
      <c r="L112" s="3">
        <v>8.0999999999999996E-3</v>
      </c>
      <c r="M112" s="3">
        <v>7.1999999999999998E-3</v>
      </c>
      <c r="N112" s="3">
        <v>7.9000000000000008E-3</v>
      </c>
      <c r="O112" s="3">
        <v>8.2199999999999995E-2</v>
      </c>
      <c r="P112" s="3">
        <v>31.5688</v>
      </c>
    </row>
    <row r="113" spans="1:16">
      <c r="C113">
        <v>0.02</v>
      </c>
      <c r="D113">
        <v>0.01</v>
      </c>
      <c r="E113">
        <v>0.01</v>
      </c>
      <c r="F113">
        <v>0.01</v>
      </c>
      <c r="G113">
        <v>0.02</v>
      </c>
      <c r="H113">
        <v>0.01</v>
      </c>
      <c r="I113">
        <v>0.02</v>
      </c>
      <c r="J113">
        <v>0.02</v>
      </c>
      <c r="K113">
        <v>0.01</v>
      </c>
      <c r="L113">
        <v>0.01</v>
      </c>
      <c r="M113">
        <v>0.01</v>
      </c>
      <c r="N113">
        <v>0.01</v>
      </c>
      <c r="O113">
        <v>0.17</v>
      </c>
      <c r="P113">
        <v>49.46</v>
      </c>
    </row>
    <row r="114" spans="1:16">
      <c r="A114">
        <v>2012</v>
      </c>
      <c r="B114" t="s">
        <v>1443</v>
      </c>
      <c r="C114" s="3">
        <v>8.8999999999999999E-3</v>
      </c>
      <c r="D114" s="3">
        <v>7.4999999999999997E-3</v>
      </c>
      <c r="E114" s="3">
        <v>8.2000000000000007E-3</v>
      </c>
      <c r="F114" s="3">
        <v>7.1000000000000004E-3</v>
      </c>
      <c r="G114" s="3">
        <v>7.4000000000000003E-3</v>
      </c>
      <c r="H114" s="3">
        <v>6.4000000000000003E-3</v>
      </c>
      <c r="I114" s="3">
        <v>6.7999999999999996E-3</v>
      </c>
      <c r="J114" s="3">
        <v>6.8999999999999999E-3</v>
      </c>
      <c r="K114" s="3">
        <v>5.4000000000000003E-3</v>
      </c>
      <c r="L114" s="3">
        <v>6.1000000000000004E-3</v>
      </c>
      <c r="M114" s="3">
        <v>5.4999999999999997E-3</v>
      </c>
      <c r="N114" s="3">
        <v>5.4999999999999997E-3</v>
      </c>
      <c r="O114" s="3">
        <v>8.4900000000000003E-2</v>
      </c>
      <c r="P114" s="3">
        <v>29.0945</v>
      </c>
    </row>
    <row r="115" spans="1:16">
      <c r="C115">
        <v>0</v>
      </c>
      <c r="D115">
        <v>0.01</v>
      </c>
      <c r="E115">
        <v>0.01</v>
      </c>
      <c r="F115">
        <v>0.01</v>
      </c>
      <c r="G115">
        <v>0.01</v>
      </c>
      <c r="H115">
        <v>0</v>
      </c>
      <c r="I115">
        <v>0</v>
      </c>
      <c r="J115">
        <v>0</v>
      </c>
      <c r="K115">
        <v>0</v>
      </c>
      <c r="L115">
        <v>0</v>
      </c>
      <c r="M115">
        <v>0</v>
      </c>
      <c r="N115">
        <v>0.02</v>
      </c>
      <c r="O115">
        <v>0.08</v>
      </c>
      <c r="P115">
        <v>41.08</v>
      </c>
    </row>
    <row r="119" spans="1:16">
      <c r="A119" t="s">
        <v>1436</v>
      </c>
      <c r="C119" t="s">
        <v>42</v>
      </c>
      <c r="D119" t="s">
        <v>43</v>
      </c>
      <c r="E119" t="s">
        <v>44</v>
      </c>
      <c r="F119" t="s">
        <v>45</v>
      </c>
      <c r="G119" t="s">
        <v>46</v>
      </c>
      <c r="H119" t="s">
        <v>47</v>
      </c>
      <c r="I119" t="s">
        <v>48</v>
      </c>
      <c r="J119" t="s">
        <v>49</v>
      </c>
      <c r="K119" t="s">
        <v>50</v>
      </c>
      <c r="L119" t="s">
        <v>51</v>
      </c>
      <c r="M119" t="s">
        <v>52</v>
      </c>
      <c r="N119" t="s">
        <v>53</v>
      </c>
      <c r="O119" t="s">
        <v>1437</v>
      </c>
      <c r="P119" t="s">
        <v>54</v>
      </c>
    </row>
    <row r="120" spans="1:16">
      <c r="A120">
        <v>2026</v>
      </c>
      <c r="B120" t="s">
        <v>1467</v>
      </c>
      <c r="C120" s="3">
        <v>1.9400000000000001E-2</v>
      </c>
      <c r="D120" t="s">
        <v>1439</v>
      </c>
      <c r="E120" t="s">
        <v>1439</v>
      </c>
      <c r="F120" t="s">
        <v>1439</v>
      </c>
      <c r="G120" t="s">
        <v>1439</v>
      </c>
      <c r="H120" t="s">
        <v>1439</v>
      </c>
      <c r="I120" t="s">
        <v>1439</v>
      </c>
      <c r="J120" t="s">
        <v>1439</v>
      </c>
      <c r="K120" t="s">
        <v>1439</v>
      </c>
      <c r="L120" t="s">
        <v>1439</v>
      </c>
      <c r="M120" t="s">
        <v>1439</v>
      </c>
      <c r="N120" t="s">
        <v>1439</v>
      </c>
      <c r="O120" s="3">
        <v>1.9400000000000001E-2</v>
      </c>
      <c r="P120" s="3">
        <v>0.26150000000000001</v>
      </c>
    </row>
    <row r="121" spans="1:16">
      <c r="C121" s="3">
        <v>2.0581</v>
      </c>
      <c r="O121" s="3">
        <v>2.0581</v>
      </c>
      <c r="P121" s="3">
        <v>1.0602</v>
      </c>
    </row>
    <row r="122" spans="1:16">
      <c r="A122">
        <v>2025</v>
      </c>
      <c r="B122" t="s">
        <v>1467</v>
      </c>
      <c r="C122" s="3">
        <v>8.0999999999999996E-3</v>
      </c>
      <c r="D122" s="3">
        <v>8.5000000000000006E-3</v>
      </c>
      <c r="E122" s="3">
        <v>9.5999999999999992E-3</v>
      </c>
      <c r="F122" s="3">
        <v>1.03E-2</v>
      </c>
      <c r="G122" s="3">
        <v>1.26E-2</v>
      </c>
      <c r="H122" s="3">
        <v>1.1900000000000001E-2</v>
      </c>
      <c r="I122" s="3">
        <v>1.44E-2</v>
      </c>
      <c r="J122" s="3">
        <v>1.49E-2</v>
      </c>
      <c r="K122" s="3">
        <v>2.1100000000000001E-2</v>
      </c>
      <c r="L122" s="3">
        <v>4.1000000000000003E-3</v>
      </c>
      <c r="M122" s="3">
        <v>8.6E-3</v>
      </c>
      <c r="N122" s="3">
        <v>8.2000000000000007E-3</v>
      </c>
      <c r="O122" s="3">
        <v>0.14030000000000001</v>
      </c>
      <c r="P122" s="3">
        <v>0.23749999999999999</v>
      </c>
    </row>
    <row r="123" spans="1:16">
      <c r="C123" s="3">
        <v>0.80700000000000005</v>
      </c>
      <c r="D123" s="3">
        <v>0.85819999999999996</v>
      </c>
      <c r="E123" s="3">
        <v>0.99439999999999995</v>
      </c>
      <c r="F123" s="3">
        <v>0.97319999999999995</v>
      </c>
      <c r="G123" s="3">
        <v>1.1093999999999999</v>
      </c>
      <c r="H123" s="3">
        <v>1.0876999999999999</v>
      </c>
      <c r="I123" s="3">
        <v>1.1254</v>
      </c>
      <c r="J123" s="3">
        <v>1.2756000000000001</v>
      </c>
      <c r="K123" s="3">
        <v>1.7275</v>
      </c>
      <c r="L123" s="3">
        <v>0.31809999999999999</v>
      </c>
      <c r="M123" s="3">
        <v>0.81759999999999999</v>
      </c>
      <c r="N123" s="3">
        <v>0.66879999999999995</v>
      </c>
      <c r="O123" s="3">
        <v>0.97989999999999999</v>
      </c>
      <c r="P123" s="3">
        <v>1.0105999999999999</v>
      </c>
    </row>
    <row r="124" spans="1:16">
      <c r="A124">
        <v>2024</v>
      </c>
      <c r="B124" t="s">
        <v>1467</v>
      </c>
      <c r="C124" t="s">
        <v>1439</v>
      </c>
      <c r="D124" t="s">
        <v>1439</v>
      </c>
      <c r="E124" t="s">
        <v>1439</v>
      </c>
      <c r="F124" s="3">
        <v>2.3E-3</v>
      </c>
      <c r="G124" s="3">
        <v>7.7000000000000002E-3</v>
      </c>
      <c r="H124" s="3">
        <v>9.2999999999999992E-3</v>
      </c>
      <c r="I124" s="3">
        <v>1.55E-2</v>
      </c>
      <c r="J124" s="3">
        <v>8.0000000000000002E-3</v>
      </c>
      <c r="K124" s="3">
        <v>1.32E-2</v>
      </c>
      <c r="L124" s="3">
        <v>9.2999999999999992E-3</v>
      </c>
      <c r="M124" s="3">
        <v>9.7999999999999997E-3</v>
      </c>
      <c r="N124" s="3">
        <v>7.3000000000000001E-3</v>
      </c>
      <c r="O124" s="3">
        <v>8.5300000000000001E-2</v>
      </c>
      <c r="P124" s="3">
        <v>8.5300000000000001E-2</v>
      </c>
    </row>
    <row r="125" spans="1:16">
      <c r="F125" s="3">
        <v>0.25640000000000002</v>
      </c>
      <c r="G125" s="3">
        <v>0.92679999999999996</v>
      </c>
      <c r="H125" s="3">
        <v>1.1845000000000001</v>
      </c>
      <c r="I125" s="3">
        <v>1.7087000000000001</v>
      </c>
      <c r="J125" s="3">
        <v>0.91910000000000003</v>
      </c>
      <c r="K125" s="3">
        <v>1.5813999999999999</v>
      </c>
      <c r="L125" s="3">
        <v>0.99950000000000006</v>
      </c>
      <c r="M125" s="3">
        <v>1.2335</v>
      </c>
      <c r="N125" s="3">
        <v>0.78159999999999996</v>
      </c>
      <c r="O125" s="3">
        <v>1.0611999999999999</v>
      </c>
    </row>
    <row r="127" spans="1:16">
      <c r="A127" s="13" t="s">
        <v>1447</v>
      </c>
    </row>
    <row r="128" spans="1:16">
      <c r="A128">
        <v>2025</v>
      </c>
      <c r="B128" t="s">
        <v>1436</v>
      </c>
      <c r="C128" t="s">
        <v>1468</v>
      </c>
      <c r="D128" t="s">
        <v>1469</v>
      </c>
      <c r="E128" t="s">
        <v>1470</v>
      </c>
      <c r="F128" t="s">
        <v>1471</v>
      </c>
      <c r="G128" t="s">
        <v>1472</v>
      </c>
      <c r="H128" t="s">
        <v>1473</v>
      </c>
      <c r="I128" t="s">
        <v>1474</v>
      </c>
      <c r="J128" t="s">
        <v>1475</v>
      </c>
      <c r="K128" t="s">
        <v>1476</v>
      </c>
      <c r="L128" t="s">
        <v>1477</v>
      </c>
      <c r="M128" t="s">
        <v>1478</v>
      </c>
      <c r="N128" t="s">
        <v>1479</v>
      </c>
    </row>
    <row r="129" spans="1:14">
      <c r="A129" t="s">
        <v>1480</v>
      </c>
      <c r="B129" t="s">
        <v>1481</v>
      </c>
      <c r="C129" t="s">
        <v>1482</v>
      </c>
      <c r="D129" t="s">
        <v>1483</v>
      </c>
      <c r="E129" t="s">
        <v>1484</v>
      </c>
      <c r="F129" t="s">
        <v>1485</v>
      </c>
      <c r="G129" t="s">
        <v>1486</v>
      </c>
      <c r="H129" t="s">
        <v>1487</v>
      </c>
      <c r="I129" t="s">
        <v>1488</v>
      </c>
      <c r="J129" t="s">
        <v>1489</v>
      </c>
      <c r="K129" t="s">
        <v>1490</v>
      </c>
      <c r="L129" t="s">
        <v>1491</v>
      </c>
      <c r="M129" t="s">
        <v>1492</v>
      </c>
      <c r="N129" t="s">
        <v>1493</v>
      </c>
    </row>
    <row r="130" spans="1:14">
      <c r="A130" t="s">
        <v>1494</v>
      </c>
      <c r="B130" t="s">
        <v>1495</v>
      </c>
      <c r="C130" t="s">
        <v>1496</v>
      </c>
      <c r="D130" t="s">
        <v>1482</v>
      </c>
      <c r="E130" t="s">
        <v>1497</v>
      </c>
      <c r="F130" t="s">
        <v>1498</v>
      </c>
      <c r="G130" t="s">
        <v>1499</v>
      </c>
      <c r="H130" t="s">
        <v>1500</v>
      </c>
      <c r="I130" t="s">
        <v>1501</v>
      </c>
      <c r="J130" t="s">
        <v>1502</v>
      </c>
      <c r="K130" t="s">
        <v>1488</v>
      </c>
      <c r="L130" t="s">
        <v>1501</v>
      </c>
      <c r="M130" t="s">
        <v>1503</v>
      </c>
      <c r="N130" t="s">
        <v>1488</v>
      </c>
    </row>
    <row r="131" spans="1:14">
      <c r="A131" t="s">
        <v>1504</v>
      </c>
      <c r="B131" t="s">
        <v>1505</v>
      </c>
      <c r="C131" t="s">
        <v>1506</v>
      </c>
      <c r="D131" t="s">
        <v>1507</v>
      </c>
      <c r="E131" t="s">
        <v>1508</v>
      </c>
      <c r="F131" t="s">
        <v>1509</v>
      </c>
      <c r="G131" t="s">
        <v>1510</v>
      </c>
      <c r="H131" t="s">
        <v>1511</v>
      </c>
      <c r="I131" t="s">
        <v>1512</v>
      </c>
      <c r="J131" t="s">
        <v>1513</v>
      </c>
      <c r="K131" t="s">
        <v>1514</v>
      </c>
      <c r="L131" t="s">
        <v>1515</v>
      </c>
      <c r="M131" t="s">
        <v>1516</v>
      </c>
      <c r="N131" t="s">
        <v>1517</v>
      </c>
    </row>
    <row r="132" spans="1:14">
      <c r="A132">
        <v>2024</v>
      </c>
      <c r="B132" t="s">
        <v>1436</v>
      </c>
      <c r="C132" t="s">
        <v>1468</v>
      </c>
      <c r="D132" t="s">
        <v>1469</v>
      </c>
      <c r="E132" t="s">
        <v>1470</v>
      </c>
      <c r="F132" t="s">
        <v>1471</v>
      </c>
      <c r="G132" t="s">
        <v>1472</v>
      </c>
      <c r="H132" t="s">
        <v>1473</v>
      </c>
      <c r="I132" t="s">
        <v>1474</v>
      </c>
      <c r="J132" t="s">
        <v>1475</v>
      </c>
      <c r="K132" t="s">
        <v>1476</v>
      </c>
      <c r="L132" t="s">
        <v>1477</v>
      </c>
      <c r="M132" t="s">
        <v>1478</v>
      </c>
      <c r="N132" t="s">
        <v>1479</v>
      </c>
    </row>
    <row r="133" spans="1:14">
      <c r="A133" t="s">
        <v>1480</v>
      </c>
      <c r="B133" t="s">
        <v>1518</v>
      </c>
      <c r="C133" t="s">
        <v>1519</v>
      </c>
      <c r="D133" t="s">
        <v>1520</v>
      </c>
      <c r="E133" t="s">
        <v>1521</v>
      </c>
      <c r="F133" t="s">
        <v>1522</v>
      </c>
      <c r="G133" t="s">
        <v>1523</v>
      </c>
      <c r="H133" t="s">
        <v>1524</v>
      </c>
      <c r="I133" t="s">
        <v>1489</v>
      </c>
      <c r="J133" t="s">
        <v>1525</v>
      </c>
      <c r="K133" t="s">
        <v>1526</v>
      </c>
      <c r="L133" t="s">
        <v>1527</v>
      </c>
      <c r="M133" t="s">
        <v>1502</v>
      </c>
      <c r="N133" t="s">
        <v>1528</v>
      </c>
    </row>
    <row r="134" spans="1:14">
      <c r="A134" t="s">
        <v>1494</v>
      </c>
      <c r="B134" t="s">
        <v>1529</v>
      </c>
      <c r="C134" t="s">
        <v>1530</v>
      </c>
      <c r="D134" t="s">
        <v>1531</v>
      </c>
      <c r="E134" t="s">
        <v>1532</v>
      </c>
      <c r="F134" t="s">
        <v>1533</v>
      </c>
      <c r="G134" t="s">
        <v>1532</v>
      </c>
      <c r="H134" t="s">
        <v>1519</v>
      </c>
      <c r="I134" t="s">
        <v>1521</v>
      </c>
      <c r="J134" t="s">
        <v>1534</v>
      </c>
      <c r="K134" t="s">
        <v>1532</v>
      </c>
      <c r="L134" t="s">
        <v>1526</v>
      </c>
      <c r="M134" t="s">
        <v>1519</v>
      </c>
      <c r="N134" t="s">
        <v>1526</v>
      </c>
    </row>
    <row r="135" spans="1:14">
      <c r="A135" t="s">
        <v>1504</v>
      </c>
      <c r="B135" t="s">
        <v>1535</v>
      </c>
      <c r="C135" t="s">
        <v>1536</v>
      </c>
      <c r="D135" t="s">
        <v>1537</v>
      </c>
      <c r="E135" t="s">
        <v>1538</v>
      </c>
      <c r="F135" t="s">
        <v>1539</v>
      </c>
      <c r="G135" t="s">
        <v>1540</v>
      </c>
      <c r="H135" t="s">
        <v>1541</v>
      </c>
      <c r="I135" t="s">
        <v>1542</v>
      </c>
      <c r="J135" t="s">
        <v>1543</v>
      </c>
      <c r="K135" t="s">
        <v>1544</v>
      </c>
      <c r="L135" t="s">
        <v>1545</v>
      </c>
      <c r="M135" t="s">
        <v>1546</v>
      </c>
      <c r="N135" t="s">
        <v>1547</v>
      </c>
    </row>
    <row r="136" spans="1:14">
      <c r="A136">
        <v>2023</v>
      </c>
      <c r="B136" t="s">
        <v>1436</v>
      </c>
      <c r="C136" t="s">
        <v>1468</v>
      </c>
      <c r="D136" t="s">
        <v>1469</v>
      </c>
      <c r="E136" t="s">
        <v>1470</v>
      </c>
      <c r="F136" t="s">
        <v>1471</v>
      </c>
      <c r="G136" t="s">
        <v>1472</v>
      </c>
      <c r="H136" t="s">
        <v>1473</v>
      </c>
      <c r="I136" t="s">
        <v>1474</v>
      </c>
      <c r="J136" t="s">
        <v>1475</v>
      </c>
      <c r="K136" t="s">
        <v>1476</v>
      </c>
      <c r="L136" t="s">
        <v>1477</v>
      </c>
      <c r="M136" t="s">
        <v>1478</v>
      </c>
      <c r="N136" t="s">
        <v>1479</v>
      </c>
    </row>
    <row r="137" spans="1:14">
      <c r="A137" t="s">
        <v>1480</v>
      </c>
      <c r="B137" t="s">
        <v>1548</v>
      </c>
      <c r="C137" t="s">
        <v>1549</v>
      </c>
      <c r="D137" t="s">
        <v>1550</v>
      </c>
      <c r="E137" t="s">
        <v>1549</v>
      </c>
      <c r="F137" t="s">
        <v>1551</v>
      </c>
      <c r="G137" t="s">
        <v>1552</v>
      </c>
      <c r="H137" t="s">
        <v>1485</v>
      </c>
      <c r="I137" t="s">
        <v>1553</v>
      </c>
      <c r="J137" t="s">
        <v>1554</v>
      </c>
      <c r="K137" t="s">
        <v>1489</v>
      </c>
      <c r="L137" t="s">
        <v>1555</v>
      </c>
      <c r="M137" t="s">
        <v>1533</v>
      </c>
      <c r="N137" t="s">
        <v>1556</v>
      </c>
    </row>
    <row r="138" spans="1:14">
      <c r="A138" t="s">
        <v>1494</v>
      </c>
      <c r="B138" t="s">
        <v>1557</v>
      </c>
      <c r="C138" t="s">
        <v>1486</v>
      </c>
      <c r="D138" t="s">
        <v>1555</v>
      </c>
      <c r="E138" t="s">
        <v>1489</v>
      </c>
      <c r="F138" t="s">
        <v>1555</v>
      </c>
      <c r="G138" t="s">
        <v>1486</v>
      </c>
      <c r="H138" t="s">
        <v>1558</v>
      </c>
      <c r="I138" t="s">
        <v>1558</v>
      </c>
      <c r="J138" t="s">
        <v>1499</v>
      </c>
      <c r="K138" t="s">
        <v>1530</v>
      </c>
      <c r="L138" t="s">
        <v>1559</v>
      </c>
      <c r="M138" t="s">
        <v>1555</v>
      </c>
      <c r="N138" t="s">
        <v>1560</v>
      </c>
    </row>
    <row r="139" spans="1:14">
      <c r="A139" t="s">
        <v>1504</v>
      </c>
      <c r="B139" t="s">
        <v>1561</v>
      </c>
      <c r="C139" t="s">
        <v>1562</v>
      </c>
      <c r="D139" t="s">
        <v>1563</v>
      </c>
      <c r="E139" t="s">
        <v>1564</v>
      </c>
      <c r="F139" t="s">
        <v>1512</v>
      </c>
      <c r="G139" t="s">
        <v>1565</v>
      </c>
      <c r="H139" t="s">
        <v>1566</v>
      </c>
      <c r="I139" t="s">
        <v>1567</v>
      </c>
      <c r="J139" t="s">
        <v>1568</v>
      </c>
      <c r="K139" t="s">
        <v>1569</v>
      </c>
      <c r="L139" t="s">
        <v>1570</v>
      </c>
      <c r="M139" t="s">
        <v>1571</v>
      </c>
      <c r="N139" t="s">
        <v>1572</v>
      </c>
    </row>
    <row r="140" spans="1:14">
      <c r="A140">
        <v>2022</v>
      </c>
      <c r="B140" t="s">
        <v>1436</v>
      </c>
      <c r="C140" t="s">
        <v>1468</v>
      </c>
      <c r="D140" t="s">
        <v>1469</v>
      </c>
      <c r="E140" t="s">
        <v>1470</v>
      </c>
      <c r="F140" t="s">
        <v>1471</v>
      </c>
      <c r="G140" t="s">
        <v>1472</v>
      </c>
      <c r="H140" t="s">
        <v>1473</v>
      </c>
      <c r="I140" t="s">
        <v>1474</v>
      </c>
      <c r="J140" t="s">
        <v>1475</v>
      </c>
      <c r="K140" t="s">
        <v>1476</v>
      </c>
      <c r="L140" t="s">
        <v>1477</v>
      </c>
      <c r="M140" t="s">
        <v>1478</v>
      </c>
      <c r="N140" t="s">
        <v>1479</v>
      </c>
    </row>
    <row r="141" spans="1:14">
      <c r="A141" t="s">
        <v>1480</v>
      </c>
      <c r="B141" t="s">
        <v>1573</v>
      </c>
      <c r="C141" t="s">
        <v>1497</v>
      </c>
      <c r="D141" t="s">
        <v>1574</v>
      </c>
      <c r="E141" t="s">
        <v>1500</v>
      </c>
      <c r="F141" t="s">
        <v>1575</v>
      </c>
      <c r="G141" t="s">
        <v>1576</v>
      </c>
      <c r="H141" t="s">
        <v>1530</v>
      </c>
      <c r="I141" t="s">
        <v>1577</v>
      </c>
      <c r="J141" t="s">
        <v>1578</v>
      </c>
      <c r="K141" t="s">
        <v>1485</v>
      </c>
      <c r="L141" t="s">
        <v>1579</v>
      </c>
      <c r="M141" t="s">
        <v>1555</v>
      </c>
      <c r="N141" t="s">
        <v>1580</v>
      </c>
    </row>
    <row r="142" spans="1:14">
      <c r="A142" t="s">
        <v>1494</v>
      </c>
      <c r="B142" t="s">
        <v>1581</v>
      </c>
      <c r="C142" t="s">
        <v>1582</v>
      </c>
      <c r="D142" t="s">
        <v>1483</v>
      </c>
      <c r="E142" t="s">
        <v>1555</v>
      </c>
      <c r="F142" t="s">
        <v>1532</v>
      </c>
      <c r="G142" t="s">
        <v>1487</v>
      </c>
      <c r="H142" t="s">
        <v>1496</v>
      </c>
      <c r="I142" t="s">
        <v>1487</v>
      </c>
      <c r="J142" t="s">
        <v>1489</v>
      </c>
      <c r="K142" t="s">
        <v>1558</v>
      </c>
      <c r="L142" t="s">
        <v>1549</v>
      </c>
      <c r="M142" t="s">
        <v>1549</v>
      </c>
      <c r="N142" t="s">
        <v>1486</v>
      </c>
    </row>
    <row r="143" spans="1:14">
      <c r="A143" t="s">
        <v>1504</v>
      </c>
      <c r="B143" t="s">
        <v>1583</v>
      </c>
      <c r="C143" t="s">
        <v>1584</v>
      </c>
      <c r="D143" t="s">
        <v>1585</v>
      </c>
      <c r="E143" t="s">
        <v>1586</v>
      </c>
      <c r="F143" t="s">
        <v>1587</v>
      </c>
      <c r="G143" t="s">
        <v>1588</v>
      </c>
      <c r="H143" t="s">
        <v>1589</v>
      </c>
      <c r="I143" t="s">
        <v>1590</v>
      </c>
      <c r="J143" t="s">
        <v>1591</v>
      </c>
      <c r="K143" t="s">
        <v>1592</v>
      </c>
      <c r="L143" t="s">
        <v>1593</v>
      </c>
      <c r="M143" t="s">
        <v>1594</v>
      </c>
      <c r="N143" t="s">
        <v>1595</v>
      </c>
    </row>
  </sheetData>
  <pageMargins left="0.511811024" right="0.511811024" top="0.78740157499999996" bottom="0.78740157499999996" header="0.31496062000000002" footer="0.31496062000000002"/>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104B8-E94A-3C44-8BC2-12645774CF6F}">
  <dimension ref="A1:V337"/>
  <sheetViews>
    <sheetView workbookViewId="0">
      <selection activeCell="H9" sqref="H9:H44"/>
    </sheetView>
  </sheetViews>
  <sheetFormatPr baseColWidth="10" defaultRowHeight="15"/>
  <cols>
    <col min="4" max="4" width="16.5" customWidth="1"/>
    <col min="5" max="5" width="9.5" customWidth="1"/>
    <col min="6" max="6" width="6.1640625" bestFit="1" customWidth="1"/>
    <col min="8" max="8" width="15" bestFit="1" customWidth="1"/>
    <col min="10" max="10" width="15" bestFit="1" customWidth="1"/>
  </cols>
  <sheetData>
    <row r="1" spans="1:22" ht="16">
      <c r="A1" s="35" t="s">
        <v>574</v>
      </c>
      <c r="B1" s="38" t="s">
        <v>627</v>
      </c>
      <c r="C1" s="39" t="s">
        <v>963</v>
      </c>
      <c r="D1" s="40" t="s">
        <v>1217</v>
      </c>
      <c r="E1" s="41" t="s">
        <v>1251</v>
      </c>
      <c r="F1" t="s">
        <v>1266</v>
      </c>
      <c r="H1" t="s">
        <v>1265</v>
      </c>
      <c r="Q1" t="s">
        <v>1266</v>
      </c>
      <c r="R1" s="35" t="s">
        <v>574</v>
      </c>
      <c r="S1" s="38" t="s">
        <v>627</v>
      </c>
      <c r="T1" s="39" t="s">
        <v>963</v>
      </c>
      <c r="U1" s="40" t="s">
        <v>1217</v>
      </c>
      <c r="V1" s="41" t="s">
        <v>1251</v>
      </c>
    </row>
    <row r="2" spans="1:22" ht="18">
      <c r="A2" s="36" t="s">
        <v>575</v>
      </c>
      <c r="B2" s="36" t="s">
        <v>628</v>
      </c>
      <c r="C2" s="36" t="s">
        <v>964</v>
      </c>
      <c r="D2" s="36" t="s">
        <v>1218</v>
      </c>
      <c r="E2" s="36" t="s">
        <v>1252</v>
      </c>
      <c r="F2">
        <v>1</v>
      </c>
      <c r="H2" s="42" t="s">
        <v>574</v>
      </c>
      <c r="I2" s="2">
        <v>0.22500000000000001</v>
      </c>
      <c r="L2" s="2"/>
      <c r="Q2">
        <v>1</v>
      </c>
      <c r="R2" s="36" t="s">
        <v>575</v>
      </c>
      <c r="S2" s="36" t="s">
        <v>628</v>
      </c>
      <c r="T2" s="36" t="s">
        <v>964</v>
      </c>
      <c r="U2" s="36" t="s">
        <v>1218</v>
      </c>
      <c r="V2" s="36" t="s">
        <v>1252</v>
      </c>
    </row>
    <row r="3" spans="1:22" ht="18">
      <c r="A3" s="37" t="s">
        <v>576</v>
      </c>
      <c r="B3" s="37" t="s">
        <v>629</v>
      </c>
      <c r="C3" s="37" t="s">
        <v>965</v>
      </c>
      <c r="D3" s="37" t="s">
        <v>965</v>
      </c>
      <c r="E3" s="37" t="s">
        <v>1253</v>
      </c>
      <c r="F3">
        <v>2</v>
      </c>
      <c r="H3" s="43" t="s">
        <v>627</v>
      </c>
      <c r="I3" s="2">
        <v>0.4</v>
      </c>
      <c r="L3" s="2"/>
      <c r="Q3">
        <v>2</v>
      </c>
      <c r="R3" s="36" t="s">
        <v>577</v>
      </c>
      <c r="S3" s="36" t="s">
        <v>630</v>
      </c>
      <c r="T3" s="36" t="s">
        <v>966</v>
      </c>
      <c r="U3" s="36" t="s">
        <v>1219</v>
      </c>
      <c r="V3" s="36" t="s">
        <v>1254</v>
      </c>
    </row>
    <row r="4" spans="1:22" ht="18">
      <c r="A4" s="36" t="s">
        <v>577</v>
      </c>
      <c r="B4" s="36" t="s">
        <v>630</v>
      </c>
      <c r="C4" s="36" t="s">
        <v>966</v>
      </c>
      <c r="D4" s="36" t="s">
        <v>1219</v>
      </c>
      <c r="E4" s="36" t="s">
        <v>1254</v>
      </c>
      <c r="F4">
        <v>3</v>
      </c>
      <c r="H4" s="44" t="s">
        <v>963</v>
      </c>
      <c r="I4" s="2">
        <v>0.3</v>
      </c>
      <c r="L4" s="2"/>
      <c r="Q4">
        <v>3</v>
      </c>
      <c r="R4" s="36" t="s">
        <v>579</v>
      </c>
      <c r="S4" s="36" t="s">
        <v>632</v>
      </c>
      <c r="T4" s="36" t="s">
        <v>967</v>
      </c>
      <c r="U4" s="36" t="s">
        <v>1221</v>
      </c>
      <c r="V4" s="36" t="s">
        <v>1256</v>
      </c>
    </row>
    <row r="5" spans="1:22" ht="18">
      <c r="A5" s="37" t="s">
        <v>578</v>
      </c>
      <c r="B5" s="37" t="s">
        <v>631</v>
      </c>
      <c r="C5" s="37" t="s">
        <v>965</v>
      </c>
      <c r="D5" s="37" t="s">
        <v>1220</v>
      </c>
      <c r="E5" s="37" t="s">
        <v>1255</v>
      </c>
      <c r="F5">
        <v>4</v>
      </c>
      <c r="H5" s="45" t="s">
        <v>1217</v>
      </c>
      <c r="I5" s="2">
        <v>7.4999999999999997E-2</v>
      </c>
      <c r="L5" s="2"/>
      <c r="Q5">
        <v>4</v>
      </c>
      <c r="R5" s="36" t="s">
        <v>581</v>
      </c>
      <c r="S5" s="36" t="s">
        <v>634</v>
      </c>
      <c r="T5" s="36" t="s">
        <v>969</v>
      </c>
      <c r="U5" s="36" t="s">
        <v>1223</v>
      </c>
      <c r="V5" s="36" t="s">
        <v>1257</v>
      </c>
    </row>
    <row r="6" spans="1:22" ht="18">
      <c r="A6" s="36" t="s">
        <v>579</v>
      </c>
      <c r="B6" s="36" t="s">
        <v>632</v>
      </c>
      <c r="C6" s="36" t="s">
        <v>967</v>
      </c>
      <c r="D6" s="36" t="s">
        <v>1221</v>
      </c>
      <c r="E6" s="36" t="s">
        <v>1256</v>
      </c>
      <c r="F6">
        <v>5</v>
      </c>
      <c r="H6" s="46" t="s">
        <v>1251</v>
      </c>
      <c r="I6" s="2">
        <v>0</v>
      </c>
      <c r="L6" s="2"/>
      <c r="Q6">
        <v>5</v>
      </c>
      <c r="R6" s="36" t="s">
        <v>583</v>
      </c>
      <c r="S6" s="36" t="s">
        <v>636</v>
      </c>
      <c r="T6" s="36" t="s">
        <v>971</v>
      </c>
      <c r="U6" s="36" t="s">
        <v>1225</v>
      </c>
      <c r="V6" s="36" t="s">
        <v>1258</v>
      </c>
    </row>
    <row r="7" spans="1:22" ht="18">
      <c r="A7" s="37" t="s">
        <v>580</v>
      </c>
      <c r="B7" s="37" t="s">
        <v>633</v>
      </c>
      <c r="C7" s="37" t="s">
        <v>968</v>
      </c>
      <c r="D7" s="37" t="s">
        <v>1222</v>
      </c>
      <c r="E7" s="37" t="s">
        <v>1255</v>
      </c>
      <c r="F7">
        <v>6</v>
      </c>
      <c r="Q7">
        <v>6</v>
      </c>
      <c r="R7" s="36" t="s">
        <v>585</v>
      </c>
      <c r="S7" s="36" t="s">
        <v>638</v>
      </c>
      <c r="T7" s="36" t="s">
        <v>973</v>
      </c>
      <c r="U7" s="36" t="s">
        <v>1227</v>
      </c>
      <c r="V7" s="36" t="s">
        <v>1259</v>
      </c>
    </row>
    <row r="8" spans="1:22" ht="18">
      <c r="A8" s="36" t="s">
        <v>581</v>
      </c>
      <c r="B8" s="36" t="s">
        <v>634</v>
      </c>
      <c r="C8" s="36" t="s">
        <v>969</v>
      </c>
      <c r="D8" s="36" t="s">
        <v>1223</v>
      </c>
      <c r="E8" s="36" t="s">
        <v>1257</v>
      </c>
      <c r="F8">
        <v>7</v>
      </c>
      <c r="H8" s="51" t="s">
        <v>1305</v>
      </c>
      <c r="Q8">
        <v>7</v>
      </c>
      <c r="R8" s="36" t="s">
        <v>587</v>
      </c>
      <c r="S8" s="36" t="s">
        <v>640</v>
      </c>
      <c r="T8" s="36" t="s">
        <v>975</v>
      </c>
      <c r="U8" s="36" t="s">
        <v>1229</v>
      </c>
      <c r="V8" s="36" t="s">
        <v>1260</v>
      </c>
    </row>
    <row r="9" spans="1:22" ht="18">
      <c r="A9" s="37" t="s">
        <v>582</v>
      </c>
      <c r="B9" s="37" t="s">
        <v>635</v>
      </c>
      <c r="C9" s="37" t="s">
        <v>970</v>
      </c>
      <c r="D9" s="37" t="s">
        <v>1224</v>
      </c>
      <c r="E9" s="37" t="s">
        <v>1255</v>
      </c>
      <c r="F9">
        <v>8</v>
      </c>
      <c r="H9" s="49" t="s">
        <v>1269</v>
      </c>
      <c r="Q9">
        <v>8</v>
      </c>
      <c r="R9" s="36" t="s">
        <v>589</v>
      </c>
      <c r="S9" s="36" t="s">
        <v>642</v>
      </c>
      <c r="T9" s="36" t="s">
        <v>977</v>
      </c>
      <c r="U9" s="36" t="s">
        <v>1231</v>
      </c>
      <c r="V9" s="36" t="s">
        <v>1261</v>
      </c>
    </row>
    <row r="10" spans="1:22" ht="18">
      <c r="A10" s="36" t="s">
        <v>583</v>
      </c>
      <c r="B10" s="36" t="s">
        <v>636</v>
      </c>
      <c r="C10" s="36" t="s">
        <v>971</v>
      </c>
      <c r="D10" s="36" t="s">
        <v>1225</v>
      </c>
      <c r="E10" s="36" t="s">
        <v>1258</v>
      </c>
      <c r="F10">
        <v>9</v>
      </c>
      <c r="H10" s="37" t="s">
        <v>1270</v>
      </c>
      <c r="Q10">
        <v>9</v>
      </c>
      <c r="R10" s="36" t="s">
        <v>591</v>
      </c>
      <c r="S10" s="36" t="s">
        <v>644</v>
      </c>
      <c r="T10" s="36" t="s">
        <v>979</v>
      </c>
      <c r="U10" s="36" t="s">
        <v>1233</v>
      </c>
      <c r="V10" s="36" t="s">
        <v>1262</v>
      </c>
    </row>
    <row r="11" spans="1:22" ht="18">
      <c r="A11" s="37" t="s">
        <v>584</v>
      </c>
      <c r="B11" s="37" t="s">
        <v>637</v>
      </c>
      <c r="C11" s="37" t="s">
        <v>972</v>
      </c>
      <c r="D11" s="37" t="s">
        <v>1226</v>
      </c>
      <c r="E11" s="37" t="s">
        <v>1255</v>
      </c>
      <c r="F11">
        <v>10</v>
      </c>
      <c r="H11" s="49" t="s">
        <v>1271</v>
      </c>
      <c r="Q11">
        <v>10</v>
      </c>
      <c r="R11" s="36" t="s">
        <v>593</v>
      </c>
      <c r="S11" s="36" t="s">
        <v>646</v>
      </c>
      <c r="T11" s="36" t="s">
        <v>981</v>
      </c>
      <c r="U11" s="36" t="s">
        <v>1235</v>
      </c>
      <c r="V11" s="36" t="s">
        <v>1263</v>
      </c>
    </row>
    <row r="12" spans="1:22" ht="18">
      <c r="A12" s="36" t="s">
        <v>585</v>
      </c>
      <c r="B12" s="36" t="s">
        <v>638</v>
      </c>
      <c r="C12" s="36" t="s">
        <v>973</v>
      </c>
      <c r="D12" s="36" t="s">
        <v>1227</v>
      </c>
      <c r="E12" s="36" t="s">
        <v>1259</v>
      </c>
      <c r="F12">
        <v>11</v>
      </c>
      <c r="H12" s="37" t="s">
        <v>1272</v>
      </c>
      <c r="Q12">
        <v>11</v>
      </c>
      <c r="R12" s="36" t="s">
        <v>595</v>
      </c>
      <c r="S12" s="36" t="s">
        <v>648</v>
      </c>
      <c r="T12" s="36" t="s">
        <v>983</v>
      </c>
      <c r="U12" s="36" t="s">
        <v>1237</v>
      </c>
    </row>
    <row r="13" spans="1:22" ht="18">
      <c r="A13" s="37" t="s">
        <v>586</v>
      </c>
      <c r="B13" s="37" t="s">
        <v>639</v>
      </c>
      <c r="C13" s="37" t="s">
        <v>974</v>
      </c>
      <c r="D13" s="37" t="s">
        <v>1228</v>
      </c>
      <c r="E13" s="37" t="s">
        <v>1255</v>
      </c>
      <c r="F13">
        <v>12</v>
      </c>
      <c r="H13" s="50" t="s">
        <v>1273</v>
      </c>
      <c r="Q13">
        <v>12</v>
      </c>
      <c r="R13" s="36" t="s">
        <v>597</v>
      </c>
      <c r="S13" s="36" t="s">
        <v>650</v>
      </c>
      <c r="T13" s="36" t="s">
        <v>985</v>
      </c>
      <c r="U13" s="36" t="s">
        <v>1239</v>
      </c>
    </row>
    <row r="14" spans="1:22" ht="18">
      <c r="A14" s="36" t="s">
        <v>587</v>
      </c>
      <c r="B14" s="36" t="s">
        <v>640</v>
      </c>
      <c r="C14" s="36" t="s">
        <v>975</v>
      </c>
      <c r="D14" s="36" t="s">
        <v>1229</v>
      </c>
      <c r="E14" s="36" t="s">
        <v>1260</v>
      </c>
      <c r="F14">
        <v>13</v>
      </c>
      <c r="H14" s="50" t="s">
        <v>1274</v>
      </c>
      <c r="Q14">
        <v>13</v>
      </c>
      <c r="R14" s="36" t="s">
        <v>599</v>
      </c>
      <c r="S14" s="36" t="s">
        <v>652</v>
      </c>
      <c r="T14" s="36" t="s">
        <v>987</v>
      </c>
      <c r="U14" s="36" t="s">
        <v>1241</v>
      </c>
    </row>
    <row r="15" spans="1:22" ht="18">
      <c r="A15" s="37" t="s">
        <v>588</v>
      </c>
      <c r="B15" s="37" t="s">
        <v>641</v>
      </c>
      <c r="C15" s="37" t="s">
        <v>976</v>
      </c>
      <c r="D15" s="37" t="s">
        <v>1230</v>
      </c>
      <c r="E15" s="37" t="s">
        <v>1255</v>
      </c>
      <c r="F15">
        <v>14</v>
      </c>
      <c r="H15" s="50" t="s">
        <v>1275</v>
      </c>
      <c r="Q15">
        <v>14</v>
      </c>
      <c r="R15" s="36" t="s">
        <v>601</v>
      </c>
      <c r="S15" s="36" t="s">
        <v>654</v>
      </c>
      <c r="T15" s="36" t="s">
        <v>989</v>
      </c>
      <c r="U15" s="36" t="s">
        <v>1243</v>
      </c>
    </row>
    <row r="16" spans="1:22" ht="18">
      <c r="A16" s="36" t="s">
        <v>589</v>
      </c>
      <c r="B16" s="36" t="s">
        <v>642</v>
      </c>
      <c r="C16" s="36" t="s">
        <v>977</v>
      </c>
      <c r="D16" s="36" t="s">
        <v>1231</v>
      </c>
      <c r="E16" s="36" t="s">
        <v>1261</v>
      </c>
      <c r="F16">
        <v>15</v>
      </c>
      <c r="H16" s="50" t="s">
        <v>1276</v>
      </c>
      <c r="Q16">
        <v>15</v>
      </c>
      <c r="R16" s="36" t="s">
        <v>603</v>
      </c>
      <c r="S16" s="36" t="s">
        <v>656</v>
      </c>
      <c r="T16" s="36" t="s">
        <v>991</v>
      </c>
      <c r="U16" s="36" t="s">
        <v>1245</v>
      </c>
    </row>
    <row r="17" spans="1:21" ht="18">
      <c r="A17" s="37" t="s">
        <v>590</v>
      </c>
      <c r="B17" s="37" t="s">
        <v>643</v>
      </c>
      <c r="C17" s="37" t="s">
        <v>978</v>
      </c>
      <c r="D17" s="37" t="s">
        <v>1232</v>
      </c>
      <c r="E17" s="37" t="s">
        <v>1255</v>
      </c>
      <c r="F17">
        <v>16</v>
      </c>
      <c r="H17" s="50" t="s">
        <v>1277</v>
      </c>
      <c r="J17" s="36"/>
      <c r="Q17">
        <v>16</v>
      </c>
      <c r="R17" s="36" t="s">
        <v>605</v>
      </c>
      <c r="S17" s="36" t="s">
        <v>658</v>
      </c>
      <c r="T17" s="36" t="s">
        <v>993</v>
      </c>
      <c r="U17" s="36" t="s">
        <v>1247</v>
      </c>
    </row>
    <row r="18" spans="1:21" ht="18">
      <c r="A18" s="36" t="s">
        <v>591</v>
      </c>
      <c r="B18" s="36" t="s">
        <v>644</v>
      </c>
      <c r="C18" s="36" t="s">
        <v>979</v>
      </c>
      <c r="D18" s="36" t="s">
        <v>1233</v>
      </c>
      <c r="E18" s="36" t="s">
        <v>1262</v>
      </c>
      <c r="F18">
        <v>17</v>
      </c>
      <c r="H18" s="50" t="s">
        <v>1278</v>
      </c>
      <c r="I18" s="36"/>
      <c r="J18" s="36"/>
      <c r="Q18">
        <v>17</v>
      </c>
      <c r="R18" s="36" t="s">
        <v>607</v>
      </c>
      <c r="S18" s="36" t="s">
        <v>660</v>
      </c>
      <c r="T18" s="36" t="s">
        <v>995</v>
      </c>
      <c r="U18" s="36" t="s">
        <v>1249</v>
      </c>
    </row>
    <row r="19" spans="1:21" ht="18">
      <c r="A19" s="37" t="s">
        <v>592</v>
      </c>
      <c r="B19" s="37" t="s">
        <v>645</v>
      </c>
      <c r="C19" s="37" t="s">
        <v>980</v>
      </c>
      <c r="D19" s="37" t="s">
        <v>1234</v>
      </c>
      <c r="E19" s="37" t="s">
        <v>1255</v>
      </c>
      <c r="F19">
        <v>18</v>
      </c>
      <c r="H19" s="50" t="s">
        <v>1279</v>
      </c>
      <c r="I19" s="36"/>
      <c r="J19" s="36"/>
      <c r="Q19">
        <v>18</v>
      </c>
      <c r="R19" s="36" t="s">
        <v>609</v>
      </c>
      <c r="S19" s="36" t="s">
        <v>662</v>
      </c>
      <c r="T19" s="36" t="s">
        <v>997</v>
      </c>
    </row>
    <row r="20" spans="1:21" ht="18">
      <c r="A20" s="36" t="s">
        <v>593</v>
      </c>
      <c r="B20" s="36" t="s">
        <v>646</v>
      </c>
      <c r="C20" s="36" t="s">
        <v>981</v>
      </c>
      <c r="D20" s="36" t="s">
        <v>1235</v>
      </c>
      <c r="E20" s="36" t="s">
        <v>1263</v>
      </c>
      <c r="F20">
        <v>19</v>
      </c>
      <c r="H20" s="50" t="s">
        <v>1280</v>
      </c>
      <c r="I20" s="36"/>
      <c r="J20" s="36"/>
      <c r="Q20">
        <v>19</v>
      </c>
      <c r="R20" s="36" t="s">
        <v>611</v>
      </c>
      <c r="S20" s="36" t="s">
        <v>664</v>
      </c>
      <c r="T20" s="36" t="s">
        <v>999</v>
      </c>
    </row>
    <row r="21" spans="1:21" ht="18">
      <c r="A21" s="37" t="s">
        <v>594</v>
      </c>
      <c r="B21" s="37" t="s">
        <v>647</v>
      </c>
      <c r="C21" s="37" t="s">
        <v>982</v>
      </c>
      <c r="D21" s="37" t="s">
        <v>1236</v>
      </c>
      <c r="E21" s="37" t="s">
        <v>1264</v>
      </c>
      <c r="F21">
        <v>20</v>
      </c>
      <c r="H21" s="50" t="s">
        <v>1281</v>
      </c>
      <c r="I21" s="36"/>
      <c r="J21" s="36"/>
      <c r="Q21">
        <v>20</v>
      </c>
      <c r="R21" s="36" t="s">
        <v>613</v>
      </c>
      <c r="S21" s="36" t="s">
        <v>666</v>
      </c>
      <c r="T21" s="36" t="s">
        <v>1001</v>
      </c>
    </row>
    <row r="22" spans="1:21" ht="18">
      <c r="A22" s="36" t="s">
        <v>595</v>
      </c>
      <c r="B22" s="36" t="s">
        <v>648</v>
      </c>
      <c r="C22" s="36" t="s">
        <v>983</v>
      </c>
      <c r="D22" s="36" t="s">
        <v>1237</v>
      </c>
      <c r="F22">
        <v>21</v>
      </c>
      <c r="H22" s="50" t="s">
        <v>1282</v>
      </c>
      <c r="I22" s="36"/>
      <c r="J22" s="36"/>
      <c r="Q22">
        <v>21</v>
      </c>
      <c r="R22" s="36" t="s">
        <v>615</v>
      </c>
      <c r="S22" s="36" t="s">
        <v>668</v>
      </c>
      <c r="T22" s="36" t="s">
        <v>1003</v>
      </c>
    </row>
    <row r="23" spans="1:21" ht="18">
      <c r="A23" s="37" t="s">
        <v>596</v>
      </c>
      <c r="B23" s="37" t="s">
        <v>649</v>
      </c>
      <c r="C23" s="37" t="s">
        <v>984</v>
      </c>
      <c r="D23" s="37" t="s">
        <v>1238</v>
      </c>
      <c r="F23">
        <v>22</v>
      </c>
      <c r="H23" s="50" t="s">
        <v>1306</v>
      </c>
      <c r="I23" s="36"/>
      <c r="J23" s="36"/>
      <c r="Q23">
        <v>22</v>
      </c>
      <c r="R23" s="36" t="s">
        <v>617</v>
      </c>
      <c r="S23" s="36" t="s">
        <v>670</v>
      </c>
      <c r="T23" s="36" t="s">
        <v>1005</v>
      </c>
    </row>
    <row r="24" spans="1:21" ht="18">
      <c r="A24" s="36" t="s">
        <v>597</v>
      </c>
      <c r="B24" s="36" t="s">
        <v>650</v>
      </c>
      <c r="C24" s="36" t="s">
        <v>985</v>
      </c>
      <c r="D24" s="36" t="s">
        <v>1239</v>
      </c>
      <c r="F24">
        <v>23</v>
      </c>
      <c r="H24" s="50" t="s">
        <v>1283</v>
      </c>
      <c r="I24" s="36"/>
      <c r="J24" s="36"/>
      <c r="Q24">
        <v>23</v>
      </c>
      <c r="R24" s="36" t="s">
        <v>619</v>
      </c>
      <c r="S24" s="36" t="s">
        <v>672</v>
      </c>
      <c r="T24" s="36" t="s">
        <v>1007</v>
      </c>
    </row>
    <row r="25" spans="1:21" ht="18">
      <c r="A25" s="37" t="s">
        <v>598</v>
      </c>
      <c r="B25" s="37" t="s">
        <v>651</v>
      </c>
      <c r="C25" s="37" t="s">
        <v>986</v>
      </c>
      <c r="D25" s="37" t="s">
        <v>1240</v>
      </c>
      <c r="F25">
        <v>24</v>
      </c>
      <c r="H25" s="50" t="s">
        <v>1284</v>
      </c>
      <c r="I25" s="36"/>
      <c r="J25" s="36"/>
      <c r="Q25">
        <v>24</v>
      </c>
      <c r="R25" s="36" t="s">
        <v>621</v>
      </c>
      <c r="S25" s="36" t="s">
        <v>674</v>
      </c>
      <c r="T25" s="36" t="s">
        <v>1009</v>
      </c>
    </row>
    <row r="26" spans="1:21" ht="18">
      <c r="A26" s="36" t="s">
        <v>599</v>
      </c>
      <c r="B26" s="36" t="s">
        <v>652</v>
      </c>
      <c r="C26" s="36" t="s">
        <v>987</v>
      </c>
      <c r="D26" s="36" t="s">
        <v>1241</v>
      </c>
      <c r="F26">
        <v>25</v>
      </c>
      <c r="H26" s="50" t="s">
        <v>1285</v>
      </c>
      <c r="I26" s="36"/>
      <c r="J26" s="36"/>
      <c r="Q26">
        <v>25</v>
      </c>
      <c r="R26" s="36" t="s">
        <v>623</v>
      </c>
      <c r="S26" s="36" t="s">
        <v>676</v>
      </c>
      <c r="T26" s="36" t="s">
        <v>1011</v>
      </c>
    </row>
    <row r="27" spans="1:21" ht="18">
      <c r="A27" s="37" t="s">
        <v>600</v>
      </c>
      <c r="B27" s="37" t="s">
        <v>653</v>
      </c>
      <c r="C27" s="37" t="s">
        <v>988</v>
      </c>
      <c r="D27" s="37" t="s">
        <v>1242</v>
      </c>
      <c r="F27">
        <v>26</v>
      </c>
      <c r="H27" s="50" t="s">
        <v>1286</v>
      </c>
      <c r="I27" s="36"/>
      <c r="J27" s="36"/>
      <c r="Q27">
        <v>26</v>
      </c>
      <c r="R27" s="36" t="s">
        <v>625</v>
      </c>
      <c r="S27" s="36" t="s">
        <v>678</v>
      </c>
      <c r="T27" s="36" t="s">
        <v>1013</v>
      </c>
    </row>
    <row r="28" spans="1:21" ht="18">
      <c r="A28" s="36" t="s">
        <v>601</v>
      </c>
      <c r="B28" s="36" t="s">
        <v>654</v>
      </c>
      <c r="C28" s="36" t="s">
        <v>989</v>
      </c>
      <c r="D28" s="36" t="s">
        <v>1243</v>
      </c>
      <c r="F28">
        <v>27</v>
      </c>
      <c r="H28" s="50" t="s">
        <v>1287</v>
      </c>
      <c r="I28" s="36"/>
      <c r="J28" s="36"/>
      <c r="Q28">
        <v>27</v>
      </c>
      <c r="S28" s="36" t="s">
        <v>680</v>
      </c>
      <c r="T28" s="36" t="s">
        <v>1015</v>
      </c>
    </row>
    <row r="29" spans="1:21" ht="18">
      <c r="A29" s="37" t="s">
        <v>602</v>
      </c>
      <c r="B29" s="37" t="s">
        <v>655</v>
      </c>
      <c r="C29" s="37" t="s">
        <v>990</v>
      </c>
      <c r="D29" s="37" t="s">
        <v>1244</v>
      </c>
      <c r="F29">
        <v>28</v>
      </c>
      <c r="H29" s="50" t="s">
        <v>1288</v>
      </c>
      <c r="I29" s="36"/>
      <c r="J29" s="36"/>
      <c r="Q29">
        <v>28</v>
      </c>
      <c r="S29" s="36" t="s">
        <v>682</v>
      </c>
      <c r="T29" s="36" t="s">
        <v>1017</v>
      </c>
    </row>
    <row r="30" spans="1:21" ht="18">
      <c r="A30" s="36" t="s">
        <v>603</v>
      </c>
      <c r="B30" s="36" t="s">
        <v>656</v>
      </c>
      <c r="C30" s="36" t="s">
        <v>991</v>
      </c>
      <c r="D30" s="36" t="s">
        <v>1245</v>
      </c>
      <c r="F30">
        <v>29</v>
      </c>
      <c r="H30" s="50" t="s">
        <v>1289</v>
      </c>
      <c r="I30" s="36"/>
      <c r="J30" s="36"/>
      <c r="Q30">
        <v>29</v>
      </c>
      <c r="S30" s="36" t="s">
        <v>684</v>
      </c>
      <c r="T30" s="36" t="s">
        <v>1019</v>
      </c>
    </row>
    <row r="31" spans="1:21" ht="18">
      <c r="A31" s="37" t="s">
        <v>604</v>
      </c>
      <c r="B31" s="37" t="s">
        <v>657</v>
      </c>
      <c r="C31" s="37" t="s">
        <v>992</v>
      </c>
      <c r="D31" s="37" t="s">
        <v>1246</v>
      </c>
      <c r="F31">
        <v>30</v>
      </c>
      <c r="H31" s="50" t="s">
        <v>1307</v>
      </c>
      <c r="I31" s="36"/>
      <c r="J31" s="36"/>
      <c r="Q31">
        <v>30</v>
      </c>
      <c r="S31" s="36" t="s">
        <v>686</v>
      </c>
      <c r="T31" s="36" t="s">
        <v>1021</v>
      </c>
    </row>
    <row r="32" spans="1:21" ht="18">
      <c r="A32" s="36" t="s">
        <v>605</v>
      </c>
      <c r="B32" s="36" t="s">
        <v>658</v>
      </c>
      <c r="C32" s="36" t="s">
        <v>993</v>
      </c>
      <c r="D32" s="36" t="s">
        <v>1247</v>
      </c>
      <c r="F32">
        <v>31</v>
      </c>
      <c r="H32" s="50" t="s">
        <v>1290</v>
      </c>
      <c r="I32" s="36"/>
      <c r="J32" s="36"/>
      <c r="Q32">
        <v>31</v>
      </c>
      <c r="S32" s="36" t="s">
        <v>688</v>
      </c>
      <c r="T32" s="36" t="s">
        <v>1023</v>
      </c>
    </row>
    <row r="33" spans="1:20" ht="18">
      <c r="A33" s="37" t="s">
        <v>606</v>
      </c>
      <c r="B33" s="37" t="s">
        <v>659</v>
      </c>
      <c r="C33" s="37" t="s">
        <v>994</v>
      </c>
      <c r="D33" s="37" t="s">
        <v>1248</v>
      </c>
      <c r="F33">
        <v>32</v>
      </c>
      <c r="H33" s="50" t="s">
        <v>1291</v>
      </c>
      <c r="I33" s="36"/>
      <c r="J33" s="36"/>
      <c r="Q33">
        <v>32</v>
      </c>
      <c r="S33" s="36" t="s">
        <v>690</v>
      </c>
      <c r="T33" s="36" t="s">
        <v>1025</v>
      </c>
    </row>
    <row r="34" spans="1:20" ht="18">
      <c r="A34" s="36" t="s">
        <v>607</v>
      </c>
      <c r="B34" s="36" t="s">
        <v>660</v>
      </c>
      <c r="C34" s="36" t="s">
        <v>995</v>
      </c>
      <c r="D34" s="36" t="s">
        <v>1249</v>
      </c>
      <c r="F34">
        <v>33</v>
      </c>
      <c r="H34" s="50" t="s">
        <v>1292</v>
      </c>
      <c r="I34" s="36"/>
      <c r="J34" s="36"/>
      <c r="Q34">
        <v>33</v>
      </c>
      <c r="S34" s="36" t="s">
        <v>692</v>
      </c>
      <c r="T34" s="36" t="s">
        <v>1027</v>
      </c>
    </row>
    <row r="35" spans="1:20" ht="18">
      <c r="A35" s="37" t="s">
        <v>608</v>
      </c>
      <c r="B35" s="37" t="s">
        <v>661</v>
      </c>
      <c r="C35" s="37" t="s">
        <v>996</v>
      </c>
      <c r="D35" s="37" t="s">
        <v>1250</v>
      </c>
      <c r="F35">
        <v>34</v>
      </c>
      <c r="H35" s="50" t="s">
        <v>1293</v>
      </c>
      <c r="I35" s="36"/>
      <c r="J35" s="36"/>
      <c r="Q35">
        <v>34</v>
      </c>
      <c r="S35" s="36" t="s">
        <v>694</v>
      </c>
      <c r="T35" s="36" t="s">
        <v>1029</v>
      </c>
    </row>
    <row r="36" spans="1:20" ht="18">
      <c r="A36" s="36" t="s">
        <v>609</v>
      </c>
      <c r="B36" s="36" t="s">
        <v>662</v>
      </c>
      <c r="C36" s="36" t="s">
        <v>997</v>
      </c>
      <c r="F36">
        <v>35</v>
      </c>
      <c r="H36" s="50" t="s">
        <v>1294</v>
      </c>
      <c r="J36" s="36"/>
      <c r="Q36">
        <v>35</v>
      </c>
      <c r="S36" s="36" t="s">
        <v>696</v>
      </c>
      <c r="T36" s="36" t="s">
        <v>1031</v>
      </c>
    </row>
    <row r="37" spans="1:20" ht="18">
      <c r="A37" s="37" t="s">
        <v>610</v>
      </c>
      <c r="B37" s="37" t="s">
        <v>663</v>
      </c>
      <c r="C37" s="37" t="s">
        <v>998</v>
      </c>
      <c r="F37">
        <v>36</v>
      </c>
      <c r="H37" s="50" t="s">
        <v>1295</v>
      </c>
      <c r="J37" s="36"/>
      <c r="Q37">
        <v>36</v>
      </c>
      <c r="S37" s="36" t="s">
        <v>698</v>
      </c>
      <c r="T37" s="36" t="s">
        <v>1033</v>
      </c>
    </row>
    <row r="38" spans="1:20" ht="18">
      <c r="A38" s="36" t="s">
        <v>611</v>
      </c>
      <c r="B38" s="36" t="s">
        <v>664</v>
      </c>
      <c r="C38" s="36" t="s">
        <v>999</v>
      </c>
      <c r="F38">
        <v>37</v>
      </c>
      <c r="H38" s="50" t="s">
        <v>1297</v>
      </c>
      <c r="J38" s="36"/>
      <c r="Q38">
        <v>37</v>
      </c>
      <c r="S38" s="36" t="s">
        <v>700</v>
      </c>
      <c r="T38" s="36" t="s">
        <v>1035</v>
      </c>
    </row>
    <row r="39" spans="1:20" ht="18">
      <c r="A39" s="37" t="s">
        <v>612</v>
      </c>
      <c r="B39" s="37" t="s">
        <v>665</v>
      </c>
      <c r="C39" s="37" t="s">
        <v>1000</v>
      </c>
      <c r="F39">
        <v>38</v>
      </c>
      <c r="H39" s="50" t="s">
        <v>1299</v>
      </c>
      <c r="J39" s="36"/>
      <c r="Q39">
        <v>38</v>
      </c>
      <c r="S39" s="36" t="s">
        <v>702</v>
      </c>
      <c r="T39" s="36" t="s">
        <v>1037</v>
      </c>
    </row>
    <row r="40" spans="1:20" ht="18">
      <c r="A40" s="36" t="s">
        <v>613</v>
      </c>
      <c r="B40" s="36" t="s">
        <v>666</v>
      </c>
      <c r="C40" s="36" t="s">
        <v>1001</v>
      </c>
      <c r="F40">
        <v>39</v>
      </c>
      <c r="H40" s="50" t="s">
        <v>1300</v>
      </c>
      <c r="J40" s="36"/>
      <c r="Q40">
        <v>39</v>
      </c>
      <c r="S40" s="36" t="s">
        <v>704</v>
      </c>
      <c r="T40" s="36" t="s">
        <v>1039</v>
      </c>
    </row>
    <row r="41" spans="1:20" ht="18">
      <c r="A41" s="37" t="s">
        <v>614</v>
      </c>
      <c r="B41" s="37" t="s">
        <v>667</v>
      </c>
      <c r="C41" s="37" t="s">
        <v>1002</v>
      </c>
      <c r="F41">
        <v>40</v>
      </c>
      <c r="H41" s="50" t="s">
        <v>1301</v>
      </c>
      <c r="J41" s="36"/>
      <c r="Q41">
        <v>40</v>
      </c>
      <c r="S41" s="36" t="s">
        <v>706</v>
      </c>
      <c r="T41" s="36" t="s">
        <v>1041</v>
      </c>
    </row>
    <row r="42" spans="1:20" ht="18">
      <c r="A42" s="36" t="s">
        <v>615</v>
      </c>
      <c r="B42" s="36" t="s">
        <v>668</v>
      </c>
      <c r="C42" s="36" t="s">
        <v>1003</v>
      </c>
      <c r="F42">
        <v>41</v>
      </c>
      <c r="H42" s="50" t="s">
        <v>1302</v>
      </c>
      <c r="J42" s="36"/>
      <c r="Q42">
        <v>41</v>
      </c>
      <c r="S42" s="36" t="s">
        <v>708</v>
      </c>
      <c r="T42" s="36" t="s">
        <v>1043</v>
      </c>
    </row>
    <row r="43" spans="1:20" ht="18">
      <c r="A43" s="37" t="s">
        <v>616</v>
      </c>
      <c r="B43" s="37" t="s">
        <v>669</v>
      </c>
      <c r="C43" s="37" t="s">
        <v>1004</v>
      </c>
      <c r="F43">
        <v>42</v>
      </c>
      <c r="H43" s="50" t="s">
        <v>1303</v>
      </c>
      <c r="J43" s="36"/>
      <c r="Q43">
        <v>42</v>
      </c>
      <c r="S43" s="36" t="s">
        <v>710</v>
      </c>
      <c r="T43" s="36" t="s">
        <v>1045</v>
      </c>
    </row>
    <row r="44" spans="1:20" ht="18">
      <c r="A44" s="36" t="s">
        <v>617</v>
      </c>
      <c r="B44" s="36" t="s">
        <v>670</v>
      </c>
      <c r="C44" s="36" t="s">
        <v>1005</v>
      </c>
      <c r="F44">
        <v>43</v>
      </c>
      <c r="H44" s="50" t="s">
        <v>1304</v>
      </c>
      <c r="J44" s="36"/>
      <c r="Q44">
        <v>43</v>
      </c>
      <c r="S44" s="36" t="s">
        <v>712</v>
      </c>
      <c r="T44" s="36" t="s">
        <v>1047</v>
      </c>
    </row>
    <row r="45" spans="1:20" ht="18">
      <c r="A45" s="37" t="s">
        <v>618</v>
      </c>
      <c r="B45" s="37" t="s">
        <v>671</v>
      </c>
      <c r="C45" s="37" t="s">
        <v>1006</v>
      </c>
      <c r="F45">
        <v>44</v>
      </c>
      <c r="J45" s="36"/>
      <c r="Q45">
        <v>44</v>
      </c>
      <c r="S45" s="36" t="s">
        <v>714</v>
      </c>
      <c r="T45" s="36" t="s">
        <v>1049</v>
      </c>
    </row>
    <row r="46" spans="1:20" ht="18">
      <c r="A46" s="36" t="s">
        <v>619</v>
      </c>
      <c r="B46" s="36" t="s">
        <v>672</v>
      </c>
      <c r="C46" s="36" t="s">
        <v>1007</v>
      </c>
      <c r="F46">
        <v>45</v>
      </c>
      <c r="J46" s="36"/>
      <c r="Q46">
        <v>45</v>
      </c>
      <c r="S46" s="36" t="s">
        <v>716</v>
      </c>
      <c r="T46" s="36" t="s">
        <v>1051</v>
      </c>
    </row>
    <row r="47" spans="1:20" ht="18">
      <c r="A47" s="37" t="s">
        <v>620</v>
      </c>
      <c r="B47" s="37" t="s">
        <v>673</v>
      </c>
      <c r="C47" s="37" t="s">
        <v>1008</v>
      </c>
      <c r="F47">
        <v>46</v>
      </c>
      <c r="J47" s="36"/>
      <c r="Q47">
        <v>46</v>
      </c>
      <c r="S47" s="36" t="s">
        <v>718</v>
      </c>
      <c r="T47" s="36" t="s">
        <v>1053</v>
      </c>
    </row>
    <row r="48" spans="1:20" ht="18">
      <c r="A48" s="36" t="s">
        <v>621</v>
      </c>
      <c r="B48" s="36" t="s">
        <v>674</v>
      </c>
      <c r="C48" s="36" t="s">
        <v>1009</v>
      </c>
      <c r="F48">
        <v>47</v>
      </c>
      <c r="J48" s="36"/>
      <c r="Q48">
        <v>47</v>
      </c>
      <c r="S48" s="36" t="s">
        <v>720</v>
      </c>
      <c r="T48" s="36" t="s">
        <v>1055</v>
      </c>
    </row>
    <row r="49" spans="1:20" ht="18">
      <c r="A49" s="37" t="s">
        <v>622</v>
      </c>
      <c r="B49" s="37" t="s">
        <v>675</v>
      </c>
      <c r="C49" s="37" t="s">
        <v>1010</v>
      </c>
      <c r="F49">
        <v>48</v>
      </c>
      <c r="J49" s="36"/>
      <c r="Q49">
        <v>48</v>
      </c>
      <c r="S49" s="36" t="s">
        <v>722</v>
      </c>
      <c r="T49" s="36" t="s">
        <v>1057</v>
      </c>
    </row>
    <row r="50" spans="1:20" ht="18">
      <c r="A50" s="36" t="s">
        <v>623</v>
      </c>
      <c r="B50" s="36" t="s">
        <v>676</v>
      </c>
      <c r="C50" s="36" t="s">
        <v>1011</v>
      </c>
      <c r="F50">
        <v>49</v>
      </c>
      <c r="J50" s="36"/>
      <c r="Q50">
        <v>49</v>
      </c>
      <c r="S50" s="36" t="s">
        <v>724</v>
      </c>
      <c r="T50" s="36" t="s">
        <v>1059</v>
      </c>
    </row>
    <row r="51" spans="1:20" ht="18">
      <c r="A51" s="37" t="s">
        <v>624</v>
      </c>
      <c r="B51" s="37" t="s">
        <v>677</v>
      </c>
      <c r="C51" s="37" t="s">
        <v>1012</v>
      </c>
      <c r="F51">
        <v>50</v>
      </c>
      <c r="J51" s="36"/>
      <c r="Q51">
        <v>50</v>
      </c>
      <c r="S51" s="36" t="s">
        <v>726</v>
      </c>
      <c r="T51" s="36" t="s">
        <v>1061</v>
      </c>
    </row>
    <row r="52" spans="1:20" ht="18">
      <c r="A52" s="36" t="s">
        <v>625</v>
      </c>
      <c r="B52" s="36" t="s">
        <v>678</v>
      </c>
      <c r="C52" s="36" t="s">
        <v>1013</v>
      </c>
      <c r="F52">
        <v>51</v>
      </c>
      <c r="J52" s="36"/>
      <c r="Q52">
        <v>51</v>
      </c>
      <c r="S52" s="36" t="s">
        <v>728</v>
      </c>
      <c r="T52" s="36" t="s">
        <v>1063</v>
      </c>
    </row>
    <row r="53" spans="1:20" ht="18">
      <c r="A53" s="37" t="s">
        <v>626</v>
      </c>
      <c r="B53" s="37" t="s">
        <v>679</v>
      </c>
      <c r="C53" s="37" t="s">
        <v>1014</v>
      </c>
      <c r="F53">
        <v>52</v>
      </c>
      <c r="J53" s="36"/>
      <c r="Q53">
        <v>52</v>
      </c>
      <c r="S53" s="36" t="s">
        <v>730</v>
      </c>
      <c r="T53" s="36" t="s">
        <v>1065</v>
      </c>
    </row>
    <row r="54" spans="1:20" ht="18">
      <c r="B54" s="36" t="s">
        <v>680</v>
      </c>
      <c r="C54" s="36" t="s">
        <v>1015</v>
      </c>
      <c r="F54">
        <v>53</v>
      </c>
      <c r="I54" s="36"/>
      <c r="J54" s="36"/>
      <c r="Q54">
        <v>53</v>
      </c>
      <c r="S54" s="36" t="s">
        <v>732</v>
      </c>
      <c r="T54" s="36" t="s">
        <v>1067</v>
      </c>
    </row>
    <row r="55" spans="1:20" ht="18">
      <c r="B55" s="37" t="s">
        <v>681</v>
      </c>
      <c r="C55" s="37" t="s">
        <v>1016</v>
      </c>
      <c r="F55">
        <v>54</v>
      </c>
      <c r="I55" s="36"/>
      <c r="J55" s="36"/>
      <c r="Q55">
        <v>54</v>
      </c>
      <c r="S55" s="36" t="s">
        <v>734</v>
      </c>
      <c r="T55" s="36" t="s">
        <v>1069</v>
      </c>
    </row>
    <row r="56" spans="1:20" ht="18">
      <c r="B56" s="36" t="s">
        <v>682</v>
      </c>
      <c r="C56" s="36" t="s">
        <v>1017</v>
      </c>
      <c r="F56">
        <v>55</v>
      </c>
      <c r="I56" s="36"/>
      <c r="J56" s="36"/>
      <c r="Q56">
        <v>55</v>
      </c>
      <c r="S56" s="36" t="s">
        <v>736</v>
      </c>
      <c r="T56" s="36" t="s">
        <v>1071</v>
      </c>
    </row>
    <row r="57" spans="1:20" ht="18">
      <c r="B57" s="37" t="s">
        <v>683</v>
      </c>
      <c r="C57" s="37" t="s">
        <v>1018</v>
      </c>
      <c r="F57">
        <v>56</v>
      </c>
      <c r="I57" s="36"/>
      <c r="J57" s="36"/>
      <c r="Q57">
        <v>56</v>
      </c>
      <c r="S57" s="36" t="s">
        <v>738</v>
      </c>
      <c r="T57" s="36" t="s">
        <v>1073</v>
      </c>
    </row>
    <row r="58" spans="1:20" ht="18">
      <c r="B58" s="36" t="s">
        <v>684</v>
      </c>
      <c r="C58" s="36" t="s">
        <v>1019</v>
      </c>
      <c r="F58">
        <v>57</v>
      </c>
      <c r="I58" s="36"/>
      <c r="J58" s="36"/>
      <c r="Q58">
        <v>57</v>
      </c>
      <c r="S58" s="36" t="s">
        <v>740</v>
      </c>
      <c r="T58" s="36" t="s">
        <v>1075</v>
      </c>
    </row>
    <row r="59" spans="1:20" ht="18">
      <c r="B59" s="37" t="s">
        <v>685</v>
      </c>
      <c r="C59" s="37" t="s">
        <v>1020</v>
      </c>
      <c r="F59">
        <v>58</v>
      </c>
      <c r="I59" s="36"/>
      <c r="J59" s="36"/>
      <c r="Q59">
        <v>58</v>
      </c>
      <c r="S59" s="36" t="s">
        <v>742</v>
      </c>
      <c r="T59" s="36" t="s">
        <v>1077</v>
      </c>
    </row>
    <row r="60" spans="1:20" ht="18">
      <c r="B60" s="36" t="s">
        <v>686</v>
      </c>
      <c r="C60" s="36" t="s">
        <v>1021</v>
      </c>
      <c r="F60">
        <v>59</v>
      </c>
      <c r="I60" s="36"/>
      <c r="J60" s="36"/>
      <c r="Q60">
        <v>59</v>
      </c>
      <c r="S60" s="36" t="s">
        <v>744</v>
      </c>
      <c r="T60" s="36" t="s">
        <v>1079</v>
      </c>
    </row>
    <row r="61" spans="1:20" ht="18">
      <c r="B61" s="37" t="s">
        <v>687</v>
      </c>
      <c r="C61" s="37" t="s">
        <v>1022</v>
      </c>
      <c r="F61">
        <v>60</v>
      </c>
      <c r="I61" s="36"/>
      <c r="J61" s="36"/>
      <c r="Q61">
        <v>60</v>
      </c>
      <c r="S61" s="36" t="s">
        <v>746</v>
      </c>
      <c r="T61" s="36" t="s">
        <v>1081</v>
      </c>
    </row>
    <row r="62" spans="1:20" ht="18">
      <c r="B62" s="36" t="s">
        <v>688</v>
      </c>
      <c r="C62" s="36" t="s">
        <v>1023</v>
      </c>
      <c r="F62">
        <v>61</v>
      </c>
      <c r="I62" s="36"/>
      <c r="J62" s="36"/>
      <c r="Q62">
        <v>61</v>
      </c>
      <c r="S62" s="36" t="s">
        <v>748</v>
      </c>
      <c r="T62" s="36" t="s">
        <v>1083</v>
      </c>
    </row>
    <row r="63" spans="1:20" ht="18">
      <c r="B63" s="37" t="s">
        <v>689</v>
      </c>
      <c r="C63" s="37" t="s">
        <v>1024</v>
      </c>
      <c r="F63">
        <v>62</v>
      </c>
      <c r="I63" s="36"/>
      <c r="J63" s="36"/>
      <c r="Q63">
        <v>62</v>
      </c>
      <c r="S63" s="36" t="s">
        <v>750</v>
      </c>
      <c r="T63" s="36" t="s">
        <v>1085</v>
      </c>
    </row>
    <row r="64" spans="1:20" ht="18">
      <c r="B64" s="36" t="s">
        <v>690</v>
      </c>
      <c r="C64" s="36" t="s">
        <v>1025</v>
      </c>
      <c r="F64">
        <v>63</v>
      </c>
      <c r="J64" s="36"/>
      <c r="Q64">
        <v>63</v>
      </c>
      <c r="S64" s="36" t="s">
        <v>752</v>
      </c>
      <c r="T64" s="36" t="s">
        <v>1087</v>
      </c>
    </row>
    <row r="65" spans="2:20" ht="18">
      <c r="B65" s="37" t="s">
        <v>691</v>
      </c>
      <c r="C65" s="37" t="s">
        <v>1026</v>
      </c>
      <c r="F65">
        <v>64</v>
      </c>
      <c r="J65" s="36"/>
      <c r="Q65">
        <v>64</v>
      </c>
      <c r="S65" s="36" t="s">
        <v>754</v>
      </c>
      <c r="T65" s="36" t="s">
        <v>1089</v>
      </c>
    </row>
    <row r="66" spans="2:20" ht="18">
      <c r="B66" s="36" t="s">
        <v>692</v>
      </c>
      <c r="C66" s="36" t="s">
        <v>1027</v>
      </c>
      <c r="F66">
        <v>65</v>
      </c>
      <c r="J66" s="36"/>
      <c r="Q66">
        <v>65</v>
      </c>
      <c r="S66" s="36" t="s">
        <v>756</v>
      </c>
      <c r="T66" s="36" t="s">
        <v>1091</v>
      </c>
    </row>
    <row r="67" spans="2:20" ht="18">
      <c r="B67" s="37" t="s">
        <v>693</v>
      </c>
      <c r="C67" s="37" t="s">
        <v>1028</v>
      </c>
      <c r="F67">
        <v>66</v>
      </c>
      <c r="J67" s="36"/>
      <c r="Q67">
        <v>66</v>
      </c>
      <c r="S67" s="36" t="s">
        <v>758</v>
      </c>
      <c r="T67" s="36" t="s">
        <v>1093</v>
      </c>
    </row>
    <row r="68" spans="2:20" ht="18">
      <c r="B68" s="36" t="s">
        <v>694</v>
      </c>
      <c r="C68" s="36" t="s">
        <v>1029</v>
      </c>
      <c r="F68">
        <v>67</v>
      </c>
      <c r="J68" s="36"/>
      <c r="Q68">
        <v>67</v>
      </c>
      <c r="S68" s="36" t="s">
        <v>760</v>
      </c>
      <c r="T68" s="36" t="s">
        <v>1095</v>
      </c>
    </row>
    <row r="69" spans="2:20" ht="18">
      <c r="B69" s="37" t="s">
        <v>695</v>
      </c>
      <c r="C69" s="37" t="s">
        <v>1030</v>
      </c>
      <c r="F69">
        <v>68</v>
      </c>
      <c r="J69" s="36"/>
      <c r="Q69">
        <v>68</v>
      </c>
      <c r="S69" s="36" t="s">
        <v>762</v>
      </c>
      <c r="T69" s="36" t="s">
        <v>1097</v>
      </c>
    </row>
    <row r="70" spans="2:20" ht="18">
      <c r="B70" s="36" t="s">
        <v>696</v>
      </c>
      <c r="C70" s="36" t="s">
        <v>1031</v>
      </c>
      <c r="F70">
        <v>69</v>
      </c>
      <c r="J70" s="36"/>
      <c r="Q70">
        <v>69</v>
      </c>
      <c r="S70" s="36" t="s">
        <v>764</v>
      </c>
      <c r="T70" s="36" t="s">
        <v>1099</v>
      </c>
    </row>
    <row r="71" spans="2:20" ht="18">
      <c r="B71" s="37" t="s">
        <v>697</v>
      </c>
      <c r="C71" s="37" t="s">
        <v>1032</v>
      </c>
      <c r="F71">
        <v>70</v>
      </c>
      <c r="J71" s="36"/>
      <c r="Q71">
        <v>70</v>
      </c>
      <c r="S71" s="36" t="s">
        <v>766</v>
      </c>
      <c r="T71" s="36" t="s">
        <v>1101</v>
      </c>
    </row>
    <row r="72" spans="2:20" ht="18">
      <c r="B72" s="36" t="s">
        <v>698</v>
      </c>
      <c r="C72" s="36" t="s">
        <v>1033</v>
      </c>
      <c r="F72">
        <v>71</v>
      </c>
      <c r="J72" s="36"/>
      <c r="Q72">
        <v>71</v>
      </c>
      <c r="S72" s="36" t="s">
        <v>768</v>
      </c>
      <c r="T72" s="36" t="s">
        <v>1103</v>
      </c>
    </row>
    <row r="73" spans="2:20" ht="18">
      <c r="B73" s="37" t="s">
        <v>699</v>
      </c>
      <c r="C73" s="37" t="s">
        <v>1034</v>
      </c>
      <c r="F73">
        <v>72</v>
      </c>
      <c r="J73" s="36"/>
      <c r="Q73">
        <v>72</v>
      </c>
      <c r="S73" s="36" t="s">
        <v>770</v>
      </c>
      <c r="T73" s="36" t="s">
        <v>1105</v>
      </c>
    </row>
    <row r="74" spans="2:20" ht="18">
      <c r="B74" s="36" t="s">
        <v>700</v>
      </c>
      <c r="C74" s="36" t="s">
        <v>1035</v>
      </c>
      <c r="F74">
        <v>73</v>
      </c>
      <c r="J74" s="36"/>
      <c r="Q74">
        <v>73</v>
      </c>
      <c r="S74" s="36" t="s">
        <v>772</v>
      </c>
      <c r="T74" s="36" t="s">
        <v>1107</v>
      </c>
    </row>
    <row r="75" spans="2:20" ht="18">
      <c r="B75" s="37" t="s">
        <v>701</v>
      </c>
      <c r="C75" s="37" t="s">
        <v>1036</v>
      </c>
      <c r="F75">
        <v>74</v>
      </c>
      <c r="J75" s="36"/>
      <c r="Q75">
        <v>74</v>
      </c>
      <c r="S75" s="36" t="s">
        <v>774</v>
      </c>
      <c r="T75" s="36" t="s">
        <v>1109</v>
      </c>
    </row>
    <row r="76" spans="2:20" ht="18">
      <c r="B76" s="36" t="s">
        <v>702</v>
      </c>
      <c r="C76" s="36" t="s">
        <v>1037</v>
      </c>
      <c r="F76">
        <v>75</v>
      </c>
      <c r="J76" s="36"/>
      <c r="Q76">
        <v>75</v>
      </c>
      <c r="S76" s="36" t="s">
        <v>776</v>
      </c>
      <c r="T76" s="36" t="s">
        <v>1111</v>
      </c>
    </row>
    <row r="77" spans="2:20" ht="18">
      <c r="B77" s="37" t="s">
        <v>703</v>
      </c>
      <c r="C77" s="37" t="s">
        <v>1038</v>
      </c>
      <c r="F77">
        <v>76</v>
      </c>
      <c r="J77" s="36"/>
      <c r="Q77">
        <v>76</v>
      </c>
      <c r="S77" s="36" t="s">
        <v>778</v>
      </c>
      <c r="T77" s="36" t="s">
        <v>1113</v>
      </c>
    </row>
    <row r="78" spans="2:20" ht="18">
      <c r="B78" s="36" t="s">
        <v>704</v>
      </c>
      <c r="C78" s="36" t="s">
        <v>1039</v>
      </c>
      <c r="F78">
        <v>77</v>
      </c>
      <c r="J78" s="36"/>
      <c r="Q78">
        <v>77</v>
      </c>
      <c r="S78" s="36" t="s">
        <v>780</v>
      </c>
      <c r="T78" s="36" t="s">
        <v>1115</v>
      </c>
    </row>
    <row r="79" spans="2:20" ht="18">
      <c r="B79" s="37" t="s">
        <v>705</v>
      </c>
      <c r="C79" s="37" t="s">
        <v>1040</v>
      </c>
      <c r="F79">
        <v>78</v>
      </c>
      <c r="J79" s="36"/>
      <c r="Q79">
        <v>78</v>
      </c>
      <c r="S79" s="36" t="s">
        <v>782</v>
      </c>
      <c r="T79" s="36" t="s">
        <v>1117</v>
      </c>
    </row>
    <row r="80" spans="2:20" ht="18">
      <c r="B80" s="36" t="s">
        <v>706</v>
      </c>
      <c r="C80" s="36" t="s">
        <v>1041</v>
      </c>
      <c r="F80">
        <v>79</v>
      </c>
      <c r="J80" s="36"/>
      <c r="Q80">
        <v>79</v>
      </c>
      <c r="S80" s="36" t="s">
        <v>784</v>
      </c>
      <c r="T80" s="36" t="s">
        <v>1119</v>
      </c>
    </row>
    <row r="81" spans="2:20" ht="18">
      <c r="B81" s="37" t="s">
        <v>707</v>
      </c>
      <c r="C81" s="37" t="s">
        <v>1042</v>
      </c>
      <c r="F81">
        <v>80</v>
      </c>
      <c r="J81" s="36"/>
      <c r="Q81">
        <v>80</v>
      </c>
      <c r="S81" s="36" t="s">
        <v>786</v>
      </c>
      <c r="T81" s="36" t="s">
        <v>1121</v>
      </c>
    </row>
    <row r="82" spans="2:20" ht="18">
      <c r="B82" s="36" t="s">
        <v>708</v>
      </c>
      <c r="C82" s="36" t="s">
        <v>1043</v>
      </c>
      <c r="F82">
        <v>81</v>
      </c>
      <c r="J82" s="36"/>
      <c r="Q82">
        <v>81</v>
      </c>
      <c r="S82" s="36" t="s">
        <v>788</v>
      </c>
      <c r="T82" s="36" t="s">
        <v>1123</v>
      </c>
    </row>
    <row r="83" spans="2:20" ht="18">
      <c r="B83" s="37" t="s">
        <v>709</v>
      </c>
      <c r="C83" s="37" t="s">
        <v>1044</v>
      </c>
      <c r="F83">
        <v>82</v>
      </c>
      <c r="J83" s="36"/>
      <c r="Q83">
        <v>82</v>
      </c>
      <c r="S83" s="36" t="s">
        <v>790</v>
      </c>
      <c r="T83" s="36" t="s">
        <v>1125</v>
      </c>
    </row>
    <row r="84" spans="2:20" ht="18">
      <c r="B84" s="36" t="s">
        <v>710</v>
      </c>
      <c r="C84" s="36" t="s">
        <v>1045</v>
      </c>
      <c r="F84">
        <v>83</v>
      </c>
      <c r="J84" s="36"/>
      <c r="Q84">
        <v>83</v>
      </c>
      <c r="S84" s="36" t="s">
        <v>792</v>
      </c>
      <c r="T84" s="36" t="s">
        <v>1127</v>
      </c>
    </row>
    <row r="85" spans="2:20" ht="18">
      <c r="B85" s="37" t="s">
        <v>711</v>
      </c>
      <c r="C85" s="37" t="s">
        <v>1046</v>
      </c>
      <c r="F85">
        <v>84</v>
      </c>
      <c r="J85" s="36"/>
      <c r="Q85">
        <v>84</v>
      </c>
      <c r="S85" s="36" t="s">
        <v>794</v>
      </c>
      <c r="T85" s="36" t="s">
        <v>1129</v>
      </c>
    </row>
    <row r="86" spans="2:20" ht="18">
      <c r="B86" s="36" t="s">
        <v>712</v>
      </c>
      <c r="C86" s="36" t="s">
        <v>1047</v>
      </c>
      <c r="F86">
        <v>85</v>
      </c>
      <c r="J86" s="36"/>
      <c r="Q86">
        <v>85</v>
      </c>
      <c r="S86" s="36" t="s">
        <v>796</v>
      </c>
      <c r="T86" s="36" t="s">
        <v>1131</v>
      </c>
    </row>
    <row r="87" spans="2:20" ht="18">
      <c r="B87" s="37" t="s">
        <v>713</v>
      </c>
      <c r="C87" s="37" t="s">
        <v>1048</v>
      </c>
      <c r="F87">
        <v>86</v>
      </c>
      <c r="J87" s="36"/>
      <c r="Q87">
        <v>86</v>
      </c>
      <c r="S87" s="36" t="s">
        <v>798</v>
      </c>
      <c r="T87" s="36" t="s">
        <v>1133</v>
      </c>
    </row>
    <row r="88" spans="2:20" ht="18">
      <c r="B88" s="36" t="s">
        <v>714</v>
      </c>
      <c r="C88" s="36" t="s">
        <v>1049</v>
      </c>
      <c r="F88">
        <v>87</v>
      </c>
      <c r="J88" s="36"/>
      <c r="Q88">
        <v>87</v>
      </c>
      <c r="S88" s="36" t="s">
        <v>800</v>
      </c>
      <c r="T88" s="36" t="s">
        <v>1135</v>
      </c>
    </row>
    <row r="89" spans="2:20" ht="18">
      <c r="B89" s="37" t="s">
        <v>715</v>
      </c>
      <c r="C89" s="37" t="s">
        <v>1050</v>
      </c>
      <c r="F89">
        <v>88</v>
      </c>
      <c r="J89" s="36"/>
      <c r="Q89">
        <v>88</v>
      </c>
      <c r="S89" s="36" t="s">
        <v>802</v>
      </c>
      <c r="T89" s="36" t="s">
        <v>1137</v>
      </c>
    </row>
    <row r="90" spans="2:20" ht="18">
      <c r="B90" s="36" t="s">
        <v>716</v>
      </c>
      <c r="C90" s="36" t="s">
        <v>1051</v>
      </c>
      <c r="F90">
        <v>89</v>
      </c>
      <c r="J90" s="36"/>
      <c r="Q90">
        <v>89</v>
      </c>
      <c r="S90" s="36" t="s">
        <v>804</v>
      </c>
      <c r="T90" s="36" t="s">
        <v>1139</v>
      </c>
    </row>
    <row r="91" spans="2:20" ht="18">
      <c r="B91" s="37" t="s">
        <v>717</v>
      </c>
      <c r="C91" s="37" t="s">
        <v>1052</v>
      </c>
      <c r="F91">
        <v>90</v>
      </c>
      <c r="J91" s="36"/>
      <c r="Q91">
        <v>90</v>
      </c>
      <c r="S91" s="36" t="s">
        <v>806</v>
      </c>
      <c r="T91" s="36" t="s">
        <v>1141</v>
      </c>
    </row>
    <row r="92" spans="2:20" ht="18">
      <c r="B92" s="36" t="s">
        <v>718</v>
      </c>
      <c r="C92" s="36" t="s">
        <v>1053</v>
      </c>
      <c r="F92">
        <v>91</v>
      </c>
      <c r="J92" s="36"/>
      <c r="Q92">
        <v>91</v>
      </c>
      <c r="S92" s="36" t="s">
        <v>808</v>
      </c>
      <c r="T92" s="36" t="s">
        <v>1143</v>
      </c>
    </row>
    <row r="93" spans="2:20" ht="18">
      <c r="B93" s="37" t="s">
        <v>719</v>
      </c>
      <c r="C93" s="37" t="s">
        <v>1054</v>
      </c>
      <c r="F93">
        <v>92</v>
      </c>
      <c r="J93" s="36"/>
      <c r="Q93">
        <v>92</v>
      </c>
      <c r="S93" s="36" t="s">
        <v>810</v>
      </c>
      <c r="T93" s="36" t="s">
        <v>1145</v>
      </c>
    </row>
    <row r="94" spans="2:20" ht="18">
      <c r="B94" s="36" t="s">
        <v>720</v>
      </c>
      <c r="C94" s="36" t="s">
        <v>1055</v>
      </c>
      <c r="F94">
        <v>93</v>
      </c>
      <c r="J94" s="36"/>
      <c r="Q94">
        <v>93</v>
      </c>
      <c r="S94" s="36" t="s">
        <v>812</v>
      </c>
      <c r="T94" s="36" t="s">
        <v>1147</v>
      </c>
    </row>
    <row r="95" spans="2:20" ht="18">
      <c r="B95" s="37" t="s">
        <v>721</v>
      </c>
      <c r="C95" s="37" t="s">
        <v>1056</v>
      </c>
      <c r="F95">
        <v>94</v>
      </c>
      <c r="J95" s="36"/>
      <c r="Q95">
        <v>94</v>
      </c>
      <c r="S95" s="36" t="s">
        <v>814</v>
      </c>
      <c r="T95" s="36" t="s">
        <v>1149</v>
      </c>
    </row>
    <row r="96" spans="2:20" ht="18">
      <c r="B96" s="36" t="s">
        <v>722</v>
      </c>
      <c r="C96" s="36" t="s">
        <v>1057</v>
      </c>
      <c r="F96">
        <v>95</v>
      </c>
      <c r="J96" s="36"/>
      <c r="Q96">
        <v>95</v>
      </c>
      <c r="S96" s="36" t="s">
        <v>816</v>
      </c>
      <c r="T96" s="36" t="s">
        <v>1151</v>
      </c>
    </row>
    <row r="97" spans="2:20" ht="18">
      <c r="B97" s="37" t="s">
        <v>723</v>
      </c>
      <c r="C97" s="37" t="s">
        <v>1058</v>
      </c>
      <c r="F97">
        <v>96</v>
      </c>
      <c r="J97" s="36"/>
      <c r="Q97">
        <v>96</v>
      </c>
      <c r="S97" s="36" t="s">
        <v>818</v>
      </c>
      <c r="T97" s="36" t="s">
        <v>1153</v>
      </c>
    </row>
    <row r="98" spans="2:20" ht="18">
      <c r="B98" s="36" t="s">
        <v>724</v>
      </c>
      <c r="C98" s="36" t="s">
        <v>1059</v>
      </c>
      <c r="F98">
        <v>97</v>
      </c>
      <c r="J98" s="36"/>
      <c r="Q98">
        <v>97</v>
      </c>
      <c r="S98" s="36" t="s">
        <v>820</v>
      </c>
      <c r="T98" s="36" t="s">
        <v>1155</v>
      </c>
    </row>
    <row r="99" spans="2:20" ht="18">
      <c r="B99" s="37" t="s">
        <v>725</v>
      </c>
      <c r="C99" s="37" t="s">
        <v>1060</v>
      </c>
      <c r="F99">
        <v>98</v>
      </c>
      <c r="J99" s="36"/>
      <c r="Q99">
        <v>98</v>
      </c>
      <c r="S99" s="36" t="s">
        <v>822</v>
      </c>
      <c r="T99" s="36" t="s">
        <v>1157</v>
      </c>
    </row>
    <row r="100" spans="2:20" ht="18">
      <c r="B100" s="36" t="s">
        <v>726</v>
      </c>
      <c r="C100" s="36" t="s">
        <v>1061</v>
      </c>
      <c r="F100">
        <v>99</v>
      </c>
      <c r="J100" s="36"/>
      <c r="Q100">
        <v>99</v>
      </c>
      <c r="S100" s="36" t="s">
        <v>824</v>
      </c>
      <c r="T100" s="36" t="s">
        <v>1159</v>
      </c>
    </row>
    <row r="101" spans="2:20" ht="18">
      <c r="B101" s="37" t="s">
        <v>727</v>
      </c>
      <c r="C101" s="37" t="s">
        <v>1062</v>
      </c>
      <c r="F101">
        <v>100</v>
      </c>
      <c r="J101" s="36"/>
      <c r="Q101">
        <v>100</v>
      </c>
      <c r="S101" s="36" t="s">
        <v>826</v>
      </c>
      <c r="T101" s="36" t="s">
        <v>1161</v>
      </c>
    </row>
    <row r="102" spans="2:20" ht="18">
      <c r="B102" s="36" t="s">
        <v>728</v>
      </c>
      <c r="C102" s="36" t="s">
        <v>1063</v>
      </c>
      <c r="F102">
        <v>101</v>
      </c>
      <c r="J102" s="36"/>
      <c r="Q102">
        <v>101</v>
      </c>
      <c r="S102" s="36" t="s">
        <v>828</v>
      </c>
      <c r="T102" s="36" t="s">
        <v>1163</v>
      </c>
    </row>
    <row r="103" spans="2:20" ht="18">
      <c r="B103" s="37" t="s">
        <v>729</v>
      </c>
      <c r="C103" s="37" t="s">
        <v>1064</v>
      </c>
      <c r="F103">
        <v>102</v>
      </c>
      <c r="J103" s="36"/>
      <c r="Q103">
        <v>102</v>
      </c>
      <c r="S103" s="36" t="s">
        <v>830</v>
      </c>
      <c r="T103" s="36" t="s">
        <v>1165</v>
      </c>
    </row>
    <row r="104" spans="2:20" ht="18">
      <c r="B104" s="36" t="s">
        <v>730</v>
      </c>
      <c r="C104" s="36" t="s">
        <v>1065</v>
      </c>
      <c r="F104">
        <v>103</v>
      </c>
      <c r="J104" s="36"/>
      <c r="Q104">
        <v>103</v>
      </c>
      <c r="S104" s="36" t="s">
        <v>831</v>
      </c>
      <c r="T104" s="36" t="s">
        <v>1167</v>
      </c>
    </row>
    <row r="105" spans="2:20" ht="18">
      <c r="B105" s="37" t="s">
        <v>731</v>
      </c>
      <c r="C105" s="37" t="s">
        <v>1066</v>
      </c>
      <c r="F105">
        <v>104</v>
      </c>
      <c r="Q105">
        <v>104</v>
      </c>
      <c r="S105" s="36" t="s">
        <v>833</v>
      </c>
      <c r="T105" s="36" t="s">
        <v>1169</v>
      </c>
    </row>
    <row r="106" spans="2:20" ht="18">
      <c r="B106" s="36" t="s">
        <v>732</v>
      </c>
      <c r="C106" s="36" t="s">
        <v>1067</v>
      </c>
      <c r="F106">
        <v>105</v>
      </c>
      <c r="Q106">
        <v>105</v>
      </c>
      <c r="S106" s="36" t="s">
        <v>835</v>
      </c>
      <c r="T106" s="36" t="s">
        <v>1171</v>
      </c>
    </row>
    <row r="107" spans="2:20" ht="18">
      <c r="B107" s="37" t="s">
        <v>733</v>
      </c>
      <c r="C107" s="37" t="s">
        <v>1068</v>
      </c>
      <c r="F107">
        <v>106</v>
      </c>
      <c r="Q107">
        <v>106</v>
      </c>
      <c r="S107" s="36" t="s">
        <v>837</v>
      </c>
      <c r="T107" s="36" t="s">
        <v>1173</v>
      </c>
    </row>
    <row r="108" spans="2:20" ht="18">
      <c r="B108" s="36" t="s">
        <v>734</v>
      </c>
      <c r="C108" s="36" t="s">
        <v>1069</v>
      </c>
      <c r="F108">
        <v>107</v>
      </c>
      <c r="Q108">
        <v>107</v>
      </c>
      <c r="S108" s="36" t="s">
        <v>839</v>
      </c>
      <c r="T108" s="36" t="s">
        <v>1175</v>
      </c>
    </row>
    <row r="109" spans="2:20" ht="18">
      <c r="B109" s="37" t="s">
        <v>735</v>
      </c>
      <c r="C109" s="37" t="s">
        <v>1070</v>
      </c>
      <c r="F109">
        <v>108</v>
      </c>
      <c r="Q109">
        <v>108</v>
      </c>
      <c r="S109" s="36" t="s">
        <v>841</v>
      </c>
      <c r="T109" s="36" t="s">
        <v>1177</v>
      </c>
    </row>
    <row r="110" spans="2:20" ht="18">
      <c r="B110" s="36" t="s">
        <v>736</v>
      </c>
      <c r="C110" s="36" t="s">
        <v>1071</v>
      </c>
      <c r="F110">
        <v>109</v>
      </c>
      <c r="Q110">
        <v>109</v>
      </c>
      <c r="S110" s="36" t="s">
        <v>843</v>
      </c>
      <c r="T110" s="36" t="s">
        <v>1179</v>
      </c>
    </row>
    <row r="111" spans="2:20" ht="18">
      <c r="B111" s="37" t="s">
        <v>737</v>
      </c>
      <c r="C111" s="37" t="s">
        <v>1072</v>
      </c>
      <c r="F111">
        <v>110</v>
      </c>
      <c r="Q111">
        <v>110</v>
      </c>
      <c r="S111" s="36" t="s">
        <v>845</v>
      </c>
      <c r="T111" s="36" t="s">
        <v>1181</v>
      </c>
    </row>
    <row r="112" spans="2:20" ht="18">
      <c r="B112" s="36" t="s">
        <v>738</v>
      </c>
      <c r="C112" s="36" t="s">
        <v>1073</v>
      </c>
      <c r="F112">
        <v>111</v>
      </c>
      <c r="Q112">
        <v>111</v>
      </c>
      <c r="S112" s="36" t="s">
        <v>847</v>
      </c>
      <c r="T112" s="36" t="s">
        <v>1183</v>
      </c>
    </row>
    <row r="113" spans="2:20" ht="18">
      <c r="B113" s="37" t="s">
        <v>739</v>
      </c>
      <c r="C113" s="37" t="s">
        <v>1074</v>
      </c>
      <c r="F113">
        <v>112</v>
      </c>
      <c r="Q113">
        <v>112</v>
      </c>
      <c r="S113" s="36" t="s">
        <v>849</v>
      </c>
      <c r="T113" s="36" t="s">
        <v>1185</v>
      </c>
    </row>
    <row r="114" spans="2:20" ht="18">
      <c r="B114" s="36" t="s">
        <v>740</v>
      </c>
      <c r="C114" s="36" t="s">
        <v>1075</v>
      </c>
      <c r="F114">
        <v>113</v>
      </c>
      <c r="Q114">
        <v>113</v>
      </c>
      <c r="S114" s="36" t="s">
        <v>851</v>
      </c>
      <c r="T114" s="36" t="s">
        <v>1187</v>
      </c>
    </row>
    <row r="115" spans="2:20" ht="18">
      <c r="B115" s="37" t="s">
        <v>741</v>
      </c>
      <c r="C115" s="37" t="s">
        <v>1076</v>
      </c>
      <c r="F115">
        <v>114</v>
      </c>
      <c r="Q115">
        <v>114</v>
      </c>
      <c r="S115" s="36" t="s">
        <v>853</v>
      </c>
      <c r="T115" s="36" t="s">
        <v>1189</v>
      </c>
    </row>
    <row r="116" spans="2:20" ht="18">
      <c r="B116" s="36" t="s">
        <v>742</v>
      </c>
      <c r="C116" s="36" t="s">
        <v>1077</v>
      </c>
      <c r="F116">
        <v>115</v>
      </c>
      <c r="Q116">
        <v>115</v>
      </c>
      <c r="S116" s="36" t="s">
        <v>855</v>
      </c>
      <c r="T116" s="36" t="s">
        <v>1191</v>
      </c>
    </row>
    <row r="117" spans="2:20" ht="18">
      <c r="B117" s="37" t="s">
        <v>743</v>
      </c>
      <c r="C117" s="37" t="s">
        <v>1078</v>
      </c>
      <c r="F117">
        <v>116</v>
      </c>
      <c r="Q117">
        <v>116</v>
      </c>
      <c r="S117" s="36" t="s">
        <v>857</v>
      </c>
      <c r="T117" s="36" t="s">
        <v>1193</v>
      </c>
    </row>
    <row r="118" spans="2:20" ht="18">
      <c r="B118" s="36" t="s">
        <v>744</v>
      </c>
      <c r="C118" s="36" t="s">
        <v>1079</v>
      </c>
      <c r="F118">
        <v>117</v>
      </c>
      <c r="Q118">
        <v>117</v>
      </c>
      <c r="S118" s="36" t="s">
        <v>859</v>
      </c>
      <c r="T118" s="36" t="s">
        <v>1195</v>
      </c>
    </row>
    <row r="119" spans="2:20" ht="18">
      <c r="B119" s="37" t="s">
        <v>745</v>
      </c>
      <c r="C119" s="37" t="s">
        <v>1080</v>
      </c>
      <c r="F119">
        <v>118</v>
      </c>
      <c r="Q119">
        <v>118</v>
      </c>
      <c r="S119" s="36" t="s">
        <v>861</v>
      </c>
      <c r="T119" s="36" t="s">
        <v>1197</v>
      </c>
    </row>
    <row r="120" spans="2:20" ht="18">
      <c r="B120" s="36" t="s">
        <v>746</v>
      </c>
      <c r="C120" s="36" t="s">
        <v>1081</v>
      </c>
      <c r="F120">
        <v>119</v>
      </c>
      <c r="Q120">
        <v>119</v>
      </c>
      <c r="S120" s="36" t="s">
        <v>863</v>
      </c>
      <c r="T120" s="36" t="s">
        <v>1199</v>
      </c>
    </row>
    <row r="121" spans="2:20" ht="18">
      <c r="B121" s="37" t="s">
        <v>747</v>
      </c>
      <c r="C121" s="37" t="s">
        <v>1082</v>
      </c>
      <c r="F121">
        <v>120</v>
      </c>
      <c r="Q121">
        <v>120</v>
      </c>
      <c r="S121" s="36" t="s">
        <v>865</v>
      </c>
      <c r="T121" s="36" t="s">
        <v>1201</v>
      </c>
    </row>
    <row r="122" spans="2:20" ht="18">
      <c r="B122" s="36" t="s">
        <v>748</v>
      </c>
      <c r="C122" s="36" t="s">
        <v>1083</v>
      </c>
      <c r="F122">
        <v>121</v>
      </c>
      <c r="Q122">
        <v>121</v>
      </c>
      <c r="S122" s="36" t="s">
        <v>867</v>
      </c>
      <c r="T122" s="36" t="s">
        <v>1203</v>
      </c>
    </row>
    <row r="123" spans="2:20" ht="18">
      <c r="B123" s="37" t="s">
        <v>749</v>
      </c>
      <c r="C123" s="37" t="s">
        <v>1084</v>
      </c>
      <c r="F123">
        <v>122</v>
      </c>
      <c r="Q123">
        <v>122</v>
      </c>
      <c r="S123" s="36" t="s">
        <v>869</v>
      </c>
      <c r="T123" s="36" t="s">
        <v>1205</v>
      </c>
    </row>
    <row r="124" spans="2:20" ht="18">
      <c r="B124" s="36" t="s">
        <v>750</v>
      </c>
      <c r="C124" s="36" t="s">
        <v>1085</v>
      </c>
      <c r="F124">
        <v>123</v>
      </c>
      <c r="Q124">
        <v>123</v>
      </c>
      <c r="S124" s="36" t="s">
        <v>871</v>
      </c>
      <c r="T124" s="36" t="s">
        <v>1207</v>
      </c>
    </row>
    <row r="125" spans="2:20" ht="18">
      <c r="B125" s="37" t="s">
        <v>751</v>
      </c>
      <c r="C125" s="37" t="s">
        <v>1086</v>
      </c>
      <c r="F125">
        <v>124</v>
      </c>
      <c r="Q125">
        <v>124</v>
      </c>
      <c r="S125" s="36" t="s">
        <v>873</v>
      </c>
      <c r="T125" s="36" t="s">
        <v>1209</v>
      </c>
    </row>
    <row r="126" spans="2:20" ht="18">
      <c r="B126" s="36" t="s">
        <v>752</v>
      </c>
      <c r="C126" s="36" t="s">
        <v>1087</v>
      </c>
      <c r="F126">
        <v>125</v>
      </c>
      <c r="Q126">
        <v>125</v>
      </c>
      <c r="S126" s="36" t="s">
        <v>875</v>
      </c>
      <c r="T126" s="36" t="s">
        <v>1211</v>
      </c>
    </row>
    <row r="127" spans="2:20" ht="18">
      <c r="B127" s="37" t="s">
        <v>753</v>
      </c>
      <c r="C127" s="37" t="s">
        <v>1088</v>
      </c>
      <c r="F127">
        <v>126</v>
      </c>
      <c r="Q127">
        <v>126</v>
      </c>
      <c r="S127" s="36" t="s">
        <v>877</v>
      </c>
      <c r="T127" s="36" t="s">
        <v>1213</v>
      </c>
    </row>
    <row r="128" spans="2:20" ht="18">
      <c r="B128" s="36" t="s">
        <v>754</v>
      </c>
      <c r="C128" s="36" t="s">
        <v>1089</v>
      </c>
      <c r="F128">
        <v>127</v>
      </c>
      <c r="Q128">
        <v>127</v>
      </c>
      <c r="S128" s="36" t="s">
        <v>879</v>
      </c>
      <c r="T128" s="36" t="s">
        <v>1215</v>
      </c>
    </row>
    <row r="129" spans="2:19" ht="18">
      <c r="B129" s="37" t="s">
        <v>755</v>
      </c>
      <c r="C129" s="37" t="s">
        <v>1090</v>
      </c>
      <c r="F129">
        <v>128</v>
      </c>
      <c r="Q129">
        <v>128</v>
      </c>
      <c r="S129" s="36" t="s">
        <v>881</v>
      </c>
    </row>
    <row r="130" spans="2:19" ht="18">
      <c r="B130" s="36" t="s">
        <v>756</v>
      </c>
      <c r="C130" s="36" t="s">
        <v>1091</v>
      </c>
      <c r="F130">
        <v>129</v>
      </c>
      <c r="Q130">
        <v>129</v>
      </c>
      <c r="S130" s="36" t="s">
        <v>883</v>
      </c>
    </row>
    <row r="131" spans="2:19" ht="18">
      <c r="B131" s="37" t="s">
        <v>757</v>
      </c>
      <c r="C131" s="37" t="s">
        <v>1092</v>
      </c>
      <c r="F131">
        <v>130</v>
      </c>
      <c r="Q131">
        <v>130</v>
      </c>
      <c r="S131" s="36" t="s">
        <v>885</v>
      </c>
    </row>
    <row r="132" spans="2:19" ht="18">
      <c r="B132" s="36" t="s">
        <v>758</v>
      </c>
      <c r="C132" s="36" t="s">
        <v>1093</v>
      </c>
      <c r="F132">
        <v>131</v>
      </c>
      <c r="Q132">
        <v>131</v>
      </c>
      <c r="S132" s="36" t="s">
        <v>887</v>
      </c>
    </row>
    <row r="133" spans="2:19" ht="18">
      <c r="B133" s="37" t="s">
        <v>759</v>
      </c>
      <c r="C133" s="37" t="s">
        <v>1094</v>
      </c>
      <c r="F133">
        <v>132</v>
      </c>
      <c r="Q133">
        <v>132</v>
      </c>
      <c r="S133" s="36" t="s">
        <v>889</v>
      </c>
    </row>
    <row r="134" spans="2:19" ht="18">
      <c r="B134" s="36" t="s">
        <v>760</v>
      </c>
      <c r="C134" s="36" t="s">
        <v>1095</v>
      </c>
      <c r="F134">
        <v>133</v>
      </c>
      <c r="Q134">
        <v>133</v>
      </c>
      <c r="S134" s="36" t="s">
        <v>891</v>
      </c>
    </row>
    <row r="135" spans="2:19" ht="18">
      <c r="B135" s="37" t="s">
        <v>761</v>
      </c>
      <c r="C135" s="37" t="s">
        <v>1096</v>
      </c>
      <c r="F135">
        <v>134</v>
      </c>
      <c r="Q135">
        <v>134</v>
      </c>
      <c r="S135" s="36" t="s">
        <v>893</v>
      </c>
    </row>
    <row r="136" spans="2:19" ht="18">
      <c r="B136" s="36" t="s">
        <v>762</v>
      </c>
      <c r="C136" s="36" t="s">
        <v>1097</v>
      </c>
      <c r="F136">
        <v>135</v>
      </c>
      <c r="Q136">
        <v>135</v>
      </c>
      <c r="S136" s="36" t="s">
        <v>895</v>
      </c>
    </row>
    <row r="137" spans="2:19" ht="18">
      <c r="B137" s="37" t="s">
        <v>763</v>
      </c>
      <c r="C137" s="37" t="s">
        <v>1098</v>
      </c>
      <c r="F137">
        <v>136</v>
      </c>
      <c r="Q137">
        <v>136</v>
      </c>
      <c r="S137" s="36" t="s">
        <v>897</v>
      </c>
    </row>
    <row r="138" spans="2:19" ht="18">
      <c r="B138" s="36" t="s">
        <v>764</v>
      </c>
      <c r="C138" s="36" t="s">
        <v>1099</v>
      </c>
      <c r="F138">
        <v>137</v>
      </c>
      <c r="Q138">
        <v>137</v>
      </c>
      <c r="S138" s="36" t="s">
        <v>899</v>
      </c>
    </row>
    <row r="139" spans="2:19" ht="18">
      <c r="B139" s="37" t="s">
        <v>765</v>
      </c>
      <c r="C139" s="37" t="s">
        <v>1100</v>
      </c>
      <c r="F139">
        <v>138</v>
      </c>
      <c r="Q139">
        <v>138</v>
      </c>
      <c r="S139" s="36" t="s">
        <v>901</v>
      </c>
    </row>
    <row r="140" spans="2:19" ht="18">
      <c r="B140" s="36" t="s">
        <v>766</v>
      </c>
      <c r="C140" s="36" t="s">
        <v>1101</v>
      </c>
      <c r="F140">
        <v>139</v>
      </c>
      <c r="Q140">
        <v>139</v>
      </c>
      <c r="S140" s="36" t="s">
        <v>903</v>
      </c>
    </row>
    <row r="141" spans="2:19" ht="18">
      <c r="B141" s="37" t="s">
        <v>767</v>
      </c>
      <c r="C141" s="37" t="s">
        <v>1102</v>
      </c>
      <c r="F141">
        <v>140</v>
      </c>
      <c r="Q141">
        <v>140</v>
      </c>
      <c r="S141" s="36" t="s">
        <v>905</v>
      </c>
    </row>
    <row r="142" spans="2:19" ht="18">
      <c r="B142" s="36" t="s">
        <v>768</v>
      </c>
      <c r="C142" s="36" t="s">
        <v>1103</v>
      </c>
      <c r="F142">
        <v>141</v>
      </c>
      <c r="Q142">
        <v>141</v>
      </c>
      <c r="S142" s="36" t="s">
        <v>907</v>
      </c>
    </row>
    <row r="143" spans="2:19" ht="18">
      <c r="B143" s="37" t="s">
        <v>769</v>
      </c>
      <c r="C143" s="37" t="s">
        <v>1104</v>
      </c>
      <c r="F143">
        <v>142</v>
      </c>
      <c r="Q143">
        <v>142</v>
      </c>
      <c r="S143" s="36" t="s">
        <v>909</v>
      </c>
    </row>
    <row r="144" spans="2:19" ht="18">
      <c r="B144" s="36" t="s">
        <v>770</v>
      </c>
      <c r="C144" s="36" t="s">
        <v>1105</v>
      </c>
      <c r="F144">
        <v>143</v>
      </c>
      <c r="Q144">
        <v>143</v>
      </c>
      <c r="S144" s="36" t="s">
        <v>911</v>
      </c>
    </row>
    <row r="145" spans="2:19" ht="18">
      <c r="B145" s="37" t="s">
        <v>771</v>
      </c>
      <c r="C145" s="37" t="s">
        <v>1106</v>
      </c>
      <c r="F145">
        <v>144</v>
      </c>
      <c r="Q145">
        <v>144</v>
      </c>
      <c r="S145" s="36" t="s">
        <v>913</v>
      </c>
    </row>
    <row r="146" spans="2:19" ht="18">
      <c r="B146" s="36" t="s">
        <v>772</v>
      </c>
      <c r="C146" s="36" t="s">
        <v>1107</v>
      </c>
      <c r="F146">
        <v>145</v>
      </c>
      <c r="Q146">
        <v>145</v>
      </c>
      <c r="S146" s="36" t="s">
        <v>915</v>
      </c>
    </row>
    <row r="147" spans="2:19" ht="18">
      <c r="B147" s="37" t="s">
        <v>773</v>
      </c>
      <c r="C147" s="37" t="s">
        <v>1108</v>
      </c>
      <c r="F147">
        <v>146</v>
      </c>
      <c r="Q147">
        <v>146</v>
      </c>
      <c r="S147" s="36" t="s">
        <v>917</v>
      </c>
    </row>
    <row r="148" spans="2:19" ht="18">
      <c r="B148" s="36" t="s">
        <v>774</v>
      </c>
      <c r="C148" s="36" t="s">
        <v>1109</v>
      </c>
      <c r="F148">
        <v>147</v>
      </c>
      <c r="Q148">
        <v>147</v>
      </c>
      <c r="S148" s="36" t="s">
        <v>919</v>
      </c>
    </row>
    <row r="149" spans="2:19" ht="18">
      <c r="B149" s="37" t="s">
        <v>775</v>
      </c>
      <c r="C149" s="37" t="s">
        <v>1110</v>
      </c>
      <c r="F149">
        <v>148</v>
      </c>
      <c r="Q149">
        <v>148</v>
      </c>
      <c r="S149" s="36" t="s">
        <v>921</v>
      </c>
    </row>
    <row r="150" spans="2:19" ht="18">
      <c r="B150" s="36" t="s">
        <v>776</v>
      </c>
      <c r="C150" s="36" t="s">
        <v>1111</v>
      </c>
      <c r="F150">
        <v>149</v>
      </c>
      <c r="Q150">
        <v>149</v>
      </c>
      <c r="S150" s="36" t="s">
        <v>923</v>
      </c>
    </row>
    <row r="151" spans="2:19" ht="18">
      <c r="B151" s="37" t="s">
        <v>777</v>
      </c>
      <c r="C151" s="37" t="s">
        <v>1112</v>
      </c>
      <c r="F151">
        <v>150</v>
      </c>
      <c r="Q151">
        <v>150</v>
      </c>
      <c r="S151" s="36" t="s">
        <v>925</v>
      </c>
    </row>
    <row r="152" spans="2:19" ht="18">
      <c r="B152" s="36" t="s">
        <v>778</v>
      </c>
      <c r="C152" s="36" t="s">
        <v>1113</v>
      </c>
      <c r="F152">
        <v>151</v>
      </c>
      <c r="Q152">
        <v>151</v>
      </c>
      <c r="S152" s="36" t="s">
        <v>927</v>
      </c>
    </row>
    <row r="153" spans="2:19" ht="18">
      <c r="B153" s="37" t="s">
        <v>779</v>
      </c>
      <c r="C153" s="37" t="s">
        <v>1114</v>
      </c>
      <c r="F153">
        <v>152</v>
      </c>
      <c r="Q153">
        <v>152</v>
      </c>
      <c r="S153" s="36" t="s">
        <v>929</v>
      </c>
    </row>
    <row r="154" spans="2:19" ht="18">
      <c r="B154" s="36" t="s">
        <v>780</v>
      </c>
      <c r="C154" s="36" t="s">
        <v>1115</v>
      </c>
      <c r="F154">
        <v>153</v>
      </c>
      <c r="Q154">
        <v>153</v>
      </c>
      <c r="S154" s="36" t="s">
        <v>931</v>
      </c>
    </row>
    <row r="155" spans="2:19" ht="18">
      <c r="B155" s="37" t="s">
        <v>781</v>
      </c>
      <c r="C155" s="37" t="s">
        <v>1116</v>
      </c>
      <c r="F155">
        <v>154</v>
      </c>
      <c r="Q155">
        <v>154</v>
      </c>
      <c r="S155" s="36" t="s">
        <v>933</v>
      </c>
    </row>
    <row r="156" spans="2:19" ht="18">
      <c r="B156" s="36" t="s">
        <v>782</v>
      </c>
      <c r="C156" s="36" t="s">
        <v>1117</v>
      </c>
      <c r="F156">
        <v>155</v>
      </c>
      <c r="Q156">
        <v>155</v>
      </c>
      <c r="S156" s="36" t="s">
        <v>935</v>
      </c>
    </row>
    <row r="157" spans="2:19" ht="18">
      <c r="B157" s="37" t="s">
        <v>783</v>
      </c>
      <c r="C157" s="37" t="s">
        <v>1118</v>
      </c>
      <c r="F157">
        <v>156</v>
      </c>
      <c r="Q157">
        <v>156</v>
      </c>
      <c r="S157" s="36" t="s">
        <v>937</v>
      </c>
    </row>
    <row r="158" spans="2:19" ht="18">
      <c r="B158" s="36" t="s">
        <v>784</v>
      </c>
      <c r="C158" s="36" t="s">
        <v>1119</v>
      </c>
      <c r="F158">
        <v>157</v>
      </c>
      <c r="Q158">
        <v>157</v>
      </c>
      <c r="S158" s="36" t="s">
        <v>939</v>
      </c>
    </row>
    <row r="159" spans="2:19" ht="18">
      <c r="B159" s="37" t="s">
        <v>785</v>
      </c>
      <c r="C159" s="37" t="s">
        <v>1120</v>
      </c>
      <c r="F159">
        <v>158</v>
      </c>
      <c r="Q159">
        <v>158</v>
      </c>
      <c r="S159" s="36" t="s">
        <v>941</v>
      </c>
    </row>
    <row r="160" spans="2:19" ht="18">
      <c r="B160" s="36" t="s">
        <v>786</v>
      </c>
      <c r="C160" s="36" t="s">
        <v>1121</v>
      </c>
      <c r="F160">
        <v>159</v>
      </c>
      <c r="Q160">
        <v>159</v>
      </c>
      <c r="S160" s="36" t="s">
        <v>943</v>
      </c>
    </row>
    <row r="161" spans="2:19" ht="18">
      <c r="B161" s="37" t="s">
        <v>787</v>
      </c>
      <c r="C161" s="37" t="s">
        <v>1122</v>
      </c>
      <c r="F161">
        <v>160</v>
      </c>
      <c r="Q161">
        <v>160</v>
      </c>
      <c r="S161" s="36" t="s">
        <v>945</v>
      </c>
    </row>
    <row r="162" spans="2:19" ht="18">
      <c r="B162" s="36" t="s">
        <v>788</v>
      </c>
      <c r="C162" s="36" t="s">
        <v>1123</v>
      </c>
      <c r="F162">
        <v>161</v>
      </c>
      <c r="Q162">
        <v>161</v>
      </c>
      <c r="S162" s="36" t="s">
        <v>947</v>
      </c>
    </row>
    <row r="163" spans="2:19" ht="18">
      <c r="B163" s="37" t="s">
        <v>789</v>
      </c>
      <c r="C163" s="37" t="s">
        <v>1124</v>
      </c>
      <c r="F163">
        <v>162</v>
      </c>
      <c r="Q163">
        <v>162</v>
      </c>
      <c r="S163" s="36" t="s">
        <v>949</v>
      </c>
    </row>
    <row r="164" spans="2:19" ht="18">
      <c r="B164" s="36" t="s">
        <v>790</v>
      </c>
      <c r="C164" s="36" t="s">
        <v>1125</v>
      </c>
      <c r="F164">
        <v>163</v>
      </c>
      <c r="Q164">
        <v>163</v>
      </c>
      <c r="S164" s="36" t="s">
        <v>951</v>
      </c>
    </row>
    <row r="165" spans="2:19" ht="18">
      <c r="B165" s="37" t="s">
        <v>791</v>
      </c>
      <c r="C165" s="37" t="s">
        <v>1126</v>
      </c>
      <c r="F165">
        <v>164</v>
      </c>
      <c r="Q165">
        <v>164</v>
      </c>
      <c r="S165" s="36" t="s">
        <v>953</v>
      </c>
    </row>
    <row r="166" spans="2:19" ht="18">
      <c r="B166" s="36" t="s">
        <v>792</v>
      </c>
      <c r="C166" s="36" t="s">
        <v>1127</v>
      </c>
      <c r="F166">
        <v>165</v>
      </c>
      <c r="Q166">
        <v>165</v>
      </c>
      <c r="S166" s="36" t="s">
        <v>955</v>
      </c>
    </row>
    <row r="167" spans="2:19" ht="18">
      <c r="B167" s="37" t="s">
        <v>793</v>
      </c>
      <c r="C167" s="37" t="s">
        <v>1128</v>
      </c>
      <c r="F167">
        <v>166</v>
      </c>
      <c r="Q167">
        <v>166</v>
      </c>
      <c r="S167" s="36" t="s">
        <v>957</v>
      </c>
    </row>
    <row r="168" spans="2:19" ht="18">
      <c r="B168" s="36" t="s">
        <v>794</v>
      </c>
      <c r="C168" s="36" t="s">
        <v>1129</v>
      </c>
      <c r="F168">
        <v>167</v>
      </c>
      <c r="Q168">
        <v>167</v>
      </c>
      <c r="S168" s="36" t="s">
        <v>959</v>
      </c>
    </row>
    <row r="169" spans="2:19" ht="18">
      <c r="B169" s="37" t="s">
        <v>795</v>
      </c>
      <c r="C169" s="37" t="s">
        <v>1130</v>
      </c>
      <c r="F169">
        <v>168</v>
      </c>
      <c r="Q169">
        <v>168</v>
      </c>
      <c r="S169" s="36" t="s">
        <v>961</v>
      </c>
    </row>
    <row r="170" spans="2:19" ht="18">
      <c r="B170" s="36" t="s">
        <v>796</v>
      </c>
      <c r="C170" s="36" t="s">
        <v>1131</v>
      </c>
      <c r="F170">
        <v>169</v>
      </c>
    </row>
    <row r="171" spans="2:19" ht="16">
      <c r="B171" s="37" t="s">
        <v>797</v>
      </c>
      <c r="C171" s="37" t="s">
        <v>1132</v>
      </c>
      <c r="F171">
        <v>170</v>
      </c>
    </row>
    <row r="172" spans="2:19" ht="18">
      <c r="B172" s="36" t="s">
        <v>798</v>
      </c>
      <c r="C172" s="36" t="s">
        <v>1133</v>
      </c>
      <c r="F172">
        <v>171</v>
      </c>
    </row>
    <row r="173" spans="2:19" ht="16">
      <c r="B173" s="37" t="s">
        <v>799</v>
      </c>
      <c r="C173" s="37" t="s">
        <v>1134</v>
      </c>
      <c r="F173">
        <v>172</v>
      </c>
    </row>
    <row r="174" spans="2:19" ht="18">
      <c r="B174" s="36" t="s">
        <v>800</v>
      </c>
      <c r="C174" s="36" t="s">
        <v>1135</v>
      </c>
      <c r="F174">
        <v>173</v>
      </c>
    </row>
    <row r="175" spans="2:19" ht="16">
      <c r="B175" s="37" t="s">
        <v>801</v>
      </c>
      <c r="C175" s="37" t="s">
        <v>1136</v>
      </c>
      <c r="F175">
        <v>174</v>
      </c>
    </row>
    <row r="176" spans="2:19" ht="18">
      <c r="B176" s="36" t="s">
        <v>802</v>
      </c>
      <c r="C176" s="36" t="s">
        <v>1137</v>
      </c>
      <c r="F176">
        <v>175</v>
      </c>
    </row>
    <row r="177" spans="2:6" ht="16">
      <c r="B177" s="37" t="s">
        <v>803</v>
      </c>
      <c r="C177" s="37" t="s">
        <v>1138</v>
      </c>
      <c r="F177">
        <v>176</v>
      </c>
    </row>
    <row r="178" spans="2:6" ht="18">
      <c r="B178" s="36" t="s">
        <v>804</v>
      </c>
      <c r="C178" s="36" t="s">
        <v>1139</v>
      </c>
      <c r="F178">
        <v>177</v>
      </c>
    </row>
    <row r="179" spans="2:6" ht="16">
      <c r="B179" s="37" t="s">
        <v>805</v>
      </c>
      <c r="C179" s="37" t="s">
        <v>1140</v>
      </c>
      <c r="F179">
        <v>178</v>
      </c>
    </row>
    <row r="180" spans="2:6" ht="18">
      <c r="B180" s="36" t="s">
        <v>806</v>
      </c>
      <c r="C180" s="36" t="s">
        <v>1141</v>
      </c>
      <c r="F180">
        <v>179</v>
      </c>
    </row>
    <row r="181" spans="2:6" ht="16">
      <c r="B181" s="37" t="s">
        <v>807</v>
      </c>
      <c r="C181" s="37" t="s">
        <v>1142</v>
      </c>
      <c r="F181">
        <v>180</v>
      </c>
    </row>
    <row r="182" spans="2:6" ht="18">
      <c r="B182" s="36" t="s">
        <v>808</v>
      </c>
      <c r="C182" s="36" t="s">
        <v>1143</v>
      </c>
      <c r="F182">
        <v>181</v>
      </c>
    </row>
    <row r="183" spans="2:6" ht="16">
      <c r="B183" s="37" t="s">
        <v>809</v>
      </c>
      <c r="C183" s="37" t="s">
        <v>1144</v>
      </c>
      <c r="F183">
        <v>182</v>
      </c>
    </row>
    <row r="184" spans="2:6" ht="18">
      <c r="B184" s="36" t="s">
        <v>810</v>
      </c>
      <c r="C184" s="36" t="s">
        <v>1145</v>
      </c>
      <c r="F184">
        <v>183</v>
      </c>
    </row>
    <row r="185" spans="2:6" ht="16">
      <c r="B185" s="37" t="s">
        <v>811</v>
      </c>
      <c r="C185" s="37" t="s">
        <v>1146</v>
      </c>
      <c r="F185">
        <v>184</v>
      </c>
    </row>
    <row r="186" spans="2:6" ht="18">
      <c r="B186" s="36" t="s">
        <v>812</v>
      </c>
      <c r="C186" s="36" t="s">
        <v>1147</v>
      </c>
      <c r="F186">
        <v>185</v>
      </c>
    </row>
    <row r="187" spans="2:6" ht="16">
      <c r="B187" s="37" t="s">
        <v>813</v>
      </c>
      <c r="C187" s="37" t="s">
        <v>1148</v>
      </c>
      <c r="F187">
        <v>186</v>
      </c>
    </row>
    <row r="188" spans="2:6" ht="18">
      <c r="B188" s="36" t="s">
        <v>814</v>
      </c>
      <c r="C188" s="36" t="s">
        <v>1149</v>
      </c>
      <c r="F188">
        <v>187</v>
      </c>
    </row>
    <row r="189" spans="2:6" ht="16">
      <c r="B189" s="37" t="s">
        <v>815</v>
      </c>
      <c r="C189" s="37" t="s">
        <v>1150</v>
      </c>
      <c r="F189">
        <v>188</v>
      </c>
    </row>
    <row r="190" spans="2:6" ht="18">
      <c r="B190" s="36" t="s">
        <v>816</v>
      </c>
      <c r="C190" s="36" t="s">
        <v>1151</v>
      </c>
      <c r="F190">
        <v>189</v>
      </c>
    </row>
    <row r="191" spans="2:6" ht="16">
      <c r="B191" s="37" t="s">
        <v>817</v>
      </c>
      <c r="C191" s="37" t="s">
        <v>1152</v>
      </c>
      <c r="F191">
        <v>190</v>
      </c>
    </row>
    <row r="192" spans="2:6" ht="18">
      <c r="B192" s="36" t="s">
        <v>818</v>
      </c>
      <c r="C192" s="36" t="s">
        <v>1153</v>
      </c>
      <c r="F192">
        <v>191</v>
      </c>
    </row>
    <row r="193" spans="2:6" ht="16">
      <c r="B193" s="37" t="s">
        <v>819</v>
      </c>
      <c r="C193" s="37" t="s">
        <v>1154</v>
      </c>
      <c r="F193">
        <v>192</v>
      </c>
    </row>
    <row r="194" spans="2:6" ht="18">
      <c r="B194" s="36" t="s">
        <v>820</v>
      </c>
      <c r="C194" s="36" t="s">
        <v>1155</v>
      </c>
      <c r="F194">
        <v>193</v>
      </c>
    </row>
    <row r="195" spans="2:6" ht="16">
      <c r="B195" s="37" t="s">
        <v>821</v>
      </c>
      <c r="C195" s="37" t="s">
        <v>1156</v>
      </c>
      <c r="F195">
        <v>194</v>
      </c>
    </row>
    <row r="196" spans="2:6" ht="18">
      <c r="B196" s="36" t="s">
        <v>822</v>
      </c>
      <c r="C196" s="36" t="s">
        <v>1157</v>
      </c>
      <c r="F196">
        <v>195</v>
      </c>
    </row>
    <row r="197" spans="2:6" ht="16">
      <c r="B197" s="37" t="s">
        <v>823</v>
      </c>
      <c r="C197" s="37" t="s">
        <v>1158</v>
      </c>
      <c r="F197">
        <v>196</v>
      </c>
    </row>
    <row r="198" spans="2:6" ht="18">
      <c r="B198" s="36" t="s">
        <v>824</v>
      </c>
      <c r="C198" s="36" t="s">
        <v>1159</v>
      </c>
      <c r="F198">
        <v>197</v>
      </c>
    </row>
    <row r="199" spans="2:6" ht="16">
      <c r="B199" s="37" t="s">
        <v>825</v>
      </c>
      <c r="C199" s="37" t="s">
        <v>1160</v>
      </c>
      <c r="F199">
        <v>198</v>
      </c>
    </row>
    <row r="200" spans="2:6" ht="18">
      <c r="B200" s="36" t="s">
        <v>826</v>
      </c>
      <c r="C200" s="36" t="s">
        <v>1161</v>
      </c>
      <c r="F200">
        <v>199</v>
      </c>
    </row>
    <row r="201" spans="2:6" ht="16">
      <c r="B201" s="37" t="s">
        <v>827</v>
      </c>
      <c r="C201" s="37" t="s">
        <v>1162</v>
      </c>
      <c r="F201">
        <v>200</v>
      </c>
    </row>
    <row r="202" spans="2:6" ht="18">
      <c r="B202" s="36" t="s">
        <v>828</v>
      </c>
      <c r="C202" s="36" t="s">
        <v>1163</v>
      </c>
      <c r="F202">
        <v>201</v>
      </c>
    </row>
    <row r="203" spans="2:6" ht="16">
      <c r="B203" s="37" t="s">
        <v>829</v>
      </c>
      <c r="C203" s="37" t="s">
        <v>1164</v>
      </c>
      <c r="F203">
        <v>202</v>
      </c>
    </row>
    <row r="204" spans="2:6" ht="18">
      <c r="B204" s="36" t="s">
        <v>830</v>
      </c>
      <c r="C204" s="36" t="s">
        <v>1165</v>
      </c>
      <c r="F204">
        <v>203</v>
      </c>
    </row>
    <row r="205" spans="2:6" ht="16">
      <c r="B205" s="37" t="s">
        <v>829</v>
      </c>
      <c r="C205" s="37" t="s">
        <v>1166</v>
      </c>
      <c r="F205">
        <v>204</v>
      </c>
    </row>
    <row r="206" spans="2:6" ht="18">
      <c r="B206" s="36" t="s">
        <v>831</v>
      </c>
      <c r="C206" s="36" t="s">
        <v>1167</v>
      </c>
      <c r="F206">
        <v>205</v>
      </c>
    </row>
    <row r="207" spans="2:6" ht="16">
      <c r="B207" s="37" t="s">
        <v>832</v>
      </c>
      <c r="C207" s="37" t="s">
        <v>1168</v>
      </c>
      <c r="F207">
        <v>206</v>
      </c>
    </row>
    <row r="208" spans="2:6" ht="18">
      <c r="B208" s="36" t="s">
        <v>833</v>
      </c>
      <c r="C208" s="36" t="s">
        <v>1169</v>
      </c>
      <c r="F208">
        <v>207</v>
      </c>
    </row>
    <row r="209" spans="2:6" ht="16">
      <c r="B209" s="37" t="s">
        <v>834</v>
      </c>
      <c r="C209" s="37" t="s">
        <v>1170</v>
      </c>
      <c r="F209">
        <v>208</v>
      </c>
    </row>
    <row r="210" spans="2:6" ht="18">
      <c r="B210" s="36" t="s">
        <v>835</v>
      </c>
      <c r="C210" s="36" t="s">
        <v>1171</v>
      </c>
      <c r="F210">
        <v>209</v>
      </c>
    </row>
    <row r="211" spans="2:6" ht="16">
      <c r="B211" s="37" t="s">
        <v>836</v>
      </c>
      <c r="C211" s="37" t="s">
        <v>1172</v>
      </c>
      <c r="F211">
        <v>210</v>
      </c>
    </row>
    <row r="212" spans="2:6" ht="18">
      <c r="B212" s="36" t="s">
        <v>837</v>
      </c>
      <c r="C212" s="36" t="s">
        <v>1173</v>
      </c>
      <c r="F212">
        <v>211</v>
      </c>
    </row>
    <row r="213" spans="2:6" ht="16">
      <c r="B213" s="37" t="s">
        <v>838</v>
      </c>
      <c r="C213" s="37" t="s">
        <v>1174</v>
      </c>
      <c r="F213">
        <v>212</v>
      </c>
    </row>
    <row r="214" spans="2:6" ht="18">
      <c r="B214" s="36" t="s">
        <v>839</v>
      </c>
      <c r="C214" s="36" t="s">
        <v>1175</v>
      </c>
      <c r="F214">
        <v>213</v>
      </c>
    </row>
    <row r="215" spans="2:6" ht="16">
      <c r="B215" s="37" t="s">
        <v>840</v>
      </c>
      <c r="C215" s="37" t="s">
        <v>1176</v>
      </c>
      <c r="F215">
        <v>214</v>
      </c>
    </row>
    <row r="216" spans="2:6" ht="18">
      <c r="B216" s="36" t="s">
        <v>841</v>
      </c>
      <c r="C216" s="36" t="s">
        <v>1177</v>
      </c>
      <c r="F216">
        <v>215</v>
      </c>
    </row>
    <row r="217" spans="2:6" ht="16">
      <c r="B217" s="37" t="s">
        <v>842</v>
      </c>
      <c r="C217" s="37" t="s">
        <v>1178</v>
      </c>
      <c r="F217">
        <v>216</v>
      </c>
    </row>
    <row r="218" spans="2:6" ht="18">
      <c r="B218" s="36" t="s">
        <v>843</v>
      </c>
      <c r="C218" s="36" t="s">
        <v>1179</v>
      </c>
      <c r="F218">
        <v>217</v>
      </c>
    </row>
    <row r="219" spans="2:6" ht="16">
      <c r="B219" s="37" t="s">
        <v>844</v>
      </c>
      <c r="C219" s="37" t="s">
        <v>1180</v>
      </c>
      <c r="F219">
        <v>218</v>
      </c>
    </row>
    <row r="220" spans="2:6" ht="18">
      <c r="B220" s="36" t="s">
        <v>845</v>
      </c>
      <c r="C220" s="36" t="s">
        <v>1181</v>
      </c>
      <c r="F220">
        <v>219</v>
      </c>
    </row>
    <row r="221" spans="2:6" ht="16">
      <c r="B221" s="37" t="s">
        <v>846</v>
      </c>
      <c r="C221" s="37" t="s">
        <v>1182</v>
      </c>
      <c r="F221">
        <v>220</v>
      </c>
    </row>
    <row r="222" spans="2:6" ht="18">
      <c r="B222" s="36" t="s">
        <v>847</v>
      </c>
      <c r="C222" s="36" t="s">
        <v>1183</v>
      </c>
      <c r="F222">
        <v>221</v>
      </c>
    </row>
    <row r="223" spans="2:6" ht="16">
      <c r="B223" s="37" t="s">
        <v>848</v>
      </c>
      <c r="C223" s="37" t="s">
        <v>1184</v>
      </c>
      <c r="F223">
        <v>222</v>
      </c>
    </row>
    <row r="224" spans="2:6" ht="18">
      <c r="B224" s="36" t="s">
        <v>849</v>
      </c>
      <c r="C224" s="36" t="s">
        <v>1185</v>
      </c>
      <c r="F224">
        <v>223</v>
      </c>
    </row>
    <row r="225" spans="2:6" ht="16">
      <c r="B225" s="37" t="s">
        <v>850</v>
      </c>
      <c r="C225" s="37" t="s">
        <v>1186</v>
      </c>
      <c r="F225">
        <v>224</v>
      </c>
    </row>
    <row r="226" spans="2:6" ht="18">
      <c r="B226" s="36" t="s">
        <v>851</v>
      </c>
      <c r="C226" s="36" t="s">
        <v>1187</v>
      </c>
      <c r="F226">
        <v>225</v>
      </c>
    </row>
    <row r="227" spans="2:6" ht="16">
      <c r="B227" s="37" t="s">
        <v>852</v>
      </c>
      <c r="C227" s="37" t="s">
        <v>1188</v>
      </c>
      <c r="F227">
        <v>226</v>
      </c>
    </row>
    <row r="228" spans="2:6" ht="18">
      <c r="B228" s="36" t="s">
        <v>853</v>
      </c>
      <c r="C228" s="36" t="s">
        <v>1189</v>
      </c>
      <c r="F228">
        <v>227</v>
      </c>
    </row>
    <row r="229" spans="2:6" ht="16">
      <c r="B229" s="37" t="s">
        <v>854</v>
      </c>
      <c r="C229" s="37" t="s">
        <v>1190</v>
      </c>
      <c r="F229">
        <v>228</v>
      </c>
    </row>
    <row r="230" spans="2:6" ht="18">
      <c r="B230" s="36" t="s">
        <v>855</v>
      </c>
      <c r="C230" s="36" t="s">
        <v>1191</v>
      </c>
      <c r="F230">
        <v>229</v>
      </c>
    </row>
    <row r="231" spans="2:6" ht="16">
      <c r="B231" s="37" t="s">
        <v>856</v>
      </c>
      <c r="C231" s="37" t="s">
        <v>1192</v>
      </c>
      <c r="F231">
        <v>230</v>
      </c>
    </row>
    <row r="232" spans="2:6" ht="18">
      <c r="B232" s="36" t="s">
        <v>857</v>
      </c>
      <c r="C232" s="36" t="s">
        <v>1193</v>
      </c>
      <c r="F232">
        <v>231</v>
      </c>
    </row>
    <row r="233" spans="2:6" ht="16">
      <c r="B233" s="37" t="s">
        <v>858</v>
      </c>
      <c r="C233" s="37" t="s">
        <v>1194</v>
      </c>
      <c r="F233">
        <v>232</v>
      </c>
    </row>
    <row r="234" spans="2:6" ht="18">
      <c r="B234" s="36" t="s">
        <v>859</v>
      </c>
      <c r="C234" s="36" t="s">
        <v>1195</v>
      </c>
      <c r="F234">
        <v>233</v>
      </c>
    </row>
    <row r="235" spans="2:6" ht="16">
      <c r="B235" s="37" t="s">
        <v>860</v>
      </c>
      <c r="C235" s="37" t="s">
        <v>1196</v>
      </c>
      <c r="F235">
        <v>234</v>
      </c>
    </row>
    <row r="236" spans="2:6" ht="18">
      <c r="B236" s="36" t="s">
        <v>861</v>
      </c>
      <c r="C236" s="36" t="s">
        <v>1197</v>
      </c>
      <c r="F236">
        <v>235</v>
      </c>
    </row>
    <row r="237" spans="2:6" ht="16">
      <c r="B237" s="37" t="s">
        <v>862</v>
      </c>
      <c r="C237" s="37" t="s">
        <v>1198</v>
      </c>
      <c r="F237">
        <v>236</v>
      </c>
    </row>
    <row r="238" spans="2:6" ht="18">
      <c r="B238" s="36" t="s">
        <v>863</v>
      </c>
      <c r="C238" s="36" t="s">
        <v>1199</v>
      </c>
      <c r="F238">
        <v>237</v>
      </c>
    </row>
    <row r="239" spans="2:6" ht="16">
      <c r="B239" s="37" t="s">
        <v>864</v>
      </c>
      <c r="C239" s="37" t="s">
        <v>1200</v>
      </c>
      <c r="F239">
        <v>238</v>
      </c>
    </row>
    <row r="240" spans="2:6" ht="18">
      <c r="B240" s="36" t="s">
        <v>865</v>
      </c>
      <c r="C240" s="36" t="s">
        <v>1201</v>
      </c>
      <c r="F240">
        <v>239</v>
      </c>
    </row>
    <row r="241" spans="2:6" ht="16">
      <c r="B241" s="37" t="s">
        <v>866</v>
      </c>
      <c r="C241" s="37" t="s">
        <v>1202</v>
      </c>
      <c r="F241">
        <v>240</v>
      </c>
    </row>
    <row r="242" spans="2:6" ht="18">
      <c r="B242" s="36" t="s">
        <v>867</v>
      </c>
      <c r="C242" s="36" t="s">
        <v>1203</v>
      </c>
      <c r="F242">
        <v>241</v>
      </c>
    </row>
    <row r="243" spans="2:6" ht="16">
      <c r="B243" s="37" t="s">
        <v>868</v>
      </c>
      <c r="C243" s="37" t="s">
        <v>1204</v>
      </c>
      <c r="F243">
        <v>242</v>
      </c>
    </row>
    <row r="244" spans="2:6" ht="18">
      <c r="B244" s="36" t="s">
        <v>869</v>
      </c>
      <c r="C244" s="36" t="s">
        <v>1205</v>
      </c>
      <c r="F244">
        <v>243</v>
      </c>
    </row>
    <row r="245" spans="2:6" ht="16">
      <c r="B245" s="37" t="s">
        <v>870</v>
      </c>
      <c r="C245" s="37" t="s">
        <v>1206</v>
      </c>
      <c r="F245">
        <v>244</v>
      </c>
    </row>
    <row r="246" spans="2:6" ht="18">
      <c r="B246" s="36" t="s">
        <v>871</v>
      </c>
      <c r="C246" s="36" t="s">
        <v>1207</v>
      </c>
      <c r="F246">
        <v>245</v>
      </c>
    </row>
    <row r="247" spans="2:6" ht="16">
      <c r="B247" s="37" t="s">
        <v>872</v>
      </c>
      <c r="C247" s="37" t="s">
        <v>1208</v>
      </c>
      <c r="F247">
        <v>246</v>
      </c>
    </row>
    <row r="248" spans="2:6" ht="18">
      <c r="B248" s="36" t="s">
        <v>873</v>
      </c>
      <c r="C248" s="36" t="s">
        <v>1209</v>
      </c>
      <c r="F248">
        <v>247</v>
      </c>
    </row>
    <row r="249" spans="2:6" ht="16">
      <c r="B249" s="37" t="s">
        <v>874</v>
      </c>
      <c r="C249" s="37" t="s">
        <v>1210</v>
      </c>
      <c r="F249">
        <v>248</v>
      </c>
    </row>
    <row r="250" spans="2:6" ht="18">
      <c r="B250" s="36" t="s">
        <v>875</v>
      </c>
      <c r="C250" s="36" t="s">
        <v>1211</v>
      </c>
      <c r="F250">
        <v>249</v>
      </c>
    </row>
    <row r="251" spans="2:6" ht="16">
      <c r="B251" s="37" t="s">
        <v>876</v>
      </c>
      <c r="C251" s="37" t="s">
        <v>1212</v>
      </c>
      <c r="F251">
        <v>250</v>
      </c>
    </row>
    <row r="252" spans="2:6" ht="18">
      <c r="B252" s="36" t="s">
        <v>877</v>
      </c>
      <c r="C252" s="36" t="s">
        <v>1213</v>
      </c>
      <c r="F252">
        <v>251</v>
      </c>
    </row>
    <row r="253" spans="2:6" ht="16">
      <c r="B253" s="37" t="s">
        <v>878</v>
      </c>
      <c r="C253" s="37" t="s">
        <v>1214</v>
      </c>
      <c r="F253">
        <v>252</v>
      </c>
    </row>
    <row r="254" spans="2:6" ht="18">
      <c r="B254" s="36" t="s">
        <v>879</v>
      </c>
      <c r="C254" s="36" t="s">
        <v>1215</v>
      </c>
      <c r="F254">
        <v>253</v>
      </c>
    </row>
    <row r="255" spans="2:6" ht="16">
      <c r="B255" s="37" t="s">
        <v>880</v>
      </c>
      <c r="C255" s="37" t="s">
        <v>1216</v>
      </c>
      <c r="F255">
        <v>254</v>
      </c>
    </row>
    <row r="256" spans="2:6" ht="18">
      <c r="B256" s="36" t="s">
        <v>881</v>
      </c>
      <c r="F256">
        <v>255</v>
      </c>
    </row>
    <row r="257" spans="2:6" ht="16">
      <c r="B257" s="37" t="s">
        <v>882</v>
      </c>
      <c r="F257">
        <v>256</v>
      </c>
    </row>
    <row r="258" spans="2:6" ht="18">
      <c r="B258" s="36" t="s">
        <v>883</v>
      </c>
      <c r="F258">
        <v>257</v>
      </c>
    </row>
    <row r="259" spans="2:6" ht="16">
      <c r="B259" s="37" t="s">
        <v>884</v>
      </c>
      <c r="F259">
        <v>258</v>
      </c>
    </row>
    <row r="260" spans="2:6" ht="18">
      <c r="B260" s="36" t="s">
        <v>885</v>
      </c>
      <c r="F260">
        <v>259</v>
      </c>
    </row>
    <row r="261" spans="2:6" ht="16">
      <c r="B261" s="37" t="s">
        <v>886</v>
      </c>
      <c r="F261">
        <v>260</v>
      </c>
    </row>
    <row r="262" spans="2:6" ht="18">
      <c r="B262" s="36" t="s">
        <v>887</v>
      </c>
      <c r="F262">
        <v>261</v>
      </c>
    </row>
    <row r="263" spans="2:6" ht="16">
      <c r="B263" s="37" t="s">
        <v>888</v>
      </c>
      <c r="F263">
        <v>262</v>
      </c>
    </row>
    <row r="264" spans="2:6" ht="18">
      <c r="B264" s="36" t="s">
        <v>889</v>
      </c>
      <c r="F264">
        <v>263</v>
      </c>
    </row>
    <row r="265" spans="2:6" ht="16">
      <c r="B265" s="37" t="s">
        <v>890</v>
      </c>
      <c r="F265">
        <v>264</v>
      </c>
    </row>
    <row r="266" spans="2:6" ht="18">
      <c r="B266" s="36" t="s">
        <v>891</v>
      </c>
      <c r="F266">
        <v>265</v>
      </c>
    </row>
    <row r="267" spans="2:6" ht="16">
      <c r="B267" s="37" t="s">
        <v>892</v>
      </c>
      <c r="F267">
        <v>266</v>
      </c>
    </row>
    <row r="268" spans="2:6" ht="18">
      <c r="B268" s="36" t="s">
        <v>893</v>
      </c>
      <c r="F268">
        <v>267</v>
      </c>
    </row>
    <row r="269" spans="2:6" ht="16">
      <c r="B269" s="37" t="s">
        <v>894</v>
      </c>
      <c r="F269">
        <v>268</v>
      </c>
    </row>
    <row r="270" spans="2:6" ht="18">
      <c r="B270" s="36" t="s">
        <v>895</v>
      </c>
      <c r="F270">
        <v>269</v>
      </c>
    </row>
    <row r="271" spans="2:6" ht="16">
      <c r="B271" s="37" t="s">
        <v>896</v>
      </c>
      <c r="F271">
        <v>270</v>
      </c>
    </row>
    <row r="272" spans="2:6" ht="18">
      <c r="B272" s="36" t="s">
        <v>897</v>
      </c>
      <c r="F272">
        <v>271</v>
      </c>
    </row>
    <row r="273" spans="2:6" ht="16">
      <c r="B273" s="37" t="s">
        <v>898</v>
      </c>
      <c r="F273">
        <v>272</v>
      </c>
    </row>
    <row r="274" spans="2:6" ht="18">
      <c r="B274" s="36" t="s">
        <v>899</v>
      </c>
      <c r="F274">
        <v>273</v>
      </c>
    </row>
    <row r="275" spans="2:6" ht="16">
      <c r="B275" s="37" t="s">
        <v>900</v>
      </c>
      <c r="F275">
        <v>274</v>
      </c>
    </row>
    <row r="276" spans="2:6" ht="18">
      <c r="B276" s="36" t="s">
        <v>901</v>
      </c>
      <c r="F276">
        <v>275</v>
      </c>
    </row>
    <row r="277" spans="2:6" ht="16">
      <c r="B277" s="37" t="s">
        <v>902</v>
      </c>
      <c r="F277">
        <v>276</v>
      </c>
    </row>
    <row r="278" spans="2:6" ht="18">
      <c r="B278" s="36" t="s">
        <v>903</v>
      </c>
      <c r="F278">
        <v>277</v>
      </c>
    </row>
    <row r="279" spans="2:6" ht="16">
      <c r="B279" s="37" t="s">
        <v>904</v>
      </c>
      <c r="F279">
        <v>278</v>
      </c>
    </row>
    <row r="280" spans="2:6" ht="18">
      <c r="B280" s="36" t="s">
        <v>905</v>
      </c>
      <c r="F280">
        <v>279</v>
      </c>
    </row>
    <row r="281" spans="2:6" ht="16">
      <c r="B281" s="37" t="s">
        <v>906</v>
      </c>
      <c r="F281">
        <v>280</v>
      </c>
    </row>
    <row r="282" spans="2:6" ht="18">
      <c r="B282" s="36" t="s">
        <v>907</v>
      </c>
      <c r="F282">
        <v>281</v>
      </c>
    </row>
    <row r="283" spans="2:6" ht="16">
      <c r="B283" s="37" t="s">
        <v>908</v>
      </c>
      <c r="F283">
        <v>282</v>
      </c>
    </row>
    <row r="284" spans="2:6" ht="18">
      <c r="B284" s="36" t="s">
        <v>909</v>
      </c>
      <c r="F284">
        <v>283</v>
      </c>
    </row>
    <row r="285" spans="2:6" ht="16">
      <c r="B285" s="37" t="s">
        <v>910</v>
      </c>
      <c r="F285">
        <v>284</v>
      </c>
    </row>
    <row r="286" spans="2:6" ht="18">
      <c r="B286" s="36" t="s">
        <v>911</v>
      </c>
      <c r="F286">
        <v>285</v>
      </c>
    </row>
    <row r="287" spans="2:6" ht="16">
      <c r="B287" s="37" t="s">
        <v>912</v>
      </c>
      <c r="F287">
        <v>286</v>
      </c>
    </row>
    <row r="288" spans="2:6" ht="18">
      <c r="B288" s="36" t="s">
        <v>913</v>
      </c>
      <c r="F288">
        <v>287</v>
      </c>
    </row>
    <row r="289" spans="2:6" ht="16">
      <c r="B289" s="37" t="s">
        <v>914</v>
      </c>
      <c r="F289">
        <v>288</v>
      </c>
    </row>
    <row r="290" spans="2:6" ht="18">
      <c r="B290" s="36" t="s">
        <v>915</v>
      </c>
      <c r="F290">
        <v>289</v>
      </c>
    </row>
    <row r="291" spans="2:6" ht="16">
      <c r="B291" s="37" t="s">
        <v>916</v>
      </c>
      <c r="F291">
        <v>290</v>
      </c>
    </row>
    <row r="292" spans="2:6" ht="18">
      <c r="B292" s="36" t="s">
        <v>917</v>
      </c>
      <c r="F292">
        <v>291</v>
      </c>
    </row>
    <row r="293" spans="2:6" ht="16">
      <c r="B293" s="37" t="s">
        <v>918</v>
      </c>
      <c r="F293">
        <v>292</v>
      </c>
    </row>
    <row r="294" spans="2:6" ht="18">
      <c r="B294" s="36" t="s">
        <v>919</v>
      </c>
      <c r="F294">
        <v>293</v>
      </c>
    </row>
    <row r="295" spans="2:6" ht="16">
      <c r="B295" s="37" t="s">
        <v>920</v>
      </c>
      <c r="F295">
        <v>294</v>
      </c>
    </row>
    <row r="296" spans="2:6" ht="18">
      <c r="B296" s="36" t="s">
        <v>921</v>
      </c>
      <c r="F296">
        <v>295</v>
      </c>
    </row>
    <row r="297" spans="2:6" ht="16">
      <c r="B297" s="37" t="s">
        <v>922</v>
      </c>
      <c r="F297">
        <v>296</v>
      </c>
    </row>
    <row r="298" spans="2:6" ht="18">
      <c r="B298" s="36" t="s">
        <v>923</v>
      </c>
      <c r="F298">
        <v>297</v>
      </c>
    </row>
    <row r="299" spans="2:6" ht="16">
      <c r="B299" s="37" t="s">
        <v>924</v>
      </c>
      <c r="F299">
        <v>298</v>
      </c>
    </row>
    <row r="300" spans="2:6" ht="18">
      <c r="B300" s="36" t="s">
        <v>925</v>
      </c>
      <c r="F300">
        <v>299</v>
      </c>
    </row>
    <row r="301" spans="2:6" ht="16">
      <c r="B301" s="37" t="s">
        <v>926</v>
      </c>
      <c r="F301">
        <v>300</v>
      </c>
    </row>
    <row r="302" spans="2:6" ht="18">
      <c r="B302" s="36" t="s">
        <v>927</v>
      </c>
      <c r="F302">
        <v>301</v>
      </c>
    </row>
    <row r="303" spans="2:6" ht="16">
      <c r="B303" s="37" t="s">
        <v>928</v>
      </c>
      <c r="F303">
        <v>302</v>
      </c>
    </row>
    <row r="304" spans="2:6" ht="18">
      <c r="B304" s="36" t="s">
        <v>929</v>
      </c>
      <c r="F304">
        <v>303</v>
      </c>
    </row>
    <row r="305" spans="2:6" ht="16">
      <c r="B305" s="37" t="s">
        <v>930</v>
      </c>
      <c r="F305">
        <v>304</v>
      </c>
    </row>
    <row r="306" spans="2:6" ht="18">
      <c r="B306" s="36" t="s">
        <v>931</v>
      </c>
      <c r="F306">
        <v>305</v>
      </c>
    </row>
    <row r="307" spans="2:6" ht="16">
      <c r="B307" s="37" t="s">
        <v>932</v>
      </c>
      <c r="F307">
        <v>306</v>
      </c>
    </row>
    <row r="308" spans="2:6" ht="18">
      <c r="B308" s="36" t="s">
        <v>933</v>
      </c>
      <c r="F308">
        <v>307</v>
      </c>
    </row>
    <row r="309" spans="2:6" ht="16">
      <c r="B309" s="37" t="s">
        <v>934</v>
      </c>
      <c r="F309">
        <v>308</v>
      </c>
    </row>
    <row r="310" spans="2:6" ht="18">
      <c r="B310" s="36" t="s">
        <v>935</v>
      </c>
      <c r="F310">
        <v>309</v>
      </c>
    </row>
    <row r="311" spans="2:6" ht="16">
      <c r="B311" s="37" t="s">
        <v>936</v>
      </c>
      <c r="F311">
        <v>310</v>
      </c>
    </row>
    <row r="312" spans="2:6" ht="18">
      <c r="B312" s="36" t="s">
        <v>937</v>
      </c>
      <c r="F312">
        <v>311</v>
      </c>
    </row>
    <row r="313" spans="2:6" ht="16">
      <c r="B313" s="37" t="s">
        <v>938</v>
      </c>
      <c r="F313">
        <v>312</v>
      </c>
    </row>
    <row r="314" spans="2:6" ht="18">
      <c r="B314" s="36" t="s">
        <v>939</v>
      </c>
      <c r="F314">
        <v>313</v>
      </c>
    </row>
    <row r="315" spans="2:6" ht="16">
      <c r="B315" s="37" t="s">
        <v>940</v>
      </c>
      <c r="F315">
        <v>314</v>
      </c>
    </row>
    <row r="316" spans="2:6" ht="18">
      <c r="B316" s="36" t="s">
        <v>941</v>
      </c>
      <c r="F316">
        <v>315</v>
      </c>
    </row>
    <row r="317" spans="2:6" ht="16">
      <c r="B317" s="37" t="s">
        <v>942</v>
      </c>
      <c r="F317">
        <v>316</v>
      </c>
    </row>
    <row r="318" spans="2:6" ht="18">
      <c r="B318" s="36" t="s">
        <v>943</v>
      </c>
      <c r="F318">
        <v>317</v>
      </c>
    </row>
    <row r="319" spans="2:6" ht="16">
      <c r="B319" s="37" t="s">
        <v>944</v>
      </c>
      <c r="F319">
        <v>318</v>
      </c>
    </row>
    <row r="320" spans="2:6" ht="18">
      <c r="B320" s="36" t="s">
        <v>945</v>
      </c>
      <c r="F320">
        <v>319</v>
      </c>
    </row>
    <row r="321" spans="2:6" ht="16">
      <c r="B321" s="37" t="s">
        <v>946</v>
      </c>
      <c r="F321">
        <v>320</v>
      </c>
    </row>
    <row r="322" spans="2:6" ht="18">
      <c r="B322" s="36" t="s">
        <v>947</v>
      </c>
      <c r="F322">
        <v>321</v>
      </c>
    </row>
    <row r="323" spans="2:6" ht="16">
      <c r="B323" s="37" t="s">
        <v>948</v>
      </c>
      <c r="F323">
        <v>322</v>
      </c>
    </row>
    <row r="324" spans="2:6" ht="18">
      <c r="B324" s="36" t="s">
        <v>949</v>
      </c>
      <c r="F324">
        <v>323</v>
      </c>
    </row>
    <row r="325" spans="2:6" ht="16">
      <c r="B325" s="37" t="s">
        <v>950</v>
      </c>
      <c r="F325">
        <v>324</v>
      </c>
    </row>
    <row r="326" spans="2:6" ht="18">
      <c r="B326" s="36" t="s">
        <v>951</v>
      </c>
      <c r="F326">
        <v>325</v>
      </c>
    </row>
    <row r="327" spans="2:6" ht="16">
      <c r="B327" s="37" t="s">
        <v>952</v>
      </c>
      <c r="F327">
        <v>326</v>
      </c>
    </row>
    <row r="328" spans="2:6" ht="18">
      <c r="B328" s="36" t="s">
        <v>953</v>
      </c>
      <c r="F328">
        <v>327</v>
      </c>
    </row>
    <row r="329" spans="2:6" ht="16">
      <c r="B329" s="37" t="s">
        <v>954</v>
      </c>
      <c r="F329">
        <v>328</v>
      </c>
    </row>
    <row r="330" spans="2:6" ht="18">
      <c r="B330" s="36" t="s">
        <v>955</v>
      </c>
      <c r="F330">
        <v>329</v>
      </c>
    </row>
    <row r="331" spans="2:6" ht="16">
      <c r="B331" s="37" t="s">
        <v>956</v>
      </c>
      <c r="F331">
        <v>330</v>
      </c>
    </row>
    <row r="332" spans="2:6" ht="18">
      <c r="B332" s="36" t="s">
        <v>957</v>
      </c>
      <c r="F332">
        <v>331</v>
      </c>
    </row>
    <row r="333" spans="2:6" ht="16">
      <c r="B333" s="37" t="s">
        <v>958</v>
      </c>
      <c r="F333">
        <v>332</v>
      </c>
    </row>
    <row r="334" spans="2:6" ht="18">
      <c r="B334" s="36" t="s">
        <v>959</v>
      </c>
      <c r="F334">
        <v>333</v>
      </c>
    </row>
    <row r="335" spans="2:6" ht="16">
      <c r="B335" s="37" t="s">
        <v>960</v>
      </c>
      <c r="F335">
        <v>334</v>
      </c>
    </row>
    <row r="336" spans="2:6" ht="18">
      <c r="B336" s="36" t="s">
        <v>961</v>
      </c>
      <c r="F336">
        <v>335</v>
      </c>
    </row>
    <row r="337" spans="2:6" ht="16">
      <c r="B337" s="37" t="s">
        <v>962</v>
      </c>
      <c r="F337">
        <v>336</v>
      </c>
    </row>
  </sheetData>
  <pageMargins left="0.511811024" right="0.511811024" top="0.78740157499999996" bottom="0.78740157499999996" header="0.31496062000000002" footer="0.31496062000000002"/>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7576A-8620-E243-8EF8-6B7712F9B1CC}">
  <dimension ref="A1:J169"/>
  <sheetViews>
    <sheetView zoomScale="75" workbookViewId="0">
      <selection activeCell="H11" sqref="H11:K24"/>
    </sheetView>
  </sheetViews>
  <sheetFormatPr baseColWidth="10" defaultRowHeight="15"/>
  <cols>
    <col min="2" max="2" width="33.33203125" customWidth="1"/>
    <col min="3" max="3" width="66" customWidth="1"/>
    <col min="4" max="4" width="67.83203125" customWidth="1"/>
    <col min="5" max="5" width="64.83203125" customWidth="1"/>
    <col min="6" max="6" width="55.5" bestFit="1" customWidth="1"/>
    <col min="7" max="7" width="18.1640625" customWidth="1"/>
  </cols>
  <sheetData>
    <row r="1" spans="1:10" ht="16">
      <c r="A1" t="s">
        <v>1266</v>
      </c>
      <c r="B1" s="35" t="s">
        <v>574</v>
      </c>
      <c r="C1" s="38" t="s">
        <v>627</v>
      </c>
      <c r="D1" s="39" t="s">
        <v>963</v>
      </c>
      <c r="E1" s="40" t="s">
        <v>1217</v>
      </c>
      <c r="F1" s="41" t="s">
        <v>1251</v>
      </c>
      <c r="G1" s="48" t="s">
        <v>1267</v>
      </c>
    </row>
    <row r="2" spans="1:10" ht="18">
      <c r="A2">
        <v>1</v>
      </c>
      <c r="B2" s="36" t="s">
        <v>575</v>
      </c>
      <c r="C2" s="36" t="s">
        <v>628</v>
      </c>
      <c r="D2" s="36" t="s">
        <v>964</v>
      </c>
      <c r="E2" s="36" t="s">
        <v>1218</v>
      </c>
      <c r="F2" s="36" t="s">
        <v>1252</v>
      </c>
    </row>
    <row r="3" spans="1:10" ht="18">
      <c r="A3">
        <v>2</v>
      </c>
      <c r="B3" s="36" t="s">
        <v>577</v>
      </c>
      <c r="C3" s="36" t="s">
        <v>630</v>
      </c>
      <c r="D3" s="36" t="s">
        <v>966</v>
      </c>
      <c r="E3" s="36" t="s">
        <v>1219</v>
      </c>
      <c r="F3" s="36" t="s">
        <v>1254</v>
      </c>
    </row>
    <row r="4" spans="1:10" ht="18">
      <c r="A4">
        <v>3</v>
      </c>
      <c r="B4" s="36" t="s">
        <v>579</v>
      </c>
      <c r="C4" s="36" t="s">
        <v>632</v>
      </c>
      <c r="D4" s="36" t="s">
        <v>967</v>
      </c>
      <c r="E4" s="36" t="s">
        <v>1221</v>
      </c>
      <c r="F4" s="36" t="s">
        <v>1256</v>
      </c>
    </row>
    <row r="5" spans="1:10" ht="18">
      <c r="A5">
        <v>4</v>
      </c>
      <c r="B5" s="36" t="s">
        <v>581</v>
      </c>
      <c r="C5" s="36" t="s">
        <v>634</v>
      </c>
      <c r="D5" s="36" t="s">
        <v>969</v>
      </c>
      <c r="E5" s="36" t="s">
        <v>1223</v>
      </c>
      <c r="F5" s="36" t="s">
        <v>1257</v>
      </c>
    </row>
    <row r="6" spans="1:10" ht="18">
      <c r="A6">
        <v>5</v>
      </c>
      <c r="B6" s="36" t="s">
        <v>583</v>
      </c>
      <c r="C6" s="36"/>
      <c r="D6" s="36" t="s">
        <v>971</v>
      </c>
      <c r="E6" s="36" t="s">
        <v>1225</v>
      </c>
      <c r="F6" s="36" t="s">
        <v>1258</v>
      </c>
    </row>
    <row r="7" spans="1:10" ht="18">
      <c r="A7">
        <v>6</v>
      </c>
      <c r="B7" s="36" t="s">
        <v>589</v>
      </c>
      <c r="C7" s="36"/>
      <c r="D7" s="36" t="s">
        <v>973</v>
      </c>
      <c r="E7" s="36" t="s">
        <v>1227</v>
      </c>
      <c r="F7" s="36" t="s">
        <v>1259</v>
      </c>
      <c r="J7" s="36"/>
    </row>
    <row r="8" spans="1:10" ht="18">
      <c r="A8">
        <v>7</v>
      </c>
      <c r="B8" s="36" t="s">
        <v>597</v>
      </c>
      <c r="C8" s="36" t="s">
        <v>640</v>
      </c>
      <c r="D8" s="36" t="s">
        <v>975</v>
      </c>
      <c r="E8" s="36" t="s">
        <v>1229</v>
      </c>
      <c r="F8" s="36" t="s">
        <v>1260</v>
      </c>
      <c r="J8" s="36"/>
    </row>
    <row r="9" spans="1:10" ht="18">
      <c r="A9">
        <v>8</v>
      </c>
      <c r="B9" s="36" t="s">
        <v>599</v>
      </c>
      <c r="C9" s="36" t="s">
        <v>642</v>
      </c>
      <c r="D9" s="36" t="s">
        <v>977</v>
      </c>
      <c r="E9" s="36" t="s">
        <v>1231</v>
      </c>
      <c r="F9" s="36" t="s">
        <v>1261</v>
      </c>
      <c r="J9" s="36"/>
    </row>
    <row r="10" spans="1:10" ht="18">
      <c r="A10">
        <v>9</v>
      </c>
      <c r="B10" s="36" t="s">
        <v>601</v>
      </c>
      <c r="C10" s="36"/>
      <c r="D10" s="36" t="s">
        <v>979</v>
      </c>
      <c r="E10" s="36" t="s">
        <v>1233</v>
      </c>
      <c r="F10" s="36" t="s">
        <v>1262</v>
      </c>
      <c r="J10" s="36"/>
    </row>
    <row r="11" spans="1:10" ht="18">
      <c r="A11">
        <v>10</v>
      </c>
      <c r="B11" s="36" t="s">
        <v>603</v>
      </c>
      <c r="C11" s="36" t="s">
        <v>646</v>
      </c>
      <c r="D11" s="36" t="s">
        <v>987</v>
      </c>
      <c r="E11" s="36" t="s">
        <v>1235</v>
      </c>
      <c r="F11" s="36" t="s">
        <v>1263</v>
      </c>
      <c r="J11" s="36"/>
    </row>
    <row r="12" spans="1:10" ht="18">
      <c r="A12">
        <v>11</v>
      </c>
      <c r="B12" s="36" t="s">
        <v>611</v>
      </c>
      <c r="C12" s="36"/>
      <c r="D12" s="36" t="s">
        <v>997</v>
      </c>
      <c r="E12" s="36" t="s">
        <v>1237</v>
      </c>
      <c r="I12" t="s">
        <v>574</v>
      </c>
      <c r="J12" s="36"/>
    </row>
    <row r="13" spans="1:10" ht="21">
      <c r="A13">
        <v>12</v>
      </c>
      <c r="B13" s="36" t="s">
        <v>613</v>
      </c>
      <c r="C13" s="36" t="s">
        <v>650</v>
      </c>
      <c r="D13" s="36" t="s">
        <v>999</v>
      </c>
      <c r="E13" s="36" t="s">
        <v>1239</v>
      </c>
      <c r="I13" s="53" t="s">
        <v>1597</v>
      </c>
      <c r="J13" s="36"/>
    </row>
    <row r="14" spans="1:10" ht="18">
      <c r="A14">
        <v>13</v>
      </c>
      <c r="B14" s="36" t="s">
        <v>615</v>
      </c>
      <c r="C14" s="36"/>
      <c r="D14" s="36" t="s">
        <v>1001</v>
      </c>
      <c r="E14" s="36" t="s">
        <v>1241</v>
      </c>
      <c r="I14" s="11" t="s">
        <v>1598</v>
      </c>
      <c r="J14" s="36"/>
    </row>
    <row r="15" spans="1:10" ht="18">
      <c r="A15">
        <v>14</v>
      </c>
      <c r="B15" s="36" t="s">
        <v>617</v>
      </c>
      <c r="C15" s="36"/>
      <c r="D15" s="36" t="s">
        <v>1003</v>
      </c>
      <c r="E15" s="36" t="s">
        <v>1243</v>
      </c>
      <c r="I15" s="11" t="s">
        <v>1420</v>
      </c>
    </row>
    <row r="16" spans="1:10" ht="18">
      <c r="A16">
        <v>15</v>
      </c>
      <c r="B16" s="36" t="s">
        <v>619</v>
      </c>
      <c r="C16" s="36" t="s">
        <v>656</v>
      </c>
      <c r="D16" s="36" t="s">
        <v>1005</v>
      </c>
      <c r="E16" s="36" t="s">
        <v>1245</v>
      </c>
      <c r="I16" s="11" t="s">
        <v>1423</v>
      </c>
    </row>
    <row r="17" spans="1:9" ht="18">
      <c r="A17">
        <v>16</v>
      </c>
      <c r="B17" s="36" t="s">
        <v>621</v>
      </c>
      <c r="C17" s="36" t="s">
        <v>658</v>
      </c>
      <c r="D17" s="36" t="s">
        <v>1007</v>
      </c>
      <c r="E17" s="36" t="s">
        <v>1247</v>
      </c>
      <c r="I17" s="11" t="s">
        <v>1599</v>
      </c>
    </row>
    <row r="18" spans="1:9" ht="18">
      <c r="A18">
        <v>17</v>
      </c>
      <c r="B18" s="36" t="s">
        <v>623</v>
      </c>
      <c r="C18" s="36" t="s">
        <v>660</v>
      </c>
      <c r="D18" s="36" t="s">
        <v>1009</v>
      </c>
      <c r="E18" s="36" t="s">
        <v>1249</v>
      </c>
    </row>
    <row r="19" spans="1:9" ht="21">
      <c r="A19">
        <v>18</v>
      </c>
      <c r="B19" s="36" t="s">
        <v>625</v>
      </c>
      <c r="C19" s="36" t="s">
        <v>662</v>
      </c>
      <c r="D19" s="36" t="s">
        <v>1011</v>
      </c>
      <c r="I19" s="53" t="s">
        <v>1600</v>
      </c>
    </row>
    <row r="20" spans="1:9" ht="18">
      <c r="A20">
        <v>19</v>
      </c>
      <c r="C20" s="36" t="s">
        <v>664</v>
      </c>
      <c r="D20" s="36" t="s">
        <v>1013</v>
      </c>
      <c r="I20" s="11" t="s">
        <v>1601</v>
      </c>
    </row>
    <row r="21" spans="1:9" ht="18">
      <c r="A21">
        <v>20</v>
      </c>
      <c r="C21" s="36" t="s">
        <v>666</v>
      </c>
      <c r="D21" s="36" t="s">
        <v>1015</v>
      </c>
      <c r="I21" s="11" t="s">
        <v>1421</v>
      </c>
    </row>
    <row r="22" spans="1:9" ht="18">
      <c r="A22">
        <v>21</v>
      </c>
      <c r="C22" s="36" t="s">
        <v>668</v>
      </c>
      <c r="D22" s="36" t="s">
        <v>1017</v>
      </c>
      <c r="I22" s="11" t="s">
        <v>1602</v>
      </c>
    </row>
    <row r="23" spans="1:9" ht="18">
      <c r="A23">
        <v>22</v>
      </c>
      <c r="C23" s="36" t="s">
        <v>670</v>
      </c>
      <c r="D23" s="36" t="s">
        <v>1023</v>
      </c>
      <c r="I23" s="11" t="s">
        <v>1417</v>
      </c>
    </row>
    <row r="24" spans="1:9" ht="18">
      <c r="A24">
        <v>23</v>
      </c>
      <c r="C24" s="36" t="s">
        <v>672</v>
      </c>
      <c r="D24" s="36" t="s">
        <v>1025</v>
      </c>
    </row>
    <row r="25" spans="1:9" ht="18">
      <c r="A25">
        <v>24</v>
      </c>
      <c r="C25" s="36" t="s">
        <v>674</v>
      </c>
      <c r="D25" s="36" t="s">
        <v>1029</v>
      </c>
    </row>
    <row r="26" spans="1:9" ht="18">
      <c r="A26">
        <v>25</v>
      </c>
      <c r="C26" s="36" t="s">
        <v>680</v>
      </c>
      <c r="D26" s="36" t="s">
        <v>1031</v>
      </c>
    </row>
    <row r="27" spans="1:9" ht="18">
      <c r="A27">
        <v>26</v>
      </c>
      <c r="C27" s="36" t="s">
        <v>682</v>
      </c>
      <c r="D27" s="36" t="s">
        <v>1037</v>
      </c>
    </row>
    <row r="28" spans="1:9" ht="18">
      <c r="A28">
        <v>27</v>
      </c>
      <c r="C28" s="36" t="s">
        <v>684</v>
      </c>
      <c r="D28" s="36" t="s">
        <v>1039</v>
      </c>
    </row>
    <row r="29" spans="1:9" ht="18">
      <c r="A29">
        <v>28</v>
      </c>
      <c r="C29" s="36" t="s">
        <v>686</v>
      </c>
      <c r="D29" s="36" t="s">
        <v>1045</v>
      </c>
    </row>
    <row r="30" spans="1:9" ht="18">
      <c r="A30">
        <v>29</v>
      </c>
      <c r="C30" s="36" t="s">
        <v>688</v>
      </c>
      <c r="D30" s="36" t="s">
        <v>1049</v>
      </c>
    </row>
    <row r="31" spans="1:9" ht="18">
      <c r="A31">
        <v>30</v>
      </c>
      <c r="C31" s="36" t="s">
        <v>690</v>
      </c>
      <c r="D31" s="36" t="s">
        <v>1053</v>
      </c>
    </row>
    <row r="32" spans="1:9" ht="18">
      <c r="A32">
        <v>31</v>
      </c>
      <c r="C32" s="36" t="s">
        <v>692</v>
      </c>
      <c r="D32" s="36" t="s">
        <v>1055</v>
      </c>
    </row>
    <row r="33" spans="1:4" ht="18">
      <c r="A33">
        <v>32</v>
      </c>
      <c r="C33" s="36" t="s">
        <v>694</v>
      </c>
      <c r="D33" s="36" t="s">
        <v>1057</v>
      </c>
    </row>
    <row r="34" spans="1:4" ht="18">
      <c r="A34">
        <v>33</v>
      </c>
      <c r="C34" s="36" t="s">
        <v>708</v>
      </c>
      <c r="D34" s="36" t="s">
        <v>1067</v>
      </c>
    </row>
    <row r="35" spans="1:4" ht="18">
      <c r="A35">
        <v>34</v>
      </c>
      <c r="C35" s="36" t="s">
        <v>710</v>
      </c>
      <c r="D35" s="36" t="s">
        <v>1071</v>
      </c>
    </row>
    <row r="36" spans="1:4" ht="18">
      <c r="A36">
        <v>35</v>
      </c>
      <c r="C36" s="36" t="s">
        <v>712</v>
      </c>
      <c r="D36" s="36" t="s">
        <v>1073</v>
      </c>
    </row>
    <row r="37" spans="1:4" ht="18">
      <c r="A37">
        <v>36</v>
      </c>
      <c r="C37" s="36" t="s">
        <v>714</v>
      </c>
      <c r="D37" s="36" t="s">
        <v>1075</v>
      </c>
    </row>
    <row r="38" spans="1:4" ht="18">
      <c r="A38">
        <v>37</v>
      </c>
      <c r="C38" s="36" t="s">
        <v>716</v>
      </c>
      <c r="D38" s="36" t="s">
        <v>1077</v>
      </c>
    </row>
    <row r="39" spans="1:4" ht="18">
      <c r="A39">
        <v>38</v>
      </c>
      <c r="C39" s="36" t="s">
        <v>718</v>
      </c>
      <c r="D39" s="36" t="s">
        <v>1079</v>
      </c>
    </row>
    <row r="40" spans="1:4" ht="18">
      <c r="A40">
        <v>39</v>
      </c>
      <c r="C40" s="36" t="s">
        <v>720</v>
      </c>
      <c r="D40" s="36" t="s">
        <v>1081</v>
      </c>
    </row>
    <row r="41" spans="1:4" ht="18">
      <c r="A41">
        <v>40</v>
      </c>
      <c r="C41" s="36" t="s">
        <v>722</v>
      </c>
      <c r="D41" s="36" t="s">
        <v>1083</v>
      </c>
    </row>
    <row r="42" spans="1:4" ht="18">
      <c r="A42">
        <v>41</v>
      </c>
      <c r="C42" s="36" t="s">
        <v>724</v>
      </c>
      <c r="D42" s="36" t="s">
        <v>1085</v>
      </c>
    </row>
    <row r="43" spans="1:4" ht="18">
      <c r="A43">
        <v>42</v>
      </c>
      <c r="C43" s="36" t="s">
        <v>726</v>
      </c>
      <c r="D43" s="36" t="s">
        <v>1087</v>
      </c>
    </row>
    <row r="44" spans="1:4" ht="18">
      <c r="A44">
        <v>43</v>
      </c>
      <c r="C44" s="36" t="s">
        <v>728</v>
      </c>
      <c r="D44" s="36" t="s">
        <v>1089</v>
      </c>
    </row>
    <row r="45" spans="1:4" ht="18">
      <c r="A45">
        <v>44</v>
      </c>
      <c r="C45" s="36" t="s">
        <v>730</v>
      </c>
      <c r="D45" s="36" t="s">
        <v>1091</v>
      </c>
    </row>
    <row r="46" spans="1:4" ht="18">
      <c r="A46">
        <v>45</v>
      </c>
      <c r="C46" s="36" t="s">
        <v>732</v>
      </c>
      <c r="D46" s="36" t="s">
        <v>1093</v>
      </c>
    </row>
    <row r="47" spans="1:4" ht="18">
      <c r="A47">
        <v>46</v>
      </c>
      <c r="C47" s="36" t="s">
        <v>734</v>
      </c>
      <c r="D47" s="36" t="s">
        <v>1099</v>
      </c>
    </row>
    <row r="48" spans="1:4" ht="18">
      <c r="A48">
        <v>47</v>
      </c>
      <c r="C48" s="36" t="s">
        <v>736</v>
      </c>
      <c r="D48" s="36" t="s">
        <v>1101</v>
      </c>
    </row>
    <row r="49" spans="1:4" ht="18">
      <c r="A49">
        <v>48</v>
      </c>
      <c r="C49" s="36" t="s">
        <v>746</v>
      </c>
      <c r="D49" s="36" t="s">
        <v>1103</v>
      </c>
    </row>
    <row r="50" spans="1:4" ht="18">
      <c r="A50">
        <v>49</v>
      </c>
      <c r="C50" s="36" t="s">
        <v>748</v>
      </c>
      <c r="D50" s="36" t="s">
        <v>1105</v>
      </c>
    </row>
    <row r="51" spans="1:4" ht="18">
      <c r="A51">
        <v>50</v>
      </c>
      <c r="C51" s="36" t="s">
        <v>750</v>
      </c>
      <c r="D51" s="36" t="s">
        <v>1107</v>
      </c>
    </row>
    <row r="52" spans="1:4" ht="18">
      <c r="A52">
        <v>51</v>
      </c>
      <c r="C52" s="36" t="s">
        <v>752</v>
      </c>
      <c r="D52" s="36" t="s">
        <v>1115</v>
      </c>
    </row>
    <row r="53" spans="1:4" ht="18">
      <c r="A53">
        <v>52</v>
      </c>
      <c r="C53" s="36" t="s">
        <v>754</v>
      </c>
      <c r="D53" s="36" t="s">
        <v>1117</v>
      </c>
    </row>
    <row r="54" spans="1:4" ht="18">
      <c r="A54">
        <v>53</v>
      </c>
      <c r="C54" s="36" t="s">
        <v>756</v>
      </c>
      <c r="D54" s="36" t="s">
        <v>1119</v>
      </c>
    </row>
    <row r="55" spans="1:4" ht="18">
      <c r="A55">
        <v>54</v>
      </c>
      <c r="C55" s="36" t="s">
        <v>758</v>
      </c>
      <c r="D55" s="36" t="s">
        <v>1121</v>
      </c>
    </row>
    <row r="56" spans="1:4" ht="18">
      <c r="A56">
        <v>55</v>
      </c>
      <c r="C56" s="36" t="s">
        <v>760</v>
      </c>
      <c r="D56" s="36" t="s">
        <v>1123</v>
      </c>
    </row>
    <row r="57" spans="1:4" ht="18">
      <c r="A57">
        <v>56</v>
      </c>
      <c r="C57" s="36" t="s">
        <v>762</v>
      </c>
      <c r="D57" s="36" t="s">
        <v>1125</v>
      </c>
    </row>
    <row r="58" spans="1:4" ht="18">
      <c r="A58">
        <v>57</v>
      </c>
      <c r="C58" s="36" t="s">
        <v>764</v>
      </c>
      <c r="D58" s="36" t="s">
        <v>1127</v>
      </c>
    </row>
    <row r="59" spans="1:4" ht="18">
      <c r="A59">
        <v>58</v>
      </c>
      <c r="C59" s="36" t="s">
        <v>768</v>
      </c>
      <c r="D59" s="36" t="s">
        <v>1129</v>
      </c>
    </row>
    <row r="60" spans="1:4" ht="18">
      <c r="A60">
        <v>59</v>
      </c>
      <c r="C60" s="36" t="s">
        <v>770</v>
      </c>
      <c r="D60" s="36" t="s">
        <v>1131</v>
      </c>
    </row>
    <row r="61" spans="1:4" ht="18">
      <c r="A61">
        <v>60</v>
      </c>
      <c r="C61" s="36" t="s">
        <v>772</v>
      </c>
      <c r="D61" s="36" t="s">
        <v>1135</v>
      </c>
    </row>
    <row r="62" spans="1:4" ht="18">
      <c r="A62">
        <v>61</v>
      </c>
      <c r="C62" s="36" t="s">
        <v>774</v>
      </c>
      <c r="D62" s="36" t="s">
        <v>1137</v>
      </c>
    </row>
    <row r="63" spans="1:4" ht="18">
      <c r="A63">
        <v>62</v>
      </c>
      <c r="C63" s="36" t="s">
        <v>776</v>
      </c>
      <c r="D63" s="36" t="s">
        <v>1139</v>
      </c>
    </row>
    <row r="64" spans="1:4" ht="18">
      <c r="A64">
        <v>63</v>
      </c>
      <c r="C64" s="36" t="s">
        <v>778</v>
      </c>
      <c r="D64" s="36" t="s">
        <v>1141</v>
      </c>
    </row>
    <row r="65" spans="1:4" ht="18">
      <c r="A65">
        <v>64</v>
      </c>
      <c r="C65" s="36" t="s">
        <v>792</v>
      </c>
      <c r="D65" s="36" t="s">
        <v>1145</v>
      </c>
    </row>
    <row r="66" spans="1:4" ht="18">
      <c r="A66">
        <v>65</v>
      </c>
      <c r="C66" s="36" t="s">
        <v>794</v>
      </c>
      <c r="D66" s="36" t="s">
        <v>1147</v>
      </c>
    </row>
    <row r="67" spans="1:4" ht="18">
      <c r="A67">
        <v>66</v>
      </c>
      <c r="C67" s="36" t="s">
        <v>796</v>
      </c>
      <c r="D67" s="36" t="s">
        <v>1149</v>
      </c>
    </row>
    <row r="68" spans="1:4" ht="18">
      <c r="A68">
        <v>67</v>
      </c>
      <c r="C68" s="36" t="s">
        <v>798</v>
      </c>
      <c r="D68" s="36" t="s">
        <v>1153</v>
      </c>
    </row>
    <row r="69" spans="1:4" ht="18">
      <c r="A69">
        <v>68</v>
      </c>
      <c r="C69" s="36" t="s">
        <v>802</v>
      </c>
      <c r="D69" s="36" t="s">
        <v>1155</v>
      </c>
    </row>
    <row r="70" spans="1:4" ht="18">
      <c r="A70">
        <v>69</v>
      </c>
      <c r="C70" s="36" t="s">
        <v>804</v>
      </c>
      <c r="D70" s="36" t="s">
        <v>1159</v>
      </c>
    </row>
    <row r="71" spans="1:4" ht="18">
      <c r="A71">
        <v>70</v>
      </c>
      <c r="C71" s="36" t="s">
        <v>806</v>
      </c>
      <c r="D71" s="36" t="s">
        <v>1167</v>
      </c>
    </row>
    <row r="72" spans="1:4" ht="18">
      <c r="A72">
        <v>71</v>
      </c>
      <c r="C72" s="36" t="s">
        <v>808</v>
      </c>
      <c r="D72" s="36" t="s">
        <v>1169</v>
      </c>
    </row>
    <row r="73" spans="1:4" ht="18">
      <c r="A73">
        <v>72</v>
      </c>
      <c r="C73" s="36" t="s">
        <v>810</v>
      </c>
      <c r="D73" s="36" t="s">
        <v>1171</v>
      </c>
    </row>
    <row r="74" spans="1:4" ht="18">
      <c r="A74">
        <v>73</v>
      </c>
      <c r="C74" s="36" t="s">
        <v>812</v>
      </c>
      <c r="D74" s="36" t="s">
        <v>1173</v>
      </c>
    </row>
    <row r="75" spans="1:4" ht="18">
      <c r="A75">
        <v>74</v>
      </c>
      <c r="C75" s="36" t="s">
        <v>814</v>
      </c>
      <c r="D75" s="36" t="s">
        <v>1175</v>
      </c>
    </row>
    <row r="76" spans="1:4" ht="18">
      <c r="A76">
        <v>75</v>
      </c>
      <c r="C76" s="36" t="s">
        <v>816</v>
      </c>
      <c r="D76" s="36" t="s">
        <v>1177</v>
      </c>
    </row>
    <row r="77" spans="1:4" ht="18">
      <c r="A77">
        <v>76</v>
      </c>
      <c r="C77" s="36" t="s">
        <v>818</v>
      </c>
      <c r="D77" s="36" t="s">
        <v>1179</v>
      </c>
    </row>
    <row r="78" spans="1:4" ht="18">
      <c r="A78">
        <v>77</v>
      </c>
      <c r="C78" s="36" t="s">
        <v>820</v>
      </c>
      <c r="D78" s="36" t="s">
        <v>1181</v>
      </c>
    </row>
    <row r="79" spans="1:4" ht="18">
      <c r="A79">
        <v>78</v>
      </c>
      <c r="C79" s="36" t="s">
        <v>822</v>
      </c>
      <c r="D79" s="36" t="s">
        <v>1183</v>
      </c>
    </row>
    <row r="80" spans="1:4" ht="18">
      <c r="A80">
        <v>79</v>
      </c>
      <c r="C80" s="36" t="s">
        <v>824</v>
      </c>
      <c r="D80" s="36" t="s">
        <v>1191</v>
      </c>
    </row>
    <row r="81" spans="1:4" ht="18">
      <c r="A81">
        <v>80</v>
      </c>
      <c r="C81" s="36" t="s">
        <v>828</v>
      </c>
      <c r="D81" s="36" t="s">
        <v>1193</v>
      </c>
    </row>
    <row r="82" spans="1:4" ht="18">
      <c r="A82">
        <v>81</v>
      </c>
      <c r="C82" s="36" t="s">
        <v>830</v>
      </c>
      <c r="D82" s="36" t="s">
        <v>1195</v>
      </c>
    </row>
    <row r="83" spans="1:4" ht="18">
      <c r="A83">
        <v>82</v>
      </c>
      <c r="C83" s="36" t="s">
        <v>837</v>
      </c>
      <c r="D83" s="36" t="s">
        <v>1197</v>
      </c>
    </row>
    <row r="84" spans="1:4" ht="18">
      <c r="A84">
        <v>83</v>
      </c>
      <c r="C84" s="36" t="s">
        <v>839</v>
      </c>
      <c r="D84" s="36" t="s">
        <v>1199</v>
      </c>
    </row>
    <row r="85" spans="1:4" ht="18">
      <c r="A85">
        <v>84</v>
      </c>
      <c r="C85" s="36" t="s">
        <v>841</v>
      </c>
      <c r="D85" s="36" t="s">
        <v>1201</v>
      </c>
    </row>
    <row r="86" spans="1:4" ht="18">
      <c r="A86">
        <v>85</v>
      </c>
      <c r="C86" s="36" t="s">
        <v>847</v>
      </c>
      <c r="D86" s="36" t="s">
        <v>1205</v>
      </c>
    </row>
    <row r="87" spans="1:4" ht="18">
      <c r="A87">
        <v>86</v>
      </c>
      <c r="C87" s="36" t="s">
        <v>855</v>
      </c>
      <c r="D87" s="36" t="s">
        <v>1209</v>
      </c>
    </row>
    <row r="88" spans="1:4" ht="18">
      <c r="A88">
        <v>87</v>
      </c>
      <c r="C88" s="36" t="s">
        <v>857</v>
      </c>
      <c r="D88" s="36" t="s">
        <v>1213</v>
      </c>
    </row>
    <row r="89" spans="1:4" ht="18">
      <c r="A89">
        <v>88</v>
      </c>
      <c r="C89" s="36" t="s">
        <v>859</v>
      </c>
      <c r="D89" s="36" t="s">
        <v>1215</v>
      </c>
    </row>
    <row r="90" spans="1:4" ht="18">
      <c r="A90">
        <v>89</v>
      </c>
      <c r="C90" s="36" t="s">
        <v>861</v>
      </c>
    </row>
    <row r="91" spans="1:4" ht="18">
      <c r="A91">
        <v>90</v>
      </c>
      <c r="C91" s="36" t="s">
        <v>863</v>
      </c>
    </row>
    <row r="92" spans="1:4" ht="18">
      <c r="A92">
        <v>91</v>
      </c>
      <c r="C92" s="36" t="s">
        <v>865</v>
      </c>
    </row>
    <row r="93" spans="1:4" ht="18">
      <c r="A93">
        <v>92</v>
      </c>
      <c r="C93" s="36" t="s">
        <v>869</v>
      </c>
    </row>
    <row r="94" spans="1:4" ht="18">
      <c r="A94">
        <v>93</v>
      </c>
      <c r="C94" s="36" t="s">
        <v>871</v>
      </c>
    </row>
    <row r="95" spans="1:4" ht="18">
      <c r="A95">
        <v>94</v>
      </c>
      <c r="C95" s="36" t="s">
        <v>875</v>
      </c>
    </row>
    <row r="96" spans="1:4" ht="18">
      <c r="A96">
        <v>95</v>
      </c>
      <c r="C96" s="36" t="s">
        <v>877</v>
      </c>
    </row>
    <row r="97" spans="1:3" ht="18">
      <c r="A97">
        <v>96</v>
      </c>
      <c r="C97" s="36" t="s">
        <v>879</v>
      </c>
    </row>
    <row r="98" spans="1:3" ht="18">
      <c r="A98">
        <v>97</v>
      </c>
      <c r="C98" s="36" t="s">
        <v>881</v>
      </c>
    </row>
    <row r="99" spans="1:3" ht="18">
      <c r="A99">
        <v>98</v>
      </c>
      <c r="C99" s="36" t="s">
        <v>885</v>
      </c>
    </row>
    <row r="100" spans="1:3" ht="18">
      <c r="A100">
        <v>99</v>
      </c>
      <c r="C100" s="36" t="s">
        <v>887</v>
      </c>
    </row>
    <row r="101" spans="1:3" ht="18">
      <c r="A101">
        <v>100</v>
      </c>
      <c r="C101" s="36" t="s">
        <v>893</v>
      </c>
    </row>
    <row r="102" spans="1:3" ht="18">
      <c r="A102">
        <v>101</v>
      </c>
      <c r="C102" s="36" t="s">
        <v>895</v>
      </c>
    </row>
    <row r="103" spans="1:3" ht="18">
      <c r="A103">
        <v>102</v>
      </c>
      <c r="C103" s="36" t="s">
        <v>897</v>
      </c>
    </row>
    <row r="104" spans="1:3" ht="18">
      <c r="A104">
        <v>103</v>
      </c>
      <c r="C104" s="36" t="s">
        <v>899</v>
      </c>
    </row>
    <row r="105" spans="1:3" ht="18">
      <c r="A105">
        <v>104</v>
      </c>
      <c r="C105" s="36" t="s">
        <v>901</v>
      </c>
    </row>
    <row r="106" spans="1:3" ht="18">
      <c r="A106">
        <v>105</v>
      </c>
      <c r="C106" s="36" t="s">
        <v>903</v>
      </c>
    </row>
    <row r="107" spans="1:3" ht="18">
      <c r="A107">
        <v>106</v>
      </c>
      <c r="C107" s="36" t="s">
        <v>905</v>
      </c>
    </row>
    <row r="108" spans="1:3" ht="18">
      <c r="A108">
        <v>107</v>
      </c>
      <c r="C108" s="36" t="s">
        <v>907</v>
      </c>
    </row>
    <row r="109" spans="1:3" ht="18">
      <c r="A109">
        <v>108</v>
      </c>
      <c r="C109" s="36" t="s">
        <v>915</v>
      </c>
    </row>
    <row r="110" spans="1:3" ht="18">
      <c r="A110">
        <v>109</v>
      </c>
      <c r="C110" s="36" t="s">
        <v>917</v>
      </c>
    </row>
    <row r="111" spans="1:3" ht="18">
      <c r="A111">
        <v>110</v>
      </c>
      <c r="C111" s="36" t="s">
        <v>919</v>
      </c>
    </row>
    <row r="112" spans="1:3" ht="18">
      <c r="A112">
        <v>111</v>
      </c>
      <c r="C112" s="36" t="s">
        <v>921</v>
      </c>
    </row>
    <row r="113" spans="1:3" ht="18">
      <c r="A113">
        <v>112</v>
      </c>
      <c r="C113" s="36" t="s">
        <v>927</v>
      </c>
    </row>
    <row r="114" spans="1:3" ht="18">
      <c r="A114">
        <v>113</v>
      </c>
      <c r="C114" s="36" t="s">
        <v>929</v>
      </c>
    </row>
    <row r="115" spans="1:3" ht="18">
      <c r="A115">
        <v>114</v>
      </c>
      <c r="C115" s="36" t="s">
        <v>931</v>
      </c>
    </row>
    <row r="116" spans="1:3" ht="18">
      <c r="A116">
        <v>115</v>
      </c>
      <c r="C116" s="36" t="s">
        <v>933</v>
      </c>
    </row>
    <row r="117" spans="1:3" ht="18">
      <c r="A117">
        <v>116</v>
      </c>
      <c r="C117" s="36" t="s">
        <v>935</v>
      </c>
    </row>
    <row r="118" spans="1:3" ht="18">
      <c r="A118">
        <v>117</v>
      </c>
      <c r="C118" s="36" t="s">
        <v>937</v>
      </c>
    </row>
    <row r="119" spans="1:3" ht="18">
      <c r="A119">
        <v>118</v>
      </c>
      <c r="C119" s="36" t="s">
        <v>939</v>
      </c>
    </row>
    <row r="120" spans="1:3" ht="18">
      <c r="A120">
        <v>119</v>
      </c>
      <c r="C120" s="36" t="s">
        <v>941</v>
      </c>
    </row>
    <row r="121" spans="1:3" ht="18">
      <c r="A121">
        <v>120</v>
      </c>
      <c r="C121" s="36" t="s">
        <v>943</v>
      </c>
    </row>
    <row r="122" spans="1:3" ht="18">
      <c r="A122">
        <v>121</v>
      </c>
      <c r="C122" s="36" t="s">
        <v>945</v>
      </c>
    </row>
    <row r="123" spans="1:3" ht="18">
      <c r="A123">
        <v>122</v>
      </c>
      <c r="C123" s="36" t="s">
        <v>947</v>
      </c>
    </row>
    <row r="124" spans="1:3" ht="18">
      <c r="A124">
        <v>123</v>
      </c>
      <c r="C124" s="36" t="s">
        <v>949</v>
      </c>
    </row>
    <row r="125" spans="1:3" ht="18">
      <c r="A125">
        <v>124</v>
      </c>
      <c r="C125" s="36" t="s">
        <v>951</v>
      </c>
    </row>
    <row r="126" spans="1:3" ht="18">
      <c r="A126">
        <v>125</v>
      </c>
      <c r="C126" s="36" t="s">
        <v>953</v>
      </c>
    </row>
    <row r="127" spans="1:3" ht="18">
      <c r="A127">
        <v>126</v>
      </c>
      <c r="C127" s="36" t="s">
        <v>955</v>
      </c>
    </row>
    <row r="128" spans="1:3" ht="18">
      <c r="A128">
        <v>127</v>
      </c>
      <c r="C128" s="36" t="s">
        <v>957</v>
      </c>
    </row>
    <row r="129" spans="1:3" ht="18">
      <c r="A129">
        <v>128</v>
      </c>
      <c r="C129" s="36" t="s">
        <v>961</v>
      </c>
    </row>
    <row r="130" spans="1:3" ht="18">
      <c r="A130">
        <v>129</v>
      </c>
      <c r="C130" s="36"/>
    </row>
    <row r="131" spans="1:3">
      <c r="A131">
        <v>130</v>
      </c>
    </row>
    <row r="132" spans="1:3">
      <c r="A132">
        <v>131</v>
      </c>
    </row>
    <row r="133" spans="1:3">
      <c r="A133">
        <v>132</v>
      </c>
    </row>
    <row r="134" spans="1:3">
      <c r="A134">
        <v>133</v>
      </c>
    </row>
    <row r="135" spans="1:3">
      <c r="A135">
        <v>134</v>
      </c>
    </row>
    <row r="136" spans="1:3">
      <c r="A136">
        <v>135</v>
      </c>
    </row>
    <row r="137" spans="1:3">
      <c r="A137">
        <v>136</v>
      </c>
    </row>
    <row r="138" spans="1:3">
      <c r="A138">
        <v>137</v>
      </c>
    </row>
    <row r="139" spans="1:3">
      <c r="A139">
        <v>138</v>
      </c>
    </row>
    <row r="140" spans="1:3">
      <c r="A140">
        <v>139</v>
      </c>
    </row>
    <row r="141" spans="1:3">
      <c r="A141">
        <v>140</v>
      </c>
    </row>
    <row r="142" spans="1:3">
      <c r="A142">
        <v>141</v>
      </c>
    </row>
    <row r="143" spans="1:3">
      <c r="A143">
        <v>142</v>
      </c>
    </row>
    <row r="144" spans="1:3">
      <c r="A144">
        <v>143</v>
      </c>
    </row>
    <row r="145" spans="1:3">
      <c r="A145">
        <v>144</v>
      </c>
    </row>
    <row r="146" spans="1:3">
      <c r="A146">
        <v>145</v>
      </c>
    </row>
    <row r="147" spans="1:3" ht="18">
      <c r="A147">
        <v>146</v>
      </c>
      <c r="C147" s="36"/>
    </row>
    <row r="148" spans="1:3">
      <c r="A148">
        <v>147</v>
      </c>
    </row>
    <row r="149" spans="1:3">
      <c r="A149">
        <v>148</v>
      </c>
    </row>
    <row r="150" spans="1:3">
      <c r="A150">
        <v>149</v>
      </c>
    </row>
    <row r="151" spans="1:3">
      <c r="A151">
        <v>150</v>
      </c>
    </row>
    <row r="152" spans="1:3">
      <c r="A152">
        <v>151</v>
      </c>
    </row>
    <row r="153" spans="1:3">
      <c r="A153">
        <v>152</v>
      </c>
    </row>
    <row r="154" spans="1:3">
      <c r="A154">
        <v>153</v>
      </c>
    </row>
    <row r="155" spans="1:3">
      <c r="A155">
        <v>154</v>
      </c>
    </row>
    <row r="156" spans="1:3">
      <c r="A156">
        <v>155</v>
      </c>
    </row>
    <row r="157" spans="1:3">
      <c r="A157">
        <v>156</v>
      </c>
    </row>
    <row r="158" spans="1:3">
      <c r="A158">
        <v>157</v>
      </c>
    </row>
    <row r="159" spans="1:3">
      <c r="A159">
        <v>158</v>
      </c>
    </row>
    <row r="160" spans="1:3">
      <c r="A160">
        <v>159</v>
      </c>
    </row>
    <row r="161" spans="1:1">
      <c r="A161">
        <v>160</v>
      </c>
    </row>
    <row r="162" spans="1:1">
      <c r="A162">
        <v>161</v>
      </c>
    </row>
    <row r="163" spans="1:1">
      <c r="A163">
        <v>162</v>
      </c>
    </row>
    <row r="164" spans="1:1">
      <c r="A164">
        <v>163</v>
      </c>
    </row>
    <row r="165" spans="1:1">
      <c r="A165">
        <v>164</v>
      </c>
    </row>
    <row r="166" spans="1:1">
      <c r="A166">
        <v>165</v>
      </c>
    </row>
    <row r="167" spans="1:1">
      <c r="A167">
        <v>166</v>
      </c>
    </row>
    <row r="168" spans="1:1">
      <c r="A168">
        <v>167</v>
      </c>
    </row>
    <row r="169" spans="1:1">
      <c r="A169">
        <v>168</v>
      </c>
    </row>
  </sheetData>
  <autoFilter ref="A1:J1" xr:uid="{3DC7576A-8620-E243-8EF8-6B7712F9B1CC}"/>
  <hyperlinks>
    <hyperlink ref="I14" r:id="rId1" display="https://www.dropbox.com/scl/fi/77t6grzt1x45b8tbooods/Ficha_Augme30.pdf?rlkey=9uqt83dapx9cx9prr0t6bxk2f&amp;st=q4j5x67h&amp;dl=0" xr:uid="{DC3571F0-7D87-1140-9AB9-6306128AA58F}"/>
    <hyperlink ref="I15" r:id="rId2" display="https://www.dropbox.com/scl/fi/vjnnkykwnxcx4ba3n5wdr/Ficha_Capit-niaPremium45.pdf?rlkey=etcftbp7w9t89ikbuqetqxijt&amp;st=2nq64na1&amp;dl=0" xr:uid="{B7169FE7-275D-8942-8C5B-2311619CA0A9}"/>
    <hyperlink ref="I16" r:id="rId3" display="https://www.dropbox.com/scl/fi/f13x9sb3msfh03j9v3zuu/Ficha_JGPCorporate.pdf?rlkey=5ueyujt8irf8boo28y1unjdsy&amp;st=l8xxeyy7&amp;dl=0" xr:uid="{AE4E939B-61F5-9945-B59E-0C16591EA7EE}"/>
    <hyperlink ref="I17" r:id="rId4" display="https://www.dropbox.com/scl/fi/w02z5wr7yue280542ulti/Ficha_SPXSeahawk.pdf?rlkey=4pjvasfjjn77qghyiql6iqz3f&amp;st=wiifrqcl&amp;dl=0" xr:uid="{6E53EA96-5CA8-AD46-BEF9-C01BD9D548A7}"/>
    <hyperlink ref="I20" r:id="rId5" display="https://www.dropbox.com/scl/fi/tm88plsgtpkxy4r9rxqrl/Ficha_Augme180.pdf?rlkey=d0jju0kw7t8b8wy8qv78vq5pe&amp;st=087jfqub&amp;dl=0" xr:uid="{92D18156-4EF9-F746-B3CA-3D0AD59C4319}"/>
    <hyperlink ref="I21" r:id="rId6" display="https://www.dropbox.com/scl/fi/llfaam6eymh3kev8uc69w/Ficha_Capit-niaRadar90.pdf?rlkey=5sjzsdkgb3yr0uadornkre275&amp;st=0tavmch2&amp;dl=0" xr:uid="{D5381BD1-C8C2-CA48-875E-A8F91818EC0E}"/>
    <hyperlink ref="I22" r:id="rId7" display="https://www.dropbox.com/scl/fi/w1203bmeesc7nworc7kcn/Ficha_ValoraGuardian.pdf?rlkey=9gbkt1haqdksmpzvczqah4dr9&amp;st=culdkn6u&amp;dl=0" xr:uid="{67B6315F-255C-E940-8D04-5ECC1AF036BE}"/>
    <hyperlink ref="I23" r:id="rId8" display="https://www.dropbox.com/scl/fi/k9ae3hhyutnyt43kzo0sf/Ficha_JGPEcossistema360.pdf?rlkey=zq1z89ygbhl8j19g7hp9zzj5b&amp;st=56lh2lcj&amp;dl=0" xr:uid="{DE9B21DF-5E77-3944-947B-78C4EC563008}"/>
  </hyperlinks>
  <pageMargins left="0.511811024" right="0.511811024" top="0.78740157499999996" bottom="0.78740157499999996" header="0.31496062000000002" footer="0.31496062000000002"/>
  <drawing r:id="rId9"/>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9039E-A3B9-804C-8166-BD301135DB75}">
  <dimension ref="A1:J148"/>
  <sheetViews>
    <sheetView topLeftCell="A10" workbookViewId="0">
      <selection activeCell="C56" sqref="C56"/>
    </sheetView>
  </sheetViews>
  <sheetFormatPr baseColWidth="10" defaultRowHeight="15"/>
  <cols>
    <col min="1" max="1" width="39.33203125" bestFit="1" customWidth="1"/>
    <col min="7" max="7" width="15" bestFit="1" customWidth="1"/>
  </cols>
  <sheetData>
    <row r="1" spans="1:10" ht="22">
      <c r="A1" s="57" t="s">
        <v>1603</v>
      </c>
      <c r="B1" s="6"/>
      <c r="C1" s="36"/>
      <c r="D1" s="6"/>
    </row>
    <row r="2" spans="1:10">
      <c r="A2" s="6"/>
      <c r="D2" s="6"/>
      <c r="G2" t="s">
        <v>1265</v>
      </c>
    </row>
    <row r="3" spans="1:10" ht="21">
      <c r="A3" s="6"/>
      <c r="D3" s="53"/>
      <c r="G3" s="42" t="s">
        <v>574</v>
      </c>
      <c r="H3" s="2">
        <v>0.22500000000000001</v>
      </c>
    </row>
    <row r="4" spans="1:10" ht="16">
      <c r="A4" s="6"/>
      <c r="D4" s="6"/>
      <c r="G4" s="43" t="s">
        <v>627</v>
      </c>
      <c r="H4" s="2">
        <v>0.4</v>
      </c>
    </row>
    <row r="5" spans="1:10" ht="16">
      <c r="A5" s="6"/>
      <c r="D5" s="6"/>
      <c r="G5" s="44" t="s">
        <v>963</v>
      </c>
      <c r="H5" s="2">
        <v>0.3</v>
      </c>
    </row>
    <row r="6" spans="1:10" ht="16">
      <c r="A6" s="6"/>
      <c r="D6" s="6"/>
      <c r="G6" s="45" t="s">
        <v>1217</v>
      </c>
      <c r="H6" s="2">
        <v>7.4999999999999997E-2</v>
      </c>
    </row>
    <row r="7" spans="1:10" ht="16">
      <c r="A7" s="6"/>
      <c r="D7" s="6"/>
      <c r="G7" s="46" t="s">
        <v>1251</v>
      </c>
      <c r="H7" s="2">
        <v>0</v>
      </c>
    </row>
    <row r="8" spans="1:10">
      <c r="D8" s="6"/>
    </row>
    <row r="9" spans="1:10" ht="21">
      <c r="D9" s="53"/>
    </row>
    <row r="10" spans="1:10" ht="22">
      <c r="A10" s="57" t="s">
        <v>574</v>
      </c>
      <c r="B10" s="36" t="s">
        <v>1627</v>
      </c>
      <c r="D10" s="6"/>
    </row>
    <row r="11" spans="1:10" ht="21">
      <c r="A11" s="53" t="s">
        <v>1597</v>
      </c>
      <c r="B11" s="53"/>
      <c r="D11" s="6"/>
    </row>
    <row r="12" spans="1:10" ht="18">
      <c r="A12" s="11" t="s">
        <v>1598</v>
      </c>
      <c r="B12" s="36"/>
      <c r="I12" s="14" t="s">
        <v>157</v>
      </c>
      <c r="J12" s="14" t="s">
        <v>1868</v>
      </c>
    </row>
    <row r="13" spans="1:10">
      <c r="A13" s="11" t="s">
        <v>1420</v>
      </c>
      <c r="B13" s="55"/>
      <c r="E13" t="s">
        <v>1697</v>
      </c>
      <c r="I13" s="14" t="s">
        <v>505</v>
      </c>
      <c r="J13" s="15" t="s">
        <v>1869</v>
      </c>
    </row>
    <row r="14" spans="1:10">
      <c r="A14" s="11" t="s">
        <v>1423</v>
      </c>
      <c r="B14" s="55"/>
      <c r="C14" s="6"/>
      <c r="E14" s="11" t="s">
        <v>1598</v>
      </c>
      <c r="I14" s="15"/>
      <c r="J14" s="15" t="s">
        <v>1870</v>
      </c>
    </row>
    <row r="15" spans="1:10">
      <c r="A15" s="11" t="s">
        <v>1599</v>
      </c>
      <c r="B15" s="6"/>
      <c r="E15" s="11" t="s">
        <v>1420</v>
      </c>
      <c r="F15" s="20"/>
      <c r="I15" s="15"/>
      <c r="J15" s="15" t="s">
        <v>1871</v>
      </c>
    </row>
    <row r="16" spans="1:10">
      <c r="A16" s="6"/>
      <c r="B16" s="6"/>
      <c r="E16" s="11" t="s">
        <v>1423</v>
      </c>
      <c r="I16" s="15"/>
      <c r="J16" s="15" t="s">
        <v>1872</v>
      </c>
    </row>
    <row r="17" spans="1:10" ht="21">
      <c r="A17" s="53" t="s">
        <v>1600</v>
      </c>
      <c r="B17" s="53"/>
      <c r="E17" s="11" t="s">
        <v>1599</v>
      </c>
      <c r="I17" s="15"/>
      <c r="J17" s="15" t="s">
        <v>1873</v>
      </c>
    </row>
    <row r="18" spans="1:10">
      <c r="A18" s="11" t="s">
        <v>1601</v>
      </c>
      <c r="B18" s="6"/>
      <c r="E18" s="11" t="s">
        <v>1601</v>
      </c>
      <c r="I18" s="15"/>
      <c r="J18" s="15" t="s">
        <v>1874</v>
      </c>
    </row>
    <row r="19" spans="1:10">
      <c r="A19" s="11" t="s">
        <v>1421</v>
      </c>
      <c r="B19" s="55"/>
      <c r="E19" s="11" t="s">
        <v>1421</v>
      </c>
      <c r="I19" s="15"/>
      <c r="J19" s="15" t="s">
        <v>1875</v>
      </c>
    </row>
    <row r="20" spans="1:10">
      <c r="A20" s="11" t="s">
        <v>1602</v>
      </c>
      <c r="B20" s="55"/>
      <c r="E20" s="11" t="s">
        <v>1602</v>
      </c>
      <c r="I20" s="15"/>
      <c r="J20" s="15" t="s">
        <v>1876</v>
      </c>
    </row>
    <row r="21" spans="1:10">
      <c r="A21" s="11" t="s">
        <v>1417</v>
      </c>
      <c r="B21" s="55"/>
      <c r="E21" s="11" t="s">
        <v>1417</v>
      </c>
      <c r="I21" s="15"/>
      <c r="J21" s="15" t="s">
        <v>1877</v>
      </c>
    </row>
    <row r="22" spans="1:10">
      <c r="E22" s="11" t="s">
        <v>356</v>
      </c>
      <c r="I22" s="15"/>
      <c r="J22" s="15" t="s">
        <v>1878</v>
      </c>
    </row>
    <row r="23" spans="1:10">
      <c r="E23" s="11" t="s">
        <v>1606</v>
      </c>
      <c r="I23" s="14" t="s">
        <v>501</v>
      </c>
      <c r="J23" s="15" t="s">
        <v>1879</v>
      </c>
    </row>
    <row r="24" spans="1:10" ht="22">
      <c r="A24" s="57" t="s">
        <v>1626</v>
      </c>
      <c r="B24" s="58" t="s">
        <v>1628</v>
      </c>
      <c r="E24" s="11" t="s">
        <v>402</v>
      </c>
      <c r="I24" s="15"/>
      <c r="J24" s="15" t="s">
        <v>1880</v>
      </c>
    </row>
    <row r="25" spans="1:10" ht="21">
      <c r="A25" s="53" t="s">
        <v>1605</v>
      </c>
      <c r="E25" s="11" t="s">
        <v>1607</v>
      </c>
      <c r="I25" s="15"/>
      <c r="J25" s="15" t="s">
        <v>1881</v>
      </c>
    </row>
    <row r="26" spans="1:10">
      <c r="A26" s="11" t="s">
        <v>356</v>
      </c>
      <c r="E26" s="11" t="s">
        <v>1608</v>
      </c>
      <c r="I26" s="15"/>
      <c r="J26" s="15" t="s">
        <v>1882</v>
      </c>
    </row>
    <row r="27" spans="1:10">
      <c r="A27" s="11" t="s">
        <v>1606</v>
      </c>
      <c r="E27" s="11" t="s">
        <v>1610</v>
      </c>
      <c r="I27" s="15"/>
      <c r="J27" s="15" t="s">
        <v>1883</v>
      </c>
    </row>
    <row r="28" spans="1:10">
      <c r="A28" s="11" t="s">
        <v>402</v>
      </c>
      <c r="E28" s="11" t="s">
        <v>1611</v>
      </c>
      <c r="I28" s="15"/>
      <c r="J28" s="15" t="s">
        <v>1884</v>
      </c>
    </row>
    <row r="29" spans="1:10">
      <c r="A29" s="11" t="s">
        <v>1607</v>
      </c>
      <c r="E29" s="11" t="s">
        <v>1613</v>
      </c>
      <c r="I29" s="14" t="s">
        <v>168</v>
      </c>
      <c r="J29" s="15" t="s">
        <v>1885</v>
      </c>
    </row>
    <row r="30" spans="1:10">
      <c r="A30" s="11" t="s">
        <v>1608</v>
      </c>
      <c r="E30" s="11" t="s">
        <v>387</v>
      </c>
      <c r="I30" s="15"/>
      <c r="J30" s="15" t="s">
        <v>1886</v>
      </c>
    </row>
    <row r="31" spans="1:10">
      <c r="E31" s="11" t="s">
        <v>1614</v>
      </c>
      <c r="I31" s="15"/>
      <c r="J31" s="15" t="s">
        <v>1887</v>
      </c>
    </row>
    <row r="32" spans="1:10" ht="21">
      <c r="A32" s="53" t="s">
        <v>1609</v>
      </c>
      <c r="E32" s="11" t="s">
        <v>1616</v>
      </c>
      <c r="I32" s="15"/>
      <c r="J32" s="15" t="s">
        <v>1888</v>
      </c>
    </row>
    <row r="33" spans="1:10">
      <c r="A33" s="11" t="s">
        <v>1610</v>
      </c>
      <c r="E33" s="11" t="s">
        <v>1617</v>
      </c>
      <c r="I33" s="15"/>
      <c r="J33" s="15" t="s">
        <v>1889</v>
      </c>
    </row>
    <row r="34" spans="1:10">
      <c r="A34" s="11" t="s">
        <v>1611</v>
      </c>
      <c r="E34" s="11" t="s">
        <v>1619</v>
      </c>
      <c r="I34" s="15"/>
      <c r="J34" s="15" t="s">
        <v>1890</v>
      </c>
    </row>
    <row r="35" spans="1:10" ht="21">
      <c r="A35" s="54" t="s">
        <v>1612</v>
      </c>
      <c r="E35" s="11" t="s">
        <v>450</v>
      </c>
      <c r="I35" s="15"/>
      <c r="J35" s="15" t="s">
        <v>1891</v>
      </c>
    </row>
    <row r="36" spans="1:10">
      <c r="A36" s="11" t="s">
        <v>1613</v>
      </c>
      <c r="E36" s="11" t="s">
        <v>1620</v>
      </c>
      <c r="I36" s="15"/>
      <c r="J36" s="15" t="s">
        <v>1892</v>
      </c>
    </row>
    <row r="37" spans="1:10">
      <c r="A37" s="11" t="s">
        <v>387</v>
      </c>
      <c r="E37" s="11" t="s">
        <v>1622</v>
      </c>
      <c r="I37" s="15"/>
      <c r="J37" s="15" t="s">
        <v>1893</v>
      </c>
    </row>
    <row r="38" spans="1:10">
      <c r="A38" s="11" t="s">
        <v>1614</v>
      </c>
      <c r="E38" s="11" t="s">
        <v>1623</v>
      </c>
      <c r="I38" s="15"/>
      <c r="J38" s="15" t="s">
        <v>1894</v>
      </c>
    </row>
    <row r="39" spans="1:10">
      <c r="E39" s="11" t="s">
        <v>1625</v>
      </c>
      <c r="I39" s="15"/>
      <c r="J39" s="15" t="s">
        <v>1895</v>
      </c>
    </row>
    <row r="40" spans="1:10" ht="21">
      <c r="A40" s="53" t="s">
        <v>1615</v>
      </c>
      <c r="E40" s="11" t="s">
        <v>1631</v>
      </c>
      <c r="I40" s="15"/>
      <c r="J40" s="15" t="s">
        <v>1896</v>
      </c>
    </row>
    <row r="41" spans="1:10">
      <c r="A41" s="11" t="s">
        <v>1616</v>
      </c>
      <c r="E41" s="11" t="s">
        <v>1632</v>
      </c>
      <c r="I41" s="15"/>
      <c r="J41" s="15" t="s">
        <v>1897</v>
      </c>
    </row>
    <row r="42" spans="1:10">
      <c r="A42" s="11" t="s">
        <v>1617</v>
      </c>
      <c r="E42" s="11" t="s">
        <v>1633</v>
      </c>
      <c r="I42" s="15"/>
      <c r="J42" s="15" t="s">
        <v>1898</v>
      </c>
    </row>
    <row r="43" spans="1:10">
      <c r="E43" s="11" t="s">
        <v>1285</v>
      </c>
      <c r="I43" s="15"/>
      <c r="J43" s="15" t="s">
        <v>1899</v>
      </c>
    </row>
    <row r="44" spans="1:10" ht="21">
      <c r="A44" s="53" t="s">
        <v>1618</v>
      </c>
      <c r="E44" s="11" t="s">
        <v>1634</v>
      </c>
      <c r="I44" s="15"/>
      <c r="J44" s="15" t="s">
        <v>1900</v>
      </c>
    </row>
    <row r="45" spans="1:10">
      <c r="A45" s="11" t="s">
        <v>1619</v>
      </c>
      <c r="E45" s="11" t="s">
        <v>1635</v>
      </c>
      <c r="I45" s="15"/>
      <c r="J45" s="15" t="s">
        <v>1901</v>
      </c>
    </row>
    <row r="46" spans="1:10">
      <c r="A46" s="11" t="s">
        <v>450</v>
      </c>
      <c r="E46" s="11" t="s">
        <v>1636</v>
      </c>
      <c r="I46" s="15"/>
      <c r="J46" s="15" t="s">
        <v>1902</v>
      </c>
    </row>
    <row r="47" spans="1:10">
      <c r="A47" s="11" t="s">
        <v>1620</v>
      </c>
      <c r="E47" s="11" t="s">
        <v>1638</v>
      </c>
      <c r="I47" s="15"/>
      <c r="J47" s="15" t="s">
        <v>1903</v>
      </c>
    </row>
    <row r="48" spans="1:10">
      <c r="E48" s="11" t="s">
        <v>1639</v>
      </c>
      <c r="I48" s="15"/>
      <c r="J48" s="15" t="s">
        <v>1904</v>
      </c>
    </row>
    <row r="49" spans="1:10" ht="21">
      <c r="A49" s="53" t="s">
        <v>1621</v>
      </c>
      <c r="E49" s="11" t="s">
        <v>1289</v>
      </c>
      <c r="I49" s="14" t="s">
        <v>215</v>
      </c>
      <c r="J49" s="15" t="s">
        <v>1905</v>
      </c>
    </row>
    <row r="50" spans="1:10">
      <c r="A50" s="11" t="s">
        <v>1622</v>
      </c>
      <c r="E50" s="11" t="s">
        <v>1297</v>
      </c>
      <c r="I50" s="15"/>
      <c r="J50" s="15" t="s">
        <v>1906</v>
      </c>
    </row>
    <row r="51" spans="1:10">
      <c r="A51" s="11" t="s">
        <v>1623</v>
      </c>
      <c r="E51" s="11" t="s">
        <v>1641</v>
      </c>
      <c r="I51" s="15"/>
      <c r="J51" s="15" t="s">
        <v>1907</v>
      </c>
    </row>
    <row r="52" spans="1:10">
      <c r="E52" s="11" t="s">
        <v>1643</v>
      </c>
      <c r="I52" s="15"/>
      <c r="J52" s="15" t="s">
        <v>1908</v>
      </c>
    </row>
    <row r="53" spans="1:10" ht="21">
      <c r="A53" s="53" t="s">
        <v>1624</v>
      </c>
      <c r="E53" s="11" t="s">
        <v>1644</v>
      </c>
      <c r="I53" s="15"/>
      <c r="J53" s="15" t="s">
        <v>1909</v>
      </c>
    </row>
    <row r="54" spans="1:10">
      <c r="A54" s="11" t="s">
        <v>1625</v>
      </c>
      <c r="E54" s="11" t="s">
        <v>1645</v>
      </c>
      <c r="I54" s="15"/>
      <c r="J54" s="15" t="s">
        <v>1910</v>
      </c>
    </row>
    <row r="55" spans="1:10">
      <c r="E55" s="11" t="s">
        <v>1646</v>
      </c>
      <c r="I55" s="15"/>
      <c r="J55" s="15" t="s">
        <v>1911</v>
      </c>
    </row>
    <row r="56" spans="1:10">
      <c r="E56" s="11" t="s">
        <v>1647</v>
      </c>
      <c r="I56" s="15"/>
      <c r="J56" s="15" t="s">
        <v>1912</v>
      </c>
    </row>
    <row r="57" spans="1:10" ht="21">
      <c r="E57" s="54" t="s">
        <v>1648</v>
      </c>
      <c r="I57" s="15"/>
      <c r="J57" s="15" t="s">
        <v>1913</v>
      </c>
    </row>
    <row r="58" spans="1:10" ht="22">
      <c r="A58" s="57" t="s">
        <v>963</v>
      </c>
      <c r="B58" s="58" t="s">
        <v>1651</v>
      </c>
      <c r="E58" s="11" t="s">
        <v>1649</v>
      </c>
      <c r="I58" s="15"/>
      <c r="J58" s="15" t="s">
        <v>1914</v>
      </c>
    </row>
    <row r="59" spans="1:10" ht="21">
      <c r="A59" s="53" t="s">
        <v>1630</v>
      </c>
      <c r="E59" s="11" t="s">
        <v>1650</v>
      </c>
      <c r="I59" s="15"/>
      <c r="J59" s="15" t="s">
        <v>1915</v>
      </c>
    </row>
    <row r="60" spans="1:10">
      <c r="A60" s="11" t="s">
        <v>1631</v>
      </c>
      <c r="E60" s="11" t="s">
        <v>1654</v>
      </c>
      <c r="I60" s="15"/>
      <c r="J60" s="15" t="s">
        <v>1916</v>
      </c>
    </row>
    <row r="61" spans="1:10">
      <c r="A61" s="11" t="s">
        <v>1632</v>
      </c>
      <c r="E61" s="11" t="s">
        <v>1656</v>
      </c>
      <c r="I61" s="15"/>
      <c r="J61" s="15" t="s">
        <v>1917</v>
      </c>
    </row>
    <row r="62" spans="1:10">
      <c r="A62" s="11" t="s">
        <v>1633</v>
      </c>
      <c r="E62" s="11" t="s">
        <v>1694</v>
      </c>
      <c r="I62" s="15"/>
      <c r="J62" s="15" t="s">
        <v>1918</v>
      </c>
    </row>
    <row r="63" spans="1:10">
      <c r="A63" s="11" t="s">
        <v>1285</v>
      </c>
      <c r="E63" s="11" t="s">
        <v>1695</v>
      </c>
      <c r="I63" s="15"/>
      <c r="J63" s="15" t="s">
        <v>1919</v>
      </c>
    </row>
    <row r="64" spans="1:10">
      <c r="A64" s="11" t="s">
        <v>1634</v>
      </c>
      <c r="E64" s="11"/>
      <c r="I64" s="15"/>
      <c r="J64" s="15" t="s">
        <v>1920</v>
      </c>
    </row>
    <row r="65" spans="1:10">
      <c r="A65" s="11" t="s">
        <v>1635</v>
      </c>
      <c r="I65" s="15"/>
      <c r="J65" s="15" t="s">
        <v>1921</v>
      </c>
    </row>
    <row r="66" spans="1:10">
      <c r="A66" s="11" t="s">
        <v>1636</v>
      </c>
      <c r="I66" s="15"/>
      <c r="J66" s="15" t="s">
        <v>1922</v>
      </c>
    </row>
    <row r="67" spans="1:10">
      <c r="I67" s="14" t="s">
        <v>503</v>
      </c>
      <c r="J67" s="15" t="s">
        <v>1923</v>
      </c>
    </row>
    <row r="68" spans="1:10" ht="21">
      <c r="A68" s="53" t="s">
        <v>1637</v>
      </c>
      <c r="I68" s="15"/>
      <c r="J68" s="15" t="s">
        <v>1924</v>
      </c>
    </row>
    <row r="69" spans="1:10">
      <c r="A69" s="11" t="s">
        <v>1638</v>
      </c>
      <c r="I69" s="15"/>
      <c r="J69" s="15" t="s">
        <v>1925</v>
      </c>
    </row>
    <row r="70" spans="1:10">
      <c r="A70" s="11" t="s">
        <v>1639</v>
      </c>
    </row>
    <row r="71" spans="1:10">
      <c r="A71" s="11" t="s">
        <v>1289</v>
      </c>
    </row>
    <row r="73" spans="1:10" ht="21">
      <c r="A73" s="53" t="s">
        <v>1640</v>
      </c>
    </row>
    <row r="74" spans="1:10">
      <c r="A74" s="11" t="s">
        <v>1297</v>
      </c>
    </row>
    <row r="75" spans="1:10">
      <c r="A75" s="11" t="s">
        <v>1641</v>
      </c>
    </row>
    <row r="77" spans="1:10" ht="21">
      <c r="A77" s="53" t="s">
        <v>1642</v>
      </c>
    </row>
    <row r="78" spans="1:10">
      <c r="A78" s="11" t="s">
        <v>1643</v>
      </c>
    </row>
    <row r="79" spans="1:10">
      <c r="A79" s="11" t="s">
        <v>1644</v>
      </c>
    </row>
    <row r="80" spans="1:10">
      <c r="A80" s="11" t="s">
        <v>1645</v>
      </c>
    </row>
    <row r="81" spans="1:2">
      <c r="A81" s="11" t="s">
        <v>1646</v>
      </c>
    </row>
    <row r="82" spans="1:2">
      <c r="A82" s="11" t="s">
        <v>1647</v>
      </c>
    </row>
    <row r="83" spans="1:2" ht="21">
      <c r="A83" s="54" t="s">
        <v>1648</v>
      </c>
    </row>
    <row r="85" spans="1:2" ht="21">
      <c r="A85" s="53" t="s">
        <v>1600</v>
      </c>
    </row>
    <row r="86" spans="1:2">
      <c r="A86" s="11" t="s">
        <v>1649</v>
      </c>
    </row>
    <row r="87" spans="1:2">
      <c r="A87" s="11" t="s">
        <v>1650</v>
      </c>
    </row>
    <row r="90" spans="1:2" ht="21">
      <c r="A90" s="59" t="s">
        <v>1652</v>
      </c>
      <c r="B90" t="s">
        <v>1657</v>
      </c>
    </row>
    <row r="91" spans="1:2" ht="21">
      <c r="A91" s="53" t="s">
        <v>1653</v>
      </c>
    </row>
    <row r="92" spans="1:2">
      <c r="A92" s="11" t="s">
        <v>1654</v>
      </c>
    </row>
    <row r="94" spans="1:2" ht="21">
      <c r="A94" s="53" t="s">
        <v>1655</v>
      </c>
    </row>
    <row r="95" spans="1:2">
      <c r="A95" s="11" t="s">
        <v>1656</v>
      </c>
    </row>
    <row r="96" spans="1:2">
      <c r="A96" s="11"/>
    </row>
    <row r="97" spans="1:2" ht="21">
      <c r="A97" s="59" t="s">
        <v>1693</v>
      </c>
      <c r="B97" t="s">
        <v>1696</v>
      </c>
    </row>
    <row r="98" spans="1:2">
      <c r="A98" s="11" t="s">
        <v>1694</v>
      </c>
    </row>
    <row r="99" spans="1:2">
      <c r="A99" s="11" t="s">
        <v>1695</v>
      </c>
    </row>
    <row r="100" spans="1:2">
      <c r="A100" s="11"/>
    </row>
    <row r="101" spans="1:2" ht="22">
      <c r="A101" s="61" t="s">
        <v>1268</v>
      </c>
    </row>
    <row r="102" spans="1:2" ht="21">
      <c r="A102" s="59" t="s">
        <v>1596</v>
      </c>
      <c r="B102" t="s">
        <v>1692</v>
      </c>
    </row>
    <row r="103" spans="1:2" ht="21">
      <c r="A103" s="53" t="s">
        <v>1658</v>
      </c>
    </row>
    <row r="104" spans="1:2">
      <c r="A104" s="11" t="s">
        <v>1659</v>
      </c>
    </row>
    <row r="105" spans="1:2">
      <c r="A105" s="11" t="s">
        <v>1660</v>
      </c>
    </row>
    <row r="107" spans="1:2" ht="21">
      <c r="A107" s="53" t="s">
        <v>1661</v>
      </c>
    </row>
    <row r="108" spans="1:2">
      <c r="A108" s="11" t="s">
        <v>1662</v>
      </c>
    </row>
    <row r="110" spans="1:2" ht="21">
      <c r="A110" s="60" t="s">
        <v>1604</v>
      </c>
    </row>
    <row r="111" spans="1:2" ht="21">
      <c r="A111" s="53" t="s">
        <v>1663</v>
      </c>
    </row>
    <row r="112" spans="1:2">
      <c r="A112" s="11" t="s">
        <v>1664</v>
      </c>
    </row>
    <row r="114" spans="1:1" ht="21">
      <c r="A114" s="53" t="s">
        <v>1605</v>
      </c>
    </row>
    <row r="115" spans="1:1">
      <c r="A115" s="11" t="s">
        <v>1665</v>
      </c>
    </row>
    <row r="116" spans="1:1">
      <c r="A116" s="11" t="s">
        <v>1666</v>
      </c>
    </row>
    <row r="117" spans="1:1">
      <c r="A117" s="11" t="s">
        <v>1667</v>
      </c>
    </row>
    <row r="118" spans="1:1">
      <c r="A118" s="11" t="s">
        <v>1668</v>
      </c>
    </row>
    <row r="120" spans="1:1" ht="21">
      <c r="A120" s="53" t="s">
        <v>1669</v>
      </c>
    </row>
    <row r="121" spans="1:1">
      <c r="A121" s="11" t="s">
        <v>1670</v>
      </c>
    </row>
    <row r="122" spans="1:1">
      <c r="A122" s="11" t="s">
        <v>1671</v>
      </c>
    </row>
    <row r="123" spans="1:1">
      <c r="A123" s="11" t="s">
        <v>1672</v>
      </c>
    </row>
    <row r="124" spans="1:1">
      <c r="A124" s="11" t="s">
        <v>1673</v>
      </c>
    </row>
    <row r="126" spans="1:1" ht="21">
      <c r="A126" s="60" t="s">
        <v>1629</v>
      </c>
    </row>
    <row r="127" spans="1:1" ht="21">
      <c r="A127" s="53" t="s">
        <v>1674</v>
      </c>
    </row>
    <row r="128" spans="1:1">
      <c r="A128" s="11" t="s">
        <v>1675</v>
      </c>
    </row>
    <row r="129" spans="1:1" ht="21">
      <c r="A129" s="54" t="s">
        <v>1676</v>
      </c>
    </row>
    <row r="131" spans="1:1" ht="21">
      <c r="A131" s="53" t="s">
        <v>1677</v>
      </c>
    </row>
    <row r="132" spans="1:1">
      <c r="A132" s="11" t="s">
        <v>1678</v>
      </c>
    </row>
    <row r="133" spans="1:1">
      <c r="A133" s="11" t="s">
        <v>1679</v>
      </c>
    </row>
    <row r="134" spans="1:1" ht="21">
      <c r="A134" s="54" t="s">
        <v>1680</v>
      </c>
    </row>
    <row r="136" spans="1:1" ht="21">
      <c r="A136" s="53" t="s">
        <v>1681</v>
      </c>
    </row>
    <row r="137" spans="1:1">
      <c r="A137" s="11" t="s">
        <v>1682</v>
      </c>
    </row>
    <row r="138" spans="1:1">
      <c r="A138" s="11" t="s">
        <v>1683</v>
      </c>
    </row>
    <row r="139" spans="1:1">
      <c r="A139" s="11" t="s">
        <v>1684</v>
      </c>
    </row>
    <row r="140" spans="1:1">
      <c r="A140" s="11" t="s">
        <v>1685</v>
      </c>
    </row>
    <row r="141" spans="1:1">
      <c r="A141" s="11" t="s">
        <v>1686</v>
      </c>
    </row>
    <row r="143" spans="1:1" ht="21">
      <c r="A143" s="53" t="s">
        <v>1687</v>
      </c>
    </row>
    <row r="144" spans="1:1">
      <c r="A144" s="11" t="s">
        <v>1688</v>
      </c>
    </row>
    <row r="146" spans="1:1" ht="21">
      <c r="A146" s="60" t="s">
        <v>1689</v>
      </c>
    </row>
    <row r="147" spans="1:1" ht="21">
      <c r="A147" s="53" t="s">
        <v>1690</v>
      </c>
    </row>
    <row r="148" spans="1:1">
      <c r="A148" s="11" t="s">
        <v>1691</v>
      </c>
    </row>
  </sheetData>
  <hyperlinks>
    <hyperlink ref="A12" r:id="rId1" display="https://www.dropbox.com/scl/fi/77t6grzt1x45b8tbooods/Ficha_Augme30.pdf?rlkey=9uqt83dapx9cx9prr0t6bxk2f&amp;st=q4j5x67h&amp;dl=0" xr:uid="{341EEF55-8627-A94D-B1E3-85BE03523AD0}"/>
    <hyperlink ref="A13" r:id="rId2" display="https://www.dropbox.com/scl/fi/vjnnkykwnxcx4ba3n5wdr/Ficha_Capit-niaPremium45.pdf?rlkey=etcftbp7w9t89ikbuqetqxijt&amp;st=2nq64na1&amp;dl=0" xr:uid="{1AED85EF-E548-B145-8ADE-96DEF7FCB817}"/>
    <hyperlink ref="A14" r:id="rId3" display="https://www.dropbox.com/scl/fi/f13x9sb3msfh03j9v3zuu/Ficha_JGPCorporate.pdf?rlkey=5ueyujt8irf8boo28y1unjdsy&amp;st=l8xxeyy7&amp;dl=0" xr:uid="{C45815C2-8137-4743-BD82-5114F6FE09A1}"/>
    <hyperlink ref="A15" r:id="rId4" display="https://www.dropbox.com/scl/fi/w02z5wr7yue280542ulti/Ficha_SPXSeahawk.pdf?rlkey=4pjvasfjjn77qghyiql6iqz3f&amp;st=wiifrqcl&amp;dl=0" xr:uid="{76A9DC48-F0F8-684B-8E8C-72E77EA12119}"/>
    <hyperlink ref="A18" r:id="rId5" display="https://www.dropbox.com/scl/fi/tm88plsgtpkxy4r9rxqrl/Ficha_Augme180.pdf?rlkey=d0jju0kw7t8b8wy8qv78vq5pe&amp;st=087jfqub&amp;dl=0" xr:uid="{AB1FFC33-0CD9-B743-9A7A-22BE531EAADF}"/>
    <hyperlink ref="A19" r:id="rId6" display="https://www.dropbox.com/scl/fi/llfaam6eymh3kev8uc69w/Ficha_Capit-niaRadar90.pdf?rlkey=5sjzsdkgb3yr0uadornkre275&amp;st=0tavmch2&amp;dl=0" xr:uid="{01257875-3182-844A-A5E4-B72993C8C50C}"/>
    <hyperlink ref="A20" r:id="rId7" display="https://www.dropbox.com/scl/fi/w1203bmeesc7nworc7kcn/Ficha_ValoraGuardian.pdf?rlkey=9gbkt1haqdksmpzvczqah4dr9&amp;st=culdkn6u&amp;dl=0" xr:uid="{72C416DE-E3D4-464D-8D4E-EE02615CC4EA}"/>
    <hyperlink ref="A21" r:id="rId8" display="https://www.dropbox.com/scl/fi/k9ae3hhyutnyt43kzo0sf/Ficha_JGPEcossistema360.pdf?rlkey=zq1z89ygbhl8j19g7hp9zzj5b&amp;st=56lh2lcj&amp;dl=0" xr:uid="{28869140-151B-154B-9779-40C91BA01F2E}"/>
    <hyperlink ref="A26" r:id="rId9" display="https://www.dropbox.com/scl/fi/ckmsb5ri5osrfnxoluvze/Ficha_GenoaCapitalRadar.pdf?rlkey=1blwv0mh4wyfeq5718erhhz1c&amp;st=z50qz9sm&amp;dl=0" xr:uid="{78518080-5106-944B-B788-99DAD80DDCF3}"/>
    <hyperlink ref="A27" r:id="rId10" display="https://www.dropbox.com/scl/fi/k2j1tcgho0y5fo7v5iryu/Ficha_IbiunaHedgeST.pdf?rlkey=kxkd2yvoq10lopdwvz9updovw&amp;st=num2ultg&amp;dl=0" xr:uid="{7D99EED6-EE92-DF4D-B060-6C7849FD2141}"/>
    <hyperlink ref="A28" r:id="rId11" display="https://www.dropbox.com/scl/fi/q9gqhsazvte1wyc47xj15/Ficha_KineaAtlasII.pdf?rlkey=njp5lm1gma651xyjr0lcy3rxr&amp;st=si3m1xui&amp;dl=0" xr:uid="{4FE01144-A540-DE47-8BB2-87D051C110F6}"/>
    <hyperlink ref="A29" r:id="rId12" display="https://www.dropbox.com/scl/fi/wucnk0eplnwpdw63t4zx3/Ficha_Verde.pdf?rlkey=x5dapd1ahl64rwe1nmic8f58c&amp;st=e25sbf28&amp;dl=0" xr:uid="{DB29E8A3-64DF-9F46-935C-7539C9C2446A}"/>
    <hyperlink ref="A30" r:id="rId13" display="https://www.dropbox.com/scl/fi/90qrkhw5l2b43vf0cu006/Ficha_IbiunaHedgeSTPlus.pdf?rlkey=lbugk0b1aqomizbyl2gupfv54&amp;st=zoigl5qv&amp;dl=0" xr:uid="{19AA5134-F268-4846-A5DF-AF36FC377D0F}"/>
    <hyperlink ref="A33" r:id="rId14" display="https://www.dropbox.com/scl/fi/4vzgyh6xmss3d7ou5ux5z/Ficha_KapitaloKappa.pdf?rlkey=0oqmqlviugvyjqsroi7nahd1f&amp;st=4ypm5s5x&amp;dl=0" xr:uid="{B8A19375-77E6-8848-89BD-91EC5F9FAA5B}"/>
    <hyperlink ref="A34" r:id="rId15" display="https://www.dropbox.com/scl/fi/na5wsxfryjd2781oa76x0/Ficha_KapitaloZeta.pdf?rlkey=563rotbpfel65jvwt6bj1kbcn&amp;st=svpegsg1&amp;dl=0" xr:uid="{DB7748B3-939C-F840-AAAB-B1113BFD719C}"/>
    <hyperlink ref="A36" r:id="rId16" display="https://www.dropbox.com/scl/fi/92vi7vyain0goknf3jaql/Ficha_LegacyCapitalV10.pdf?rlkey=u7x1qgwixab1fkn3w3wvfnxrn&amp;st=yfciv6ip&amp;dl=0" xr:uid="{7AFFAC32-7069-1C40-B987-B564482D0C4D}"/>
    <hyperlink ref="A37" r:id="rId17" display="https://www.dropbox.com/scl/fi/hq9br5uordyyrp3xs77z7/Ficha_SPXNimitz.pdf?rlkey=yzbb7tcuu7jl0tgghctpbsnlm&amp;st=tfnx0iw0&amp;dl=0" xr:uid="{2C8B065C-D0C1-874E-96C8-0151DE9F5402}"/>
    <hyperlink ref="A38" r:id="rId18" display="https://www.dropbox.com/scl/fi/4uxw17hijpidhpbhuwkeq/Ficha_SPXRaptor.pdf?rlkey=ywyf2sq21csjqtxasw0xy5qlp&amp;st=y5ajdtc0&amp;dl=0" xr:uid="{0B20F700-D45C-B746-B2EC-69FF7C823385}"/>
    <hyperlink ref="A41" r:id="rId19" display="https://www.dropbox.com/scl/fi/sj2se3hf0qp5fp851tv8j/Ficha_G-veaMacro.pdf?rlkey=lhchta30uha4c4adwc3h8hpaf&amp;st=yukzo8jk&amp;dl=0" xr:uid="{624B0E3E-C2A6-804C-99A8-DB1BFA2F4F74}"/>
    <hyperlink ref="A42" r:id="rId20" display="https://www.dropbox.com/scl/fi/a9vtb5qfhz09f9kezxaig/Ficha_G-veaMacroPlus.pdf?rlkey=9ytl3jigidwiwvu6btr29xfez&amp;st=y3c9nj8p&amp;dl=0" xr:uid="{C2415BBD-FA2E-144F-9A04-D2789F399A69}"/>
    <hyperlink ref="A45" r:id="rId21" display="https://www.dropbox.com/scl/fi/zkr741se0yic2u3nj1qhy/Ficha_VistaHedge.pdf?rlkey=kos68mk6gnpmj773jxcu8ieci&amp;st=4lr2j9u2&amp;dl=0" xr:uid="{2326705E-792B-C843-AFC2-AE4575270FD5}"/>
    <hyperlink ref="A46" r:id="rId22" display="https://www.dropbox.com/scl/fi/lbgt2v8wgw4udnj5ix2es/Ficha_VistaMultiestrat-gia.pdf?rlkey=hc07nkm76z1auv7np4lq8jicm&amp;st=zs1mfuc4&amp;dl=0" xr:uid="{06F8747C-4168-4C4C-867C-C686938331E5}"/>
    <hyperlink ref="A47" r:id="rId23" display="https://www.dropbox.com/scl/fi/xms9kkqx0bto4txc5gwh6/Ficha_MarAbsoluto.pdf?rlkey=8zixikfnvll696t67jf7m7hom&amp;st=cm5t1kpf&amp;dl=0" xr:uid="{9FB17468-3E11-9C48-B1C1-B48497FCE970}"/>
    <hyperlink ref="A50" r:id="rId24" display="https://www.dropbox.com/scl/fi/4zjo5b95don37s5s8vhrg/Ficha_Ita-Infra.pdf?rlkey=js01ydohqlrmnri2j11ulpdom&amp;st=cbmhh3g2&amp;dl=0" xr:uid="{5FC106E7-4BE1-B844-B1DB-E5353A31C297}"/>
    <hyperlink ref="A51" r:id="rId25" display="https://www.dropbox.com/scl/fi/ibqxnjobzvnovj9bztkzz/Ficha_KineaInfra.pdf?rlkey=3pf7ibqhtrij45n2fl7gymqkr&amp;st=bh6l77ps&amp;dl=0" xr:uid="{802E5E4C-F807-9443-9EF0-F6D63B35DAFD}"/>
    <hyperlink ref="A54" r:id="rId26" display="https://www.dropbox.com/scl/fi/bi1mucnnjrtmmemyph377/Ficha_KNCAFiagro.pdf?rlkey=g5h7qkv092nuwkzgwwcevvnc3&amp;st=ihrtiitn&amp;dl=0" xr:uid="{7E96A36E-4EE2-344A-84AB-025CC70471D3}"/>
    <hyperlink ref="A60" r:id="rId27" display="https://www.dropbox.com/scl/fi/5lvmnrsn9np05nea8ad3l/Ficha_AtmosA-es.pdf?rlkey=x8su3ixpvcrn10qhthger9agy&amp;st=i1p2r5k6&amp;dl=0" xr:uid="{4F1D0523-7BEF-4845-97E4-4EFB380A8C8B}"/>
    <hyperlink ref="A61" r:id="rId28" display="https://www.dropbox.com/scl/fi/3wk24bzbfrqbso2hq4ov8/Ficha_BogariValue.pdf?rlkey=ew7yk63ejsimczh7bczmpgmtb&amp;st=2g701quo&amp;dl=0" xr:uid="{78B5EF76-264E-774F-82A3-ACBDBBDD9D34}"/>
    <hyperlink ref="A62" r:id="rId29" display="https://www.dropbox.com/scl/fi/cxx4w4w4ry3j7v5lfsmlo/Ficha_BogariValueQ.pdf?rlkey=o2r1wywiszx3hutxh5l7rri3e&amp;st=050spynj&amp;dl=0" xr:uid="{A39885B2-A0F7-3A4F-88CE-CD73701722CF}"/>
    <hyperlink ref="A63" r:id="rId30" display="https://www.dropbox.com/scl/fi/zie77wf5dmrtg3cxs7uoj/Ficha_BrasilCapital.pdf?rlkey=4pjw5hri6mc1742wk6q0tf87h&amp;st=vgtgeeyv&amp;dl=0" xr:uid="{59443C6B-B7F9-5940-93A2-E4CECD0886E7}"/>
    <hyperlink ref="A64" r:id="rId31" display="https://www.dropbox.com/scl/fi/eq48dhg6a942t2dt7cajd/Ficha_BrasilCapital30.pdf?rlkey=9tk6fs4jv8fzorlacaxmdsnnj&amp;st=6kv5no1d&amp;dl=0" xr:uid="{9166FF82-37FB-204F-A1A2-62690DE30E9A}"/>
    <hyperlink ref="A65" r:id="rId32" display="https://www.dropbox.com/scl/fi/el4vs77pupqloecni3d4n/Ficha_DynamoCougar.pdf?rlkey=kfgue2agfkexesvk3g6av8m1f&amp;st=33kt2pp5&amp;dl=0" xr:uid="{1A3612B4-8F48-1243-90EE-073FB30CB733}"/>
    <hyperlink ref="A66" r:id="rId33" display="https://www.dropbox.com/scl/fi/v7u2epswu8jkd0rimev5m/Ficha_VeltA-es.pdf?rlkey=4k20emyegnpwp0c0q011mkwaq&amp;st=ce9gqeg7&amp;dl=0" xr:uid="{6FC34E41-3151-C843-A863-3839A0562D05}"/>
    <hyperlink ref="A69" r:id="rId34" display="https://www.dropbox.com/scl/fi/593hbm0wcuzqqefsab39i/Ficha_HIXCapital.pdf?rlkey=61a41ism7nhay88pnnbtpyy9x&amp;st=x92t77hp&amp;dl=0" xr:uid="{80CBBACC-1273-3A40-AB46-A86E6FE474E1}"/>
    <hyperlink ref="A70" r:id="rId35" display="https://www.dropbox.com/scl/fi/n268dcvwunle66rvixkwd/Ficha_HIXCapitalInstitucional.pdf?rlkey=0agzq2xa01y2610vcwho8v5h1&amp;st=0i0u5gt9&amp;dl=0" xr:uid="{BBE3A0DA-6A36-284E-B37D-CEF9CB10A06B}"/>
    <hyperlink ref="A71" r:id="rId36" display="https://www.dropbox.com/scl/fi/2akwmy2rt197kbpwjvts9/Ficha_RealInvestor.pdf?rlkey=rndichxxb2yef7u25yhgyg56q&amp;st=3qllmmr6&amp;dl=0" xr:uid="{7690FB70-7A64-FE4F-B342-D6207DCF84B8}"/>
    <hyperlink ref="A74" r:id="rId37" display="https://www.dropbox.com/scl/fi/7xh1gz722uv3swi9ixoa1/Ficha_IPParticipa-esIPG.pdf?rlkey=eyh052hu6hb4zq6oa4rke2ayc&amp;st=d6wb09pj&amp;dl=0" xr:uid="{ABDE54FB-264A-E344-902C-A717A8B36062}"/>
    <hyperlink ref="A75" r:id="rId38" display="https://www.dropbox.com/scl/fi/ybpcpqtsmbok7g1hmz4uc/Ficha_S-P500Nova.pdf?rlkey=mk1qr5oyu11g2udheo60t8fad&amp;st=whaf6t0b&amp;dl=0" xr:uid="{9B4E7B11-597D-7446-8CDF-7C02AF71C9BB}"/>
    <hyperlink ref="A78" r:id="rId39" display="https://www.dropbox.com/scl/fi/gxkt2ylrpm1ho2wunwpre/Ficha_DahliaTotalReturn.pdf?rlkey=pj40s2etfnb7dv2affxpvvumy&amp;st=4sezeu11&amp;dl=0" xr:uid="{479C0367-F555-8B4F-A8C7-8F599D19F5BD}"/>
    <hyperlink ref="A79" r:id="rId40" display="https://www.dropbox.com/scl/fi/56qwgxf1995vg8tqkq6hr/Ficha_ForpusA-es.pdf?rlkey=pqk4i8r7b9vdy5kkbs0ji7jlw&amp;st=qe8in3p2&amp;dl=0" xr:uid="{FBC742F5-570B-9346-BE0F-F667C3852E4B}"/>
    <hyperlink ref="A80" r:id="rId41" display="https://www.dropbox.com/scl/fi/va6fdiki0bip0cto46e9k/Ficha_MilesAcer.pdf?rlkey=o2qdx2p1qc9ldwwq46f7llkpe&amp;st=1n2fyqgn&amp;dl=0" xr:uid="{32A78915-2DCE-0D44-B269-36E8E948BA90}"/>
    <hyperlink ref="A81" r:id="rId42" display="https://www.dropbox.com/scl/fi/ur0lqj6vpkmwpfdrnog02/Ficha_SPXFalcon.pdf?rlkey=dj5xshugsif6yyublrgss6sh7&amp;st=y92mj3y5&amp;dl=0" xr:uid="{919D66C2-4D0F-1E45-9638-3112C6A31818}"/>
    <hyperlink ref="A82" r:id="rId43" display="https://www.dropbox.com/scl/fi/d0jkawv78cc67drqrk18j/Ficha_TruxtLongBias.pdf?rlkey=5p3bckgazfeocxh0v9qd2vwgk&amp;st=emw2uha0&amp;dl=0" xr:uid="{2C68D9AC-A1A3-6B48-8B27-CC6C9839917F}"/>
    <hyperlink ref="A86" r:id="rId44" display="https://www.dropbox.com/scl/fi/cm04tjs9url4kpke0bp6i/Ficha_Spectra.pdf?rlkey=wv25o7dbrenhsx2ihfguldvr8&amp;st=newxfk2y&amp;dl=0" xr:uid="{C5DB1148-BD9B-384E-8438-D675EFA4A271}"/>
    <hyperlink ref="A87" r:id="rId45" display="https://www.dropbox.com/scl/fi/eabde824601cpyy29xx2r/Ficha_Alaska.pdf?rlkey=qju57twiaibgl4bspl1uvedja&amp;st=jt9qcxqu&amp;dl=0" xr:uid="{D24A5E03-D408-0446-866F-C0007643CD4C}"/>
    <hyperlink ref="A92" r:id="rId46" display="https://www.dropbox.com/scl/fi/px2rzcb84d7sx2kb0hip4/Ficha_FundosOuroNova.pdf?rlkey=ndpxtvvifv29rsd2671qb4o7p&amp;st=chfqq0cl&amp;dl=0" xr:uid="{5939459B-DBB5-5549-9132-AE0A22C29261}"/>
    <hyperlink ref="A95" r:id="rId47" display="https://www.dropbox.com/scl/fi/y0tc2houpu1sfet0kvrlc/Ficha_FundosD-lar.pdf?rlkey=ls9u8qfy3n45n2sk8w3ts2v8n&amp;st=r0jcf672&amp;dl=0" xr:uid="{EA43CE0B-BAC4-5A48-8434-48F1474BBBDB}"/>
    <hyperlink ref="A104" r:id="rId48" display="https://www.dropbox.com/scl/fi/1pj5ldz8upd8d24vg6slb/Ficha_Capit-niaPrev.pdf?rlkey=fo95ucz75i21j1ww5ktdnwblh&amp;st=05zyez9x&amp;dl=0" xr:uid="{582BF405-40ED-4C4A-BD2E-7B5A47F6219F}"/>
    <hyperlink ref="A105" r:id="rId49" display="https://www.dropbox.com/scl/fi/h8qn4tma0qjzknukh6fb8/Ficha_JGPCr-ditoPrev.pdf?rlkey=68uieozf69icy4oynmstyb3ww&amp;st=7r92xc03&amp;dl=0" xr:uid="{E1C70326-D2C6-D34C-84C8-5F2944ED6436}"/>
    <hyperlink ref="A108" r:id="rId50" display="https://www.dropbox.com/scl/fi/7pzjdzit3ktjg2e0sk78r/Ficha_AugmePrevHY.pdf?rlkey=ht1nvpocf26t2fp4auu2zpy9q&amp;st=bgfwnt7h&amp;dl=0" xr:uid="{2B6F4D07-8FDC-8F4D-AA8D-7B25C531E1D7}"/>
    <hyperlink ref="A112" r:id="rId51" display="https://www.dropbox.com/scl/fi/9rurgfkiw5vd82399u4yl/Ficha_G-veaMacroPrev.pdf?rlkey=a2ourkil0aep6luh41czjkywp&amp;st=uo0ychpn&amp;dl=0" xr:uid="{53F2667E-CF2D-244E-8DA4-FD4ECF67B303}"/>
    <hyperlink ref="A115" r:id="rId52" display="https://www.dropbox.com/scl/fi/an83a70o9jmpxjjcyjkx9/Ficha_GenoaCapitalCruisePrev.pdf?rlkey=1avjfkfhsabin7nlu2aukouox&amp;st=bh6azm6t&amp;dl=0" xr:uid="{7244E33E-44E0-294D-A0A9-64FFEE849C27}"/>
    <hyperlink ref="A116" r:id="rId53" display="https://www.dropbox.com/scl/fi/h3t220l5li0wkdsdykdgq/Ficha_IbiunaSTPrev.pdf?rlkey=zmfv6l7y2lqzbjkux0axx0q9q&amp;st=pltnfycw&amp;dl=0" xr:uid="{92503884-33E8-E349-A5A1-95EBBEE59993}"/>
    <hyperlink ref="A117" r:id="rId54" display="https://www.dropbox.com/scl/fi/l11twz4rfhkp2kzkn3cls/Ficha_KineaAtlasPrev.pdf?rlkey=piljkjsjglvntd1p5y2pzqncq&amp;st=b5x88r4m&amp;dl=0" xr:uid="{97763548-ED1B-2946-B1F8-3E146CF54ABF}"/>
    <hyperlink ref="A118" r:id="rId55" display="https://www.dropbox.com/scl/fi/eiizjtb8762ag4zh81jce/Ficha_VerdePrev60.pdf?rlkey=pqkz87z01eurlss3cagmw098u&amp;st=c8rw6x72&amp;dl=0" xr:uid="{0E950E8B-9165-F24C-82CB-E427850DC132}"/>
    <hyperlink ref="A121" r:id="rId56" display="https://www.dropbox.com/scl/fi/s5glxi0ge0tehey1zwcfx/Ficha_KapitaloZetaPrev.pdf?rlkey=qhp1bgp1yfp1ftix6xo48kedu&amp;st=0huw7x22&amp;dl=0" xr:uid="{F028439E-76C5-E24A-B2BE-A1AC57CD0BC1}"/>
    <hyperlink ref="A122" r:id="rId57" display="https://www.dropbox.com/scl/fi/oejf68nlsrdqxfssr2x1h/Ficha_LegacyCapitalPrev.pdf?rlkey=oro76ts3y8cqi3tpnsshw1f0p&amp;st=fvh7fe23&amp;dl=0" xr:uid="{4214A6D4-03CA-5F47-82C6-F641E76BAC26}"/>
    <hyperlink ref="A123" r:id="rId58" display="https://www.dropbox.com/scl/fi/7z0drp3wejh31639ztedt/Ficha_SPXLancerPlusPrev.pdf?rlkey=re9kcn8qw7fjci4wqor6stilv&amp;st=3sms4vcb&amp;dl=0" xr:uid="{FFE44CB0-0C1A-D94F-B651-AF6778E13D5C}"/>
    <hyperlink ref="A124" r:id="rId59" display="https://www.dropbox.com/scl/fi/ooxrykzqr4zsak8t9a1hc/Ficha_SPXRangerPrev.pdf?rlkey=exdh82kpiq4cpuewdrm1me4xp&amp;st=468frsh5&amp;dl=0" xr:uid="{5B1CF97F-F5BC-C545-B2D2-20027D18A764}"/>
    <hyperlink ref="A128" r:id="rId60" display="https://www.dropbox.com/scl/fi/1j6o3jcsl4efgaeuzzg3w/Ficha_HIXPrev.pdf?rlkey=hpzsqy6jg2a9wsbeiqcq5t8vh&amp;st=ac9aofxr&amp;dl=0" xr:uid="{FB3A1606-11FF-3D48-9B3C-3FE9816AC62C}"/>
    <hyperlink ref="A132" r:id="rId61" display="https://www.dropbox.com/scl/fi/o4ixt4zzli99z2vbcuz76/Ficha_BogariPrev.pdf?rlkey=9geqc6arf6b9o8lnvwelym5xd&amp;st=bctmljhi&amp;dl=0" xr:uid="{6C73B9A0-FDE9-114B-91D6-00386391EA8D}"/>
    <hyperlink ref="A133" r:id="rId62" display="https://www.dropbox.com/scl/fi/gqygx7k50lm915qraz798/Ficha_BrasilCapitalPrev.pdf?rlkey=pay8hhvs6qqr1008y29locrsc&amp;st=6xqr9uno&amp;dl=0" xr:uid="{4533846B-2466-3747-82A7-473E4E62F0EB}"/>
    <hyperlink ref="A137" r:id="rId63" display="https://www.dropbox.com/scl/fi/n32ggniri7zetj72je7vv/Ficha_Dahlia70Prev.pdf?rlkey=xso1pi9agynspm8a01banamtv&amp;st=rl0oxh4m&amp;dl=0" xr:uid="{FD366BC6-C0EB-7A42-B9CE-D258D091E065}"/>
    <hyperlink ref="A138" r:id="rId64" display="https://www.dropbox.com/scl/fi/6zt1hiqycik3nzh6271uv/Ficha_DahliaTotalReturnPrev.pdf?rlkey=1suldx0u06ee81v1uctusq4yv&amp;st=96vluk6t&amp;dl=0" xr:uid="{00193DE9-81BB-F841-AD1D-4184D1CFF862}"/>
    <hyperlink ref="A139" r:id="rId65" display="https://www.dropbox.com/scl/fi/vh5rwwjd2ra6o3609bzzc/Ficha_SPXLongBiasPrev.pdf?rlkey=a308xhg0o3a7lzohxxhku9g9h&amp;st=ijkbyzxa&amp;dl=0" xr:uid="{A31B10A6-0DEC-764D-B3B5-4A4E0E5839CF}"/>
    <hyperlink ref="A140" r:id="rId66" display="https://www.dropbox.com/scl/fi/lzxzp3y8xe7ztsw1oz8w8/Ficha_EncorePrev70.pdf?rlkey=kxmc47opcis7z6fc8bse9g0va&amp;st=3xowe7y2&amp;dl=0" xr:uid="{A9D2C0FE-A5ED-CD4E-993E-9D8FF7BDC5F0}"/>
    <hyperlink ref="A141" r:id="rId67" display="https://www.dropbox.com/scl/fi/asjiqglqr0557wdx5aira/Ficha_EncorePrev100.pdf?rlkey=uel1me15hfobhsy2pnc8sj6yj&amp;st=y1w3fy5r&amp;dl=0" xr:uid="{DE2B1115-3106-624E-B6FC-69A63555A0A4}"/>
    <hyperlink ref="A144" r:id="rId68" display="https://www.dropbox.com/scl/fi/i41yksmsnc0p9v6323w3z/Ficha_AlaskaPrev.pdf?rlkey=y7zoterczkmrblfrv45h5wap3&amp;st=42su7ql9&amp;dl=0" xr:uid="{9F3516B4-F8EF-994C-ADEC-08DF67EA1B71}"/>
    <hyperlink ref="A148" r:id="rId69" display="https://www.dropbox.com/scl/fi/sl449n4vey8jwxl49esnj/Ficha_SuperPrev.pdf?rlkey=55ekskxxwj2ptfi5m0mblwy5q&amp;st=ji6skewv&amp;dl=0" xr:uid="{A9CA2D4E-5E62-C24D-B7FC-904C22EE7AD3}"/>
    <hyperlink ref="A98" r:id="rId70" display="https://www.dropbox.com/scl/fi/9hd54hj5jqlgct3hgagqc/Ficha_HashdexNasdaqCrypto.pdf?rlkey=xpbm87lbh4zcymee09y3lqaiz&amp;st=nf6yc5z1&amp;dl=0" xr:uid="{F0E05047-BAA4-A44C-A852-C8D03264054F}"/>
    <hyperlink ref="A99" r:id="rId71" display="https://www.dropbox.com/scl/fi/m5fontjs02nr20l8kyu0f/Ficha_B2V_Bridge.pdf?rlkey=vi8mzwt1u3dm6a9ggz6lkgwp1&amp;st=y0wycfa5&amp;dl=0" xr:uid="{FA68CF36-C67D-DC45-81A7-46C63B5E6AFE}"/>
    <hyperlink ref="E14" r:id="rId72" display="https://www.dropbox.com/scl/fi/77t6grzt1x45b8tbooods/Ficha_Augme30.pdf?rlkey=9uqt83dapx9cx9prr0t6bxk2f&amp;st=q4j5x67h&amp;dl=0" xr:uid="{10394E99-53D6-7846-8F2C-FCCDF2DCD525}"/>
    <hyperlink ref="E15" r:id="rId73" display="https://www.dropbox.com/scl/fi/vjnnkykwnxcx4ba3n5wdr/Ficha_Capit-niaPremium45.pdf?rlkey=etcftbp7w9t89ikbuqetqxijt&amp;st=2nq64na1&amp;dl=0" xr:uid="{4939B0E0-67B1-4E42-9321-353D2338FAD9}"/>
    <hyperlink ref="E16" r:id="rId74" display="https://www.dropbox.com/scl/fi/f13x9sb3msfh03j9v3zuu/Ficha_JGPCorporate.pdf?rlkey=5ueyujt8irf8boo28y1unjdsy&amp;st=l8xxeyy7&amp;dl=0" xr:uid="{AE9F8CF3-6E57-CC4A-A5AF-26DFAB1CF261}"/>
    <hyperlink ref="E17" r:id="rId75" display="https://www.dropbox.com/scl/fi/w02z5wr7yue280542ulti/Ficha_SPXSeahawk.pdf?rlkey=4pjvasfjjn77qghyiql6iqz3f&amp;st=wiifrqcl&amp;dl=0" xr:uid="{00CB645F-747C-A847-B51F-221A1170D1CA}"/>
    <hyperlink ref="E18" r:id="rId76" display="https://www.dropbox.com/scl/fi/tm88plsgtpkxy4r9rxqrl/Ficha_Augme180.pdf?rlkey=d0jju0kw7t8b8wy8qv78vq5pe&amp;st=087jfqub&amp;dl=0" xr:uid="{2FD532A5-F4EE-4145-AA16-E662D81FD2ED}"/>
    <hyperlink ref="E19" r:id="rId77" display="https://www.dropbox.com/scl/fi/llfaam6eymh3kev8uc69w/Ficha_Capit-niaRadar90.pdf?rlkey=5sjzsdkgb3yr0uadornkre275&amp;st=0tavmch2&amp;dl=0" xr:uid="{274D1859-4C8F-E046-91D8-07AF2AB151D8}"/>
    <hyperlink ref="E20" r:id="rId78" display="https://www.dropbox.com/scl/fi/w1203bmeesc7nworc7kcn/Ficha_ValoraGuardian.pdf?rlkey=9gbkt1haqdksmpzvczqah4dr9&amp;st=culdkn6u&amp;dl=0" xr:uid="{FC29DD56-6EC2-6843-83EB-28C00271EB02}"/>
    <hyperlink ref="E21" r:id="rId79" display="https://www.dropbox.com/scl/fi/k9ae3hhyutnyt43kzo0sf/Ficha_JGPEcossistema360.pdf?rlkey=zq1z89ygbhl8j19g7hp9zzj5b&amp;st=56lh2lcj&amp;dl=0" xr:uid="{B5D47DA4-4327-4E4E-A3A4-6B40E7626FA3}"/>
    <hyperlink ref="E22" r:id="rId80" display="https://www.dropbox.com/scl/fi/ckmsb5ri5osrfnxoluvze/Ficha_GenoaCapitalRadar.pdf?rlkey=1blwv0mh4wyfeq5718erhhz1c&amp;st=z50qz9sm&amp;dl=0" xr:uid="{720164DA-8D21-554F-8C38-F2772EFFF82B}"/>
    <hyperlink ref="E23" r:id="rId81" display="https://www.dropbox.com/scl/fi/k2j1tcgho0y5fo7v5iryu/Ficha_IbiunaHedgeST.pdf?rlkey=kxkd2yvoq10lopdwvz9updovw&amp;st=num2ultg&amp;dl=0" xr:uid="{DB6B106A-8DF4-2443-8C58-789A488EDA26}"/>
    <hyperlink ref="E24" r:id="rId82" display="https://www.dropbox.com/scl/fi/q9gqhsazvte1wyc47xj15/Ficha_KineaAtlasII.pdf?rlkey=njp5lm1gma651xyjr0lcy3rxr&amp;st=si3m1xui&amp;dl=0" xr:uid="{B14A16AF-915D-8F43-BCDF-456D787DACF6}"/>
    <hyperlink ref="E25" r:id="rId83" display="https://www.dropbox.com/scl/fi/wucnk0eplnwpdw63t4zx3/Ficha_Verde.pdf?rlkey=x5dapd1ahl64rwe1nmic8f58c&amp;st=e25sbf28&amp;dl=0" xr:uid="{B3A044CE-13AA-6C4A-9B7F-7F25D8F25EC0}"/>
    <hyperlink ref="E26" r:id="rId84" display="https://www.dropbox.com/scl/fi/90qrkhw5l2b43vf0cu006/Ficha_IbiunaHedgeSTPlus.pdf?rlkey=lbugk0b1aqomizbyl2gupfv54&amp;st=zoigl5qv&amp;dl=0" xr:uid="{F8940115-4264-B441-A678-41544FD0D6B4}"/>
    <hyperlink ref="E27" r:id="rId85" display="https://www.dropbox.com/scl/fi/4vzgyh6xmss3d7ou5ux5z/Ficha_KapitaloKappa.pdf?rlkey=0oqmqlviugvyjqsroi7nahd1f&amp;st=4ypm5s5x&amp;dl=0" xr:uid="{78A386DB-AE11-E44A-ACED-191980879B89}"/>
    <hyperlink ref="E28" r:id="rId86" display="https://www.dropbox.com/scl/fi/na5wsxfryjd2781oa76x0/Ficha_KapitaloZeta.pdf?rlkey=563rotbpfel65jvwt6bj1kbcn&amp;st=svpegsg1&amp;dl=0" xr:uid="{261E7F43-BB70-A743-8877-CC4CEF21E83D}"/>
    <hyperlink ref="E29" r:id="rId87" display="https://www.dropbox.com/scl/fi/92vi7vyain0goknf3jaql/Ficha_LegacyCapitalV10.pdf?rlkey=u7x1qgwixab1fkn3w3wvfnxrn&amp;st=yfciv6ip&amp;dl=0" xr:uid="{3B3FA7C6-9423-FF45-93E9-50A4DBB2AF6D}"/>
    <hyperlink ref="E30" r:id="rId88" display="https://www.dropbox.com/scl/fi/hq9br5uordyyrp3xs77z7/Ficha_SPXNimitz.pdf?rlkey=yzbb7tcuu7jl0tgghctpbsnlm&amp;st=tfnx0iw0&amp;dl=0" xr:uid="{186EEADA-578D-0044-B8F0-CDA6FB655E01}"/>
    <hyperlink ref="E31" r:id="rId89" display="https://www.dropbox.com/scl/fi/4uxw17hijpidhpbhuwkeq/Ficha_SPXRaptor.pdf?rlkey=ywyf2sq21csjqtxasw0xy5qlp&amp;st=y5ajdtc0&amp;dl=0" xr:uid="{182999C6-DA1B-2246-90A7-D6CCF1B5494A}"/>
    <hyperlink ref="E32" r:id="rId90" display="https://www.dropbox.com/scl/fi/sj2se3hf0qp5fp851tv8j/Ficha_G-veaMacro.pdf?rlkey=lhchta30uha4c4adwc3h8hpaf&amp;st=yukzo8jk&amp;dl=0" xr:uid="{BFBD361A-FA06-CB4F-B020-71087E8AF806}"/>
    <hyperlink ref="E33" r:id="rId91" display="https://www.dropbox.com/scl/fi/a9vtb5qfhz09f9kezxaig/Ficha_G-veaMacroPlus.pdf?rlkey=9ytl3jigidwiwvu6btr29xfez&amp;st=y3c9nj8p&amp;dl=0" xr:uid="{798FAF72-F246-9848-8E82-C80D43749169}"/>
    <hyperlink ref="E34" r:id="rId92" display="https://www.dropbox.com/scl/fi/zkr741se0yic2u3nj1qhy/Ficha_VistaHedge.pdf?rlkey=kos68mk6gnpmj773jxcu8ieci&amp;st=4lr2j9u2&amp;dl=0" xr:uid="{130EEEC7-5C30-7E42-B9F4-8F28E5D8BBC8}"/>
    <hyperlink ref="E35" r:id="rId93" display="https://www.dropbox.com/scl/fi/lbgt2v8wgw4udnj5ix2es/Ficha_VistaMultiestrat-gia.pdf?rlkey=hc07nkm76z1auv7np4lq8jicm&amp;st=zs1mfuc4&amp;dl=0" xr:uid="{64A8B8D7-8089-DF41-8696-242DA849CA40}"/>
    <hyperlink ref="E36" r:id="rId94" display="https://www.dropbox.com/scl/fi/xms9kkqx0bto4txc5gwh6/Ficha_MarAbsoluto.pdf?rlkey=8zixikfnvll696t67jf7m7hom&amp;st=cm5t1kpf&amp;dl=0" xr:uid="{53022F2F-CE60-2244-A40F-9CAE35DE224F}"/>
    <hyperlink ref="E37" r:id="rId95" display="https://www.dropbox.com/scl/fi/4zjo5b95don37s5s8vhrg/Ficha_Ita-Infra.pdf?rlkey=js01ydohqlrmnri2j11ulpdom&amp;st=cbmhh3g2&amp;dl=0" xr:uid="{3122C8C3-CC8B-604F-9127-A08950F6F92B}"/>
    <hyperlink ref="E38" r:id="rId96" display="https://www.dropbox.com/scl/fi/ibqxnjobzvnovj9bztkzz/Ficha_KineaInfra.pdf?rlkey=3pf7ibqhtrij45n2fl7gymqkr&amp;st=bh6l77ps&amp;dl=0" xr:uid="{6B238AE3-B8C0-9B47-AA14-23730AF0DCC2}"/>
    <hyperlink ref="E39" r:id="rId97" display="https://www.dropbox.com/scl/fi/bi1mucnnjrtmmemyph377/Ficha_KNCAFiagro.pdf?rlkey=g5h7qkv092nuwkzgwwcevvnc3&amp;st=ihrtiitn&amp;dl=0" xr:uid="{80B94F2D-5440-C54A-B878-88DB35640642}"/>
    <hyperlink ref="E40" r:id="rId98" display="https://www.dropbox.com/scl/fi/5lvmnrsn9np05nea8ad3l/Ficha_AtmosA-es.pdf?rlkey=x8su3ixpvcrn10qhthger9agy&amp;st=i1p2r5k6&amp;dl=0" xr:uid="{D9196EEB-06B4-384E-A1A2-CD169AFA34DD}"/>
    <hyperlink ref="E41" r:id="rId99" display="https://www.dropbox.com/scl/fi/3wk24bzbfrqbso2hq4ov8/Ficha_BogariValue.pdf?rlkey=ew7yk63ejsimczh7bczmpgmtb&amp;st=2g701quo&amp;dl=0" xr:uid="{6565ABB7-779C-7946-9FE9-23E9146EF57F}"/>
    <hyperlink ref="E42" r:id="rId100" display="https://www.dropbox.com/scl/fi/cxx4w4w4ry3j7v5lfsmlo/Ficha_BogariValueQ.pdf?rlkey=o2r1wywiszx3hutxh5l7rri3e&amp;st=050spynj&amp;dl=0" xr:uid="{E8431579-1E37-3B45-854E-F3FD9FB4C6D5}"/>
    <hyperlink ref="E43" r:id="rId101" display="https://www.dropbox.com/scl/fi/zie77wf5dmrtg3cxs7uoj/Ficha_BrasilCapital.pdf?rlkey=4pjw5hri6mc1742wk6q0tf87h&amp;st=vgtgeeyv&amp;dl=0" xr:uid="{71999EE0-62A4-AE4C-BE2E-68447BEC9323}"/>
    <hyperlink ref="E44" r:id="rId102" display="https://www.dropbox.com/scl/fi/eq48dhg6a942t2dt7cajd/Ficha_BrasilCapital30.pdf?rlkey=9tk6fs4jv8fzorlacaxmdsnnj&amp;st=6kv5no1d&amp;dl=0" xr:uid="{D7EAB13A-3CCC-4640-9E2E-1EAF3EACDC35}"/>
    <hyperlink ref="E45" r:id="rId103" display="https://www.dropbox.com/scl/fi/el4vs77pupqloecni3d4n/Ficha_DynamoCougar.pdf?rlkey=kfgue2agfkexesvk3g6av8m1f&amp;st=33kt2pp5&amp;dl=0" xr:uid="{31FDB0D2-2B30-624C-949C-7019ACDF2BB8}"/>
    <hyperlink ref="E46" r:id="rId104" display="https://www.dropbox.com/scl/fi/v7u2epswu8jkd0rimev5m/Ficha_VeltA-es.pdf?rlkey=4k20emyegnpwp0c0q011mkwaq&amp;st=ce9gqeg7&amp;dl=0" xr:uid="{675F263F-FB2C-8547-85BF-7FB12A646635}"/>
    <hyperlink ref="E47" r:id="rId105" display="https://www.dropbox.com/scl/fi/593hbm0wcuzqqefsab39i/Ficha_HIXCapital.pdf?rlkey=61a41ism7nhay88pnnbtpyy9x&amp;st=x92t77hp&amp;dl=0" xr:uid="{6AE2018E-5AEC-914D-BAD3-0328FBF7D333}"/>
    <hyperlink ref="E48" r:id="rId106" display="https://www.dropbox.com/scl/fi/n268dcvwunle66rvixkwd/Ficha_HIXCapitalInstitucional.pdf?rlkey=0agzq2xa01y2610vcwho8v5h1&amp;st=0i0u5gt9&amp;dl=0" xr:uid="{52F00218-4E4C-3D47-9EF0-A94353C0C8AB}"/>
    <hyperlink ref="E49" r:id="rId107" display="https://www.dropbox.com/scl/fi/2akwmy2rt197kbpwjvts9/Ficha_RealInvestor.pdf?rlkey=rndichxxb2yef7u25yhgyg56q&amp;st=3qllmmr6&amp;dl=0" xr:uid="{F311B736-681A-9444-9346-9393187E942B}"/>
    <hyperlink ref="E50" r:id="rId108" display="https://www.dropbox.com/scl/fi/7xh1gz722uv3swi9ixoa1/Ficha_IPParticipa-esIPG.pdf?rlkey=eyh052hu6hb4zq6oa4rke2ayc&amp;st=d6wb09pj&amp;dl=0" xr:uid="{A623EBFD-DC02-6544-AB09-2AE303BAD23B}"/>
    <hyperlink ref="E51" r:id="rId109" display="https://www.dropbox.com/scl/fi/ybpcpqtsmbok7g1hmz4uc/Ficha_S-P500Nova.pdf?rlkey=mk1qr5oyu11g2udheo60t8fad&amp;st=whaf6t0b&amp;dl=0" xr:uid="{6C2D23EC-6178-964B-B9EF-F055C2E4C6E6}"/>
    <hyperlink ref="E52" r:id="rId110" display="https://www.dropbox.com/scl/fi/gxkt2ylrpm1ho2wunwpre/Ficha_DahliaTotalReturn.pdf?rlkey=pj40s2etfnb7dv2affxpvvumy&amp;st=4sezeu11&amp;dl=0" xr:uid="{3C62A47C-E693-5E48-BF90-E9E554C1F15B}"/>
    <hyperlink ref="E53" r:id="rId111" display="https://www.dropbox.com/scl/fi/56qwgxf1995vg8tqkq6hr/Ficha_ForpusA-es.pdf?rlkey=pqk4i8r7b9vdy5kkbs0ji7jlw&amp;st=qe8in3p2&amp;dl=0" xr:uid="{C799ACD1-BBAA-D749-A957-3043E23A3480}"/>
    <hyperlink ref="E54" r:id="rId112" display="https://www.dropbox.com/scl/fi/va6fdiki0bip0cto46e9k/Ficha_MilesAcer.pdf?rlkey=o2qdx2p1qc9ldwwq46f7llkpe&amp;st=1n2fyqgn&amp;dl=0" xr:uid="{6F0CB3D3-F8F4-E14C-BD87-A0E3C9A57BC8}"/>
    <hyperlink ref="E55" r:id="rId113" display="https://www.dropbox.com/scl/fi/ur0lqj6vpkmwpfdrnog02/Ficha_SPXFalcon.pdf?rlkey=dj5xshugsif6yyublrgss6sh7&amp;st=y92mj3y5&amp;dl=0" xr:uid="{E0888C9F-7B8E-1144-8B63-674372E2CEBA}"/>
    <hyperlink ref="E56" r:id="rId114" display="https://www.dropbox.com/scl/fi/d0jkawv78cc67drqrk18j/Ficha_TruxtLongBias.pdf?rlkey=5p3bckgazfeocxh0v9qd2vwgk&amp;st=emw2uha0&amp;dl=0" xr:uid="{A75F7DE7-01A7-9F4F-B5D1-B769E8E73648}"/>
    <hyperlink ref="E58" r:id="rId115" display="https://www.dropbox.com/scl/fi/cm04tjs9url4kpke0bp6i/Ficha_Spectra.pdf?rlkey=wv25o7dbrenhsx2ihfguldvr8&amp;st=newxfk2y&amp;dl=0" xr:uid="{8B9B6FA4-5FFA-F94B-AA6D-1C40C8CBB291}"/>
    <hyperlink ref="E59" r:id="rId116" display="https://www.dropbox.com/scl/fi/eabde824601cpyy29xx2r/Ficha_Alaska.pdf?rlkey=qju57twiaibgl4bspl1uvedja&amp;st=jt9qcxqu&amp;dl=0" xr:uid="{1D746032-296D-7B45-966F-B1A8B79D9FA8}"/>
    <hyperlink ref="E60" r:id="rId117" display="https://www.dropbox.com/scl/fi/px2rzcb84d7sx2kb0hip4/Ficha_FundosOuroNova.pdf?rlkey=ndpxtvvifv29rsd2671qb4o7p&amp;st=chfqq0cl&amp;dl=0" xr:uid="{CFD1A622-1F5B-4F43-99D7-1607DA86FB28}"/>
    <hyperlink ref="E61" r:id="rId118" display="https://www.dropbox.com/scl/fi/y0tc2houpu1sfet0kvrlc/Ficha_FundosD-lar.pdf?rlkey=ls9u8qfy3n45n2sk8w3ts2v8n&amp;st=r0jcf672&amp;dl=0" xr:uid="{67D2AE7F-A2BA-D04B-AB33-B3670FF6E4C5}"/>
    <hyperlink ref="E62" r:id="rId119" display="https://www.dropbox.com/scl/fi/9hd54hj5jqlgct3hgagqc/Ficha_HashdexNasdaqCrypto.pdf?rlkey=xpbm87lbh4zcymee09y3lqaiz&amp;st=nf6yc5z1&amp;dl=0" xr:uid="{37298247-3F2B-9046-94CA-1D1C61A42EA9}"/>
    <hyperlink ref="E63" r:id="rId120" display="https://www.dropbox.com/scl/fi/m5fontjs02nr20l8kyu0f/Ficha_B2V_Bridge.pdf?rlkey=vi8mzwt1u3dm6a9ggz6lkgwp1&amp;st=y0wycfa5&amp;dl=0" xr:uid="{221C4AE1-7345-D44D-965A-1726563FCA3B}"/>
  </hyperlinks>
  <pageMargins left="0.511811024" right="0.511811024" top="0.78740157499999996" bottom="0.78740157499999996" header="0.31496062000000002" footer="0.31496062000000002"/>
  <drawing r:id="rId12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76C2-0256-574F-B948-C7B8DAEA027D}">
  <dimension ref="B1:E47"/>
  <sheetViews>
    <sheetView workbookViewId="0">
      <selection activeCell="B2" sqref="B2:B9"/>
    </sheetView>
  </sheetViews>
  <sheetFormatPr baseColWidth="10" defaultRowHeight="15"/>
  <cols>
    <col min="2" max="2" width="14.1640625" customWidth="1"/>
    <col min="3" max="3" width="11.6640625" customWidth="1"/>
  </cols>
  <sheetData>
    <row r="1" spans="2:5" ht="16">
      <c r="B1" s="35" t="s">
        <v>574</v>
      </c>
      <c r="C1" s="38" t="s">
        <v>627</v>
      </c>
      <c r="D1" s="39" t="s">
        <v>963</v>
      </c>
      <c r="E1" t="s">
        <v>1268</v>
      </c>
    </row>
    <row r="2" spans="2:5" ht="18">
      <c r="B2" s="36" t="s">
        <v>585</v>
      </c>
      <c r="C2" s="36" t="s">
        <v>636</v>
      </c>
      <c r="D2" s="36" t="s">
        <v>981</v>
      </c>
      <c r="E2">
        <v>1</v>
      </c>
    </row>
    <row r="3" spans="2:5" ht="18">
      <c r="B3" s="36" t="s">
        <v>587</v>
      </c>
      <c r="C3" s="36" t="s">
        <v>638</v>
      </c>
      <c r="D3" s="36" t="s">
        <v>983</v>
      </c>
      <c r="E3">
        <v>2</v>
      </c>
    </row>
    <row r="4" spans="2:5" ht="18">
      <c r="B4" s="36" t="s">
        <v>591</v>
      </c>
      <c r="C4" s="36" t="s">
        <v>644</v>
      </c>
      <c r="D4" s="36" t="s">
        <v>985</v>
      </c>
      <c r="E4">
        <v>3</v>
      </c>
    </row>
    <row r="5" spans="2:5" ht="18">
      <c r="B5" s="36" t="s">
        <v>593</v>
      </c>
      <c r="C5" s="36" t="s">
        <v>648</v>
      </c>
      <c r="D5" s="36" t="s">
        <v>989</v>
      </c>
      <c r="E5">
        <v>4</v>
      </c>
    </row>
    <row r="6" spans="2:5" ht="18">
      <c r="B6" s="36" t="s">
        <v>595</v>
      </c>
      <c r="C6" s="36" t="s">
        <v>652</v>
      </c>
      <c r="D6" s="36" t="s">
        <v>991</v>
      </c>
      <c r="E6">
        <v>5</v>
      </c>
    </row>
    <row r="7" spans="2:5" ht="18">
      <c r="B7" s="36" t="s">
        <v>605</v>
      </c>
      <c r="C7" s="36" t="s">
        <v>654</v>
      </c>
      <c r="D7" s="36" t="s">
        <v>993</v>
      </c>
      <c r="E7">
        <v>6</v>
      </c>
    </row>
    <row r="8" spans="2:5" ht="18">
      <c r="B8" s="36" t="s">
        <v>607</v>
      </c>
      <c r="C8" s="36" t="s">
        <v>676</v>
      </c>
      <c r="D8" s="36" t="s">
        <v>995</v>
      </c>
      <c r="E8">
        <v>7</v>
      </c>
    </row>
    <row r="9" spans="2:5" ht="18">
      <c r="B9" s="36" t="s">
        <v>609</v>
      </c>
      <c r="C9" s="36" t="s">
        <v>678</v>
      </c>
      <c r="D9" s="36" t="s">
        <v>1019</v>
      </c>
      <c r="E9">
        <v>8</v>
      </c>
    </row>
    <row r="10" spans="2:5" ht="18">
      <c r="C10" s="36" t="s">
        <v>696</v>
      </c>
      <c r="D10" s="36" t="s">
        <v>1021</v>
      </c>
      <c r="E10">
        <v>9</v>
      </c>
    </row>
    <row r="11" spans="2:5" ht="18">
      <c r="C11" s="36" t="s">
        <v>698</v>
      </c>
      <c r="D11" s="36" t="s">
        <v>1027</v>
      </c>
      <c r="E11">
        <v>10</v>
      </c>
    </row>
    <row r="12" spans="2:5" ht="18">
      <c r="C12" s="36" t="s">
        <v>700</v>
      </c>
      <c r="D12" s="36" t="s">
        <v>1033</v>
      </c>
      <c r="E12">
        <v>11</v>
      </c>
    </row>
    <row r="13" spans="2:5" ht="18">
      <c r="C13" s="36" t="s">
        <v>702</v>
      </c>
      <c r="D13" s="36" t="s">
        <v>1035</v>
      </c>
      <c r="E13">
        <v>12</v>
      </c>
    </row>
    <row r="14" spans="2:5" ht="18">
      <c r="C14" s="36" t="s">
        <v>704</v>
      </c>
      <c r="D14" s="36" t="s">
        <v>1041</v>
      </c>
      <c r="E14">
        <v>13</v>
      </c>
    </row>
    <row r="15" spans="2:5" ht="18">
      <c r="C15" s="36" t="s">
        <v>706</v>
      </c>
      <c r="D15" s="36" t="s">
        <v>1043</v>
      </c>
      <c r="E15">
        <v>14</v>
      </c>
    </row>
    <row r="16" spans="2:5" ht="18">
      <c r="C16" s="36" t="s">
        <v>738</v>
      </c>
      <c r="D16" s="36" t="s">
        <v>1047</v>
      </c>
      <c r="E16">
        <v>15</v>
      </c>
    </row>
    <row r="17" spans="3:5" ht="18">
      <c r="C17" s="36" t="s">
        <v>740</v>
      </c>
      <c r="D17" s="36" t="s">
        <v>1051</v>
      </c>
      <c r="E17">
        <v>16</v>
      </c>
    </row>
    <row r="18" spans="3:5" ht="18">
      <c r="C18" s="36" t="s">
        <v>742</v>
      </c>
      <c r="D18" s="36" t="s">
        <v>1059</v>
      </c>
      <c r="E18">
        <v>17</v>
      </c>
    </row>
    <row r="19" spans="3:5" ht="18">
      <c r="C19" s="36" t="s">
        <v>744</v>
      </c>
      <c r="D19" s="36" t="s">
        <v>1061</v>
      </c>
      <c r="E19">
        <v>18</v>
      </c>
    </row>
    <row r="20" spans="3:5" ht="18">
      <c r="C20" s="36" t="s">
        <v>766</v>
      </c>
      <c r="D20" s="36" t="s">
        <v>1063</v>
      </c>
      <c r="E20">
        <v>19</v>
      </c>
    </row>
    <row r="21" spans="3:5" ht="18">
      <c r="C21" s="36" t="s">
        <v>780</v>
      </c>
      <c r="D21" s="36" t="s">
        <v>1065</v>
      </c>
      <c r="E21">
        <v>20</v>
      </c>
    </row>
    <row r="22" spans="3:5" ht="18">
      <c r="C22" s="36" t="s">
        <v>782</v>
      </c>
      <c r="D22" s="36" t="s">
        <v>1069</v>
      </c>
      <c r="E22">
        <v>21</v>
      </c>
    </row>
    <row r="23" spans="3:5" ht="18">
      <c r="C23" s="36" t="s">
        <v>784</v>
      </c>
      <c r="D23" s="36" t="s">
        <v>1095</v>
      </c>
      <c r="E23">
        <v>22</v>
      </c>
    </row>
    <row r="24" spans="3:5" ht="18">
      <c r="C24" s="36" t="s">
        <v>786</v>
      </c>
      <c r="D24" s="36" t="s">
        <v>1097</v>
      </c>
      <c r="E24">
        <v>23</v>
      </c>
    </row>
    <row r="25" spans="3:5" ht="18">
      <c r="C25" s="36" t="s">
        <v>788</v>
      </c>
      <c r="D25" s="36" t="s">
        <v>1109</v>
      </c>
      <c r="E25">
        <v>24</v>
      </c>
    </row>
    <row r="26" spans="3:5" ht="18">
      <c r="C26" s="36" t="s">
        <v>790</v>
      </c>
      <c r="D26" s="36" t="s">
        <v>1111</v>
      </c>
      <c r="E26">
        <v>25</v>
      </c>
    </row>
    <row r="27" spans="3:5" ht="18">
      <c r="C27" s="36" t="s">
        <v>800</v>
      </c>
      <c r="D27" s="36" t="s">
        <v>1113</v>
      </c>
      <c r="E27">
        <v>26</v>
      </c>
    </row>
    <row r="28" spans="3:5" ht="18">
      <c r="C28" s="36" t="s">
        <v>826</v>
      </c>
      <c r="D28" s="36" t="s">
        <v>1133</v>
      </c>
      <c r="E28">
        <v>27</v>
      </c>
    </row>
    <row r="29" spans="3:5" ht="18">
      <c r="C29" s="36" t="s">
        <v>831</v>
      </c>
      <c r="D29" s="36" t="s">
        <v>1143</v>
      </c>
      <c r="E29">
        <v>28</v>
      </c>
    </row>
    <row r="30" spans="3:5" ht="18">
      <c r="C30" s="36" t="s">
        <v>833</v>
      </c>
      <c r="D30" s="36" t="s">
        <v>1151</v>
      </c>
      <c r="E30">
        <v>29</v>
      </c>
    </row>
    <row r="31" spans="3:5" ht="18">
      <c r="C31" s="36" t="s">
        <v>835</v>
      </c>
      <c r="D31" s="36" t="s">
        <v>1157</v>
      </c>
      <c r="E31">
        <v>30</v>
      </c>
    </row>
    <row r="32" spans="3:5" ht="18">
      <c r="C32" s="36" t="s">
        <v>843</v>
      </c>
      <c r="D32" s="36" t="s">
        <v>1161</v>
      </c>
      <c r="E32">
        <v>31</v>
      </c>
    </row>
    <row r="33" spans="3:5" ht="18">
      <c r="C33" s="36" t="s">
        <v>845</v>
      </c>
      <c r="D33" s="36" t="s">
        <v>1163</v>
      </c>
      <c r="E33">
        <v>32</v>
      </c>
    </row>
    <row r="34" spans="3:5" ht="18">
      <c r="C34" s="36" t="s">
        <v>849</v>
      </c>
      <c r="D34" s="36" t="s">
        <v>1165</v>
      </c>
      <c r="E34">
        <v>33</v>
      </c>
    </row>
    <row r="35" spans="3:5" ht="18">
      <c r="C35" s="36" t="s">
        <v>851</v>
      </c>
      <c r="D35" s="36" t="s">
        <v>1185</v>
      </c>
      <c r="E35">
        <v>34</v>
      </c>
    </row>
    <row r="36" spans="3:5" ht="18">
      <c r="C36" s="36" t="s">
        <v>853</v>
      </c>
      <c r="D36" s="36" t="s">
        <v>1187</v>
      </c>
      <c r="E36">
        <v>35</v>
      </c>
    </row>
    <row r="37" spans="3:5" ht="18">
      <c r="C37" s="36" t="s">
        <v>867</v>
      </c>
      <c r="D37" s="36" t="s">
        <v>1189</v>
      </c>
      <c r="E37">
        <v>36</v>
      </c>
    </row>
    <row r="38" spans="3:5" ht="18">
      <c r="C38" s="36" t="s">
        <v>873</v>
      </c>
      <c r="D38" s="36" t="s">
        <v>1203</v>
      </c>
      <c r="E38">
        <v>37</v>
      </c>
    </row>
    <row r="39" spans="3:5" ht="18">
      <c r="C39" s="36" t="s">
        <v>883</v>
      </c>
      <c r="D39" s="36" t="s">
        <v>1207</v>
      </c>
      <c r="E39">
        <v>38</v>
      </c>
    </row>
    <row r="40" spans="3:5" ht="18">
      <c r="C40" s="36" t="s">
        <v>889</v>
      </c>
      <c r="D40" s="36" t="s">
        <v>1211</v>
      </c>
      <c r="E40">
        <v>39</v>
      </c>
    </row>
    <row r="41" spans="3:5" ht="18">
      <c r="C41" s="36" t="s">
        <v>891</v>
      </c>
      <c r="E41">
        <v>40</v>
      </c>
    </row>
    <row r="42" spans="3:5" ht="18">
      <c r="C42" s="36" t="s">
        <v>909</v>
      </c>
      <c r="E42">
        <v>41</v>
      </c>
    </row>
    <row r="43" spans="3:5" ht="18">
      <c r="C43" s="36" t="s">
        <v>911</v>
      </c>
      <c r="E43">
        <v>42</v>
      </c>
    </row>
    <row r="44" spans="3:5" ht="18">
      <c r="C44" s="36" t="s">
        <v>913</v>
      </c>
      <c r="E44">
        <v>43</v>
      </c>
    </row>
    <row r="45" spans="3:5" ht="18">
      <c r="C45" s="36" t="s">
        <v>923</v>
      </c>
      <c r="E45">
        <v>44</v>
      </c>
    </row>
    <row r="46" spans="3:5" ht="18">
      <c r="C46" s="36" t="s">
        <v>925</v>
      </c>
      <c r="E46">
        <v>45</v>
      </c>
    </row>
    <row r="47" spans="3:5" ht="18">
      <c r="C47" s="36" t="s">
        <v>959</v>
      </c>
      <c r="E47">
        <v>46</v>
      </c>
    </row>
  </sheetData>
  <pageMargins left="0.511811024" right="0.511811024" top="0.78740157499999996" bottom="0.78740157499999996" header="0.31496062000000002" footer="0.31496062000000002"/>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9EAF6-F0D3-054B-8A88-A75AA8A2AA9B}">
  <dimension ref="A1:F71"/>
  <sheetViews>
    <sheetView workbookViewId="0">
      <selection activeCell="A8" sqref="A8:B13"/>
    </sheetView>
  </sheetViews>
  <sheetFormatPr baseColWidth="10" defaultRowHeight="15"/>
  <cols>
    <col min="1" max="1" width="14.83203125" bestFit="1" customWidth="1"/>
    <col min="2" max="2" width="21.6640625" bestFit="1" customWidth="1"/>
    <col min="3" max="3" width="50.5" bestFit="1" customWidth="1"/>
  </cols>
  <sheetData>
    <row r="1" spans="1:6" ht="24">
      <c r="A1" s="14" t="s">
        <v>511</v>
      </c>
      <c r="B1" s="14" t="s">
        <v>525</v>
      </c>
      <c r="C1" s="14" t="s">
        <v>526</v>
      </c>
      <c r="F1" s="21" t="s">
        <v>539</v>
      </c>
    </row>
    <row r="2" spans="1:6">
      <c r="A2" s="14" t="s">
        <v>527</v>
      </c>
      <c r="B2" s="15" t="s">
        <v>528</v>
      </c>
      <c r="C2" s="15" t="s">
        <v>529</v>
      </c>
    </row>
    <row r="3" spans="1:6">
      <c r="A3" s="14" t="s">
        <v>530</v>
      </c>
      <c r="B3" s="15" t="s">
        <v>531</v>
      </c>
      <c r="C3" s="15" t="s">
        <v>532</v>
      </c>
      <c r="F3" t="s">
        <v>540</v>
      </c>
    </row>
    <row r="4" spans="1:6">
      <c r="A4" s="14" t="s">
        <v>533</v>
      </c>
      <c r="B4" s="15" t="s">
        <v>534</v>
      </c>
      <c r="C4" s="15" t="s">
        <v>535</v>
      </c>
    </row>
    <row r="5" spans="1:6" ht="19">
      <c r="A5" s="14" t="s">
        <v>536</v>
      </c>
      <c r="B5" s="15" t="s">
        <v>537</v>
      </c>
      <c r="C5" s="15" t="s">
        <v>538</v>
      </c>
      <c r="F5" s="12" t="s">
        <v>541</v>
      </c>
    </row>
    <row r="6" spans="1:6">
      <c r="F6" t="s">
        <v>542</v>
      </c>
    </row>
    <row r="7" spans="1:6">
      <c r="F7" s="13" t="s">
        <v>543</v>
      </c>
    </row>
    <row r="8" spans="1:6">
      <c r="A8" s="14" t="s">
        <v>557</v>
      </c>
      <c r="B8" s="14" t="s">
        <v>558</v>
      </c>
      <c r="C8" s="14" t="s">
        <v>559</v>
      </c>
      <c r="F8" s="13" t="s">
        <v>544</v>
      </c>
    </row>
    <row r="9" spans="1:6" ht="19">
      <c r="A9" s="14" t="s">
        <v>560</v>
      </c>
      <c r="B9" s="15" t="s">
        <v>561</v>
      </c>
      <c r="C9" s="15" t="s">
        <v>562</v>
      </c>
      <c r="F9" s="12" t="s">
        <v>545</v>
      </c>
    </row>
    <row r="10" spans="1:6">
      <c r="A10" s="14" t="s">
        <v>563</v>
      </c>
      <c r="B10" s="15" t="s">
        <v>564</v>
      </c>
      <c r="C10" s="15" t="s">
        <v>565</v>
      </c>
      <c r="F10" t="s">
        <v>546</v>
      </c>
    </row>
    <row r="11" spans="1:6">
      <c r="A11" s="14" t="s">
        <v>566</v>
      </c>
      <c r="B11" s="15" t="s">
        <v>567</v>
      </c>
      <c r="C11" s="15" t="s">
        <v>568</v>
      </c>
      <c r="F11" s="13" t="s">
        <v>547</v>
      </c>
    </row>
    <row r="12" spans="1:6">
      <c r="A12" s="14" t="s">
        <v>569</v>
      </c>
      <c r="B12" s="15" t="s">
        <v>570</v>
      </c>
      <c r="C12" s="15" t="s">
        <v>571</v>
      </c>
      <c r="F12" s="13" t="s">
        <v>548</v>
      </c>
    </row>
    <row r="13" spans="1:6" ht="19">
      <c r="A13" s="14" t="s">
        <v>527</v>
      </c>
      <c r="B13" s="15" t="s">
        <v>572</v>
      </c>
      <c r="C13" s="15" t="s">
        <v>573</v>
      </c>
      <c r="F13" s="12" t="s">
        <v>549</v>
      </c>
    </row>
    <row r="14" spans="1:6">
      <c r="F14" t="s">
        <v>550</v>
      </c>
    </row>
    <row r="15" spans="1:6">
      <c r="F15" s="13" t="s">
        <v>551</v>
      </c>
    </row>
    <row r="16" spans="1:6">
      <c r="A16" s="14" t="s">
        <v>1308</v>
      </c>
      <c r="B16" s="14" t="s">
        <v>1309</v>
      </c>
      <c r="C16" s="14" t="s">
        <v>1310</v>
      </c>
      <c r="D16" s="14" t="s">
        <v>1357</v>
      </c>
      <c r="F16" s="13" t="s">
        <v>552</v>
      </c>
    </row>
    <row r="17" spans="1:6" ht="19">
      <c r="A17" s="14" t="s">
        <v>1269</v>
      </c>
      <c r="B17" s="15" t="s">
        <v>142</v>
      </c>
      <c r="C17" s="15" t="s">
        <v>1311</v>
      </c>
      <c r="D17" t="s">
        <v>1358</v>
      </c>
      <c r="F17" s="12" t="s">
        <v>553</v>
      </c>
    </row>
    <row r="18" spans="1:6">
      <c r="A18" s="14" t="s">
        <v>1270</v>
      </c>
      <c r="B18" s="15" t="s">
        <v>142</v>
      </c>
      <c r="C18" s="15" t="s">
        <v>1312</v>
      </c>
      <c r="D18" t="s">
        <v>1358</v>
      </c>
      <c r="F18" t="s">
        <v>554</v>
      </c>
    </row>
    <row r="19" spans="1:6">
      <c r="A19" s="14" t="s">
        <v>1273</v>
      </c>
      <c r="B19" s="15" t="s">
        <v>142</v>
      </c>
      <c r="C19" s="15" t="s">
        <v>1313</v>
      </c>
      <c r="D19" t="s">
        <v>1358</v>
      </c>
      <c r="F19" s="13" t="s">
        <v>555</v>
      </c>
    </row>
    <row r="20" spans="1:6">
      <c r="A20" s="14" t="s">
        <v>1284</v>
      </c>
      <c r="B20" s="15" t="s">
        <v>1314</v>
      </c>
      <c r="C20" s="15" t="s">
        <v>1315</v>
      </c>
      <c r="D20" t="s">
        <v>1358</v>
      </c>
      <c r="F20" s="13" t="s">
        <v>556</v>
      </c>
    </row>
    <row r="21" spans="1:6">
      <c r="A21" s="14" t="s">
        <v>1285</v>
      </c>
      <c r="B21" s="15" t="s">
        <v>1314</v>
      </c>
      <c r="C21" s="15" t="s">
        <v>1316</v>
      </c>
      <c r="D21" t="s">
        <v>1358</v>
      </c>
    </row>
    <row r="22" spans="1:6">
      <c r="A22" s="14" t="s">
        <v>1288</v>
      </c>
      <c r="B22" s="15" t="s">
        <v>1314</v>
      </c>
      <c r="C22" s="15" t="s">
        <v>1317</v>
      </c>
      <c r="D22" t="s">
        <v>1358</v>
      </c>
    </row>
    <row r="23" spans="1:6">
      <c r="A23" s="14" t="s">
        <v>1289</v>
      </c>
      <c r="B23" s="15" t="s">
        <v>1314</v>
      </c>
      <c r="C23" s="15" t="s">
        <v>1318</v>
      </c>
      <c r="D23" t="s">
        <v>1358</v>
      </c>
    </row>
    <row r="24" spans="1:6">
      <c r="A24" s="14" t="s">
        <v>1319</v>
      </c>
      <c r="B24" s="15" t="s">
        <v>1314</v>
      </c>
      <c r="C24" s="15" t="s">
        <v>1320</v>
      </c>
      <c r="D24" t="s">
        <v>1358</v>
      </c>
    </row>
    <row r="25" spans="1:6">
      <c r="A25" s="14" t="s">
        <v>1292</v>
      </c>
      <c r="B25" s="15" t="s">
        <v>1314</v>
      </c>
      <c r="C25" s="15" t="s">
        <v>1321</v>
      </c>
      <c r="D25" t="s">
        <v>1358</v>
      </c>
    </row>
    <row r="26" spans="1:6">
      <c r="A26" s="14" t="s">
        <v>1293</v>
      </c>
      <c r="B26" s="15" t="s">
        <v>1314</v>
      </c>
      <c r="C26" s="15" t="s">
        <v>1322</v>
      </c>
      <c r="D26" t="s">
        <v>1358</v>
      </c>
    </row>
    <row r="27" spans="1:6">
      <c r="A27" s="14" t="s">
        <v>1294</v>
      </c>
      <c r="B27" s="15" t="s">
        <v>1314</v>
      </c>
      <c r="C27" s="15" t="s">
        <v>1323</v>
      </c>
      <c r="D27" t="s">
        <v>1358</v>
      </c>
    </row>
    <row r="28" spans="1:6">
      <c r="A28" s="14" t="s">
        <v>1297</v>
      </c>
      <c r="B28" s="15" t="s">
        <v>1314</v>
      </c>
      <c r="C28" s="15" t="s">
        <v>1324</v>
      </c>
      <c r="D28" t="s">
        <v>1358</v>
      </c>
    </row>
    <row r="29" spans="1:6">
      <c r="A29" s="14" t="s">
        <v>1299</v>
      </c>
      <c r="B29" s="15" t="s">
        <v>1314</v>
      </c>
      <c r="C29" s="15" t="s">
        <v>1325</v>
      </c>
      <c r="D29" t="s">
        <v>1358</v>
      </c>
    </row>
    <row r="30" spans="1:6">
      <c r="A30" s="14" t="s">
        <v>1300</v>
      </c>
      <c r="B30" s="15" t="s">
        <v>1314</v>
      </c>
      <c r="C30" s="15" t="s">
        <v>1326</v>
      </c>
      <c r="D30" t="s">
        <v>1358</v>
      </c>
    </row>
    <row r="31" spans="1:6">
      <c r="A31" s="14" t="s">
        <v>1272</v>
      </c>
      <c r="B31" s="15" t="s">
        <v>1327</v>
      </c>
      <c r="C31" s="15" t="s">
        <v>1328</v>
      </c>
      <c r="D31" t="s">
        <v>1358</v>
      </c>
    </row>
    <row r="32" spans="1:6">
      <c r="A32" s="14" t="s">
        <v>1274</v>
      </c>
      <c r="B32" s="15" t="s">
        <v>1327</v>
      </c>
      <c r="C32" s="15" t="s">
        <v>1329</v>
      </c>
      <c r="D32" t="s">
        <v>1358</v>
      </c>
    </row>
    <row r="33" spans="1:4">
      <c r="A33" s="14" t="s">
        <v>1275</v>
      </c>
      <c r="B33" s="15" t="s">
        <v>1327</v>
      </c>
      <c r="C33" s="15" t="s">
        <v>1330</v>
      </c>
      <c r="D33" t="s">
        <v>1358</v>
      </c>
    </row>
    <row r="34" spans="1:4">
      <c r="A34" s="14" t="s">
        <v>1276</v>
      </c>
      <c r="B34" s="15" t="s">
        <v>1327</v>
      </c>
      <c r="C34" s="15" t="s">
        <v>1331</v>
      </c>
      <c r="D34" t="s">
        <v>1358</v>
      </c>
    </row>
    <row r="35" spans="1:4">
      <c r="A35" s="14" t="s">
        <v>1277</v>
      </c>
      <c r="B35" s="15" t="s">
        <v>1327</v>
      </c>
      <c r="C35" s="15" t="s">
        <v>1332</v>
      </c>
      <c r="D35" t="s">
        <v>1358</v>
      </c>
    </row>
    <row r="36" spans="1:4">
      <c r="A36" s="14" t="s">
        <v>1278</v>
      </c>
      <c r="B36" s="15" t="s">
        <v>1327</v>
      </c>
      <c r="C36" s="15" t="s">
        <v>1333</v>
      </c>
      <c r="D36" t="s">
        <v>1358</v>
      </c>
    </row>
    <row r="37" spans="1:4">
      <c r="A37" s="14" t="s">
        <v>1280</v>
      </c>
      <c r="B37" s="15" t="s">
        <v>1327</v>
      </c>
      <c r="C37" s="15" t="s">
        <v>1334</v>
      </c>
      <c r="D37" t="s">
        <v>1358</v>
      </c>
    </row>
    <row r="38" spans="1:4">
      <c r="A38" s="14" t="s">
        <v>1281</v>
      </c>
      <c r="B38" s="15" t="s">
        <v>1327</v>
      </c>
      <c r="C38" s="15" t="s">
        <v>1335</v>
      </c>
      <c r="D38" t="s">
        <v>1358</v>
      </c>
    </row>
    <row r="39" spans="1:4">
      <c r="A39" s="14" t="s">
        <v>1286</v>
      </c>
      <c r="B39" s="15" t="s">
        <v>1336</v>
      </c>
      <c r="C39" s="15" t="s">
        <v>1337</v>
      </c>
      <c r="D39" t="s">
        <v>1358</v>
      </c>
    </row>
    <row r="40" spans="1:4">
      <c r="A40" s="14" t="s">
        <v>1287</v>
      </c>
      <c r="B40" s="15" t="s">
        <v>1338</v>
      </c>
      <c r="C40" s="15" t="s">
        <v>1339</v>
      </c>
      <c r="D40" t="s">
        <v>1358</v>
      </c>
    </row>
    <row r="41" spans="1:4">
      <c r="A41" s="14" t="s">
        <v>1271</v>
      </c>
      <c r="B41" s="15" t="s">
        <v>1340</v>
      </c>
      <c r="C41" s="15" t="s">
        <v>1341</v>
      </c>
      <c r="D41" t="s">
        <v>1358</v>
      </c>
    </row>
    <row r="42" spans="1:4">
      <c r="A42" s="14" t="s">
        <v>1282</v>
      </c>
      <c r="B42" s="15" t="s">
        <v>1340</v>
      </c>
      <c r="C42" s="15" t="s">
        <v>1342</v>
      </c>
      <c r="D42" t="s">
        <v>1358</v>
      </c>
    </row>
    <row r="43" spans="1:4">
      <c r="A43" s="14" t="s">
        <v>1343</v>
      </c>
      <c r="B43" s="15" t="s">
        <v>1344</v>
      </c>
      <c r="C43" s="15" t="s">
        <v>1345</v>
      </c>
      <c r="D43" t="s">
        <v>1358</v>
      </c>
    </row>
    <row r="44" spans="1:4">
      <c r="A44" s="14" t="s">
        <v>1346</v>
      </c>
      <c r="B44" s="15" t="s">
        <v>1347</v>
      </c>
      <c r="C44" s="15" t="s">
        <v>1348</v>
      </c>
      <c r="D44" t="s">
        <v>1358</v>
      </c>
    </row>
    <row r="45" spans="1:4">
      <c r="A45" s="14" t="s">
        <v>1349</v>
      </c>
      <c r="B45" s="15" t="s">
        <v>1347</v>
      </c>
      <c r="C45" s="15" t="s">
        <v>1350</v>
      </c>
      <c r="D45" t="s">
        <v>1358</v>
      </c>
    </row>
    <row r="46" spans="1:4">
      <c r="A46" s="14" t="s">
        <v>1298</v>
      </c>
      <c r="B46" s="15" t="s">
        <v>1351</v>
      </c>
      <c r="C46" s="15" t="s">
        <v>1352</v>
      </c>
      <c r="D46" t="s">
        <v>1358</v>
      </c>
    </row>
    <row r="47" spans="1:4">
      <c r="A47" s="14" t="s">
        <v>1283</v>
      </c>
      <c r="B47" s="15" t="s">
        <v>1351</v>
      </c>
      <c r="C47" s="15" t="s">
        <v>1353</v>
      </c>
      <c r="D47" t="s">
        <v>1358</v>
      </c>
    </row>
    <row r="48" spans="1:4">
      <c r="A48" s="14" t="s">
        <v>1303</v>
      </c>
      <c r="B48" s="15" t="s">
        <v>1354</v>
      </c>
      <c r="C48" s="15" t="s">
        <v>1355</v>
      </c>
      <c r="D48" t="s">
        <v>1358</v>
      </c>
    </row>
    <row r="49" spans="1:4">
      <c r="A49" s="14" t="s">
        <v>1356</v>
      </c>
      <c r="D49" t="s">
        <v>1359</v>
      </c>
    </row>
    <row r="50" spans="1:4">
      <c r="A50" s="14" t="s">
        <v>1360</v>
      </c>
      <c r="B50" s="15" t="s">
        <v>1361</v>
      </c>
      <c r="C50" s="15" t="s">
        <v>1362</v>
      </c>
      <c r="D50" t="s">
        <v>1359</v>
      </c>
    </row>
    <row r="51" spans="1:4">
      <c r="A51" s="14" t="s">
        <v>1363</v>
      </c>
      <c r="B51" s="15" t="s">
        <v>1364</v>
      </c>
      <c r="C51" s="15" t="s">
        <v>1365</v>
      </c>
      <c r="D51" t="s">
        <v>1359</v>
      </c>
    </row>
    <row r="52" spans="1:4">
      <c r="A52" s="14" t="s">
        <v>1366</v>
      </c>
      <c r="B52" s="15" t="s">
        <v>1361</v>
      </c>
      <c r="C52" s="15" t="s">
        <v>1367</v>
      </c>
      <c r="D52" t="s">
        <v>1359</v>
      </c>
    </row>
    <row r="53" spans="1:4">
      <c r="A53" s="14" t="s">
        <v>1368</v>
      </c>
      <c r="B53" s="15" t="s">
        <v>1361</v>
      </c>
      <c r="C53" s="15" t="s">
        <v>1369</v>
      </c>
      <c r="D53" t="s">
        <v>1359</v>
      </c>
    </row>
    <row r="54" spans="1:4">
      <c r="A54" s="14" t="s">
        <v>1370</v>
      </c>
      <c r="B54" s="15" t="s">
        <v>1371</v>
      </c>
      <c r="C54" s="15" t="s">
        <v>1372</v>
      </c>
      <c r="D54" t="s">
        <v>1359</v>
      </c>
    </row>
    <row r="55" spans="1:4">
      <c r="A55" s="14" t="s">
        <v>1373</v>
      </c>
      <c r="B55" s="15" t="s">
        <v>1374</v>
      </c>
      <c r="C55" s="15" t="s">
        <v>1375</v>
      </c>
      <c r="D55" t="s">
        <v>1359</v>
      </c>
    </row>
    <row r="56" spans="1:4">
      <c r="A56" s="14" t="s">
        <v>1376</v>
      </c>
      <c r="B56" s="15" t="s">
        <v>1377</v>
      </c>
      <c r="C56" s="15" t="s">
        <v>1378</v>
      </c>
      <c r="D56" t="s">
        <v>1359</v>
      </c>
    </row>
    <row r="57" spans="1:4">
      <c r="A57" s="14" t="s">
        <v>1379</v>
      </c>
      <c r="B57" s="15" t="s">
        <v>1314</v>
      </c>
      <c r="C57" s="15" t="s">
        <v>1380</v>
      </c>
      <c r="D57" t="s">
        <v>1359</v>
      </c>
    </row>
    <row r="58" spans="1:4">
      <c r="A58" s="14" t="s">
        <v>1381</v>
      </c>
      <c r="B58" s="15" t="s">
        <v>1314</v>
      </c>
      <c r="C58" s="15" t="s">
        <v>1382</v>
      </c>
      <c r="D58" t="s">
        <v>1359</v>
      </c>
    </row>
    <row r="59" spans="1:4">
      <c r="A59" s="14" t="s">
        <v>1383</v>
      </c>
      <c r="B59" s="15" t="s">
        <v>1314</v>
      </c>
      <c r="C59" s="15" t="s">
        <v>1384</v>
      </c>
      <c r="D59" t="s">
        <v>1359</v>
      </c>
    </row>
    <row r="60" spans="1:4">
      <c r="A60" s="14" t="s">
        <v>1385</v>
      </c>
      <c r="B60" s="15" t="s">
        <v>1314</v>
      </c>
      <c r="C60" s="15" t="s">
        <v>1386</v>
      </c>
      <c r="D60" t="s">
        <v>1359</v>
      </c>
    </row>
    <row r="61" spans="1:4">
      <c r="A61" s="14" t="s">
        <v>1387</v>
      </c>
      <c r="B61" s="15" t="s">
        <v>1314</v>
      </c>
      <c r="C61" s="15" t="s">
        <v>1388</v>
      </c>
      <c r="D61" t="s">
        <v>1359</v>
      </c>
    </row>
    <row r="62" spans="1:4">
      <c r="A62" s="14" t="s">
        <v>1389</v>
      </c>
      <c r="B62" s="15" t="s">
        <v>1314</v>
      </c>
      <c r="C62" s="15" t="s">
        <v>1390</v>
      </c>
      <c r="D62" t="s">
        <v>1359</v>
      </c>
    </row>
    <row r="63" spans="1:4">
      <c r="A63" s="14" t="s">
        <v>1391</v>
      </c>
      <c r="B63" s="15" t="s">
        <v>1314</v>
      </c>
      <c r="C63" s="15" t="s">
        <v>1392</v>
      </c>
      <c r="D63" t="s">
        <v>1359</v>
      </c>
    </row>
    <row r="64" spans="1:4">
      <c r="A64" s="14" t="s">
        <v>1393</v>
      </c>
      <c r="B64" s="15" t="s">
        <v>1327</v>
      </c>
      <c r="C64" s="15" t="s">
        <v>1394</v>
      </c>
      <c r="D64" t="s">
        <v>1359</v>
      </c>
    </row>
    <row r="65" spans="1:4">
      <c r="A65" s="14" t="s">
        <v>1395</v>
      </c>
      <c r="B65" s="15" t="s">
        <v>1327</v>
      </c>
      <c r="C65" s="15" t="s">
        <v>1396</v>
      </c>
      <c r="D65" t="s">
        <v>1359</v>
      </c>
    </row>
    <row r="66" spans="1:4">
      <c r="A66" s="14" t="s">
        <v>1397</v>
      </c>
      <c r="B66" s="15" t="s">
        <v>1327</v>
      </c>
      <c r="C66" s="15" t="s">
        <v>1398</v>
      </c>
      <c r="D66" t="s">
        <v>1359</v>
      </c>
    </row>
    <row r="67" spans="1:4">
      <c r="A67" s="14" t="s">
        <v>1399</v>
      </c>
      <c r="B67" s="15" t="s">
        <v>1400</v>
      </c>
      <c r="C67" s="15" t="s">
        <v>1401</v>
      </c>
      <c r="D67" t="s">
        <v>1359</v>
      </c>
    </row>
    <row r="68" spans="1:4">
      <c r="A68" s="14" t="s">
        <v>1402</v>
      </c>
      <c r="B68" s="15" t="s">
        <v>1403</v>
      </c>
      <c r="C68" s="15" t="s">
        <v>1404</v>
      </c>
      <c r="D68" t="s">
        <v>1359</v>
      </c>
    </row>
    <row r="69" spans="1:4">
      <c r="A69" s="14" t="s">
        <v>1405</v>
      </c>
      <c r="B69" s="15" t="s">
        <v>1347</v>
      </c>
      <c r="C69" s="15" t="s">
        <v>1406</v>
      </c>
      <c r="D69" t="s">
        <v>1359</v>
      </c>
    </row>
    <row r="70" spans="1:4">
      <c r="A70" s="14" t="s">
        <v>1407</v>
      </c>
      <c r="B70" s="15" t="s">
        <v>1347</v>
      </c>
      <c r="C70" s="15" t="s">
        <v>1408</v>
      </c>
      <c r="D70" t="s">
        <v>1359</v>
      </c>
    </row>
    <row r="71" spans="1:4">
      <c r="A71" s="14" t="s">
        <v>1409</v>
      </c>
      <c r="B71" s="15" t="s">
        <v>1410</v>
      </c>
      <c r="C71" s="15" t="s">
        <v>1411</v>
      </c>
      <c r="D71" t="s">
        <v>1359</v>
      </c>
    </row>
  </sheetData>
  <pageMargins left="0.511811024" right="0.511811024" top="0.78740157499999996" bottom="0.78740157499999996" header="0.31496062000000002" footer="0.31496062000000002"/>
  <pageSetup paperSize="9" orientation="portrait" horizontalDpi="0" verticalDpi="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777D1-60D5-054C-9954-E8435D50C849}">
  <dimension ref="A1:C42"/>
  <sheetViews>
    <sheetView workbookViewId="0">
      <selection activeCell="G25" sqref="G25"/>
    </sheetView>
  </sheetViews>
  <sheetFormatPr baseColWidth="10" defaultRowHeight="15"/>
  <cols>
    <col min="1" max="1" width="51.6640625" bestFit="1" customWidth="1"/>
    <col min="2" max="2" width="16.5" bestFit="1" customWidth="1"/>
  </cols>
  <sheetData>
    <row r="1" spans="1:2">
      <c r="B1" t="s">
        <v>477</v>
      </c>
    </row>
    <row r="2" spans="1:2">
      <c r="A2" s="28" t="s">
        <v>478</v>
      </c>
      <c r="B2" s="28" t="s">
        <v>479</v>
      </c>
    </row>
    <row r="3" spans="1:2">
      <c r="A3" s="29" t="s">
        <v>480</v>
      </c>
      <c r="B3" s="31">
        <v>22064.880000000001</v>
      </c>
    </row>
    <row r="4" spans="1:2">
      <c r="A4" s="29" t="s">
        <v>481</v>
      </c>
      <c r="B4" s="31">
        <v>21452.03</v>
      </c>
    </row>
    <row r="5" spans="1:2">
      <c r="A5" s="29" t="s">
        <v>482</v>
      </c>
      <c r="B5" s="31">
        <v>11450.99</v>
      </c>
    </row>
    <row r="6" spans="1:2" ht="16" customHeight="1">
      <c r="A6" s="29" t="s">
        <v>483</v>
      </c>
      <c r="B6" s="31">
        <v>6936.77</v>
      </c>
    </row>
    <row r="7" spans="1:2">
      <c r="A7" s="30" t="s">
        <v>484</v>
      </c>
      <c r="B7" s="30" t="s">
        <v>484</v>
      </c>
    </row>
    <row r="8" spans="1:2">
      <c r="A8" s="28" t="s">
        <v>485</v>
      </c>
      <c r="B8" s="28"/>
    </row>
    <row r="9" spans="1:2">
      <c r="A9" s="29" t="s">
        <v>486</v>
      </c>
      <c r="B9" s="31">
        <v>10005.08</v>
      </c>
    </row>
    <row r="10" spans="1:2">
      <c r="A10" s="29" t="s">
        <v>487</v>
      </c>
      <c r="B10" s="31">
        <v>6043.1</v>
      </c>
    </row>
    <row r="11" spans="1:2">
      <c r="A11" s="29" t="s">
        <v>488</v>
      </c>
      <c r="B11" s="31">
        <v>4186.6499999999996</v>
      </c>
    </row>
    <row r="12" spans="1:2">
      <c r="A12" s="29" t="s">
        <v>489</v>
      </c>
      <c r="B12" s="31">
        <v>4015.32</v>
      </c>
    </row>
    <row r="13" spans="1:2">
      <c r="A13" s="29" t="s">
        <v>490</v>
      </c>
      <c r="B13" s="31">
        <v>3007.41</v>
      </c>
    </row>
    <row r="14" spans="1:2">
      <c r="A14" s="29" t="s">
        <v>491</v>
      </c>
      <c r="B14" s="31">
        <v>2016.68</v>
      </c>
    </row>
    <row r="15" spans="1:2">
      <c r="A15" s="28" t="s">
        <v>492</v>
      </c>
      <c r="B15" s="28" t="s">
        <v>493</v>
      </c>
    </row>
    <row r="16" spans="1:2">
      <c r="A16" s="29" t="s">
        <v>494</v>
      </c>
      <c r="B16" s="31">
        <v>21035.97</v>
      </c>
    </row>
    <row r="17" spans="1:3">
      <c r="A17" s="28" t="s">
        <v>495</v>
      </c>
      <c r="B17" s="28" t="s">
        <v>493</v>
      </c>
    </row>
    <row r="18" spans="1:3">
      <c r="A18" s="29" t="s">
        <v>496</v>
      </c>
      <c r="B18" s="31">
        <v>5823.02</v>
      </c>
    </row>
    <row r="22" spans="1:3">
      <c r="A22" t="s">
        <v>476</v>
      </c>
      <c r="B22" t="s">
        <v>5</v>
      </c>
      <c r="C22" t="s">
        <v>3</v>
      </c>
    </row>
    <row r="23" spans="1:3">
      <c r="A23" t="s">
        <v>247</v>
      </c>
      <c r="B23" s="1">
        <v>0</v>
      </c>
      <c r="C23" s="2">
        <f>B23/SUM($B$23:$B$29)</f>
        <v>0</v>
      </c>
    </row>
    <row r="24" spans="1:3">
      <c r="A24" t="s">
        <v>248</v>
      </c>
      <c r="B24" s="1">
        <v>159247.66999999998</v>
      </c>
      <c r="C24" s="2">
        <f t="shared" ref="C24:C29" si="0">B24/SUM($B$23:$B$29)</f>
        <v>0.69728985193506565</v>
      </c>
    </row>
    <row r="25" spans="1:3">
      <c r="A25" t="s">
        <v>249</v>
      </c>
      <c r="B25" s="1">
        <v>0</v>
      </c>
      <c r="C25" s="2">
        <f t="shared" si="0"/>
        <v>0</v>
      </c>
    </row>
    <row r="26" spans="1:3">
      <c r="A26" t="s">
        <v>250</v>
      </c>
      <c r="B26" s="1">
        <f>5823</f>
        <v>5823</v>
      </c>
      <c r="C26" s="2">
        <f t="shared" si="0"/>
        <v>2.5496880474407492E-2</v>
      </c>
    </row>
    <row r="27" spans="1:3">
      <c r="A27" t="s">
        <v>497</v>
      </c>
      <c r="B27" s="1">
        <v>13000</v>
      </c>
      <c r="C27" s="2">
        <f t="shared" si="0"/>
        <v>5.6922453403279651E-2</v>
      </c>
    </row>
    <row r="28" spans="1:3">
      <c r="A28" t="s">
        <v>498</v>
      </c>
      <c r="B28" s="1">
        <v>25222.620000000006</v>
      </c>
      <c r="C28" s="2">
        <f t="shared" si="0"/>
        <v>0.11044103166604843</v>
      </c>
    </row>
    <row r="29" spans="1:3">
      <c r="A29" t="s">
        <v>499</v>
      </c>
      <c r="B29" s="1">
        <v>25087.59</v>
      </c>
      <c r="C29" s="2">
        <f t="shared" si="0"/>
        <v>0.10984978252119881</v>
      </c>
    </row>
    <row r="30" spans="1:3">
      <c r="B30" s="1"/>
    </row>
    <row r="31" spans="1:3">
      <c r="B31" s="1"/>
    </row>
    <row r="32" spans="1:3">
      <c r="B32" s="1"/>
    </row>
    <row r="37" spans="2:3">
      <c r="B37" s="1"/>
      <c r="C37" s="2"/>
    </row>
    <row r="38" spans="2:3">
      <c r="B38" s="1"/>
      <c r="C38" s="2"/>
    </row>
    <row r="39" spans="2:3">
      <c r="B39" s="1"/>
      <c r="C39" s="2"/>
    </row>
    <row r="40" spans="2:3">
      <c r="B40" s="1"/>
      <c r="C40" s="2"/>
    </row>
    <row r="41" spans="2:3">
      <c r="B41" s="1"/>
      <c r="C41" s="2"/>
    </row>
    <row r="42" spans="2:3">
      <c r="B42" s="1"/>
      <c r="C42" s="2"/>
    </row>
  </sheetData>
  <pageMargins left="0.511811024" right="0.511811024" top="0.78740157499999996" bottom="0.78740157499999996" header="0.31496062000000002" footer="0.3149606200000000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1D40C-9293-874C-83AC-19DAD7346BB5}">
  <dimension ref="A1:C14"/>
  <sheetViews>
    <sheetView workbookViewId="0">
      <selection activeCell="A3" sqref="A3"/>
    </sheetView>
  </sheetViews>
  <sheetFormatPr baseColWidth="10" defaultRowHeight="15"/>
  <cols>
    <col min="2" max="2" width="13.5" bestFit="1" customWidth="1"/>
  </cols>
  <sheetData>
    <row r="1" spans="1:3">
      <c r="A1" t="s">
        <v>235</v>
      </c>
      <c r="B1" s="1">
        <v>100000</v>
      </c>
    </row>
    <row r="2" spans="1:3">
      <c r="A2" t="s">
        <v>240</v>
      </c>
      <c r="B2" s="23">
        <v>45669</v>
      </c>
    </row>
    <row r="3" spans="1:3">
      <c r="A3" t="s">
        <v>227</v>
      </c>
      <c r="B3" s="1">
        <v>0</v>
      </c>
    </row>
    <row r="4" spans="1:3">
      <c r="A4" t="s">
        <v>234</v>
      </c>
      <c r="B4" s="1">
        <v>15000</v>
      </c>
      <c r="C4" t="s">
        <v>236</v>
      </c>
    </row>
    <row r="5" spans="1:3">
      <c r="A5" t="s">
        <v>239</v>
      </c>
      <c r="B5" s="1">
        <v>7500</v>
      </c>
      <c r="C5" t="s">
        <v>236</v>
      </c>
    </row>
    <row r="6" spans="1:3">
      <c r="A6" t="s">
        <v>228</v>
      </c>
      <c r="B6" s="1">
        <v>7500</v>
      </c>
      <c r="C6" t="s">
        <v>236</v>
      </c>
    </row>
    <row r="7" spans="1:3">
      <c r="A7" t="s">
        <v>229</v>
      </c>
      <c r="B7" s="1">
        <v>10000</v>
      </c>
      <c r="C7" t="s">
        <v>236</v>
      </c>
    </row>
    <row r="8" spans="1:3">
      <c r="A8" t="s">
        <v>230</v>
      </c>
      <c r="B8" s="1">
        <v>5000</v>
      </c>
      <c r="C8" t="s">
        <v>236</v>
      </c>
    </row>
    <row r="9" spans="1:3">
      <c r="A9" t="s">
        <v>231</v>
      </c>
      <c r="B9" s="1">
        <v>0</v>
      </c>
    </row>
    <row r="10" spans="1:3">
      <c r="A10" t="s">
        <v>232</v>
      </c>
      <c r="B10" s="1">
        <v>10000</v>
      </c>
      <c r="C10" t="s">
        <v>236</v>
      </c>
    </row>
    <row r="11" spans="1:3">
      <c r="A11" t="s">
        <v>234</v>
      </c>
      <c r="B11" s="1">
        <v>0</v>
      </c>
    </row>
    <row r="12" spans="1:3">
      <c r="A12" t="s">
        <v>237</v>
      </c>
      <c r="B12" s="1">
        <v>25000</v>
      </c>
      <c r="C12" t="s">
        <v>236</v>
      </c>
    </row>
    <row r="13" spans="1:3">
      <c r="A13" t="s">
        <v>238</v>
      </c>
      <c r="B13" s="1">
        <v>20000</v>
      </c>
      <c r="C13" t="s">
        <v>236</v>
      </c>
    </row>
    <row r="14" spans="1:3">
      <c r="A14" t="s">
        <v>233</v>
      </c>
      <c r="B14" s="1">
        <f>B1-SUM(B3:B13)</f>
        <v>0</v>
      </c>
    </row>
  </sheetData>
  <pageMargins left="0.511811024" right="0.511811024" top="0.78740157499999996" bottom="0.78740157499999996" header="0.31496062000000002" footer="0.3149606200000000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C20C6-3D63-4545-B4B1-E35EB38E5F97}">
  <dimension ref="A1:H42"/>
  <sheetViews>
    <sheetView workbookViewId="0">
      <selection activeCell="F2" sqref="F2:H9"/>
    </sheetView>
  </sheetViews>
  <sheetFormatPr baseColWidth="10" defaultRowHeight="15"/>
  <cols>
    <col min="1" max="1" width="30.1640625" bestFit="1" customWidth="1"/>
    <col min="2" max="2" width="12.5" bestFit="1" customWidth="1"/>
    <col min="4" max="4" width="12" bestFit="1" customWidth="1"/>
    <col min="6" max="6" width="25.83203125" bestFit="1" customWidth="1"/>
  </cols>
  <sheetData>
    <row r="1" spans="1:8">
      <c r="A1" t="s">
        <v>241</v>
      </c>
      <c r="B1" s="23">
        <v>45671</v>
      </c>
    </row>
    <row r="2" spans="1:8">
      <c r="A2" t="s">
        <v>242</v>
      </c>
      <c r="B2">
        <f>95+51</f>
        <v>146</v>
      </c>
      <c r="C2" t="s">
        <v>245</v>
      </c>
      <c r="F2" s="14" t="s">
        <v>157</v>
      </c>
      <c r="G2" s="14" t="s">
        <v>158</v>
      </c>
      <c r="H2" s="14" t="s">
        <v>159</v>
      </c>
    </row>
    <row r="3" spans="1:8">
      <c r="A3" t="s">
        <v>243</v>
      </c>
      <c r="B3">
        <v>18</v>
      </c>
      <c r="C3" t="s">
        <v>244</v>
      </c>
      <c r="F3" s="14" t="s">
        <v>160</v>
      </c>
      <c r="G3" s="14" t="s">
        <v>161</v>
      </c>
      <c r="H3" s="14" t="s">
        <v>162</v>
      </c>
    </row>
    <row r="4" spans="1:8">
      <c r="F4" s="14" t="s">
        <v>164</v>
      </c>
      <c r="G4" s="15" t="s">
        <v>163</v>
      </c>
      <c r="H4" s="15" t="s">
        <v>165</v>
      </c>
    </row>
    <row r="5" spans="1:8">
      <c r="A5" t="s">
        <v>476</v>
      </c>
      <c r="B5" t="s">
        <v>5</v>
      </c>
      <c r="C5" t="s">
        <v>3</v>
      </c>
      <c r="F5" s="14" t="s">
        <v>166</v>
      </c>
      <c r="G5" s="15" t="s">
        <v>167</v>
      </c>
      <c r="H5" s="15" t="s">
        <v>163</v>
      </c>
    </row>
    <row r="6" spans="1:8">
      <c r="A6" t="s">
        <v>247</v>
      </c>
      <c r="B6" s="1">
        <v>45345</v>
      </c>
      <c r="C6" s="2">
        <f>B6/SUM($B$6:$B$12)</f>
        <v>0.2754759850795232</v>
      </c>
      <c r="F6" s="14" t="s">
        <v>168</v>
      </c>
      <c r="G6" s="16">
        <v>0.05</v>
      </c>
      <c r="H6" s="15" t="s">
        <v>163</v>
      </c>
    </row>
    <row r="7" spans="1:8">
      <c r="A7" t="s">
        <v>248</v>
      </c>
      <c r="B7" s="1">
        <v>32600</v>
      </c>
      <c r="C7" s="2">
        <f t="shared" ref="C7:C12" si="0">B7/SUM($B$6:$B$12)</f>
        <v>0.19804867380289903</v>
      </c>
      <c r="F7" s="14" t="s">
        <v>169</v>
      </c>
      <c r="G7" s="16">
        <v>0</v>
      </c>
      <c r="H7" s="15" t="s">
        <v>170</v>
      </c>
    </row>
    <row r="8" spans="1:8">
      <c r="A8" t="s">
        <v>249</v>
      </c>
      <c r="B8" s="1">
        <v>12387</v>
      </c>
      <c r="C8" s="2">
        <f t="shared" si="0"/>
        <v>7.525242093240829E-2</v>
      </c>
      <c r="F8" s="14" t="s">
        <v>171</v>
      </c>
      <c r="G8" s="16">
        <v>0</v>
      </c>
      <c r="H8" s="15" t="s">
        <v>172</v>
      </c>
    </row>
    <row r="9" spans="1:8">
      <c r="A9" t="s">
        <v>250</v>
      </c>
      <c r="B9" s="1">
        <v>5274</v>
      </c>
      <c r="C9" s="2">
        <f t="shared" si="0"/>
        <v>3.2040144344677592E-2</v>
      </c>
      <c r="F9" s="14" t="s">
        <v>173</v>
      </c>
      <c r="G9" s="15" t="s">
        <v>174</v>
      </c>
      <c r="H9" s="16">
        <v>0.04</v>
      </c>
    </row>
    <row r="10" spans="1:8">
      <c r="A10" t="s">
        <v>251</v>
      </c>
      <c r="B10" s="1">
        <v>10000</v>
      </c>
      <c r="C10" s="2">
        <f t="shared" si="0"/>
        <v>6.0751126933404613E-2</v>
      </c>
    </row>
    <row r="11" spans="1:8">
      <c r="A11" t="s">
        <v>252</v>
      </c>
      <c r="B11" s="1">
        <v>8000</v>
      </c>
      <c r="C11" s="2">
        <f t="shared" si="0"/>
        <v>4.8600901546723689E-2</v>
      </c>
    </row>
    <row r="12" spans="1:8">
      <c r="A12" t="s">
        <v>253</v>
      </c>
      <c r="B12" s="1">
        <v>51000</v>
      </c>
      <c r="C12" s="2">
        <f t="shared" si="0"/>
        <v>0.30983074736036353</v>
      </c>
    </row>
    <row r="15" spans="1:8">
      <c r="A15" t="s">
        <v>466</v>
      </c>
    </row>
    <row r="16" spans="1:8">
      <c r="A16" s="19" t="s">
        <v>467</v>
      </c>
      <c r="B16" s="26">
        <v>20400</v>
      </c>
    </row>
    <row r="17" spans="1:4">
      <c r="A17" t="s">
        <v>468</v>
      </c>
      <c r="B17" s="26">
        <v>12750</v>
      </c>
    </row>
    <row r="18" spans="1:4">
      <c r="A18" t="s">
        <v>469</v>
      </c>
      <c r="B18" s="26">
        <v>7650</v>
      </c>
    </row>
    <row r="19" spans="1:4">
      <c r="A19" t="s">
        <v>471</v>
      </c>
      <c r="B19" s="26">
        <v>5100</v>
      </c>
    </row>
    <row r="20" spans="1:4">
      <c r="A20" t="s">
        <v>470</v>
      </c>
      <c r="B20" s="26">
        <v>5100</v>
      </c>
    </row>
    <row r="24" spans="1:4">
      <c r="A24" t="s">
        <v>472</v>
      </c>
    </row>
    <row r="25" spans="1:4">
      <c r="A25" s="6" t="s">
        <v>246</v>
      </c>
      <c r="B25" s="6" t="s">
        <v>5</v>
      </c>
      <c r="C25" s="6" t="s">
        <v>474</v>
      </c>
      <c r="D25" s="6" t="s">
        <v>473</v>
      </c>
    </row>
    <row r="26" spans="1:4">
      <c r="A26" s="6" t="s">
        <v>247</v>
      </c>
      <c r="B26" s="27">
        <v>45345</v>
      </c>
      <c r="C26" s="10">
        <f>B26/SUM($B$26:$B$30)</f>
        <v>0.2754759850795232</v>
      </c>
      <c r="D26" s="9">
        <v>0.06</v>
      </c>
    </row>
    <row r="27" spans="1:4">
      <c r="A27" s="6" t="s">
        <v>248</v>
      </c>
      <c r="B27" s="27">
        <f>32600+B16+B18+B11+B10</f>
        <v>78650</v>
      </c>
      <c r="C27" s="10">
        <f t="shared" ref="C27:C30" si="1">B27/SUM($B$26:$B$30)</f>
        <v>0.47780761333122729</v>
      </c>
      <c r="D27" s="9">
        <v>0.45</v>
      </c>
    </row>
    <row r="28" spans="1:4">
      <c r="A28" s="6" t="s">
        <v>249</v>
      </c>
      <c r="B28" s="27">
        <v>12387</v>
      </c>
      <c r="C28" s="10">
        <f t="shared" si="1"/>
        <v>7.525242093240829E-2</v>
      </c>
      <c r="D28" s="9">
        <v>0.03</v>
      </c>
    </row>
    <row r="29" spans="1:4">
      <c r="A29" s="6" t="s">
        <v>250</v>
      </c>
      <c r="B29" s="27">
        <f>5274+B17</f>
        <v>18024</v>
      </c>
      <c r="C29" s="10">
        <f t="shared" si="1"/>
        <v>0.10949783118476848</v>
      </c>
      <c r="D29" s="9">
        <v>0.28000000000000003</v>
      </c>
    </row>
    <row r="30" spans="1:4">
      <c r="A30" s="6" t="s">
        <v>37</v>
      </c>
      <c r="B30" s="27">
        <f>B20+B19</f>
        <v>10200</v>
      </c>
      <c r="C30" s="10">
        <f t="shared" si="1"/>
        <v>6.1966149472072705E-2</v>
      </c>
      <c r="D30" s="9">
        <v>0.12</v>
      </c>
    </row>
    <row r="31" spans="1:4">
      <c r="A31" s="6" t="s">
        <v>475</v>
      </c>
      <c r="B31" s="7">
        <v>0</v>
      </c>
      <c r="C31" s="10">
        <v>0</v>
      </c>
      <c r="D31" s="9">
        <v>0.04</v>
      </c>
    </row>
    <row r="35" spans="1:3">
      <c r="A35" s="14"/>
      <c r="B35" s="14"/>
      <c r="C35" s="14"/>
    </row>
    <row r="36" spans="1:3">
      <c r="A36" s="14"/>
      <c r="B36" s="14"/>
      <c r="C36" s="14"/>
    </row>
    <row r="37" spans="1:3">
      <c r="A37" s="14"/>
      <c r="B37" s="15"/>
      <c r="C37" s="15"/>
    </row>
    <row r="38" spans="1:3">
      <c r="A38" s="14"/>
      <c r="B38" s="15"/>
      <c r="C38" s="15"/>
    </row>
    <row r="39" spans="1:3">
      <c r="A39" s="14"/>
      <c r="B39" s="16"/>
      <c r="C39" s="15"/>
    </row>
    <row r="40" spans="1:3">
      <c r="A40" s="14"/>
      <c r="B40" s="16"/>
      <c r="C40" s="15"/>
    </row>
    <row r="41" spans="1:3">
      <c r="A41" s="14"/>
      <c r="B41" s="16"/>
      <c r="C41" s="15"/>
    </row>
    <row r="42" spans="1:3">
      <c r="A42" s="14"/>
      <c r="B42" s="15"/>
      <c r="C42" s="16"/>
    </row>
  </sheetData>
  <pageMargins left="0.511811024" right="0.511811024" top="0.78740157499999996" bottom="0.78740157499999996" header="0.31496062000000002" footer="0.31496062000000002"/>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433EA-6FA0-F341-89F6-2C037479CC0C}">
  <dimension ref="A1:E69"/>
  <sheetViews>
    <sheetView workbookViewId="0">
      <selection activeCell="D1" sqref="D1:D1048576"/>
    </sheetView>
  </sheetViews>
  <sheetFormatPr baseColWidth="10" defaultRowHeight="15"/>
  <cols>
    <col min="1" max="1" width="14.5" bestFit="1" customWidth="1"/>
    <col min="2" max="2" width="7.6640625" customWidth="1"/>
    <col min="3" max="3" width="8.33203125" bestFit="1" customWidth="1"/>
    <col min="4" max="4" width="19" bestFit="1" customWidth="1"/>
    <col min="5" max="5" width="18.1640625" bestFit="1" customWidth="1"/>
  </cols>
  <sheetData>
    <row r="1" spans="1:5">
      <c r="A1" t="s">
        <v>175</v>
      </c>
      <c r="B1" s="19" t="s">
        <v>62</v>
      </c>
      <c r="C1" s="19" t="s">
        <v>176</v>
      </c>
      <c r="D1" t="s">
        <v>177</v>
      </c>
      <c r="E1" t="s">
        <v>178</v>
      </c>
    </row>
    <row r="2" spans="1:5">
      <c r="A2" t="s">
        <v>179</v>
      </c>
      <c r="B2" s="19" t="s">
        <v>180</v>
      </c>
      <c r="C2" s="18">
        <v>8.7059999999999998E-2</v>
      </c>
      <c r="D2">
        <v>136</v>
      </c>
      <c r="E2" s="5">
        <v>8.7499999999999994E-2</v>
      </c>
    </row>
    <row r="3" spans="1:5">
      <c r="A3" t="s">
        <v>179</v>
      </c>
      <c r="B3" s="19" t="s">
        <v>181</v>
      </c>
      <c r="C3" s="18">
        <v>8.7059999999999998E-2</v>
      </c>
      <c r="D3">
        <v>115</v>
      </c>
      <c r="E3" s="5">
        <v>0.10279999999999999</v>
      </c>
    </row>
    <row r="4" spans="1:5">
      <c r="A4" t="s">
        <v>182</v>
      </c>
      <c r="B4" s="19" t="s">
        <v>183</v>
      </c>
      <c r="C4" s="18">
        <v>6.2190000000000002E-2</v>
      </c>
      <c r="D4">
        <v>110</v>
      </c>
      <c r="E4" s="5">
        <v>7.3800000000000004E-2</v>
      </c>
    </row>
    <row r="5" spans="1:5">
      <c r="A5" t="s">
        <v>182</v>
      </c>
      <c r="B5" s="19" t="s">
        <v>184</v>
      </c>
      <c r="C5" s="18">
        <v>5.722E-2</v>
      </c>
      <c r="D5">
        <v>85</v>
      </c>
      <c r="E5" s="5">
        <v>0.1158</v>
      </c>
    </row>
    <row r="6" spans="1:5">
      <c r="A6" t="s">
        <v>182</v>
      </c>
      <c r="B6" s="19" t="s">
        <v>185</v>
      </c>
      <c r="C6" s="18">
        <v>3.7310000000000003E-2</v>
      </c>
      <c r="D6">
        <v>92</v>
      </c>
      <c r="E6" s="5">
        <v>8.9800000000000005E-2</v>
      </c>
    </row>
    <row r="7" spans="1:5">
      <c r="A7" t="s">
        <v>186</v>
      </c>
      <c r="B7" s="19" t="s">
        <v>187</v>
      </c>
      <c r="C7" s="18">
        <v>4.9750000000000003E-2</v>
      </c>
      <c r="D7">
        <v>100</v>
      </c>
      <c r="E7" s="5">
        <v>8.3900000000000002E-2</v>
      </c>
    </row>
    <row r="8" spans="1:5">
      <c r="A8" t="s">
        <v>186</v>
      </c>
      <c r="B8" s="19" t="s">
        <v>188</v>
      </c>
      <c r="C8" s="18">
        <v>3.7310000000000003E-2</v>
      </c>
      <c r="D8">
        <v>125</v>
      </c>
      <c r="E8" s="5">
        <v>8.3100000000000007E-2</v>
      </c>
    </row>
    <row r="9" spans="1:5">
      <c r="A9" t="s">
        <v>186</v>
      </c>
      <c r="B9" s="19" t="s">
        <v>189</v>
      </c>
      <c r="C9" s="18">
        <v>3.7310000000000003E-2</v>
      </c>
      <c r="D9">
        <v>80</v>
      </c>
      <c r="E9" s="5">
        <v>0.10890000000000001</v>
      </c>
    </row>
    <row r="10" spans="1:5">
      <c r="A10" t="s">
        <v>190</v>
      </c>
      <c r="B10" s="19" t="s">
        <v>191</v>
      </c>
      <c r="C10" s="18">
        <v>8.7059999999999998E-2</v>
      </c>
      <c r="D10">
        <v>95</v>
      </c>
      <c r="E10" s="5">
        <v>0.1338</v>
      </c>
    </row>
    <row r="11" spans="1:5">
      <c r="A11" t="s">
        <v>190</v>
      </c>
      <c r="B11" s="19" t="s">
        <v>192</v>
      </c>
      <c r="C11" s="18">
        <v>7.4630000000000002E-2</v>
      </c>
      <c r="D11">
        <v>81</v>
      </c>
      <c r="E11" s="5">
        <v>0.13439999999999999</v>
      </c>
    </row>
    <row r="12" spans="1:5">
      <c r="A12" t="s">
        <v>190</v>
      </c>
      <c r="B12" s="19" t="s">
        <v>193</v>
      </c>
      <c r="C12" s="18">
        <v>7.4630000000000002E-2</v>
      </c>
      <c r="D12">
        <v>10</v>
      </c>
      <c r="E12" s="5">
        <v>0.12509999999999999</v>
      </c>
    </row>
    <row r="13" spans="1:5">
      <c r="A13" t="s">
        <v>190</v>
      </c>
      <c r="B13" s="19" t="s">
        <v>194</v>
      </c>
      <c r="C13" s="18">
        <v>6.9650000000000004E-2</v>
      </c>
      <c r="D13">
        <v>8.9</v>
      </c>
      <c r="E13" s="5">
        <v>0.13519999999999999</v>
      </c>
    </row>
    <row r="14" spans="1:5">
      <c r="A14" t="s">
        <v>190</v>
      </c>
      <c r="B14" s="19" t="s">
        <v>195</v>
      </c>
      <c r="C14" s="18">
        <v>6.2190000000000002E-2</v>
      </c>
      <c r="D14">
        <v>9.65</v>
      </c>
      <c r="E14" s="5">
        <v>0.14400000000000002</v>
      </c>
    </row>
    <row r="15" spans="1:5">
      <c r="A15" t="s">
        <v>196</v>
      </c>
      <c r="B15" s="19" t="s">
        <v>197</v>
      </c>
      <c r="C15" s="18">
        <v>6.2190000000000002E-2</v>
      </c>
      <c r="D15">
        <v>9.65</v>
      </c>
      <c r="E15" s="5">
        <v>0.14249999999999999</v>
      </c>
    </row>
    <row r="16" spans="1:5">
      <c r="A16" t="s">
        <v>198</v>
      </c>
      <c r="B16" s="19" t="s">
        <v>199</v>
      </c>
      <c r="C16" s="18">
        <v>2.4879999999999999E-2</v>
      </c>
      <c r="D16">
        <v>60</v>
      </c>
      <c r="E16" s="5">
        <v>0.1226</v>
      </c>
    </row>
    <row r="17" spans="1:5">
      <c r="A17" t="s">
        <v>198</v>
      </c>
      <c r="B17" s="19" t="s">
        <v>200</v>
      </c>
      <c r="C17" s="18">
        <v>5.722E-2</v>
      </c>
      <c r="D17">
        <v>86</v>
      </c>
      <c r="E17" s="5">
        <v>0.11210000000000001</v>
      </c>
    </row>
    <row r="18" spans="1:5">
      <c r="A18" t="s">
        <v>201</v>
      </c>
      <c r="B18" s="19" t="s">
        <v>202</v>
      </c>
      <c r="C18" s="18">
        <v>3.2340000000000001E-2</v>
      </c>
      <c r="D18">
        <v>10.45</v>
      </c>
      <c r="E18" s="5">
        <v>0.10779999999999999</v>
      </c>
    </row>
    <row r="20" spans="1:5">
      <c r="A20" s="13" t="s">
        <v>62</v>
      </c>
      <c r="B20" s="13" t="s">
        <v>176</v>
      </c>
      <c r="C20" s="13" t="s">
        <v>203</v>
      </c>
      <c r="D20" s="13" t="s">
        <v>204</v>
      </c>
    </row>
    <row r="21" spans="1:5">
      <c r="A21" t="s">
        <v>180</v>
      </c>
      <c r="B21" s="3">
        <v>3.5000000000000003E-2</v>
      </c>
      <c r="C21" s="22">
        <v>3500</v>
      </c>
      <c r="D21" s="3">
        <v>8.7499999999999994E-2</v>
      </c>
    </row>
    <row r="22" spans="1:5">
      <c r="A22" t="s">
        <v>181</v>
      </c>
      <c r="B22" s="3">
        <v>3.5000000000000003E-2</v>
      </c>
      <c r="C22" s="22">
        <v>3500</v>
      </c>
      <c r="D22" s="3">
        <v>0.1028</v>
      </c>
    </row>
    <row r="23" spans="1:5">
      <c r="A23" s="13" t="s">
        <v>205</v>
      </c>
    </row>
    <row r="25" spans="1:5">
      <c r="A25" s="13" t="s">
        <v>62</v>
      </c>
      <c r="B25" s="13" t="s">
        <v>176</v>
      </c>
      <c r="C25" s="13" t="s">
        <v>203</v>
      </c>
      <c r="D25" s="13" t="s">
        <v>204</v>
      </c>
    </row>
    <row r="26" spans="1:5">
      <c r="A26" t="s">
        <v>183</v>
      </c>
      <c r="B26" s="3">
        <v>2.5000000000000001E-2</v>
      </c>
      <c r="C26" s="22">
        <v>2500</v>
      </c>
      <c r="D26" s="3">
        <v>7.3800000000000004E-2</v>
      </c>
    </row>
    <row r="27" spans="1:5">
      <c r="A27" t="s">
        <v>184</v>
      </c>
      <c r="B27" s="3">
        <v>2.2499999999999999E-2</v>
      </c>
      <c r="C27" s="22">
        <v>2250</v>
      </c>
      <c r="D27" s="3">
        <v>0.1158</v>
      </c>
    </row>
    <row r="28" spans="1:5">
      <c r="A28" t="s">
        <v>185</v>
      </c>
      <c r="B28" s="3">
        <v>1.4999999999999999E-2</v>
      </c>
      <c r="C28" s="22">
        <v>1500</v>
      </c>
      <c r="D28" s="3">
        <v>8.9800000000000005E-2</v>
      </c>
    </row>
    <row r="31" spans="1:5">
      <c r="A31" s="13" t="s">
        <v>62</v>
      </c>
      <c r="B31" s="13" t="s">
        <v>176</v>
      </c>
      <c r="C31" s="13" t="s">
        <v>203</v>
      </c>
      <c r="D31" s="13" t="s">
        <v>204</v>
      </c>
    </row>
    <row r="32" spans="1:5">
      <c r="A32" t="s">
        <v>187</v>
      </c>
      <c r="B32" s="3">
        <v>0.02</v>
      </c>
      <c r="C32" s="22">
        <v>2000</v>
      </c>
      <c r="D32" s="3">
        <v>8.3900000000000002E-2</v>
      </c>
    </row>
    <row r="33" spans="1:4">
      <c r="A33" t="s">
        <v>188</v>
      </c>
      <c r="B33" s="3">
        <v>1.4999999999999999E-2</v>
      </c>
      <c r="C33" s="22">
        <v>1500</v>
      </c>
      <c r="D33" s="3">
        <v>8.3099999999999993E-2</v>
      </c>
    </row>
    <row r="34" spans="1:4">
      <c r="A34" t="s">
        <v>189</v>
      </c>
      <c r="B34" s="3">
        <v>1.4999999999999999E-2</v>
      </c>
      <c r="C34" s="22">
        <v>1500</v>
      </c>
      <c r="D34" s="3">
        <v>0.1089</v>
      </c>
    </row>
    <row r="35" spans="1:4">
      <c r="A35" s="13" t="s">
        <v>206</v>
      </c>
    </row>
    <row r="37" spans="1:4">
      <c r="A37" s="13" t="s">
        <v>62</v>
      </c>
      <c r="B37" s="13" t="s">
        <v>176</v>
      </c>
      <c r="C37" s="13" t="s">
        <v>203</v>
      </c>
      <c r="D37" s="13" t="s">
        <v>204</v>
      </c>
    </row>
    <row r="38" spans="1:4">
      <c r="A38" t="s">
        <v>191</v>
      </c>
      <c r="B38" s="3">
        <v>3.5000000000000003E-2</v>
      </c>
      <c r="C38" s="22">
        <v>3500</v>
      </c>
      <c r="D38" s="3">
        <v>0.1338</v>
      </c>
    </row>
    <row r="39" spans="1:4">
      <c r="A39" t="s">
        <v>192</v>
      </c>
      <c r="B39" s="3">
        <v>0.03</v>
      </c>
      <c r="C39" s="22">
        <v>3000</v>
      </c>
      <c r="D39" s="3">
        <v>0.13439999999999999</v>
      </c>
    </row>
    <row r="40" spans="1:4">
      <c r="A40" t="s">
        <v>193</v>
      </c>
      <c r="B40" s="3">
        <v>0.03</v>
      </c>
      <c r="C40" s="22">
        <v>3000</v>
      </c>
      <c r="D40" s="3">
        <v>0.12509999999999999</v>
      </c>
    </row>
    <row r="41" spans="1:4">
      <c r="A41" t="s">
        <v>194</v>
      </c>
      <c r="B41" s="3">
        <v>2.75E-2</v>
      </c>
      <c r="C41" s="22">
        <v>2750</v>
      </c>
      <c r="D41" s="3">
        <v>0.13519999999999999</v>
      </c>
    </row>
    <row r="42" spans="1:4">
      <c r="A42" t="s">
        <v>195</v>
      </c>
      <c r="B42" s="3">
        <v>2.5000000000000001E-2</v>
      </c>
      <c r="C42" s="22">
        <v>2500</v>
      </c>
      <c r="D42" s="3">
        <v>0.14399999999999999</v>
      </c>
    </row>
    <row r="43" spans="1:4">
      <c r="A43" s="13" t="s">
        <v>207</v>
      </c>
    </row>
    <row r="45" spans="1:4">
      <c r="A45" s="13" t="s">
        <v>62</v>
      </c>
      <c r="B45" s="13" t="s">
        <v>176</v>
      </c>
      <c r="C45" s="13" t="s">
        <v>203</v>
      </c>
      <c r="D45" s="13" t="s">
        <v>204</v>
      </c>
    </row>
    <row r="46" spans="1:4">
      <c r="A46" t="s">
        <v>197</v>
      </c>
      <c r="B46" s="3">
        <v>2.5000000000000001E-2</v>
      </c>
      <c r="C46" s="22">
        <v>2500</v>
      </c>
      <c r="D46" s="3">
        <v>0.14249999999999999</v>
      </c>
    </row>
    <row r="47" spans="1:4">
      <c r="A47" s="13" t="s">
        <v>208</v>
      </c>
    </row>
    <row r="50" spans="1:4">
      <c r="A50" s="13" t="s">
        <v>62</v>
      </c>
      <c r="B50" s="13" t="s">
        <v>176</v>
      </c>
      <c r="C50" s="13" t="s">
        <v>203</v>
      </c>
      <c r="D50" s="13" t="s">
        <v>204</v>
      </c>
    </row>
    <row r="51" spans="1:4">
      <c r="A51" t="s">
        <v>209</v>
      </c>
      <c r="B51" s="3">
        <v>0.01</v>
      </c>
      <c r="C51" s="22">
        <v>1000</v>
      </c>
      <c r="D51" s="3">
        <v>0.1226</v>
      </c>
    </row>
    <row r="52" spans="1:4">
      <c r="A52" t="s">
        <v>200</v>
      </c>
      <c r="B52" s="3">
        <v>2.2499999999999999E-2</v>
      </c>
      <c r="C52" s="22">
        <v>2250</v>
      </c>
      <c r="D52" s="3">
        <v>0.11210000000000001</v>
      </c>
    </row>
    <row r="53" spans="1:4">
      <c r="A53" s="13" t="s">
        <v>210</v>
      </c>
    </row>
    <row r="55" spans="1:4">
      <c r="A55" s="13" t="s">
        <v>62</v>
      </c>
      <c r="B55" s="13" t="s">
        <v>176</v>
      </c>
      <c r="C55" s="13" t="s">
        <v>203</v>
      </c>
      <c r="D55" s="13" t="s">
        <v>204</v>
      </c>
    </row>
    <row r="56" spans="1:4">
      <c r="A56" t="s">
        <v>202</v>
      </c>
      <c r="B56" s="3">
        <v>1.2500000000000001E-2</v>
      </c>
      <c r="C56" s="22">
        <v>1250</v>
      </c>
      <c r="D56" s="3">
        <v>0.10780000000000001</v>
      </c>
    </row>
    <row r="57" spans="1:4">
      <c r="A57" s="13" t="s">
        <v>211</v>
      </c>
    </row>
    <row r="61" spans="1:4" ht="24">
      <c r="A61" s="21" t="s">
        <v>213</v>
      </c>
    </row>
    <row r="62" spans="1:4">
      <c r="A62" s="13" t="s">
        <v>175</v>
      </c>
      <c r="B62" s="13" t="s">
        <v>138</v>
      </c>
    </row>
    <row r="63" spans="1:4">
      <c r="A63" t="s">
        <v>190</v>
      </c>
      <c r="B63" s="18">
        <v>0.14749999999999999</v>
      </c>
    </row>
    <row r="64" spans="1:4">
      <c r="A64" t="s">
        <v>179</v>
      </c>
      <c r="B64" s="18">
        <v>7.0000000000000007E-2</v>
      </c>
    </row>
    <row r="65" spans="1:2">
      <c r="A65" t="s">
        <v>182</v>
      </c>
      <c r="B65" s="18">
        <v>6.25E-2</v>
      </c>
    </row>
    <row r="66" spans="1:2">
      <c r="A66" t="s">
        <v>186</v>
      </c>
      <c r="B66" s="18">
        <v>0.05</v>
      </c>
    </row>
    <row r="67" spans="1:2">
      <c r="A67" t="s">
        <v>212</v>
      </c>
      <c r="B67" s="18">
        <v>3.2500000000000001E-2</v>
      </c>
    </row>
    <row r="68" spans="1:2">
      <c r="A68" t="s">
        <v>196</v>
      </c>
      <c r="B68" s="18">
        <v>2.5000000000000001E-2</v>
      </c>
    </row>
    <row r="69" spans="1:2">
      <c r="A69" t="s">
        <v>201</v>
      </c>
      <c r="B69" s="18">
        <v>1.2500000000000001E-2</v>
      </c>
    </row>
  </sheetData>
  <pageMargins left="0.511811024" right="0.511811024" top="0.78740157499999996" bottom="0.78740157499999996" header="0.31496062000000002" footer="0.3149606200000000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3A6A3-6006-394E-90BF-8D48D831B3F1}">
  <dimension ref="A1:B11"/>
  <sheetViews>
    <sheetView workbookViewId="0">
      <selection activeCell="B16" sqref="B16"/>
    </sheetView>
  </sheetViews>
  <sheetFormatPr baseColWidth="10" defaultRowHeight="15"/>
  <cols>
    <col min="1" max="1" width="20" bestFit="1" customWidth="1"/>
    <col min="2" max="2" width="42.5" bestFit="1" customWidth="1"/>
  </cols>
  <sheetData>
    <row r="1" spans="1:2">
      <c r="A1" s="13" t="s">
        <v>157</v>
      </c>
      <c r="B1" s="13" t="s">
        <v>214</v>
      </c>
    </row>
    <row r="2" spans="1:2">
      <c r="A2" t="s">
        <v>215</v>
      </c>
      <c r="B2" t="s">
        <v>216</v>
      </c>
    </row>
    <row r="3" spans="1:2">
      <c r="A3" t="s">
        <v>217</v>
      </c>
      <c r="B3" t="s">
        <v>218</v>
      </c>
    </row>
    <row r="4" spans="1:2">
      <c r="A4" t="s">
        <v>219</v>
      </c>
      <c r="B4" t="s">
        <v>220</v>
      </c>
    </row>
    <row r="5" spans="1:2">
      <c r="A5" t="s">
        <v>221</v>
      </c>
      <c r="B5" t="s">
        <v>222</v>
      </c>
    </row>
    <row r="7" spans="1:2">
      <c r="A7" t="s">
        <v>223</v>
      </c>
    </row>
    <row r="9" spans="1:2">
      <c r="A9" t="s">
        <v>224</v>
      </c>
    </row>
    <row r="10" spans="1:2">
      <c r="A10" t="s">
        <v>225</v>
      </c>
    </row>
    <row r="11" spans="1:2">
      <c r="A11" t="s">
        <v>226</v>
      </c>
    </row>
  </sheetData>
  <pageMargins left="0.511811024" right="0.511811024" top="0.78740157499999996" bottom="0.78740157499999996" header="0.31496062000000002" footer="0.3149606200000000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2C0FD-8AD2-2C4E-9F09-4A6E26D1E3F2}">
  <dimension ref="A1:I35"/>
  <sheetViews>
    <sheetView topLeftCell="A12" zoomScale="131" workbookViewId="0">
      <selection activeCell="H18" sqref="H18"/>
    </sheetView>
  </sheetViews>
  <sheetFormatPr baseColWidth="10" defaultRowHeight="15"/>
  <cols>
    <col min="2" max="2" width="37.1640625" bestFit="1" customWidth="1"/>
  </cols>
  <sheetData>
    <row r="1" spans="1:9" ht="19">
      <c r="A1" s="12" t="s">
        <v>63</v>
      </c>
    </row>
    <row r="3" spans="1:9">
      <c r="A3" s="13" t="s">
        <v>64</v>
      </c>
      <c r="B3" s="13" t="s">
        <v>65</v>
      </c>
      <c r="C3" s="13" t="s">
        <v>66</v>
      </c>
      <c r="D3" s="13" t="s">
        <v>67</v>
      </c>
      <c r="H3" s="13" t="s">
        <v>62</v>
      </c>
      <c r="I3" s="13" t="s">
        <v>117</v>
      </c>
    </row>
    <row r="4" spans="1:9">
      <c r="A4" s="13" t="s">
        <v>68</v>
      </c>
      <c r="B4" t="s">
        <v>69</v>
      </c>
      <c r="C4" s="9">
        <v>0.22</v>
      </c>
      <c r="D4" t="s">
        <v>70</v>
      </c>
      <c r="H4" s="13" t="s">
        <v>118</v>
      </c>
      <c r="I4" s="11" t="s">
        <v>119</v>
      </c>
    </row>
    <row r="5" spans="1:9">
      <c r="B5" t="s">
        <v>71</v>
      </c>
      <c r="C5" s="9">
        <v>0.21</v>
      </c>
      <c r="D5" t="s">
        <v>72</v>
      </c>
      <c r="H5" s="13" t="s">
        <v>120</v>
      </c>
      <c r="I5" s="11" t="s">
        <v>121</v>
      </c>
    </row>
    <row r="6" spans="1:9">
      <c r="A6" s="13" t="s">
        <v>73</v>
      </c>
      <c r="B6" t="s">
        <v>74</v>
      </c>
      <c r="C6" s="9">
        <v>0.2</v>
      </c>
      <c r="D6" t="s">
        <v>75</v>
      </c>
      <c r="H6" s="13" t="s">
        <v>122</v>
      </c>
      <c r="I6" s="11" t="s">
        <v>123</v>
      </c>
    </row>
    <row r="7" spans="1:9">
      <c r="B7" t="s">
        <v>76</v>
      </c>
      <c r="C7" s="9">
        <v>0.19</v>
      </c>
      <c r="D7" t="s">
        <v>77</v>
      </c>
      <c r="H7" s="13" t="s">
        <v>124</v>
      </c>
      <c r="I7" t="s">
        <v>125</v>
      </c>
    </row>
    <row r="8" spans="1:9">
      <c r="A8" s="13" t="s">
        <v>78</v>
      </c>
      <c r="B8" t="s">
        <v>79</v>
      </c>
      <c r="C8" s="9">
        <v>0.06</v>
      </c>
      <c r="D8" t="s">
        <v>80</v>
      </c>
      <c r="H8" s="13" t="s">
        <v>126</v>
      </c>
      <c r="I8" s="11" t="s">
        <v>127</v>
      </c>
    </row>
    <row r="9" spans="1:9">
      <c r="B9" t="s">
        <v>81</v>
      </c>
      <c r="C9" s="9">
        <v>0.05</v>
      </c>
      <c r="D9" t="s">
        <v>82</v>
      </c>
      <c r="H9" s="13" t="s">
        <v>128</v>
      </c>
      <c r="I9" t="s">
        <v>129</v>
      </c>
    </row>
    <row r="10" spans="1:9">
      <c r="A10" s="13" t="s">
        <v>83</v>
      </c>
      <c r="B10" t="s">
        <v>84</v>
      </c>
      <c r="C10" s="9">
        <v>0.05</v>
      </c>
      <c r="D10" t="s">
        <v>85</v>
      </c>
      <c r="H10" s="13" t="s">
        <v>130</v>
      </c>
      <c r="I10" s="11" t="s">
        <v>131</v>
      </c>
    </row>
    <row r="11" spans="1:9">
      <c r="B11" t="s">
        <v>86</v>
      </c>
      <c r="C11" s="9">
        <v>0.03</v>
      </c>
      <c r="D11" t="s">
        <v>87</v>
      </c>
      <c r="H11" s="13" t="s">
        <v>132</v>
      </c>
      <c r="I11" t="s">
        <v>133</v>
      </c>
    </row>
    <row r="12" spans="1:9">
      <c r="H12" s="13" t="s">
        <v>134</v>
      </c>
      <c r="I12" s="11" t="s">
        <v>135</v>
      </c>
    </row>
    <row r="13" spans="1:9" ht="19">
      <c r="A13" s="12" t="s">
        <v>88</v>
      </c>
      <c r="H13" s="13" t="s">
        <v>136</v>
      </c>
      <c r="I13" t="s">
        <v>137</v>
      </c>
    </row>
    <row r="15" spans="1:9">
      <c r="A15" s="13" t="s">
        <v>64</v>
      </c>
      <c r="B15" s="13" t="s">
        <v>65</v>
      </c>
      <c r="C15" s="13" t="s">
        <v>66</v>
      </c>
      <c r="D15" s="13" t="s">
        <v>67</v>
      </c>
    </row>
    <row r="16" spans="1:9">
      <c r="A16" s="13" t="s">
        <v>89</v>
      </c>
      <c r="B16" t="s">
        <v>74</v>
      </c>
      <c r="C16" s="9">
        <v>0.23</v>
      </c>
      <c r="D16" t="s">
        <v>90</v>
      </c>
    </row>
    <row r="17" spans="1:4">
      <c r="B17" t="s">
        <v>91</v>
      </c>
      <c r="C17" s="9">
        <v>0.21</v>
      </c>
      <c r="D17" t="s">
        <v>72</v>
      </c>
    </row>
    <row r="18" spans="1:4">
      <c r="A18" s="13" t="s">
        <v>92</v>
      </c>
      <c r="B18" t="s">
        <v>93</v>
      </c>
      <c r="C18" s="9">
        <v>0.12</v>
      </c>
      <c r="D18" t="s">
        <v>94</v>
      </c>
    </row>
    <row r="19" spans="1:4">
      <c r="B19" t="s">
        <v>71</v>
      </c>
      <c r="C19" s="9">
        <v>0.1</v>
      </c>
      <c r="D19" t="s">
        <v>95</v>
      </c>
    </row>
    <row r="20" spans="1:4">
      <c r="A20" s="13" t="s">
        <v>96</v>
      </c>
      <c r="B20" t="s">
        <v>84</v>
      </c>
      <c r="C20" s="9">
        <v>0.11</v>
      </c>
      <c r="D20" t="s">
        <v>97</v>
      </c>
    </row>
    <row r="21" spans="1:4">
      <c r="B21" t="s">
        <v>86</v>
      </c>
      <c r="C21" s="9">
        <v>0.06</v>
      </c>
      <c r="D21" t="s">
        <v>98</v>
      </c>
    </row>
    <row r="22" spans="1:4">
      <c r="A22" s="13" t="s">
        <v>99</v>
      </c>
      <c r="B22" t="s">
        <v>81</v>
      </c>
      <c r="C22" s="9">
        <v>0.09</v>
      </c>
      <c r="D22" t="s">
        <v>100</v>
      </c>
    </row>
    <row r="23" spans="1:4">
      <c r="B23" t="s">
        <v>79</v>
      </c>
      <c r="C23" s="9">
        <v>0.08</v>
      </c>
      <c r="D23" t="s">
        <v>101</v>
      </c>
    </row>
    <row r="25" spans="1:4" ht="19">
      <c r="A25" s="12" t="s">
        <v>102</v>
      </c>
    </row>
    <row r="27" spans="1:4">
      <c r="A27" s="13" t="s">
        <v>64</v>
      </c>
      <c r="B27" s="13" t="s">
        <v>65</v>
      </c>
      <c r="C27" s="13" t="s">
        <v>66</v>
      </c>
      <c r="D27" s="13" t="s">
        <v>67</v>
      </c>
    </row>
    <row r="28" spans="1:4">
      <c r="A28" s="13" t="s">
        <v>103</v>
      </c>
      <c r="B28" t="s">
        <v>104</v>
      </c>
      <c r="C28" s="9">
        <v>0.17</v>
      </c>
      <c r="D28" t="s">
        <v>105</v>
      </c>
    </row>
    <row r="29" spans="1:4">
      <c r="B29" t="s">
        <v>106</v>
      </c>
      <c r="C29" s="9">
        <v>0.16</v>
      </c>
      <c r="D29" t="s">
        <v>107</v>
      </c>
    </row>
    <row r="30" spans="1:4">
      <c r="A30" s="13" t="s">
        <v>108</v>
      </c>
      <c r="B30" t="s">
        <v>84</v>
      </c>
      <c r="C30" s="9">
        <v>0.18</v>
      </c>
      <c r="D30" t="s">
        <v>109</v>
      </c>
    </row>
    <row r="31" spans="1:4">
      <c r="B31" t="s">
        <v>110</v>
      </c>
      <c r="C31" s="9">
        <v>0.1</v>
      </c>
      <c r="D31" t="s">
        <v>111</v>
      </c>
    </row>
    <row r="32" spans="1:4">
      <c r="A32" s="13" t="s">
        <v>112</v>
      </c>
      <c r="B32" t="s">
        <v>81</v>
      </c>
      <c r="C32" s="9">
        <v>0.11</v>
      </c>
      <c r="D32" t="s">
        <v>97</v>
      </c>
    </row>
    <row r="33" spans="1:4">
      <c r="B33" t="s">
        <v>79</v>
      </c>
      <c r="C33" s="9">
        <v>0.11</v>
      </c>
      <c r="D33" t="s">
        <v>113</v>
      </c>
    </row>
    <row r="34" spans="1:4">
      <c r="A34" s="13" t="s">
        <v>114</v>
      </c>
      <c r="B34" t="s">
        <v>71</v>
      </c>
      <c r="C34" s="9">
        <v>0.1</v>
      </c>
      <c r="D34" t="s">
        <v>95</v>
      </c>
    </row>
    <row r="35" spans="1:4">
      <c r="B35" t="s">
        <v>115</v>
      </c>
      <c r="C35" s="9">
        <v>0.09</v>
      </c>
      <c r="D35" t="s">
        <v>116</v>
      </c>
    </row>
  </sheetData>
  <hyperlinks>
    <hyperlink ref="I4" r:id="rId1" display="https://investimentos.btgpactual.com/fundos-de-investimento/absolute-delfos-ficfirf-lp-crpr" xr:uid="{61DD8E66-905E-4C43-9771-751AA66E38AD}"/>
    <hyperlink ref="I5" r:id="rId2" display="https://investimentos.btgpactual.com/fundos-de-investimento/btg-cdb-plus-firf-crpr" xr:uid="{AFC3D9C4-9707-DD41-A805-2E34C9523C4D}"/>
    <hyperlink ref="I6" r:id="rId3" display="https://investimentos.btgpactual.com/fundos-de-investimento/absolute-hidra-ipca-infra-ficfirf-crpr" xr:uid="{4A17DF61-A234-9E4F-86E0-59FA505CFAB2}"/>
    <hyperlink ref="I8" r:id="rId4" display="https://investimentos.btgpactual.com/fundos-de-investimento/armor-axe-ficfim" xr:uid="{979AC80C-3887-8943-AF6A-4F786999E886}"/>
    <hyperlink ref="I10" r:id="rId5" display="https://investimentos.btgpactual.com/fundos-de-investimento/spx-patriot-ficfia" xr:uid="{ABBDF5A1-8DEC-6C42-9EA1-2801B6CADDC5}"/>
    <hyperlink ref="I12" r:id="rId6" display="https://investimentos.btgpactual.com/fundos-de-investimento/arx-elbrus-incentivado-infra-firf" xr:uid="{FAD2081E-A2FF-DC45-B4B6-765FF0BBF2E0}"/>
  </hyperlinks>
  <pageMargins left="0.511811024" right="0.511811024" top="0.78740157499999996" bottom="0.78740157499999996" header="0.31496062000000002" footer="0.31496062000000002"/>
  <drawing r:id="rId7"/>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074DD-2D55-48ED-8D56-FA789D68FF99}">
  <dimension ref="A1:N28"/>
  <sheetViews>
    <sheetView workbookViewId="0">
      <selection sqref="A1:B27"/>
    </sheetView>
  </sheetViews>
  <sheetFormatPr baseColWidth="10" defaultColWidth="8.83203125" defaultRowHeight="15"/>
  <cols>
    <col min="14" max="14" width="11" bestFit="1" customWidth="1"/>
  </cols>
  <sheetData>
    <row r="1" spans="1:14">
      <c r="A1" t="s">
        <v>41</v>
      </c>
      <c r="B1" t="s">
        <v>42</v>
      </c>
      <c r="C1" t="s">
        <v>43</v>
      </c>
      <c r="D1" t="s">
        <v>44</v>
      </c>
      <c r="E1" t="s">
        <v>45</v>
      </c>
      <c r="F1" t="s">
        <v>46</v>
      </c>
      <c r="G1" t="s">
        <v>47</v>
      </c>
      <c r="H1" t="s">
        <v>48</v>
      </c>
      <c r="I1" t="s">
        <v>49</v>
      </c>
      <c r="J1" t="s">
        <v>50</v>
      </c>
      <c r="K1" t="s">
        <v>51</v>
      </c>
      <c r="L1" t="s">
        <v>52</v>
      </c>
      <c r="M1" t="s">
        <v>53</v>
      </c>
      <c r="N1" t="s">
        <v>54</v>
      </c>
    </row>
    <row r="2" spans="1:14">
      <c r="A2">
        <v>2025</v>
      </c>
      <c r="B2">
        <v>1.01</v>
      </c>
      <c r="C2">
        <v>0.99</v>
      </c>
      <c r="D2">
        <v>0.96</v>
      </c>
      <c r="E2">
        <v>1.06</v>
      </c>
      <c r="F2">
        <v>1.1399999999999999</v>
      </c>
      <c r="G2">
        <v>1.1000000000000001</v>
      </c>
      <c r="H2">
        <v>1.28</v>
      </c>
      <c r="I2">
        <v>1</v>
      </c>
      <c r="J2" t="s">
        <v>55</v>
      </c>
      <c r="K2" t="s">
        <v>55</v>
      </c>
      <c r="L2" t="s">
        <v>55</v>
      </c>
      <c r="M2" t="s">
        <v>55</v>
      </c>
      <c r="N2">
        <v>8.85</v>
      </c>
    </row>
    <row r="3" spans="1:14">
      <c r="A3">
        <v>2024</v>
      </c>
      <c r="B3">
        <v>0.97</v>
      </c>
      <c r="C3">
        <v>0.8</v>
      </c>
      <c r="D3">
        <v>0.83</v>
      </c>
      <c r="E3">
        <v>0.89</v>
      </c>
      <c r="F3">
        <v>0.83</v>
      </c>
      <c r="G3">
        <v>0.79</v>
      </c>
      <c r="H3">
        <v>0.91</v>
      </c>
      <c r="I3">
        <v>0.87</v>
      </c>
      <c r="J3">
        <v>0.84</v>
      </c>
      <c r="K3">
        <v>0.93</v>
      </c>
      <c r="L3">
        <v>0.79</v>
      </c>
      <c r="M3">
        <v>0.93</v>
      </c>
      <c r="N3">
        <v>10.88</v>
      </c>
    </row>
    <row r="4" spans="1:14">
      <c r="A4">
        <v>2023</v>
      </c>
      <c r="B4">
        <v>1.1200000000000001</v>
      </c>
      <c r="C4">
        <v>0.92</v>
      </c>
      <c r="D4">
        <v>1.17</v>
      </c>
      <c r="E4">
        <v>0.92</v>
      </c>
      <c r="F4">
        <v>1.1200000000000001</v>
      </c>
      <c r="G4">
        <v>1.07</v>
      </c>
      <c r="H4">
        <v>1.07</v>
      </c>
      <c r="I4">
        <v>1.1399999999999999</v>
      </c>
      <c r="J4">
        <v>0.97</v>
      </c>
      <c r="K4">
        <v>1</v>
      </c>
      <c r="L4">
        <v>0.92</v>
      </c>
      <c r="M4">
        <v>0.89</v>
      </c>
      <c r="N4">
        <v>13.04</v>
      </c>
    </row>
    <row r="5" spans="1:14">
      <c r="A5">
        <v>2022</v>
      </c>
      <c r="B5">
        <v>0.73</v>
      </c>
      <c r="C5">
        <v>0.76</v>
      </c>
      <c r="D5">
        <v>0.93</v>
      </c>
      <c r="E5">
        <v>0.83</v>
      </c>
      <c r="F5">
        <v>1.03</v>
      </c>
      <c r="G5">
        <v>1.02</v>
      </c>
      <c r="H5">
        <v>1.03</v>
      </c>
      <c r="I5">
        <v>1.17</v>
      </c>
      <c r="J5">
        <v>1.07</v>
      </c>
      <c r="K5">
        <v>1.02</v>
      </c>
      <c r="L5">
        <v>1.02</v>
      </c>
      <c r="M5">
        <v>1.1200000000000001</v>
      </c>
      <c r="N5">
        <v>12.39</v>
      </c>
    </row>
    <row r="6" spans="1:14">
      <c r="A6">
        <v>2021</v>
      </c>
      <c r="B6">
        <v>0.15</v>
      </c>
      <c r="C6">
        <v>0.13</v>
      </c>
      <c r="D6">
        <v>0.2</v>
      </c>
      <c r="E6">
        <v>0.21</v>
      </c>
      <c r="F6">
        <v>0.27</v>
      </c>
      <c r="G6">
        <v>0.31</v>
      </c>
      <c r="H6">
        <v>0.36</v>
      </c>
      <c r="I6">
        <v>0.43</v>
      </c>
      <c r="J6">
        <v>0.44</v>
      </c>
      <c r="K6">
        <v>0.49</v>
      </c>
      <c r="L6">
        <v>0.59</v>
      </c>
      <c r="M6">
        <v>0.77</v>
      </c>
      <c r="N6">
        <v>4.42</v>
      </c>
    </row>
    <row r="7" spans="1:14">
      <c r="A7">
        <v>2020</v>
      </c>
      <c r="B7">
        <v>0.38</v>
      </c>
      <c r="C7">
        <v>0.28999999999999998</v>
      </c>
      <c r="D7">
        <v>0.34</v>
      </c>
      <c r="E7">
        <v>0.28000000000000003</v>
      </c>
      <c r="F7">
        <v>0.24</v>
      </c>
      <c r="G7">
        <v>0.21</v>
      </c>
      <c r="H7">
        <v>0.19</v>
      </c>
      <c r="I7">
        <v>0.16</v>
      </c>
      <c r="J7">
        <v>0.16</v>
      </c>
      <c r="K7">
        <v>0.16</v>
      </c>
      <c r="L7">
        <v>0.15</v>
      </c>
      <c r="M7">
        <v>0.16</v>
      </c>
      <c r="N7">
        <v>2.76</v>
      </c>
    </row>
    <row r="8" spans="1:14">
      <c r="A8">
        <v>2019</v>
      </c>
      <c r="B8">
        <v>0.54</v>
      </c>
      <c r="C8">
        <v>0.49</v>
      </c>
      <c r="D8">
        <v>0.47</v>
      </c>
      <c r="E8">
        <v>0.52</v>
      </c>
      <c r="F8">
        <v>0.54</v>
      </c>
      <c r="G8">
        <v>0.47</v>
      </c>
      <c r="H8">
        <v>0.56999999999999995</v>
      </c>
      <c r="I8">
        <v>0.5</v>
      </c>
      <c r="J8">
        <v>0.46</v>
      </c>
      <c r="K8">
        <v>0.48</v>
      </c>
      <c r="L8">
        <v>0.38</v>
      </c>
      <c r="M8">
        <v>0.37</v>
      </c>
      <c r="N8">
        <v>5.96</v>
      </c>
    </row>
    <row r="9" spans="1:14">
      <c r="A9">
        <v>2018</v>
      </c>
      <c r="B9">
        <v>0.57999999999999996</v>
      </c>
      <c r="C9">
        <v>0.47</v>
      </c>
      <c r="D9">
        <v>0.53</v>
      </c>
      <c r="E9">
        <v>0.52</v>
      </c>
      <c r="F9">
        <v>0.52</v>
      </c>
      <c r="G9">
        <v>0.52</v>
      </c>
      <c r="H9">
        <v>0.54</v>
      </c>
      <c r="I9">
        <v>0.56999999999999995</v>
      </c>
      <c r="J9">
        <v>0.47</v>
      </c>
      <c r="K9">
        <v>0.54</v>
      </c>
      <c r="L9">
        <v>0.49</v>
      </c>
      <c r="M9">
        <v>0.49</v>
      </c>
      <c r="N9">
        <v>6.43</v>
      </c>
    </row>
    <row r="10" spans="1:14">
      <c r="A10">
        <v>2017</v>
      </c>
      <c r="B10">
        <v>1.0900000000000001</v>
      </c>
      <c r="C10">
        <v>0.87</v>
      </c>
      <c r="D10">
        <v>1.05</v>
      </c>
      <c r="E10">
        <v>0.79</v>
      </c>
      <c r="F10">
        <v>0.93</v>
      </c>
      <c r="G10">
        <v>0.81</v>
      </c>
      <c r="H10">
        <v>0.8</v>
      </c>
      <c r="I10">
        <v>0.8</v>
      </c>
      <c r="J10">
        <v>0.64</v>
      </c>
      <c r="K10">
        <v>0.64</v>
      </c>
      <c r="L10">
        <v>0.56999999999999995</v>
      </c>
      <c r="M10">
        <v>0.54</v>
      </c>
      <c r="N10">
        <v>9.94</v>
      </c>
    </row>
    <row r="11" spans="1:14">
      <c r="A11">
        <v>2016</v>
      </c>
      <c r="B11">
        <v>1.06</v>
      </c>
      <c r="C11">
        <v>1</v>
      </c>
      <c r="D11">
        <v>1.1599999999999999</v>
      </c>
      <c r="E11">
        <v>1.06</v>
      </c>
      <c r="F11">
        <v>1.1100000000000001</v>
      </c>
      <c r="G11">
        <v>1.1599999999999999</v>
      </c>
      <c r="H11">
        <v>1.1100000000000001</v>
      </c>
      <c r="I11">
        <v>1.22</v>
      </c>
      <c r="J11">
        <v>1.1100000000000001</v>
      </c>
      <c r="K11">
        <v>1.05</v>
      </c>
      <c r="L11">
        <v>1.04</v>
      </c>
      <c r="M11">
        <v>1.1200000000000001</v>
      </c>
      <c r="N11">
        <v>14.02</v>
      </c>
    </row>
    <row r="12" spans="1:14">
      <c r="A12">
        <v>2015</v>
      </c>
      <c r="B12">
        <v>0.94</v>
      </c>
      <c r="C12">
        <v>0.82</v>
      </c>
      <c r="D12">
        <v>1.04</v>
      </c>
      <c r="E12">
        <v>0.95</v>
      </c>
      <c r="F12">
        <v>0.99</v>
      </c>
      <c r="G12">
        <v>1.07</v>
      </c>
      <c r="H12">
        <v>1.18</v>
      </c>
      <c r="I12">
        <v>1.1100000000000001</v>
      </c>
      <c r="J12">
        <v>1.1100000000000001</v>
      </c>
      <c r="K12">
        <v>1.1100000000000001</v>
      </c>
      <c r="L12">
        <v>1.06</v>
      </c>
      <c r="M12">
        <v>1.1599999999999999</v>
      </c>
      <c r="N12">
        <v>13.27</v>
      </c>
    </row>
    <row r="13" spans="1:14">
      <c r="A13">
        <v>2014</v>
      </c>
      <c r="B13">
        <v>0.85</v>
      </c>
      <c r="C13">
        <v>0.79</v>
      </c>
      <c r="D13">
        <v>0.77</v>
      </c>
      <c r="E13">
        <v>0.82</v>
      </c>
      <c r="F13">
        <v>0.87</v>
      </c>
      <c r="G13">
        <v>0.82</v>
      </c>
      <c r="H13">
        <v>0.95</v>
      </c>
      <c r="I13">
        <v>0.87</v>
      </c>
      <c r="J13">
        <v>0.91</v>
      </c>
      <c r="K13">
        <v>0.95</v>
      </c>
      <c r="L13">
        <v>0.84</v>
      </c>
      <c r="M13">
        <v>0.96</v>
      </c>
      <c r="N13">
        <v>10.9</v>
      </c>
    </row>
    <row r="14" spans="1:14">
      <c r="A14">
        <v>2013</v>
      </c>
      <c r="B14">
        <v>0.6</v>
      </c>
      <c r="C14">
        <v>0.49</v>
      </c>
      <c r="D14">
        <v>0.55000000000000004</v>
      </c>
      <c r="E14">
        <v>0.61</v>
      </c>
      <c r="F14">
        <v>0.6</v>
      </c>
      <c r="G14">
        <v>0.61</v>
      </c>
      <c r="H14">
        <v>0.72</v>
      </c>
      <c r="I14">
        <v>0.71</v>
      </c>
      <c r="J14">
        <v>0.71</v>
      </c>
      <c r="K14">
        <v>0.81</v>
      </c>
      <c r="L14">
        <v>0.72</v>
      </c>
      <c r="M14">
        <v>0.79</v>
      </c>
      <c r="N14">
        <v>8.2200000000000006</v>
      </c>
    </row>
    <row r="15" spans="1:14">
      <c r="A15">
        <v>2012</v>
      </c>
      <c r="B15">
        <v>0.89</v>
      </c>
      <c r="C15">
        <v>0.75</v>
      </c>
      <c r="D15">
        <v>0.82</v>
      </c>
      <c r="E15">
        <v>0.71</v>
      </c>
      <c r="F15">
        <v>0.74</v>
      </c>
      <c r="G15">
        <v>0.64</v>
      </c>
      <c r="H15">
        <v>0.68</v>
      </c>
      <c r="I15">
        <v>0.69</v>
      </c>
      <c r="J15">
        <v>0.54</v>
      </c>
      <c r="K15">
        <v>0.61</v>
      </c>
      <c r="L15">
        <v>0.55000000000000004</v>
      </c>
      <c r="M15">
        <v>0.55000000000000004</v>
      </c>
      <c r="N15">
        <v>8.49</v>
      </c>
    </row>
    <row r="16" spans="1:14">
      <c r="A16">
        <v>2011</v>
      </c>
      <c r="B16">
        <v>0.86</v>
      </c>
      <c r="C16">
        <v>0.84</v>
      </c>
      <c r="D16">
        <v>0.92</v>
      </c>
      <c r="E16">
        <v>0.84</v>
      </c>
      <c r="F16">
        <v>0.99</v>
      </c>
      <c r="G16">
        <v>0.96</v>
      </c>
      <c r="H16">
        <v>0.97</v>
      </c>
      <c r="I16">
        <v>1.07</v>
      </c>
      <c r="J16">
        <v>0.94</v>
      </c>
      <c r="K16">
        <v>0.88</v>
      </c>
      <c r="L16">
        <v>0.86</v>
      </c>
      <c r="M16">
        <v>0.91</v>
      </c>
      <c r="N16">
        <v>11.62</v>
      </c>
    </row>
    <row r="17" spans="1:14">
      <c r="A17">
        <v>2010</v>
      </c>
      <c r="B17">
        <v>0.66</v>
      </c>
      <c r="C17">
        <v>0.59</v>
      </c>
      <c r="D17">
        <v>0.76</v>
      </c>
      <c r="E17">
        <v>0.67</v>
      </c>
      <c r="F17">
        <v>0.75</v>
      </c>
      <c r="G17">
        <v>0.79</v>
      </c>
      <c r="H17">
        <v>0.86</v>
      </c>
      <c r="I17">
        <v>0.89</v>
      </c>
      <c r="J17">
        <v>0.85</v>
      </c>
      <c r="K17">
        <v>0.81</v>
      </c>
      <c r="L17">
        <v>0.81</v>
      </c>
      <c r="M17">
        <v>0.93</v>
      </c>
      <c r="N17">
        <v>9.7799999999999994</v>
      </c>
    </row>
    <row r="18" spans="1:14">
      <c r="A18">
        <v>2009</v>
      </c>
      <c r="B18">
        <v>1.05</v>
      </c>
      <c r="C18">
        <v>0.86</v>
      </c>
      <c r="D18">
        <v>0.97</v>
      </c>
      <c r="E18">
        <v>0.84</v>
      </c>
      <c r="F18">
        <v>0.77</v>
      </c>
      <c r="G18">
        <v>0.76</v>
      </c>
      <c r="H18">
        <v>0.79</v>
      </c>
      <c r="I18">
        <v>0.69</v>
      </c>
      <c r="J18">
        <v>0.69</v>
      </c>
      <c r="K18">
        <v>0.69</v>
      </c>
      <c r="L18">
        <v>0.66</v>
      </c>
      <c r="M18">
        <v>0.73</v>
      </c>
      <c r="N18">
        <v>9.93</v>
      </c>
    </row>
    <row r="19" spans="1:14">
      <c r="A19">
        <v>2008</v>
      </c>
      <c r="B19">
        <v>0.93</v>
      </c>
      <c r="C19">
        <v>0.8</v>
      </c>
      <c r="D19">
        <v>0.84</v>
      </c>
      <c r="E19">
        <v>0.9</v>
      </c>
      <c r="F19">
        <v>0.88</v>
      </c>
      <c r="G19">
        <v>0.96</v>
      </c>
      <c r="H19">
        <v>1.07</v>
      </c>
      <c r="I19">
        <v>1.02</v>
      </c>
      <c r="J19">
        <v>1.1000000000000001</v>
      </c>
      <c r="K19">
        <v>1.18</v>
      </c>
      <c r="L19">
        <v>1.02</v>
      </c>
      <c r="M19">
        <v>1.1200000000000001</v>
      </c>
      <c r="N19">
        <v>12.48</v>
      </c>
    </row>
    <row r="20" spans="1:14">
      <c r="A20">
        <v>2007</v>
      </c>
      <c r="B20">
        <v>1.08</v>
      </c>
      <c r="C20">
        <v>0.87</v>
      </c>
      <c r="D20">
        <v>1.05</v>
      </c>
      <c r="E20">
        <v>0.94</v>
      </c>
      <c r="F20">
        <v>1.03</v>
      </c>
      <c r="G20">
        <v>0.91</v>
      </c>
      <c r="H20">
        <v>0.97</v>
      </c>
      <c r="I20">
        <v>0.99</v>
      </c>
      <c r="J20">
        <v>0.8</v>
      </c>
      <c r="K20">
        <v>0.93</v>
      </c>
      <c r="L20">
        <v>0.84</v>
      </c>
      <c r="M20">
        <v>0.84</v>
      </c>
      <c r="N20">
        <v>11.88</v>
      </c>
    </row>
    <row r="21" spans="1:14">
      <c r="A21">
        <v>2006</v>
      </c>
      <c r="B21">
        <v>1.43</v>
      </c>
      <c r="C21">
        <v>1.1499999999999999</v>
      </c>
      <c r="D21">
        <v>1.42</v>
      </c>
      <c r="E21">
        <v>1.08</v>
      </c>
      <c r="F21">
        <v>1.28</v>
      </c>
      <c r="G21">
        <v>1.18</v>
      </c>
      <c r="H21">
        <v>1.17</v>
      </c>
      <c r="I21">
        <v>1.26</v>
      </c>
      <c r="J21">
        <v>1.06</v>
      </c>
      <c r="K21">
        <v>1.0900000000000001</v>
      </c>
      <c r="L21">
        <v>1.02</v>
      </c>
      <c r="M21">
        <v>0.99</v>
      </c>
      <c r="N21">
        <v>15.08</v>
      </c>
    </row>
    <row r="22" spans="1:14">
      <c r="A22">
        <v>2005</v>
      </c>
      <c r="B22">
        <v>1.38</v>
      </c>
      <c r="C22">
        <v>1.22</v>
      </c>
      <c r="D22">
        <v>1.53</v>
      </c>
      <c r="E22">
        <v>1.41</v>
      </c>
      <c r="F22">
        <v>1.5</v>
      </c>
      <c r="G22">
        <v>1.59</v>
      </c>
      <c r="H22">
        <v>1.51</v>
      </c>
      <c r="I22">
        <v>1.66</v>
      </c>
      <c r="J22">
        <v>1.5</v>
      </c>
      <c r="K22">
        <v>1.41</v>
      </c>
      <c r="L22">
        <v>1.38</v>
      </c>
      <c r="M22">
        <v>1.47</v>
      </c>
      <c r="N22">
        <v>19.05</v>
      </c>
    </row>
    <row r="23" spans="1:14">
      <c r="A23">
        <v>2004</v>
      </c>
      <c r="B23">
        <v>1.27</v>
      </c>
      <c r="C23">
        <v>1.08</v>
      </c>
      <c r="D23">
        <v>1.38</v>
      </c>
      <c r="E23">
        <v>1.18</v>
      </c>
      <c r="F23">
        <v>1.23</v>
      </c>
      <c r="G23">
        <v>1.23</v>
      </c>
      <c r="H23">
        <v>1.29</v>
      </c>
      <c r="I23">
        <v>1.29</v>
      </c>
      <c r="J23">
        <v>1.25</v>
      </c>
      <c r="K23">
        <v>1.21</v>
      </c>
      <c r="L23">
        <v>1.25</v>
      </c>
      <c r="M23">
        <v>1.48</v>
      </c>
      <c r="N23">
        <v>16.25</v>
      </c>
    </row>
    <row r="24" spans="1:14">
      <c r="A24">
        <v>2003</v>
      </c>
      <c r="B24">
        <v>1.97</v>
      </c>
      <c r="C24">
        <v>1.83</v>
      </c>
      <c r="D24">
        <v>1.78</v>
      </c>
      <c r="E24">
        <v>1.87</v>
      </c>
      <c r="F24">
        <v>1.97</v>
      </c>
      <c r="G24">
        <v>1.86</v>
      </c>
      <c r="H24">
        <v>2.08</v>
      </c>
      <c r="I24">
        <v>1.77</v>
      </c>
      <c r="J24">
        <v>1.68</v>
      </c>
      <c r="K24">
        <v>1.64</v>
      </c>
      <c r="L24">
        <v>1.34</v>
      </c>
      <c r="M24">
        <v>1.37</v>
      </c>
      <c r="N24">
        <v>23.35</v>
      </c>
    </row>
    <row r="25" spans="1:14">
      <c r="A25">
        <v>2002</v>
      </c>
      <c r="B25">
        <v>1.53</v>
      </c>
      <c r="C25">
        <v>1.25</v>
      </c>
      <c r="D25">
        <v>1.37</v>
      </c>
      <c r="E25">
        <v>1.48</v>
      </c>
      <c r="F25">
        <v>1.41</v>
      </c>
      <c r="G25">
        <v>1.33</v>
      </c>
      <c r="H25">
        <v>1.54</v>
      </c>
      <c r="I25">
        <v>1.44</v>
      </c>
      <c r="J25">
        <v>1.38</v>
      </c>
      <c r="K25">
        <v>1.65</v>
      </c>
      <c r="L25">
        <v>1.54</v>
      </c>
      <c r="M25">
        <v>1.74</v>
      </c>
      <c r="N25">
        <v>19.170000000000002</v>
      </c>
    </row>
    <row r="26" spans="1:14">
      <c r="A26">
        <v>2001</v>
      </c>
      <c r="B26">
        <v>1.27</v>
      </c>
      <c r="C26">
        <v>1.02</v>
      </c>
      <c r="D26">
        <v>1.26</v>
      </c>
      <c r="E26">
        <v>1.19</v>
      </c>
      <c r="F26">
        <v>1.34</v>
      </c>
      <c r="G26">
        <v>1.27</v>
      </c>
      <c r="H26">
        <v>1.5</v>
      </c>
      <c r="I26">
        <v>1.6</v>
      </c>
      <c r="J26">
        <v>1.32</v>
      </c>
      <c r="K26">
        <v>1.53</v>
      </c>
      <c r="L26">
        <v>1.39</v>
      </c>
      <c r="M26">
        <v>1.39</v>
      </c>
      <c r="N26">
        <v>17.32</v>
      </c>
    </row>
    <row r="27" spans="1:14">
      <c r="A27">
        <v>2000</v>
      </c>
      <c r="B27">
        <v>1.46</v>
      </c>
      <c r="C27">
        <v>1.45</v>
      </c>
      <c r="D27">
        <v>1.45</v>
      </c>
      <c r="E27">
        <v>1.3</v>
      </c>
      <c r="F27">
        <v>1.49</v>
      </c>
      <c r="G27">
        <v>1.39</v>
      </c>
      <c r="H27">
        <v>1.31</v>
      </c>
      <c r="I27">
        <v>1.41</v>
      </c>
      <c r="J27">
        <v>1.22</v>
      </c>
      <c r="K27">
        <v>1.29</v>
      </c>
      <c r="L27">
        <v>1.22</v>
      </c>
      <c r="M27">
        <v>1.2</v>
      </c>
      <c r="N27">
        <v>17.43</v>
      </c>
    </row>
    <row r="28" spans="1:14">
      <c r="A28">
        <v>1999</v>
      </c>
      <c r="B28">
        <v>2.1800000000000002</v>
      </c>
      <c r="C28">
        <v>2.38</v>
      </c>
      <c r="D28">
        <v>3.33</v>
      </c>
      <c r="E28">
        <v>2.35</v>
      </c>
      <c r="F28">
        <v>2.02</v>
      </c>
      <c r="G28">
        <v>1.67</v>
      </c>
      <c r="H28">
        <v>1.66</v>
      </c>
      <c r="I28">
        <v>1.57</v>
      </c>
      <c r="J28">
        <v>1.49</v>
      </c>
      <c r="K28">
        <v>1.38</v>
      </c>
      <c r="L28">
        <v>1.39</v>
      </c>
      <c r="M28">
        <v>1.6</v>
      </c>
      <c r="N28">
        <v>25.59</v>
      </c>
    </row>
  </sheetData>
  <pageMargins left="0.511811024" right="0.511811024" top="0.78740157499999996" bottom="0.78740157499999996" header="0.31496062000000002" footer="0.3149606200000000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0FE80-8294-49A0-A1DF-8FB5F680A88D}">
  <dimension ref="A1:O15"/>
  <sheetViews>
    <sheetView topLeftCell="A2" workbookViewId="0">
      <selection activeCell="D20" sqref="D19:D20"/>
    </sheetView>
  </sheetViews>
  <sheetFormatPr baseColWidth="10" defaultColWidth="8.83203125" defaultRowHeight="15"/>
  <sheetData>
    <row r="1" spans="1:15">
      <c r="A1" t="s">
        <v>41</v>
      </c>
      <c r="B1" t="s">
        <v>42</v>
      </c>
      <c r="C1" t="s">
        <v>43</v>
      </c>
      <c r="D1" t="s">
        <v>44</v>
      </c>
      <c r="E1" t="s">
        <v>45</v>
      </c>
      <c r="F1" t="s">
        <v>46</v>
      </c>
      <c r="G1" t="s">
        <v>47</v>
      </c>
      <c r="H1" t="s">
        <v>48</v>
      </c>
      <c r="I1" t="s">
        <v>49</v>
      </c>
      <c r="J1" t="s">
        <v>50</v>
      </c>
      <c r="K1" t="s">
        <v>51</v>
      </c>
      <c r="L1" t="s">
        <v>52</v>
      </c>
      <c r="M1" t="s">
        <v>53</v>
      </c>
      <c r="N1" t="s">
        <v>54</v>
      </c>
    </row>
    <row r="2" spans="1:15">
      <c r="A2">
        <v>2025</v>
      </c>
      <c r="B2" s="5">
        <v>1.6000000000000001E-3</v>
      </c>
      <c r="C2" s="5">
        <v>1.3100000000000001E-2</v>
      </c>
      <c r="D2" s="5">
        <v>5.6000000000000008E-3</v>
      </c>
      <c r="E2" s="5">
        <v>4.3E-3</v>
      </c>
      <c r="F2" s="5">
        <v>2.5999999999999999E-3</v>
      </c>
      <c r="G2" s="5">
        <v>2.3999999999999998E-3</v>
      </c>
      <c r="H2" s="5">
        <v>2.5999999999999999E-3</v>
      </c>
      <c r="I2" s="5"/>
      <c r="J2" s="5"/>
      <c r="K2" s="5"/>
      <c r="L2" s="5"/>
      <c r="M2" s="5"/>
      <c r="N2" s="5">
        <v>5.2299999999999999E-2</v>
      </c>
      <c r="O2" s="5"/>
    </row>
    <row r="3" spans="1:15">
      <c r="A3">
        <v>2024</v>
      </c>
      <c r="B3" s="5">
        <v>4.1999999999999997E-3</v>
      </c>
      <c r="C3" s="5">
        <v>8.3000000000000001E-3</v>
      </c>
      <c r="D3" s="5">
        <v>1.6000000000000001E-3</v>
      </c>
      <c r="E3" s="5">
        <v>3.8E-3</v>
      </c>
      <c r="F3" s="5">
        <v>4.5999999999999999E-3</v>
      </c>
      <c r="G3" s="5">
        <v>2.0999999999999999E-3</v>
      </c>
      <c r="H3" s="5">
        <v>3.8E-3</v>
      </c>
      <c r="I3" s="5">
        <v>-2.0000000000000001E-4</v>
      </c>
      <c r="J3" s="5">
        <v>4.4000000000000003E-3</v>
      </c>
      <c r="K3" s="5">
        <v>5.6000000000000008E-3</v>
      </c>
      <c r="L3" s="5">
        <v>3.9000000000000003E-3</v>
      </c>
      <c r="M3" s="5">
        <v>5.1999999999999998E-3</v>
      </c>
      <c r="N3" s="5">
        <v>4.8300000000000003E-2</v>
      </c>
      <c r="O3" s="5"/>
    </row>
    <row r="4" spans="1:15">
      <c r="A4">
        <v>2023</v>
      </c>
      <c r="B4" s="5">
        <v>5.3E-3</v>
      </c>
      <c r="C4" s="5">
        <v>8.3999999999999995E-3</v>
      </c>
      <c r="D4" s="5">
        <v>7.0999999999999995E-3</v>
      </c>
      <c r="E4" s="5">
        <v>6.0999999999999995E-3</v>
      </c>
      <c r="F4" s="5">
        <v>2.3E-3</v>
      </c>
      <c r="G4" s="5">
        <v>-8.0000000000000004E-4</v>
      </c>
      <c r="H4" s="5">
        <v>1.1999999999999999E-3</v>
      </c>
      <c r="I4" s="5">
        <v>2.3E-3</v>
      </c>
      <c r="J4" s="5">
        <v>2.5999999999999999E-3</v>
      </c>
      <c r="K4" s="5">
        <v>2.3999999999999998E-3</v>
      </c>
      <c r="L4" s="5">
        <v>2.8000000000000004E-3</v>
      </c>
      <c r="M4" s="5">
        <v>5.6000000000000008E-3</v>
      </c>
      <c r="N4" s="5">
        <v>4.6199999999999998E-2</v>
      </c>
      <c r="O4" s="5"/>
    </row>
    <row r="5" spans="1:15">
      <c r="A5">
        <v>2022</v>
      </c>
      <c r="B5" s="5">
        <v>5.4000000000000003E-3</v>
      </c>
      <c r="C5" s="5">
        <v>1.01E-2</v>
      </c>
      <c r="D5" s="5">
        <v>1.6200000000000003E-2</v>
      </c>
      <c r="E5" s="5">
        <v>1.06E-2</v>
      </c>
      <c r="F5" s="5">
        <v>4.6999999999999993E-3</v>
      </c>
      <c r="G5" s="5">
        <v>6.7000000000000002E-3</v>
      </c>
      <c r="H5" s="5">
        <v>-6.8000000000000005E-3</v>
      </c>
      <c r="I5" s="5">
        <v>-3.5999999999999999E-3</v>
      </c>
      <c r="J5" s="5">
        <v>-2.8999999999999998E-3</v>
      </c>
      <c r="K5" s="5">
        <v>5.8999999999999999E-3</v>
      </c>
      <c r="L5" s="5">
        <v>4.0999999999999995E-3</v>
      </c>
      <c r="M5" s="5">
        <v>6.1999999999999998E-3</v>
      </c>
      <c r="N5" s="5">
        <v>5.7799999999999997E-2</v>
      </c>
      <c r="O5" s="5"/>
    </row>
    <row r="6" spans="1:15">
      <c r="A6">
        <v>2021</v>
      </c>
      <c r="B6" s="5">
        <v>2.5000000000000001E-3</v>
      </c>
      <c r="C6" s="5">
        <v>8.6E-3</v>
      </c>
      <c r="D6" s="5">
        <v>9.300000000000001E-3</v>
      </c>
      <c r="E6" s="5">
        <v>3.0999999999999999E-3</v>
      </c>
      <c r="F6" s="5">
        <v>8.3000000000000001E-3</v>
      </c>
      <c r="G6" s="5">
        <v>5.3E-3</v>
      </c>
      <c r="H6" s="5">
        <v>9.5999999999999992E-3</v>
      </c>
      <c r="I6" s="5">
        <v>8.6999999999999994E-3</v>
      </c>
      <c r="J6" s="5">
        <v>1.1599999999999999E-2</v>
      </c>
      <c r="K6" s="5">
        <v>1.2500000000000001E-2</v>
      </c>
      <c r="L6" s="5">
        <v>9.4999999999999998E-3</v>
      </c>
      <c r="M6" s="5">
        <v>7.3000000000000001E-3</v>
      </c>
      <c r="N6" s="5">
        <v>0.10059999999999999</v>
      </c>
      <c r="O6" s="5"/>
    </row>
    <row r="7" spans="1:15">
      <c r="A7">
        <v>2020</v>
      </c>
      <c r="B7" s="5">
        <v>2.0999999999999999E-3</v>
      </c>
      <c r="C7" s="5">
        <v>2.5000000000000001E-3</v>
      </c>
      <c r="D7" s="5">
        <v>7.000000000000001E-4</v>
      </c>
      <c r="E7" s="5">
        <v>-3.0999999999999999E-3</v>
      </c>
      <c r="F7" s="5">
        <v>-3.8E-3</v>
      </c>
      <c r="G7" s="5">
        <v>2.5999999999999999E-3</v>
      </c>
      <c r="H7" s="5">
        <v>3.5999999999999999E-3</v>
      </c>
      <c r="I7" s="5">
        <v>2.3999999999999998E-3</v>
      </c>
      <c r="J7" s="5">
        <v>6.4000000000000003E-3</v>
      </c>
      <c r="K7" s="5">
        <v>8.6E-3</v>
      </c>
      <c r="L7" s="5">
        <v>8.8999999999999999E-3</v>
      </c>
      <c r="M7" s="5">
        <v>1.3500000000000002E-2</v>
      </c>
      <c r="N7" s="5">
        <v>4.5199999999999997E-2</v>
      </c>
      <c r="O7" s="5"/>
    </row>
    <row r="8" spans="1:15">
      <c r="A8">
        <v>2019</v>
      </c>
      <c r="B8" s="5">
        <v>3.2000000000000002E-3</v>
      </c>
      <c r="C8" s="5">
        <v>4.3E-3</v>
      </c>
      <c r="D8" s="5">
        <v>7.4999999999999997E-3</v>
      </c>
      <c r="E8" s="5">
        <v>5.6999999999999993E-3</v>
      </c>
      <c r="F8" s="5">
        <v>1.2999999999999999E-3</v>
      </c>
      <c r="G8" s="5">
        <v>1E-4</v>
      </c>
      <c r="H8" s="5">
        <v>1.9E-3</v>
      </c>
      <c r="I8" s="5">
        <v>1.1000000000000001E-3</v>
      </c>
      <c r="J8" s="5">
        <v>-4.0000000000000002E-4</v>
      </c>
      <c r="K8" s="5">
        <v>1E-3</v>
      </c>
      <c r="L8" s="5">
        <v>5.1000000000000004E-3</v>
      </c>
      <c r="M8" s="5">
        <v>1.15E-2</v>
      </c>
      <c r="N8" s="5">
        <v>4.3099999999999999E-2</v>
      </c>
      <c r="O8" s="5"/>
    </row>
    <row r="9" spans="1:15">
      <c r="A9">
        <v>2018</v>
      </c>
      <c r="B9" s="5">
        <v>2.8999999999999998E-3</v>
      </c>
      <c r="C9" s="5">
        <v>3.2000000000000002E-3</v>
      </c>
      <c r="D9" s="5">
        <v>8.9999999999999998E-4</v>
      </c>
      <c r="E9" s="5">
        <v>2.2000000000000001E-3</v>
      </c>
      <c r="F9" s="5">
        <v>4.0000000000000001E-3</v>
      </c>
      <c r="G9" s="5">
        <v>1.26E-2</v>
      </c>
      <c r="H9" s="5">
        <v>3.3E-3</v>
      </c>
      <c r="I9" s="5">
        <v>-8.9999999999999998E-4</v>
      </c>
      <c r="J9" s="5">
        <v>4.7999999999999996E-3</v>
      </c>
      <c r="K9" s="5">
        <v>4.5000000000000005E-3</v>
      </c>
      <c r="L9" s="5">
        <v>-2.0999999999999999E-3</v>
      </c>
      <c r="M9" s="5">
        <v>1.5E-3</v>
      </c>
      <c r="N9" s="5">
        <v>3.7499999999999999E-2</v>
      </c>
      <c r="O9" s="5"/>
    </row>
    <row r="10" spans="1:15">
      <c r="A10">
        <v>2017</v>
      </c>
      <c r="B10" s="5">
        <v>3.8E-3</v>
      </c>
      <c r="C10" s="5">
        <v>3.3E-3</v>
      </c>
      <c r="D10" s="5">
        <v>2.5000000000000001E-3</v>
      </c>
      <c r="E10" s="5">
        <v>1.4000000000000002E-3</v>
      </c>
      <c r="F10" s="5">
        <v>3.0999999999999999E-3</v>
      </c>
      <c r="G10" s="5">
        <v>-2.3E-3</v>
      </c>
      <c r="H10" s="5">
        <v>2.3999999999999998E-3</v>
      </c>
      <c r="I10" s="5">
        <v>1.9E-3</v>
      </c>
      <c r="J10" s="5">
        <v>1.6000000000000001E-3</v>
      </c>
      <c r="K10" s="5">
        <v>4.1999999999999997E-3</v>
      </c>
      <c r="L10" s="5">
        <v>2.8000000000000004E-3</v>
      </c>
      <c r="M10" s="5">
        <v>4.4000000000000003E-3</v>
      </c>
      <c r="N10" s="5">
        <v>2.9499999999999998E-2</v>
      </c>
      <c r="O10" s="5"/>
    </row>
    <row r="11" spans="1:15">
      <c r="A11">
        <v>2016</v>
      </c>
      <c r="B11" s="5">
        <v>1.2699999999999999E-2</v>
      </c>
      <c r="C11" s="5">
        <v>9.0000000000000011E-3</v>
      </c>
      <c r="D11" s="5">
        <v>4.3E-3</v>
      </c>
      <c r="E11" s="5">
        <v>6.0999999999999995E-3</v>
      </c>
      <c r="F11" s="5">
        <v>7.8000000000000005E-3</v>
      </c>
      <c r="G11" s="5">
        <v>3.4999999999999996E-3</v>
      </c>
      <c r="H11" s="5">
        <v>5.1999999999999998E-3</v>
      </c>
      <c r="I11" s="5">
        <v>4.4000000000000003E-3</v>
      </c>
      <c r="J11" s="5">
        <v>8.0000000000000004E-4</v>
      </c>
      <c r="K11" s="5">
        <v>2.5999999999999999E-3</v>
      </c>
      <c r="L11" s="5">
        <v>1.8E-3</v>
      </c>
      <c r="M11" s="5">
        <v>3.0000000000000001E-3</v>
      </c>
      <c r="N11" s="5">
        <v>6.2899999999999998E-2</v>
      </c>
      <c r="O11" s="5"/>
    </row>
    <row r="12" spans="1:15">
      <c r="A12">
        <v>2015</v>
      </c>
      <c r="B12" s="5">
        <v>1.24E-2</v>
      </c>
      <c r="C12" s="5">
        <v>1.2199999999999999E-2</v>
      </c>
      <c r="D12" s="5">
        <v>1.32E-2</v>
      </c>
      <c r="E12" s="5">
        <v>7.0999999999999995E-3</v>
      </c>
      <c r="F12" s="5">
        <v>7.4000000000000003E-3</v>
      </c>
      <c r="G12" s="5">
        <v>7.9000000000000008E-3</v>
      </c>
      <c r="H12" s="5">
        <v>6.1999999999999998E-3</v>
      </c>
      <c r="I12" s="5">
        <v>2.2000000000000001E-3</v>
      </c>
      <c r="J12" s="5">
        <v>5.4000000000000003E-3</v>
      </c>
      <c r="K12" s="5">
        <v>8.199999999999999E-3</v>
      </c>
      <c r="L12" s="5">
        <v>1.01E-2</v>
      </c>
      <c r="M12" s="5">
        <v>9.5999999999999992E-3</v>
      </c>
      <c r="N12" s="5">
        <v>0.1067</v>
      </c>
      <c r="O12" s="5"/>
    </row>
    <row r="13" spans="1:15">
      <c r="A13">
        <v>2014</v>
      </c>
      <c r="B13" s="5">
        <v>5.5000000000000005E-3</v>
      </c>
      <c r="C13" s="5">
        <v>6.8999999999999999E-3</v>
      </c>
      <c r="D13" s="5">
        <v>9.1999999999999998E-3</v>
      </c>
      <c r="E13" s="5">
        <v>6.7000000000000002E-3</v>
      </c>
      <c r="F13" s="5">
        <v>4.5999999999999999E-3</v>
      </c>
      <c r="G13" s="5">
        <v>4.0000000000000001E-3</v>
      </c>
      <c r="H13" s="5">
        <v>1E-4</v>
      </c>
      <c r="I13" s="5">
        <v>2.5000000000000001E-3</v>
      </c>
      <c r="J13" s="5">
        <v>5.6999999999999993E-3</v>
      </c>
      <c r="K13" s="5">
        <v>4.1999999999999997E-3</v>
      </c>
      <c r="L13" s="5">
        <v>5.1000000000000004E-3</v>
      </c>
      <c r="M13" s="5">
        <v>7.8000000000000005E-3</v>
      </c>
      <c r="N13" s="5">
        <v>6.4100000000000004E-2</v>
      </c>
      <c r="O13" s="5"/>
    </row>
    <row r="14" spans="1:15">
      <c r="A14">
        <v>2013</v>
      </c>
      <c r="B14" s="5">
        <v>8.6E-3</v>
      </c>
      <c r="C14" s="5">
        <v>6.0000000000000001E-3</v>
      </c>
      <c r="D14" s="5">
        <v>4.6999999999999993E-3</v>
      </c>
      <c r="E14" s="5">
        <v>5.5000000000000005E-3</v>
      </c>
      <c r="F14" s="5">
        <v>3.7000000000000002E-3</v>
      </c>
      <c r="G14" s="5">
        <v>2.5999999999999999E-3</v>
      </c>
      <c r="H14" s="5">
        <v>2.9999999999999997E-4</v>
      </c>
      <c r="I14" s="5">
        <v>2.3999999999999998E-3</v>
      </c>
      <c r="J14" s="5">
        <v>3.4999999999999996E-3</v>
      </c>
      <c r="K14" s="5">
        <v>5.6999999999999993E-3</v>
      </c>
      <c r="L14" s="5">
        <v>5.4000000000000003E-3</v>
      </c>
      <c r="M14" s="5">
        <v>9.1999999999999998E-3</v>
      </c>
      <c r="N14" s="5">
        <v>5.91E-2</v>
      </c>
      <c r="O14" s="5"/>
    </row>
    <row r="15" spans="1:15">
      <c r="A15">
        <v>2012</v>
      </c>
      <c r="B15" s="5">
        <v>5.6000000000000008E-3</v>
      </c>
      <c r="C15" s="5">
        <v>4.5000000000000005E-3</v>
      </c>
      <c r="D15" s="5">
        <v>2.0999999999999999E-3</v>
      </c>
      <c r="E15" s="5">
        <v>6.4000000000000003E-3</v>
      </c>
      <c r="F15" s="5">
        <v>3.5999999999999999E-3</v>
      </c>
      <c r="G15" s="5">
        <v>8.0000000000000004E-4</v>
      </c>
      <c r="H15" s="5">
        <v>4.3E-3</v>
      </c>
      <c r="I15" s="5">
        <v>4.0999999999999995E-3</v>
      </c>
      <c r="J15" s="5">
        <v>5.6999999999999993E-3</v>
      </c>
      <c r="K15" s="5">
        <v>5.8999999999999999E-3</v>
      </c>
      <c r="L15" s="5">
        <v>6.0000000000000001E-3</v>
      </c>
      <c r="M15" s="5">
        <v>7.9000000000000008E-3</v>
      </c>
      <c r="N15" s="5">
        <v>5.8400000000000001E-2</v>
      </c>
      <c r="O15" s="5"/>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30</vt:i4>
      </vt:variant>
    </vt:vector>
  </HeadingPairs>
  <TitlesOfParts>
    <vt:vector size="30" baseType="lpstr">
      <vt:lpstr>Carteira</vt:lpstr>
      <vt:lpstr>CARTEIRA A ZATAR BTG</vt:lpstr>
      <vt:lpstr>T2-Carteira GM+GPT</vt:lpstr>
      <vt:lpstr>T3 - Carteira</vt:lpstr>
      <vt:lpstr>T4 - Carteira</vt:lpstr>
      <vt:lpstr>T5 - Carteira</vt:lpstr>
      <vt:lpstr>T6 - carteira</vt:lpstr>
      <vt:lpstr>T7 - Carteira</vt:lpstr>
      <vt:lpstr>T8</vt:lpstr>
      <vt:lpstr>T9</vt:lpstr>
      <vt:lpstr>T10</vt:lpstr>
      <vt:lpstr>T11</vt:lpstr>
      <vt:lpstr>Links</vt:lpstr>
      <vt:lpstr>Dados Novo Abrigo</vt:lpstr>
      <vt:lpstr>Dados Ritmo</vt:lpstr>
      <vt:lpstr>Carteira Avilei</vt:lpstr>
      <vt:lpstr>Dados t5</vt:lpstr>
      <vt:lpstr>Carteira INDE</vt:lpstr>
      <vt:lpstr>Carteira INDE Tratada</vt:lpstr>
      <vt:lpstr>Resumo Inde</vt:lpstr>
      <vt:lpstr>Carteira INDE PREV</vt:lpstr>
      <vt:lpstr>Método</vt:lpstr>
      <vt:lpstr>Carteiras CL</vt:lpstr>
      <vt:lpstr>Carteiras CAI e LE</vt:lpstr>
      <vt:lpstr>Carteira du</vt:lpstr>
      <vt:lpstr>Carteira FIIS FINCLAS</vt:lpstr>
      <vt:lpstr>ETFs</vt:lpstr>
      <vt:lpstr>Simulador BTG</vt:lpstr>
      <vt:lpstr>Dados CDI</vt:lpstr>
      <vt:lpstr>Dados IPCA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Lucas Matos</dc:creator>
  <cp:lastModifiedBy>Lucas  De matos</cp:lastModifiedBy>
  <dcterms:created xsi:type="dcterms:W3CDTF">2025-08-27T12:49:16Z</dcterms:created>
  <dcterms:modified xsi:type="dcterms:W3CDTF">2026-04-06T14:09:17Z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a9157b-bcf3-4eac-b03e-7cf007ba9fdf_Enabled">
    <vt:lpwstr>true</vt:lpwstr>
  </property>
  <property fmtid="{D5CDD505-2E9C-101B-9397-08002B2CF9AE}" pid="3" name="MSIP_Label_e6a9157b-bcf3-4eac-b03e-7cf007ba9fdf_SetDate">
    <vt:lpwstr>2025-08-27T13:01:16Z</vt:lpwstr>
  </property>
  <property fmtid="{D5CDD505-2E9C-101B-9397-08002B2CF9AE}" pid="4" name="MSIP_Label_e6a9157b-bcf3-4eac-b03e-7cf007ba9fdf_Method">
    <vt:lpwstr>Standard</vt:lpwstr>
  </property>
  <property fmtid="{D5CDD505-2E9C-101B-9397-08002B2CF9AE}" pid="5" name="MSIP_Label_e6a9157b-bcf3-4eac-b03e-7cf007ba9fdf_Name">
    <vt:lpwstr>Publica</vt:lpwstr>
  </property>
  <property fmtid="{D5CDD505-2E9C-101B-9397-08002B2CF9AE}" pid="6" name="MSIP_Label_e6a9157b-bcf3-4eac-b03e-7cf007ba9fdf_SiteId">
    <vt:lpwstr>cf56e405-d2b0-4266-b210-aa04636b6161</vt:lpwstr>
  </property>
  <property fmtid="{D5CDD505-2E9C-101B-9397-08002B2CF9AE}" pid="7" name="MSIP_Label_e6a9157b-bcf3-4eac-b03e-7cf007ba9fdf_ActionId">
    <vt:lpwstr>3d8d0320-e0fa-46e3-8954-e32788931978</vt:lpwstr>
  </property>
  <property fmtid="{D5CDD505-2E9C-101B-9397-08002B2CF9AE}" pid="8" name="MSIP_Label_e6a9157b-bcf3-4eac-b03e-7cf007ba9fdf_ContentBits">
    <vt:lpwstr>2</vt:lpwstr>
  </property>
  <property fmtid="{D5CDD505-2E9C-101B-9397-08002B2CF9AE}" pid="9" name="MSIP_Label_e6a9157b-bcf3-4eac-b03e-7cf007ba9fdf_Tag">
    <vt:lpwstr>10, 3, 0, 1</vt:lpwstr>
  </property>
</Properties>
</file>