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err\Cours\Master\Recherche d'informations\"/>
    </mc:Choice>
  </mc:AlternateContent>
  <bookViews>
    <workbookView xWindow="0" yWindow="0" windowWidth="21570" windowHeight="8265"/>
  </bookViews>
  <sheets>
    <sheet name="Feuil1" sheetId="1" r:id="rId1"/>
    <sheet name="Feuil2" sheetId="2" r:id="rId2"/>
    <sheet name="Feuil3" sheetId="3" r:id="rId3"/>
  </sheets>
  <definedNames>
    <definedName name="alpha_abs">Feuil1!$A$4</definedName>
    <definedName name="alpha_title">Feuil1!$A$3</definedName>
    <definedName name="alphaabs">Feuil1!$B$4</definedName>
    <definedName name="alphatitle">Feuil1!$B$3</definedName>
    <definedName name="avdl_abs">Feuil1!$I$3</definedName>
    <definedName name="avdl_art">Feuil1!$G$3</definedName>
    <definedName name="avdl_elt">Feuil1!$J$3</definedName>
    <definedName name="avdl_title">Feuil1!$H$3</definedName>
    <definedName name="b">Feuil1!$B$2</definedName>
    <definedName name="k">Feuil1!$A$2</definedName>
    <definedName name="Nabs">Feuil1!$E$3</definedName>
    <definedName name="Nart">Feuil1!$C$3</definedName>
    <definedName name="Nelt">Feuil1!$F$3</definedName>
    <definedName name="Ntitle">Feuil1!$D$3</definedName>
  </definedNames>
  <calcPr calcId="152511"/>
</workbook>
</file>

<file path=xl/calcChain.xml><?xml version="1.0" encoding="utf-8"?>
<calcChain xmlns="http://schemas.openxmlformats.org/spreadsheetml/2006/main">
  <c r="D34" i="1" l="1"/>
  <c r="E34" i="1"/>
  <c r="F34" i="1"/>
  <c r="G34" i="1"/>
  <c r="C34" i="1"/>
  <c r="D35" i="1"/>
  <c r="E35" i="1"/>
  <c r="F35" i="1"/>
  <c r="G35" i="1"/>
  <c r="C35" i="1"/>
  <c r="D36" i="1"/>
  <c r="E36" i="1"/>
  <c r="F36" i="1"/>
  <c r="G36" i="1"/>
  <c r="C36" i="1"/>
  <c r="D37" i="1"/>
  <c r="E37" i="1"/>
  <c r="F37" i="1"/>
  <c r="G37" i="1"/>
  <c r="C37" i="1"/>
  <c r="D38" i="1"/>
  <c r="E38" i="1"/>
  <c r="F38" i="1"/>
  <c r="D39" i="1"/>
  <c r="E39" i="1"/>
  <c r="F39" i="1"/>
  <c r="G39" i="1"/>
  <c r="C39" i="1"/>
  <c r="D41" i="1"/>
  <c r="E41" i="1"/>
  <c r="F41" i="1"/>
  <c r="D40" i="1"/>
  <c r="E40" i="1"/>
  <c r="F40" i="1"/>
  <c r="D26" i="1"/>
  <c r="C14" i="1"/>
  <c r="C17" i="1"/>
  <c r="D14" i="1"/>
  <c r="E14" i="1"/>
  <c r="F14" i="1"/>
  <c r="G14" i="1"/>
  <c r="D15" i="1"/>
  <c r="E25" i="1" s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D21" i="1"/>
  <c r="E21" i="1"/>
  <c r="F21" i="1"/>
  <c r="C15" i="1"/>
  <c r="C16" i="1"/>
  <c r="C18" i="1"/>
  <c r="C19" i="1"/>
  <c r="D27" i="1"/>
  <c r="E27" i="1"/>
  <c r="F27" i="1"/>
  <c r="O10" i="1"/>
  <c r="P10" i="1"/>
  <c r="Q10" i="1"/>
  <c r="R10" i="1"/>
  <c r="N10" i="1"/>
  <c r="O9" i="1"/>
  <c r="P9" i="1"/>
  <c r="Q9" i="1"/>
  <c r="R9" i="1"/>
  <c r="N9" i="1"/>
  <c r="J3" i="1"/>
  <c r="I3" i="1"/>
  <c r="G38" i="1" s="1"/>
  <c r="F3" i="1"/>
  <c r="C20" i="1" s="1"/>
  <c r="D11" i="1"/>
  <c r="E11" i="1"/>
  <c r="F11" i="1"/>
  <c r="G11" i="1"/>
  <c r="C11" i="1"/>
  <c r="S4" i="1"/>
  <c r="S5" i="1"/>
  <c r="S6" i="1"/>
  <c r="S7" i="1"/>
  <c r="S8" i="1"/>
  <c r="S3" i="1"/>
  <c r="H34" i="1" l="1"/>
  <c r="H35" i="1"/>
  <c r="H36" i="1"/>
  <c r="C26" i="1"/>
  <c r="C21" i="1"/>
  <c r="C29" i="1"/>
  <c r="G41" i="1"/>
  <c r="D25" i="1"/>
  <c r="G20" i="1"/>
  <c r="E30" i="1" s="1"/>
  <c r="C28" i="1"/>
  <c r="C27" i="1"/>
  <c r="H27" i="1" s="1"/>
  <c r="F24" i="1"/>
  <c r="C40" i="1"/>
  <c r="G21" i="1"/>
  <c r="F26" i="1"/>
  <c r="E24" i="1"/>
  <c r="G26" i="1"/>
  <c r="D24" i="1"/>
  <c r="C38" i="1"/>
  <c r="H38" i="1" s="1"/>
  <c r="G25" i="1"/>
  <c r="E26" i="1"/>
  <c r="F25" i="1"/>
  <c r="C41" i="1"/>
  <c r="H41" i="1" s="1"/>
  <c r="C24" i="1"/>
  <c r="C25" i="1"/>
  <c r="G24" i="1"/>
  <c r="G40" i="1"/>
  <c r="H40" i="1" s="1"/>
  <c r="G27" i="1"/>
  <c r="H37" i="1"/>
  <c r="H39" i="1"/>
  <c r="D31" i="1"/>
  <c r="D29" i="1"/>
  <c r="C30" i="1"/>
  <c r="H16" i="1"/>
  <c r="H15" i="1"/>
  <c r="F28" i="1"/>
  <c r="G28" i="1"/>
  <c r="H18" i="1"/>
  <c r="D28" i="1"/>
  <c r="E28" i="1"/>
  <c r="G29" i="1"/>
  <c r="F29" i="1"/>
  <c r="E29" i="1"/>
  <c r="H19" i="1"/>
  <c r="C31" i="1"/>
  <c r="G31" i="1"/>
  <c r="F31" i="1"/>
  <c r="E31" i="1"/>
  <c r="F30" i="1"/>
  <c r="D30" i="1"/>
  <c r="H14" i="1"/>
  <c r="H17" i="1"/>
  <c r="H21" i="1"/>
  <c r="H20" i="1"/>
  <c r="S10" i="1"/>
  <c r="S9" i="1"/>
  <c r="P8" i="1"/>
  <c r="O8" i="1"/>
  <c r="N8" i="1"/>
  <c r="R5" i="1"/>
  <c r="Q5" i="1"/>
  <c r="P5" i="1"/>
  <c r="O5" i="1"/>
  <c r="N5" i="1"/>
  <c r="H24" i="1" l="1"/>
  <c r="G30" i="1"/>
  <c r="H30" i="1" s="1"/>
  <c r="H26" i="1"/>
  <c r="H25" i="1"/>
  <c r="H28" i="1"/>
  <c r="H29" i="1"/>
  <c r="H31" i="1"/>
</calcChain>
</file>

<file path=xl/sharedStrings.xml><?xml version="1.0" encoding="utf-8"?>
<sst xmlns="http://schemas.openxmlformats.org/spreadsheetml/2006/main" count="91" uniqueCount="39">
  <si>
    <t>d1</t>
  </si>
  <si>
    <t>a</t>
  </si>
  <si>
    <t>b</t>
  </si>
  <si>
    <t>c</t>
  </si>
  <si>
    <t>d</t>
  </si>
  <si>
    <t>e</t>
  </si>
  <si>
    <t>d2</t>
  </si>
  <si>
    <t>k1</t>
  </si>
  <si>
    <t>dl</t>
  </si>
  <si>
    <t>avdl</t>
  </si>
  <si>
    <t>N</t>
  </si>
  <si>
    <t>title</t>
  </si>
  <si>
    <t>abs</t>
  </si>
  <si>
    <t>article</t>
  </si>
  <si>
    <t>ltn</t>
  </si>
  <si>
    <t>dfs</t>
  </si>
  <si>
    <t>tfs</t>
  </si>
  <si>
    <t>q</t>
  </si>
  <si>
    <t>score(d, q)</t>
  </si>
  <si>
    <t>élément</t>
  </si>
  <si>
    <t>art</t>
  </si>
  <si>
    <t>élt</t>
  </si>
  <si>
    <t>α title</t>
  </si>
  <si>
    <t>α abs</t>
  </si>
  <si>
    <t>Q1</t>
  </si>
  <si>
    <t>Q4</t>
  </si>
  <si>
    <t>ltc</t>
  </si>
  <si>
    <t>Q5</t>
  </si>
  <si>
    <t>Q2</t>
  </si>
  <si>
    <t>BM25</t>
  </si>
  <si>
    <t>Q6</t>
  </si>
  <si>
    <t>Q3</t>
  </si>
  <si>
    <t>On suppose élément = article</t>
  </si>
  <si>
    <t>N = Ntitle</t>
  </si>
  <si>
    <t>On suppose docFrequency au niveau atomique</t>
  </si>
  <si>
    <t>On remarque que les grands documents sont avantagés</t>
  </si>
  <si>
    <t>On remarque que les petits documents sont avantagés</t>
  </si>
  <si>
    <t>On remarque que aucune taille n'est avantagée</t>
  </si>
  <si>
    <t>Abstract plus pertinent que l'article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</si>
</sst>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1" fillId="0" borderId="25" xfId="0" applyFont="1" applyBorder="1"/>
    <xf numFmtId="0" fontId="2" fillId="0" borderId="25" xfId="0" applyFont="1" applyBorder="1" applyAlignment="1">
      <alignment horizontal="center" vertical="center"/>
    </xf>
    <xf numFmtId="0" fontId="1" fillId="0" borderId="26" xfId="0" applyFont="1" applyBorder="1"/>
    <xf numFmtId="0" fontId="2" fillId="0" borderId="0" xfId="0" applyFont="1" applyBorder="1" applyAlignment="1">
      <alignment vertical="center"/>
    </xf>
    <xf numFmtId="0" fontId="1" fillId="0" borderId="33" xfId="0" applyFont="1" applyBorder="1"/>
    <xf numFmtId="0" fontId="1" fillId="0" borderId="27" xfId="0" applyFont="1" applyBorder="1"/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15" xfId="0" applyFont="1" applyBorder="1"/>
    <xf numFmtId="164" fontId="2" fillId="0" borderId="25" xfId="0" applyNumberFormat="1" applyFont="1" applyBorder="1" applyAlignment="1">
      <alignment horizontal="center" vertical="center"/>
    </xf>
    <xf numFmtId="0" fontId="1" fillId="0" borderId="17" xfId="0" applyFont="1" applyBorder="1"/>
    <xf numFmtId="0" fontId="1" fillId="0" borderId="14" xfId="0" applyFont="1" applyBorder="1"/>
    <xf numFmtId="0" fontId="1" fillId="0" borderId="16" xfId="0" applyFont="1" applyBorder="1"/>
    <xf numFmtId="0" fontId="2" fillId="0" borderId="31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abSelected="1" zoomScale="130" zoomScaleNormal="130" workbookViewId="0">
      <selection activeCell="J36" sqref="J36"/>
    </sheetView>
  </sheetViews>
  <sheetFormatPr defaultColWidth="11.42578125" defaultRowHeight="12.75" x14ac:dyDescent="0.2"/>
  <cols>
    <col min="1" max="1" width="5.7109375" style="2" customWidth="1"/>
    <col min="2" max="2" width="7.5703125" style="2" customWidth="1"/>
    <col min="3" max="4" width="5.7109375" style="3" customWidth="1"/>
    <col min="5" max="5" width="6" style="3" customWidth="1"/>
    <col min="6" max="6" width="5.85546875" style="3" customWidth="1"/>
    <col min="7" max="7" width="6.28515625" style="3" customWidth="1"/>
    <col min="8" max="8" width="8.85546875" style="3" customWidth="1"/>
    <col min="9" max="9" width="6.7109375" style="3" customWidth="1"/>
    <col min="10" max="10" width="5.85546875" style="2" customWidth="1"/>
    <col min="11" max="11" width="1.85546875" style="2" customWidth="1"/>
    <col min="12" max="12" width="3.28515625" style="2" customWidth="1"/>
    <col min="13" max="13" width="6.42578125" style="2" customWidth="1"/>
    <col min="14" max="19" width="3.42578125" style="2" customWidth="1"/>
    <col min="20" max="16384" width="11.42578125" style="2"/>
  </cols>
  <sheetData>
    <row r="1" spans="1:19" ht="13.5" thickBot="1" x14ac:dyDescent="0.25">
      <c r="A1" s="1" t="s">
        <v>7</v>
      </c>
      <c r="B1" s="1" t="s">
        <v>2</v>
      </c>
      <c r="C1" s="60" t="s">
        <v>10</v>
      </c>
      <c r="D1" s="60"/>
      <c r="E1" s="60"/>
      <c r="F1" s="60"/>
      <c r="G1" s="60" t="s">
        <v>9</v>
      </c>
      <c r="H1" s="60"/>
      <c r="I1" s="60"/>
      <c r="J1" s="60"/>
      <c r="L1" s="3"/>
      <c r="N1" s="4" t="s">
        <v>1</v>
      </c>
      <c r="O1" s="5" t="s">
        <v>2</v>
      </c>
      <c r="P1" s="5" t="s">
        <v>3</v>
      </c>
      <c r="Q1" s="5" t="s">
        <v>4</v>
      </c>
      <c r="R1" s="6" t="s">
        <v>5</v>
      </c>
    </row>
    <row r="2" spans="1:19" ht="13.5" thickBot="1" x14ac:dyDescent="0.25">
      <c r="A2" s="7">
        <v>1</v>
      </c>
      <c r="B2" s="7">
        <v>0.5</v>
      </c>
      <c r="C2" s="1" t="s">
        <v>20</v>
      </c>
      <c r="D2" s="1" t="s">
        <v>11</v>
      </c>
      <c r="E2" s="1" t="s">
        <v>12</v>
      </c>
      <c r="F2" s="1" t="s">
        <v>21</v>
      </c>
      <c r="G2" s="1" t="s">
        <v>20</v>
      </c>
      <c r="H2" s="1" t="s">
        <v>11</v>
      </c>
      <c r="I2" s="1" t="s">
        <v>12</v>
      </c>
      <c r="J2" s="1" t="s">
        <v>21</v>
      </c>
      <c r="N2" s="64" t="s">
        <v>16</v>
      </c>
      <c r="O2" s="65"/>
      <c r="P2" s="65"/>
      <c r="Q2" s="65"/>
      <c r="R2" s="66"/>
      <c r="S2" s="8" t="s">
        <v>8</v>
      </c>
    </row>
    <row r="3" spans="1:19" ht="13.5" thickBot="1" x14ac:dyDescent="0.25">
      <c r="A3" s="9" t="s">
        <v>22</v>
      </c>
      <c r="B3" s="10"/>
      <c r="C3" s="30">
        <v>1000</v>
      </c>
      <c r="D3" s="31">
        <v>1000</v>
      </c>
      <c r="E3" s="31">
        <v>800</v>
      </c>
      <c r="F3" s="7">
        <f>Nart</f>
        <v>1000</v>
      </c>
      <c r="G3" s="31">
        <v>20</v>
      </c>
      <c r="H3" s="31">
        <v>3</v>
      </c>
      <c r="I3" s="7">
        <f>((avdl_art*Nart)-(avdl_title*Ntitle))/Nabs</f>
        <v>21.25</v>
      </c>
      <c r="J3" s="7">
        <f>avdl_art</f>
        <v>20</v>
      </c>
      <c r="L3" s="61" t="s">
        <v>0</v>
      </c>
      <c r="M3" s="11" t="s">
        <v>11</v>
      </c>
      <c r="N3" s="41"/>
      <c r="O3" s="42"/>
      <c r="P3" s="42">
        <v>1</v>
      </c>
      <c r="Q3" s="42">
        <v>3</v>
      </c>
      <c r="R3" s="43">
        <v>4</v>
      </c>
      <c r="S3" s="12">
        <f>SUM(N3:R3)</f>
        <v>8</v>
      </c>
    </row>
    <row r="4" spans="1:19" ht="13.5" thickBot="1" x14ac:dyDescent="0.25">
      <c r="A4" s="9" t="s">
        <v>23</v>
      </c>
      <c r="B4" s="10"/>
      <c r="L4" s="62"/>
      <c r="M4" s="13" t="s">
        <v>12</v>
      </c>
      <c r="N4" s="44">
        <v>1</v>
      </c>
      <c r="O4" s="45"/>
      <c r="P4" s="45"/>
      <c r="Q4" s="45">
        <v>1</v>
      </c>
      <c r="R4" s="46">
        <v>1</v>
      </c>
      <c r="S4" s="12">
        <f t="shared" ref="S4:S10" si="0">SUM(N4:R4)</f>
        <v>3</v>
      </c>
    </row>
    <row r="5" spans="1:19" ht="13.5" thickBot="1" x14ac:dyDescent="0.25">
      <c r="A5" s="56"/>
      <c r="B5" s="57"/>
      <c r="L5" s="62"/>
      <c r="M5" s="13" t="s">
        <v>13</v>
      </c>
      <c r="N5" s="47">
        <f>SUM(N3:N4)</f>
        <v>1</v>
      </c>
      <c r="O5" s="48">
        <f>SUM(O3:O4)</f>
        <v>0</v>
      </c>
      <c r="P5" s="48">
        <f>SUM(P3:P4)</f>
        <v>1</v>
      </c>
      <c r="Q5" s="48">
        <f>SUM(Q3:Q4)</f>
        <v>4</v>
      </c>
      <c r="R5" s="49">
        <f>SUM(R3:R4)</f>
        <v>5</v>
      </c>
      <c r="S5" s="12">
        <f t="shared" si="0"/>
        <v>11</v>
      </c>
    </row>
    <row r="6" spans="1:19" ht="13.5" thickBot="1" x14ac:dyDescent="0.25">
      <c r="C6" s="4" t="s">
        <v>1</v>
      </c>
      <c r="D6" s="5" t="s">
        <v>2</v>
      </c>
      <c r="E6" s="5" t="s">
        <v>3</v>
      </c>
      <c r="F6" s="5" t="s">
        <v>4</v>
      </c>
      <c r="G6" s="6" t="s">
        <v>5</v>
      </c>
      <c r="L6" s="61" t="s">
        <v>6</v>
      </c>
      <c r="M6" s="11" t="s">
        <v>11</v>
      </c>
      <c r="N6" s="41">
        <v>1</v>
      </c>
      <c r="O6" s="42">
        <v>2</v>
      </c>
      <c r="P6" s="42"/>
      <c r="Q6" s="42"/>
      <c r="R6" s="43"/>
      <c r="S6" s="12">
        <f t="shared" si="0"/>
        <v>3</v>
      </c>
    </row>
    <row r="7" spans="1:19" ht="15.75" customHeight="1" thickBot="1" x14ac:dyDescent="0.25">
      <c r="C7" s="67" t="s">
        <v>15</v>
      </c>
      <c r="D7" s="68"/>
      <c r="E7" s="68"/>
      <c r="F7" s="68"/>
      <c r="G7" s="69"/>
      <c r="L7" s="62"/>
      <c r="M7" s="13" t="s">
        <v>12</v>
      </c>
      <c r="N7" s="50"/>
      <c r="O7" s="51">
        <v>2</v>
      </c>
      <c r="P7" s="51">
        <v>1</v>
      </c>
      <c r="Q7" s="51"/>
      <c r="R7" s="52"/>
      <c r="S7" s="12">
        <f t="shared" si="0"/>
        <v>3</v>
      </c>
    </row>
    <row r="8" spans="1:19" ht="15.75" customHeight="1" thickBot="1" x14ac:dyDescent="0.25">
      <c r="B8" s="11" t="s">
        <v>11</v>
      </c>
      <c r="C8" s="32">
        <v>5</v>
      </c>
      <c r="D8" s="33">
        <v>10</v>
      </c>
      <c r="E8" s="33">
        <v>5</v>
      </c>
      <c r="F8" s="33">
        <v>10</v>
      </c>
      <c r="G8" s="34">
        <v>100</v>
      </c>
      <c r="L8" s="62"/>
      <c r="M8" s="15" t="s">
        <v>13</v>
      </c>
      <c r="N8" s="47">
        <f>SUM(N6:N7)</f>
        <v>1</v>
      </c>
      <c r="O8" s="48">
        <f t="shared" ref="O8:P8" si="1">SUM(O6:O7)</f>
        <v>4</v>
      </c>
      <c r="P8" s="48">
        <f t="shared" si="1"/>
        <v>1</v>
      </c>
      <c r="Q8" s="48"/>
      <c r="R8" s="53"/>
      <c r="S8" s="12">
        <f t="shared" si="0"/>
        <v>6</v>
      </c>
    </row>
    <row r="9" spans="1:19" ht="13.5" thickBot="1" x14ac:dyDescent="0.25">
      <c r="A9" s="14"/>
      <c r="B9" s="13" t="s">
        <v>12</v>
      </c>
      <c r="C9" s="35">
        <v>8</v>
      </c>
      <c r="D9" s="36">
        <v>20</v>
      </c>
      <c r="E9" s="36">
        <v>10</v>
      </c>
      <c r="F9" s="36">
        <v>20</v>
      </c>
      <c r="G9" s="37">
        <v>180</v>
      </c>
      <c r="L9" s="58"/>
      <c r="M9" s="24" t="s">
        <v>0</v>
      </c>
      <c r="N9" s="18">
        <f>N5</f>
        <v>1</v>
      </c>
      <c r="O9" s="18">
        <f t="shared" ref="O9:R9" si="2">O5</f>
        <v>0</v>
      </c>
      <c r="P9" s="18">
        <f t="shared" si="2"/>
        <v>1</v>
      </c>
      <c r="Q9" s="18">
        <f t="shared" si="2"/>
        <v>4</v>
      </c>
      <c r="R9" s="18">
        <f t="shared" si="2"/>
        <v>5</v>
      </c>
      <c r="S9" s="12">
        <f t="shared" si="0"/>
        <v>11</v>
      </c>
    </row>
    <row r="10" spans="1:19" ht="13.5" thickBot="1" x14ac:dyDescent="0.25">
      <c r="A10" s="14"/>
      <c r="B10" s="16" t="s">
        <v>13</v>
      </c>
      <c r="C10" s="38">
        <v>10</v>
      </c>
      <c r="D10" s="39">
        <v>25</v>
      </c>
      <c r="E10" s="39">
        <v>10</v>
      </c>
      <c r="F10" s="39">
        <v>24</v>
      </c>
      <c r="G10" s="40">
        <v>250</v>
      </c>
      <c r="L10" s="17"/>
      <c r="M10" s="16" t="s">
        <v>6</v>
      </c>
      <c r="N10" s="21">
        <f>N8</f>
        <v>1</v>
      </c>
      <c r="O10" s="21">
        <f t="shared" ref="O10:R10" si="3">O8</f>
        <v>4</v>
      </c>
      <c r="P10" s="21">
        <f t="shared" si="3"/>
        <v>1</v>
      </c>
      <c r="Q10" s="21">
        <f t="shared" si="3"/>
        <v>0</v>
      </c>
      <c r="R10" s="21">
        <f t="shared" si="3"/>
        <v>0</v>
      </c>
      <c r="S10" s="12">
        <f t="shared" si="0"/>
        <v>6</v>
      </c>
    </row>
    <row r="11" spans="1:19" ht="13.5" thickBot="1" x14ac:dyDescent="0.25">
      <c r="A11" s="14"/>
      <c r="B11" s="15" t="s">
        <v>19</v>
      </c>
      <c r="C11" s="19">
        <f>C10</f>
        <v>10</v>
      </c>
      <c r="D11" s="19">
        <f t="shared" ref="D11:G11" si="4">D10</f>
        <v>25</v>
      </c>
      <c r="E11" s="19">
        <f t="shared" si="4"/>
        <v>10</v>
      </c>
      <c r="F11" s="19">
        <f t="shared" si="4"/>
        <v>24</v>
      </c>
      <c r="G11" s="19">
        <f t="shared" si="4"/>
        <v>250</v>
      </c>
      <c r="L11" s="20"/>
      <c r="M11" s="16" t="s">
        <v>17</v>
      </c>
      <c r="N11" s="21">
        <v>1</v>
      </c>
      <c r="O11" s="22"/>
      <c r="P11" s="22"/>
      <c r="Q11" s="22"/>
      <c r="R11" s="23">
        <v>1</v>
      </c>
    </row>
    <row r="12" spans="1:19" ht="13.5" thickBot="1" x14ac:dyDescent="0.25">
      <c r="C12" s="70" t="s">
        <v>32</v>
      </c>
    </row>
    <row r="13" spans="1:19" ht="13.5" thickBot="1" x14ac:dyDescent="0.25">
      <c r="C13" s="64" t="s">
        <v>14</v>
      </c>
      <c r="D13" s="65"/>
      <c r="E13" s="65"/>
      <c r="F13" s="65"/>
      <c r="G13" s="66"/>
      <c r="H13" s="1" t="s">
        <v>18</v>
      </c>
      <c r="S13" s="3"/>
    </row>
    <row r="14" spans="1:19" ht="13.5" thickBot="1" x14ac:dyDescent="0.25">
      <c r="A14" s="61" t="s">
        <v>0</v>
      </c>
      <c r="B14" s="24" t="s">
        <v>11</v>
      </c>
      <c r="C14" s="29">
        <f>IF(N$11&gt;0,LOG(1+N3)*LOG(Ntitle/C8),0)</f>
        <v>0</v>
      </c>
      <c r="D14" s="29">
        <f>IF(O$11&gt;0,LOG(1+O3)*LOG(Ntitle/D8),0)</f>
        <v>0</v>
      </c>
      <c r="E14" s="29">
        <f>IF(P$11&gt;0,LOG(1+P3)*LOG(Ntitle/E8),0)</f>
        <v>0</v>
      </c>
      <c r="F14" s="29">
        <f>IF(Q$11&gt;0,LOG(1+Q3)*LOG(Ntitle/F8),0)</f>
        <v>0</v>
      </c>
      <c r="G14" s="29">
        <f>IF(R$11&gt;0,LOG(1+R3)*LOG(Ntitle/G8),0)</f>
        <v>0.69897000433601886</v>
      </c>
      <c r="H14" s="54">
        <f t="shared" ref="H14:H19" si="5">SUM(C14:G14)</f>
        <v>0.69897000433601886</v>
      </c>
      <c r="I14" s="55" t="s">
        <v>25</v>
      </c>
    </row>
    <row r="15" spans="1:19" ht="13.5" thickBot="1" x14ac:dyDescent="0.25">
      <c r="A15" s="62"/>
      <c r="B15" s="26" t="s">
        <v>12</v>
      </c>
      <c r="C15" s="29">
        <f>IF(N$11&gt;0,LOG(1+N4)*LOG(Nabs/C9),0)</f>
        <v>0.6020599913279624</v>
      </c>
      <c r="D15" s="29">
        <f>IF(O$11&gt;0,LOG(1+O4)*LOG(Nabs/D9),0)</f>
        <v>0</v>
      </c>
      <c r="E15" s="29">
        <f>IF(P$11&gt;0,LOG(1+P4)*LOG(Nabs/E9),0)</f>
        <v>0</v>
      </c>
      <c r="F15" s="29">
        <f>IF(Q$11&gt;0,LOG(1+Q4)*LOG(Nabs/F9),0)</f>
        <v>0</v>
      </c>
      <c r="G15" s="29">
        <f>IF(R$11&gt;0,LOG(1+R4)*LOG(Nabs/G9),0)</f>
        <v>0.19501249376398777</v>
      </c>
      <c r="H15" s="54">
        <f t="shared" si="5"/>
        <v>0.79707248509195017</v>
      </c>
      <c r="J15" s="3"/>
    </row>
    <row r="16" spans="1:19" ht="13.5" thickBot="1" x14ac:dyDescent="0.25">
      <c r="A16" s="63"/>
      <c r="B16" s="26" t="s">
        <v>13</v>
      </c>
      <c r="C16" s="29">
        <f>IF(N$11&gt;0,LOG(1+N5)*LOG(Nart/C10),0)</f>
        <v>0.6020599913279624</v>
      </c>
      <c r="D16" s="29">
        <f>IF(O$11&gt;0,LOG(1+O5)*LOG(Nart/D10),0)</f>
        <v>0</v>
      </c>
      <c r="E16" s="29">
        <f>IF(P$11&gt;0,LOG(1+P5)*LOG(Nart/E10),0)</f>
        <v>0</v>
      </c>
      <c r="F16" s="29">
        <f>IF(Q$11&gt;0,LOG(1+Q5)*LOG(Nart/F10),0)</f>
        <v>0</v>
      </c>
      <c r="G16" s="29">
        <f>IF(R$11&gt;0,LOG(1+R5)*LOG(Nart/G10),0)</f>
        <v>0.4684937350578196</v>
      </c>
      <c r="H16" s="54">
        <f t="shared" si="5"/>
        <v>1.0705537263857821</v>
      </c>
      <c r="J16" s="3"/>
    </row>
    <row r="17" spans="1:10" ht="13.5" thickBot="1" x14ac:dyDescent="0.25">
      <c r="A17" s="61" t="s">
        <v>6</v>
      </c>
      <c r="B17" s="27" t="s">
        <v>11</v>
      </c>
      <c r="C17" s="29">
        <f>IF(N$11&gt;0,LOG(1+N6)*LOG(Ntitle/C8),0)</f>
        <v>0.692679049617419</v>
      </c>
      <c r="D17" s="29">
        <f>IF(O$11&gt;0,LOG(1+O6)*LOG(Ntitle/D8),0)</f>
        <v>0</v>
      </c>
      <c r="E17" s="29">
        <f>IF(P$11&gt;0,LOG(1+P6)*LOG(Ntitle/E8),0)</f>
        <v>0</v>
      </c>
      <c r="F17" s="29">
        <f>IF(Q$11&gt;0,LOG(1+Q6)*LOG(Ntitle/F8),0)</f>
        <v>0</v>
      </c>
      <c r="G17" s="29">
        <f>IF(R$11&gt;0,LOG(1+R6)*LOG(Ntitle/G8),0)</f>
        <v>0</v>
      </c>
      <c r="H17" s="54">
        <f t="shared" si="5"/>
        <v>0.692679049617419</v>
      </c>
      <c r="J17" s="70" t="s">
        <v>36</v>
      </c>
    </row>
    <row r="18" spans="1:10" ht="13.5" thickBot="1" x14ac:dyDescent="0.25">
      <c r="A18" s="62"/>
      <c r="B18" s="28" t="s">
        <v>12</v>
      </c>
      <c r="C18" s="29">
        <f>IF(N$11&gt;0,LOG(1+N7)*LOG(Nabs/C9),0)</f>
        <v>0</v>
      </c>
      <c r="D18" s="29">
        <f>IF(O$11&gt;0,LOG(1+O7)*LOG(Nabs/D9),0)</f>
        <v>0</v>
      </c>
      <c r="E18" s="29">
        <f>IF(P$11&gt;0,LOG(1+P7)*LOG(Nabs/E9),0)</f>
        <v>0</v>
      </c>
      <c r="F18" s="29">
        <f>IF(Q$11&gt;0,LOG(1+Q7)*LOG(Nabs/F9),0)</f>
        <v>0</v>
      </c>
      <c r="G18" s="29">
        <f>IF(R$11&gt;0,LOG(1+R7)*LOG(Nabs/G9),0)</f>
        <v>0</v>
      </c>
      <c r="H18" s="54">
        <f t="shared" si="5"/>
        <v>0</v>
      </c>
      <c r="J18" s="3"/>
    </row>
    <row r="19" spans="1:10" ht="13.5" thickBot="1" x14ac:dyDescent="0.25">
      <c r="A19" s="63"/>
      <c r="B19" s="28" t="s">
        <v>13</v>
      </c>
      <c r="C19" s="29">
        <f>IF(N$11&gt;0,LOG(1+N8)*LOG(Nart/C10),0)</f>
        <v>0.6020599913279624</v>
      </c>
      <c r="D19" s="29">
        <f>IF(O$11&gt;0,LOG(1+O8)*LOG(Nart/D10),0)</f>
        <v>0</v>
      </c>
      <c r="E19" s="29">
        <f>IF(P$11&gt;0,LOG(1+P8)*LOG(Nart/E10),0)</f>
        <v>0</v>
      </c>
      <c r="F19" s="29">
        <f>IF(Q$11&gt;0,LOG(1+Q8)*LOG(Nart/F10),0)</f>
        <v>0</v>
      </c>
      <c r="G19" s="29">
        <f>IF(R$11&gt;0,LOG(1+R8)*LOG(Nart/G10),0)</f>
        <v>0</v>
      </c>
      <c r="H19" s="54">
        <f t="shared" si="5"/>
        <v>0.6020599913279624</v>
      </c>
      <c r="J19" s="3"/>
    </row>
    <row r="20" spans="1:10" ht="13.5" thickBot="1" x14ac:dyDescent="0.25">
      <c r="A20" s="17"/>
      <c r="B20" s="11" t="s">
        <v>0</v>
      </c>
      <c r="C20" s="29">
        <f>IF(N$11&gt;0,LOG(1+N9)*LOG(Nelt/C$11),0)</f>
        <v>0.6020599913279624</v>
      </c>
      <c r="D20" s="29">
        <f>IF(O$11&gt;0,LOG(1+O9)*LOG(Nelt/D$11),0)</f>
        <v>0</v>
      </c>
      <c r="E20" s="29">
        <f>IF(P$11&gt;0,LOG(1+P9)*LOG(Nelt/E$11),0)</f>
        <v>0</v>
      </c>
      <c r="F20" s="29">
        <f>IF(Q$11&gt;0,LOG(1+Q9)*LOG(Nelt/F$11),0)</f>
        <v>0</v>
      </c>
      <c r="G20" s="29">
        <f>IF(R$11&gt;0,LOG(1+R9)*LOG(Nelt/G$11),0)</f>
        <v>0.4684937350578196</v>
      </c>
      <c r="H20" s="54">
        <f>SUM(C20:G20)</f>
        <v>1.0705537263857821</v>
      </c>
      <c r="I20" s="55" t="s">
        <v>24</v>
      </c>
      <c r="J20" s="3"/>
    </row>
    <row r="21" spans="1:10" ht="13.5" thickBot="1" x14ac:dyDescent="0.25">
      <c r="A21" s="20"/>
      <c r="B21" s="16" t="s">
        <v>6</v>
      </c>
      <c r="C21" s="29">
        <f>IF(N$11&gt;0,LOG(1+N10)*LOG(Nelt/C$11),0)</f>
        <v>0.6020599913279624</v>
      </c>
      <c r="D21" s="29">
        <f>IF(O$11&gt;0,LOG(1+O10)*LOG(Nelt/D$11),0)</f>
        <v>0</v>
      </c>
      <c r="E21" s="29">
        <f>IF(P$11&gt;0,LOG(1+P10)*LOG(Nelt/E$11),0)</f>
        <v>0</v>
      </c>
      <c r="F21" s="29">
        <f>IF(Q$11&gt;0,LOG(1+Q10)*LOG(Nelt/F$11),0)</f>
        <v>0</v>
      </c>
      <c r="G21" s="29">
        <f>IF(R$11&gt;0,LOG(1+R10)*LOG(Nelt/G$11),0)</f>
        <v>0</v>
      </c>
      <c r="H21" s="54">
        <f>SUM(C21:G21)</f>
        <v>0.6020599913279624</v>
      </c>
      <c r="J21" s="3"/>
    </row>
    <row r="22" spans="1:10" ht="13.5" thickBot="1" x14ac:dyDescent="0.25">
      <c r="J22" s="3"/>
    </row>
    <row r="23" spans="1:10" ht="13.5" thickBot="1" x14ac:dyDescent="0.25">
      <c r="C23" s="64" t="s">
        <v>26</v>
      </c>
      <c r="D23" s="65"/>
      <c r="E23" s="65"/>
      <c r="F23" s="65"/>
      <c r="G23" s="66"/>
      <c r="H23" s="59" t="s">
        <v>18</v>
      </c>
      <c r="J23" s="3"/>
    </row>
    <row r="24" spans="1:10" ht="13.5" thickBot="1" x14ac:dyDescent="0.25">
      <c r="A24" s="61" t="s">
        <v>0</v>
      </c>
      <c r="B24" s="24" t="s">
        <v>11</v>
      </c>
      <c r="C24" s="29">
        <f>IF(AND(N$11&gt;0,SUMSQ($C14:$G14)&lt;&gt;0),LOG(1+N3)*LOG(Ntitle/C8)/SQRT(SUMSQ($C14:$G14)),0)</f>
        <v>0</v>
      </c>
      <c r="D24" s="29">
        <f>IF(AND(O$11&gt;0,SUMSQ($C14:$G14)&lt;&gt;0),LOG(1+O3)*LOG(Ntitle/D8)/SQRT(SUMSQ($C14:$G14)),0)</f>
        <v>0</v>
      </c>
      <c r="E24" s="29">
        <f>IF(AND(P$11&gt;0,SUMSQ($C14:$G14)&lt;&gt;0),LOG(1+P3)*LOG(Ntitle/E8)/SQRT(SUMSQ($C14:$G14)),0)</f>
        <v>0</v>
      </c>
      <c r="F24" s="29">
        <f>IF(AND(Q$11&gt;0,SUMSQ($C14:$G14)&lt;&gt;0),LOG(1+Q3)*LOG(Ntitle/F8)/SQRT(SUMSQ($C14:$G14)),0)</f>
        <v>0</v>
      </c>
      <c r="G24" s="29">
        <f>IF(AND(R$11&gt;0,SUMSQ($C14:$G14)&lt;&gt;0),LOG(1+R3)*LOG(Ntitle/G8)/SQRT(SUMSQ($C14:$G14)),0)</f>
        <v>1</v>
      </c>
      <c r="H24" s="25">
        <f t="shared" ref="H24:H30" si="6">SUM(C24:G24)</f>
        <v>1</v>
      </c>
      <c r="I24" s="55" t="s">
        <v>27</v>
      </c>
      <c r="J24" s="70" t="s">
        <v>33</v>
      </c>
    </row>
    <row r="25" spans="1:10" ht="13.5" thickBot="1" x14ac:dyDescent="0.25">
      <c r="A25" s="62"/>
      <c r="B25" s="26" t="s">
        <v>12</v>
      </c>
      <c r="C25" s="29">
        <f>IF(AND(N$11&gt;0,SUMSQ($C15:$G15)&lt;&gt;0),LOG(1+N4)*LOG(Nabs/C9)/SQRT(SUMSQ($C15:$G15)),0)</f>
        <v>0.95133877289683466</v>
      </c>
      <c r="D25" s="29">
        <f>IF(AND(O$11&gt;0,SUMSQ($C15:$G15)&lt;&gt;0),LOG(1+O4)*LOG(Nabs/D9)/SQRT(SUMSQ($C15:$G15)),0)</f>
        <v>0</v>
      </c>
      <c r="E25" s="29">
        <f>IF(AND(P$11&gt;0,SUMSQ($C15:$G15)&lt;&gt;0),LOG(1+P4)*LOG(Nabs/E9)/SQRT(SUMSQ($C15:$G15)),0)</f>
        <v>0</v>
      </c>
      <c r="F25" s="29">
        <f>IF(AND(Q$11&gt;0,SUMSQ($C15:$G15)&lt;&gt;0),LOG(1+Q4)*LOG(Nabs/F9)/SQRT(SUMSQ($C15:$G15)),0)</f>
        <v>0</v>
      </c>
      <c r="G25" s="29">
        <f>IF(AND(R$11&gt;0,SUMSQ($C15:$G15)&lt;&gt;0),LOG(1+R4)*LOG(Nabs/G9)/SQRT(SUMSQ($C15:$G15)),0)</f>
        <v>0.3081469441405269</v>
      </c>
      <c r="H25" s="25">
        <f t="shared" si="6"/>
        <v>1.2594857170373617</v>
      </c>
      <c r="J25" s="3"/>
    </row>
    <row r="26" spans="1:10" ht="13.5" thickBot="1" x14ac:dyDescent="0.25">
      <c r="A26" s="63"/>
      <c r="B26" s="26" t="s">
        <v>13</v>
      </c>
      <c r="C26" s="29">
        <f>IF(AND(N$11&gt;0,SUMSQ($C16:$G16)&lt;&gt;0),LOG(1+N5)*LOG(Nart/C10)/SQRT(SUMSQ($C16:$G16)),0)</f>
        <v>0.78920935656051761</v>
      </c>
      <c r="D26" s="29">
        <f>IF(AND(O$11&gt;0,SUMSQ($C16:$G16)&lt;&gt;0),LOG(1+O5)*LOG(Nart/D$10)/SQRT(SUMSQ($C16:$G16)),0)</f>
        <v>0</v>
      </c>
      <c r="E26" s="29">
        <f>IF(AND(P$11&gt;0,SUMSQ($C16:$G16)&lt;&gt;0),LOG(1+P5)*LOG(Nart/E$10)/SQRT(SUMSQ($C16:$G16)),0)</f>
        <v>0</v>
      </c>
      <c r="F26" s="29">
        <f>IF(AND(Q$11&gt;0,SUMSQ($C16:$G16)&lt;&gt;0),LOG(1+Q5)*LOG(Nart/F$10)/SQRT(SUMSQ($C16:$G16)),0)</f>
        <v>0</v>
      </c>
      <c r="G26" s="29">
        <f>IF(AND(R$11&gt;0,SUMSQ($C16:$G16)&lt;&gt;0),LOG(1+R5)*LOG(Nart/G$10)/SQRT(SUMSQ($C16:$G16)),0)</f>
        <v>0.61412424762203766</v>
      </c>
      <c r="H26" s="25">
        <f t="shared" si="6"/>
        <v>1.4033336041825553</v>
      </c>
      <c r="J26" s="3"/>
    </row>
    <row r="27" spans="1:10" ht="13.5" thickBot="1" x14ac:dyDescent="0.25">
      <c r="A27" s="61" t="s">
        <v>6</v>
      </c>
      <c r="B27" s="27" t="s">
        <v>11</v>
      </c>
      <c r="C27" s="29">
        <f>IF(AND(N$11&gt;0,SUMSQ($C17:$G17)&lt;&gt;0),LOG(1+N6)*LOG(Ntitle/C8)/SQRT(SUMSQ($C17:$G17)),0)</f>
        <v>1</v>
      </c>
      <c r="D27" s="29">
        <f>IF(O$11=1,LOG(1+O6)*LOG(Nelt/D$11)/SQRT(SUMSQ($C17:$G17)),0)</f>
        <v>0</v>
      </c>
      <c r="E27" s="29">
        <f>IF(P$11=1,LOG(1+P6)*LOG(Nelt/E$11)/SQRT(SUMSQ($C17:$G17)),0)</f>
        <v>0</v>
      </c>
      <c r="F27" s="29">
        <f>IF(Q$11=1,LOG(1+Q6)*LOG(Nelt/F$11)/SQRT(SUMSQ($C17:$G17)),0)</f>
        <v>0</v>
      </c>
      <c r="G27" s="29">
        <f>IF(R$11=1,LOG(1+R6)*LOG(Nelt/G$11)/SQRT(SUMSQ($C17:$G17)),0)</f>
        <v>0</v>
      </c>
      <c r="H27" s="25">
        <f t="shared" si="6"/>
        <v>1</v>
      </c>
      <c r="J27" s="70" t="s">
        <v>37</v>
      </c>
    </row>
    <row r="28" spans="1:10" ht="13.5" thickBot="1" x14ac:dyDescent="0.25">
      <c r="A28" s="62"/>
      <c r="B28" s="28" t="s">
        <v>12</v>
      </c>
      <c r="C28" s="29">
        <f>IF(AND(N$11&gt;0,SUMSQ($C18:$G18)&lt;&gt;0),LOG(1+N7)*LOG(Nabs/C9)/SQRT(SUMSQ($C18:$G18)),0)</f>
        <v>0</v>
      </c>
      <c r="D28" s="29">
        <f>IF(AND(O$11&gt;0,SUMSQ($C18:$G18)&lt;&gt;0),LOG(1+O7)*LOG(Nabs/D$11)/SQRT(SUMSQ($C18:$G18)),0)</f>
        <v>0</v>
      </c>
      <c r="E28" s="29">
        <f>IF(AND(P$11&gt;0,SUMSQ($C18:$G18)&lt;&gt;0),LOG(1+P7)*LOG(Nabs/E$11)/SQRT(SUMSQ($C18:$G18)),0)</f>
        <v>0</v>
      </c>
      <c r="F28" s="29">
        <f>IF(AND(Q$11&gt;0,SUMSQ($C18:$G18)&lt;&gt;0),LOG(1+Q7)*LOG(Nabs/F$11)/SQRT(SUMSQ($C18:$G18)),0)</f>
        <v>0</v>
      </c>
      <c r="G28" s="29">
        <f>IF(AND(R$11&gt;0,SUMSQ($C18:$G18)&lt;&gt;0),LOG(1+R7)*LOG(Nabs/G$11)/SQRT(SUMSQ($C18:$G18)),0)</f>
        <v>0</v>
      </c>
      <c r="H28" s="25">
        <f t="shared" si="6"/>
        <v>0</v>
      </c>
      <c r="J28" s="3"/>
    </row>
    <row r="29" spans="1:10" ht="13.5" thickBot="1" x14ac:dyDescent="0.25">
      <c r="A29" s="63"/>
      <c r="B29" s="28" t="s">
        <v>13</v>
      </c>
      <c r="C29" s="29">
        <f>IF(AND(N$11&gt;0,SUMSQ($C19:$G19)&lt;&gt;0),LOG(1+N8)*LOG(Nart/C10)/SQRT(SUMSQ($C19:$G19)),0)</f>
        <v>1</v>
      </c>
      <c r="D29" s="29">
        <f>IF(AND(O$11&gt;0,SUMSQ($C19:$G19)&lt;&gt;0),LOG(1+O8)*LOG(Nart/D$11)/SQRT(SUMSQ($C19:$G19)),0)</f>
        <v>0</v>
      </c>
      <c r="E29" s="29">
        <f>IF(AND(P$11&gt;0,SUMSQ($C19:$G19)&lt;&gt;0),LOG(1+P8)*LOG(Nart/E$11)/SQRT(SUMSQ($C19:$G19)),0)</f>
        <v>0</v>
      </c>
      <c r="F29" s="29">
        <f>IF(AND(Q$11&gt;0,SUMSQ($C19:$G19)&lt;&gt;0),LOG(1+Q8)*LOG(Nart/F$11)/SQRT(SUMSQ($C19:$G19)),0)</f>
        <v>0</v>
      </c>
      <c r="G29" s="29">
        <f>IF(AND(R$11&gt;0,SUMSQ($C19:$G19)&lt;&gt;0),LOG(1+R8)*LOG(Nart/G$11)/SQRT(SUMSQ($C19:$G19)),0)</f>
        <v>0</v>
      </c>
      <c r="H29" s="25">
        <f t="shared" si="6"/>
        <v>1</v>
      </c>
      <c r="J29" s="3"/>
    </row>
    <row r="30" spans="1:10" ht="13.5" thickBot="1" x14ac:dyDescent="0.25">
      <c r="A30" s="17"/>
      <c r="B30" s="11" t="s">
        <v>0</v>
      </c>
      <c r="C30" s="29">
        <f>IF(AND(N$11&gt;0,SUMSQ($C20:$G20)&lt;&gt;0),LOG(1+N9)*LOG(Nelt/C$11)/SQRT(SUMSQ($C20:$G20)),0)</f>
        <v>0.78920935656051761</v>
      </c>
      <c r="D30" s="29">
        <f>IF(AND(O$11&gt;0,SUMSQ($C20:$G20)&lt;&gt;0),LOG(1+O9)*LOG(Nelt/D$11)/SQRT(SUMSQ($C20:$G20)),0)</f>
        <v>0</v>
      </c>
      <c r="E30" s="29">
        <f>IF(AND(P$11&gt;0,SUMSQ($C20:$G20)&lt;&gt;0),LOG(1+P9)*LOG(Nelt/E$11)/SQRT(SUMSQ($C20:$G20)),0)</f>
        <v>0</v>
      </c>
      <c r="F30" s="29">
        <f>IF(AND(Q$11&gt;0,SUMSQ($C20:$G20)&lt;&gt;0),LOG(1+Q9)*LOG(Nelt/F$11)/SQRT(SUMSQ($C20:$G20)),0)</f>
        <v>0</v>
      </c>
      <c r="G30" s="29">
        <f>IF(AND(R$11&gt;0,SUMSQ($C20:$G20)&lt;&gt;0),LOG(1+R9)*LOG(Nelt/G$11)/SQRT(SUMSQ($C20:$G20)),0)</f>
        <v>0.61412424762203766</v>
      </c>
      <c r="H30" s="25">
        <f t="shared" si="6"/>
        <v>1.4033336041825553</v>
      </c>
      <c r="I30" s="55" t="s">
        <v>28</v>
      </c>
      <c r="J30" s="3"/>
    </row>
    <row r="31" spans="1:10" ht="13.5" thickBot="1" x14ac:dyDescent="0.25">
      <c r="A31" s="20"/>
      <c r="B31" s="16" t="s">
        <v>6</v>
      </c>
      <c r="C31" s="29">
        <f>IF(AND(N$11&gt;0,SUMSQ($C21:$G21)&lt;&gt;0),LOG(1+N10)*LOG(Nelt/C$11)/SQRT(SUMSQ($C21:$G21)),0)</f>
        <v>1</v>
      </c>
      <c r="D31" s="29">
        <f>IF(AND(O$11&gt;0,SUMSQ($C21:$G21)&lt;&gt;0),LOG(1+O10)*LOG(Nelt/D$11)/SQRT(SUMSQ($C21:$G21)),0)</f>
        <v>0</v>
      </c>
      <c r="E31" s="29">
        <f>IF(AND(P$11&gt;0,SUMSQ($C21:$G21)&lt;&gt;0),LOG(1+P10)*LOG(Nelt/E$11)/SQRT(SUMSQ($C21:$G21)),0)</f>
        <v>0</v>
      </c>
      <c r="F31" s="29">
        <f>IF(AND(Q$11&gt;0,SUMSQ($C21:$G21)&lt;&gt;0),LOG(1+Q10)*LOG(Nelt/F$11)/SQRT(SUMSQ($C21:$G21)),0)</f>
        <v>0</v>
      </c>
      <c r="G31" s="29">
        <f>IF(AND(R$11&gt;0,SUMSQ($C21:$G21)&lt;&gt;0),LOG(1+R10)*LOG(Nelt/G$11)/SQRT(SUMSQ($C21:$G21)),0)</f>
        <v>0</v>
      </c>
      <c r="H31" s="25">
        <f>SUM(C31:G31)</f>
        <v>1</v>
      </c>
      <c r="J31" s="3"/>
    </row>
    <row r="32" spans="1:10" ht="13.5" thickBot="1" x14ac:dyDescent="0.25">
      <c r="J32" s="3"/>
    </row>
    <row r="33" spans="1:10" ht="13.5" thickBot="1" x14ac:dyDescent="0.25">
      <c r="C33" s="64" t="s">
        <v>29</v>
      </c>
      <c r="D33" s="65"/>
      <c r="E33" s="65"/>
      <c r="F33" s="65"/>
      <c r="G33" s="66"/>
      <c r="H33" s="59" t="s">
        <v>18</v>
      </c>
      <c r="J33" s="70" t="s">
        <v>34</v>
      </c>
    </row>
    <row r="34" spans="1:10" ht="13.5" thickBot="1" x14ac:dyDescent="0.25">
      <c r="A34" s="61" t="s">
        <v>0</v>
      </c>
      <c r="B34" s="24" t="s">
        <v>11</v>
      </c>
      <c r="C34" s="29">
        <f>IF(N$11&gt;0,((N3*(k+1))/(k*((1-b)+b*($S3/avdl_title))+N3))*LOG((Ntitle-C8+0.5)/(C8+0.5)),0)</f>
        <v>0</v>
      </c>
      <c r="D34" s="29">
        <f>IF(O$11&gt;0,((O3*(k+1))/(k*((1-b)+b*($S3/avdl_title))+O3))*LOG((Ntitle-D8+0.5)/(D8+0.5)),0)</f>
        <v>0</v>
      </c>
      <c r="E34" s="29">
        <f>IF(P$11&gt;0,((P3*(k+1))/(k*((1-b)+b*($S3/avdl_title))+P3))*LOG((Ntitle-E8+0.5)/(E8+0.5)),0)</f>
        <v>0</v>
      </c>
      <c r="F34" s="29">
        <f>IF(Q$11&gt;0,((Q3*(k+1))/(k*((1-b)+b*($S3/avdl_title))+Q3))*LOG((Ntitle-F8+0.5)/(F8+0.5)),0)</f>
        <v>0</v>
      </c>
      <c r="G34" s="29">
        <f>IF(R$11&gt;0,((R3*(k+1))/(k*((1-b)+b*($S3/avdl_title))+R3))*LOG((Ntitle-G8+0.5)/(G8+0.5)),0)</f>
        <v>1.3060356416901182</v>
      </c>
      <c r="H34" s="25">
        <f t="shared" ref="H34:H39" si="7">SUM(C34:G34)</f>
        <v>1.3060356416901182</v>
      </c>
      <c r="I34" s="55" t="s">
        <v>30</v>
      </c>
    </row>
    <row r="35" spans="1:10" ht="13.5" thickBot="1" x14ac:dyDescent="0.25">
      <c r="A35" s="62"/>
      <c r="B35" s="26" t="s">
        <v>12</v>
      </c>
      <c r="C35" s="29">
        <f>IF(N$11&gt;0,((N4*(k+1))/(k*((1-b)+b*($S4/avdl_abs))+N4))*LOG((Nabs-C9+0.5)/(C9+0.5)),0)</f>
        <v>2.5080798402983846</v>
      </c>
      <c r="D35" s="29">
        <f>IF(O$11&gt;0,((O4*(k+1))/(k*((1-b)+b*($S4/avdl_abs))+O4))*LOG((Nabs-D9+0.5)/(D9+0.5)),0)</f>
        <v>0</v>
      </c>
      <c r="E35" s="29">
        <f>IF(P$11&gt;0,((P4*(k+1))/(k*((1-b)+b*($S4/avdl_abs))+P4))*LOG((Nabs-E9+0.5)/(E9+0.5)),0)</f>
        <v>0</v>
      </c>
      <c r="F35" s="29">
        <f>IF(Q$11&gt;0,((Q4*(k+1))/(k*((1-b)+b*($S4/avdl_abs))+Q4))*LOG((Nabs-F9+0.5)/(F9+0.5)),0)</f>
        <v>0</v>
      </c>
      <c r="G35" s="29">
        <f>IF(R$11&gt;0,((R4*(k+1))/(k*((1-b)+b*($S4/avdl_abs))+R4))*LOG((Nabs-G9+0.5)/(G9+0.5)),0)</f>
        <v>0.68288373431327498</v>
      </c>
      <c r="H35" s="25">
        <f t="shared" si="7"/>
        <v>3.1909635746116596</v>
      </c>
      <c r="J35" s="2" t="s">
        <v>38</v>
      </c>
    </row>
    <row r="36" spans="1:10" ht="13.5" thickBot="1" x14ac:dyDescent="0.25">
      <c r="A36" s="63"/>
      <c r="B36" s="26" t="s">
        <v>13</v>
      </c>
      <c r="C36" s="29">
        <f>IF(N$11&gt;0,((N5*(k+1))/(k*((1-b)+b*($S5/avdl_art))+N5))*LOG((Nart-C10+0.5)/(C10+0.5)),0)</f>
        <v>2.2249748516108485</v>
      </c>
      <c r="D36" s="29">
        <f>IF(O$11&gt;0,((O5*(k+1))/(k*((1-b)+b*($S5/avdl_art))+O5))*LOG((Nart-D10+0.5)/(D10+0.5)),0)</f>
        <v>0</v>
      </c>
      <c r="E36" s="29">
        <f>IF(P$11&gt;0,((P5*(k+1))/(k*((1-b)+b*($S5/avdl_art))+P5))*LOG((Nart-E10+0.5)/(E10+0.5)),0)</f>
        <v>0</v>
      </c>
      <c r="F36" s="29">
        <f>IF(Q$11&gt;0,((Q5*(k+1))/(k*((1-b)+b*($S5/avdl_art))+Q5))*LOG((Nart-F10+0.5)/(F10+0.5)),0)</f>
        <v>0</v>
      </c>
      <c r="G36" s="29">
        <f>IF(R$11&gt;0,((R5*(k+1))/(k*((1-b)+b*($S5/avdl_art))+R5))*LOG((Nart-G10+0.5)/(G10+0.5)),0)</f>
        <v>0.82518262575935009</v>
      </c>
      <c r="H36" s="25">
        <f t="shared" si="7"/>
        <v>3.0501574773701985</v>
      </c>
      <c r="J36" s="3"/>
    </row>
    <row r="37" spans="1:10" ht="13.5" thickBot="1" x14ac:dyDescent="0.25">
      <c r="A37" s="61" t="s">
        <v>6</v>
      </c>
      <c r="B37" s="27" t="s">
        <v>11</v>
      </c>
      <c r="C37" s="29">
        <f>IF(N$11&gt;0,((N6*(k+1))/(k*((1-b)+b*($S6/avdl_title))+N6))*LOG((Ntitle-C8+0.5)/(C8+0.5)),0)</f>
        <v>2.2576785748691846</v>
      </c>
      <c r="D37" s="29">
        <f>IF(O$11&gt;0,((O6*(k+1))/(k*((1-b)+b*($S6/avdl_title))+O6))*LOG((Ntitle-D8+0.5)/(D8+0.5)),0)</f>
        <v>0</v>
      </c>
      <c r="E37" s="29">
        <f>IF(P$11&gt;0,((P6*(k+1))/(k*((1-b)+b*($S6/avdl_title))+P6))*LOG((Ntitle-E8+0.5)/(E8+0.5)),0)</f>
        <v>0</v>
      </c>
      <c r="F37" s="29">
        <f>IF(Q$11&gt;0,((Q6*(k+1))/(k*((1-b)+b*($S6/avdl_title))+Q6))*LOG((Ntitle-F8+0.5)/(F8+0.5)),0)</f>
        <v>0</v>
      </c>
      <c r="G37" s="29">
        <f>IF(R$11&gt;0,((R6*(k+1))/(k*((1-b)+b*($S6/avdl_title))+R6))*LOG((Ntitle-G8+0.5)/(G8+0.5)),0)</f>
        <v>0</v>
      </c>
      <c r="H37" s="25">
        <f t="shared" si="7"/>
        <v>2.2576785748691846</v>
      </c>
      <c r="J37" s="70" t="s">
        <v>35</v>
      </c>
    </row>
    <row r="38" spans="1:10" ht="13.5" thickBot="1" x14ac:dyDescent="0.25">
      <c r="A38" s="62"/>
      <c r="B38" s="28" t="s">
        <v>12</v>
      </c>
      <c r="C38" s="29">
        <f>IF(N$11&gt;0,((N7*(k+1))/(k*((1-b)+b*($S7/avdl_abs))+N7))*LOG((Nabs-C9+0.5)/(C9+0.5)),0)</f>
        <v>0</v>
      </c>
      <c r="D38" s="29">
        <f>IF(O$11&gt;0,((O7*(k+1))/(k*((1-b)+b*($S7/avdl_abs))+O7))*LOG((Nabs-D9+0.5)/(D9+0.5)),0)</f>
        <v>0</v>
      </c>
      <c r="E38" s="29">
        <f>IF(P$11&gt;0,((P7*(k+1))/(k*((1-b)+b*($S7/avdl_abs))+P7))*LOG((Nabs-E9+0.5)/(E9+0.5)),0)</f>
        <v>0</v>
      </c>
      <c r="F38" s="29">
        <f>IF(Q$11&gt;0,((Q7*(k+1))/(k*((1-b)+b*($S7/avdl_abs))+Q7))*LOG((Nabs-F9+0.5)/(F9+0.5)),0)</f>
        <v>0</v>
      </c>
      <c r="G38" s="29">
        <f>IF(R$11&gt;0,((R7*(k+1))/(k*((1-b)+b*($S7/avdl_abs))+R7))*LOG((Nabs-G9+0.5)/(G9+0.5)),0)</f>
        <v>0</v>
      </c>
      <c r="H38" s="25">
        <f t="shared" si="7"/>
        <v>0</v>
      </c>
      <c r="J38" s="3"/>
    </row>
    <row r="39" spans="1:10" ht="13.5" thickBot="1" x14ac:dyDescent="0.25">
      <c r="A39" s="63"/>
      <c r="B39" s="28" t="s">
        <v>13</v>
      </c>
      <c r="C39" s="29">
        <f>IF(N$11&gt;0,((N8*(k+1))/(k*((1-b)+b*($S8/avdl_art))+N8))*LOG((Nart-C10+0.5)/(C10+0.5)),0)</f>
        <v>2.393533552490458</v>
      </c>
      <c r="D39" s="29">
        <f>IF(O$11&gt;0,((O8*(k+1))/(k*((1-b)+b*($S8/avdl_art))+O8))*LOG((Nart-D10+0.5)/(D10+0.5)),0)</f>
        <v>0</v>
      </c>
      <c r="E39" s="29">
        <f>IF(P$11&gt;0,((P8*(k+1))/(k*((1-b)+b*($S8/avdl_art))+P8))*LOG((Nart-E10+0.5)/(E10+0.5)),0)</f>
        <v>0</v>
      </c>
      <c r="F39" s="29">
        <f>IF(Q$11&gt;0,((Q8*(k+1))/(k*((1-b)+b*($S8/avdl_art))+Q8))*LOG((Nart-F10+0.5)/(F10+0.5)),0)</f>
        <v>0</v>
      </c>
      <c r="G39" s="29">
        <f>IF(R$11&gt;0,((R8*(k+1))/(k*((1-b)+b*($S8/avdl_art))+R8))*LOG((Nart-G10+0.5)/(G10+0.5)),0)</f>
        <v>0</v>
      </c>
      <c r="H39" s="25">
        <f t="shared" si="7"/>
        <v>2.393533552490458</v>
      </c>
      <c r="J39" s="3"/>
    </row>
    <row r="40" spans="1:10" ht="13.5" thickBot="1" x14ac:dyDescent="0.25">
      <c r="A40" s="17"/>
      <c r="B40" s="11" t="s">
        <v>0</v>
      </c>
      <c r="C40" s="29">
        <f>IF(N$11&gt;0,((N9*(k+1))/(k*((1-b)+b*($S9/avdl_elt))+N9))*LOG((Nelt-C$11+0.5)/(C$11+0.5)),0)</f>
        <v>2.2249748516108485</v>
      </c>
      <c r="D40" s="29">
        <f>IF(O$11&gt;0,((O9*(k+1))/(k*((1-b)+b*($S9/avdl_elt))+O9))*LOG((Nelt-D$11+0.5)/(D$11+0.5)),0)</f>
        <v>0</v>
      </c>
      <c r="E40" s="29">
        <f>IF(P$11&gt;0,((P9*(k+1))/(k*((1-b)+b*($S9/avdl_elt))+P9))*LOG((Nelt-E$11+0.5)/(E$11+0.5)),0)</f>
        <v>0</v>
      </c>
      <c r="F40" s="29">
        <f>IF(Q$11&gt;0,((Q9*(k+1))/(k*((1-b)+b*($S9/avdl_elt))+Q9))*LOG((Nelt-F$11+0.5)/(F$11+0.5)),0)</f>
        <v>0</v>
      </c>
      <c r="G40" s="29">
        <f>IF(R$11&gt;0,((R9*(k+1))/(k*((1-b)+b*($S9/avdl_elt))+R9))*LOG((Nelt-G$11+0.5)/(G$11+0.5)),0)</f>
        <v>0.82518262575935009</v>
      </c>
      <c r="H40" s="25">
        <f>SUM(C40:G40)</f>
        <v>3.0501574773701985</v>
      </c>
      <c r="I40" s="55" t="s">
        <v>31</v>
      </c>
      <c r="J40" s="3"/>
    </row>
    <row r="41" spans="1:10" ht="13.5" thickBot="1" x14ac:dyDescent="0.25">
      <c r="A41" s="20"/>
      <c r="B41" s="16" t="s">
        <v>6</v>
      </c>
      <c r="C41" s="29">
        <f>IF(N$11&gt;0,((N10*(k+1))/(k*((1-b)+b*($S10/avdl_elt))+N10))*LOG((Nelt-C$11+0.5)/(C$11+0.5)),0)</f>
        <v>2.393533552490458</v>
      </c>
      <c r="D41" s="29">
        <f>IF(O$11&gt;0,((O10*(k+1))/(k*((1-b)+b*($S10/avdl_elt))+O10))*LOG((Nelt-D$11+0.5)/(D$11+0.5)),0)</f>
        <v>0</v>
      </c>
      <c r="E41" s="29">
        <f>IF(P$11&gt;0,((P10*(k+1))/(k*((1-b)+b*($S10/avdl_elt))+P10))*LOG((Nelt-E$11+0.5)/(E$11+0.5)),0)</f>
        <v>0</v>
      </c>
      <c r="F41" s="29">
        <f>IF(Q$11&gt;0,((Q10*(k+1))/(k*((1-b)+b*($S10/avdl_elt))+Q10))*LOG((Nelt-F$11+0.5)/(F$11+0.5)),0)</f>
        <v>0</v>
      </c>
      <c r="G41" s="29">
        <f>IF(R$11&gt;0,((R10*(k+1))/(k*((1-b)+b*($S10/avdl_elt))+R10))*LOG((Nelt-G$11+0.5)/(G$11+0.5)),0)</f>
        <v>0</v>
      </c>
      <c r="H41" s="25">
        <f>SUM(C41:G41)</f>
        <v>2.393533552490458</v>
      </c>
      <c r="J41" s="3"/>
    </row>
    <row r="42" spans="1:10" x14ac:dyDescent="0.2">
      <c r="J42" s="3"/>
    </row>
    <row r="43" spans="1:10" x14ac:dyDescent="0.2">
      <c r="J43" s="3"/>
    </row>
    <row r="44" spans="1:10" x14ac:dyDescent="0.2">
      <c r="J44" s="3"/>
    </row>
    <row r="45" spans="1:10" x14ac:dyDescent="0.2">
      <c r="J45" s="3"/>
    </row>
    <row r="46" spans="1:10" x14ac:dyDescent="0.2">
      <c r="J46" s="3"/>
    </row>
    <row r="47" spans="1:10" x14ac:dyDescent="0.2">
      <c r="J47" s="3"/>
    </row>
    <row r="48" spans="1:10" x14ac:dyDescent="0.2">
      <c r="J48" s="3"/>
    </row>
    <row r="49" spans="10:10" x14ac:dyDescent="0.2">
      <c r="J49" s="3"/>
    </row>
    <row r="50" spans="10:10" x14ac:dyDescent="0.2">
      <c r="J50" s="3"/>
    </row>
    <row r="51" spans="10:10" x14ac:dyDescent="0.2">
      <c r="J51" s="3"/>
    </row>
    <row r="52" spans="10:10" x14ac:dyDescent="0.2">
      <c r="J52" s="3"/>
    </row>
    <row r="53" spans="10:10" x14ac:dyDescent="0.2">
      <c r="J53" s="3"/>
    </row>
    <row r="54" spans="10:10" x14ac:dyDescent="0.2">
      <c r="J54" s="3"/>
    </row>
    <row r="55" spans="10:10" x14ac:dyDescent="0.2">
      <c r="J55" s="3"/>
    </row>
    <row r="56" spans="10:10" x14ac:dyDescent="0.2">
      <c r="J56" s="3"/>
    </row>
    <row r="57" spans="10:10" x14ac:dyDescent="0.2">
      <c r="J57" s="3"/>
    </row>
    <row r="58" spans="10:10" x14ac:dyDescent="0.2">
      <c r="J58" s="3"/>
    </row>
    <row r="59" spans="10:10" x14ac:dyDescent="0.2">
      <c r="J59" s="3"/>
    </row>
    <row r="60" spans="10:10" x14ac:dyDescent="0.2">
      <c r="J60" s="3"/>
    </row>
    <row r="61" spans="10:10" x14ac:dyDescent="0.2">
      <c r="J61" s="3"/>
    </row>
    <row r="62" spans="10:10" x14ac:dyDescent="0.2">
      <c r="J62" s="3"/>
    </row>
    <row r="63" spans="10:10" x14ac:dyDescent="0.2">
      <c r="J63" s="3"/>
    </row>
    <row r="64" spans="10:10" x14ac:dyDescent="0.2">
      <c r="J64" s="3"/>
    </row>
    <row r="65" spans="10:10" x14ac:dyDescent="0.2">
      <c r="J65" s="3"/>
    </row>
    <row r="66" spans="10:10" x14ac:dyDescent="0.2">
      <c r="J66" s="3"/>
    </row>
    <row r="67" spans="10:10" x14ac:dyDescent="0.2">
      <c r="J67" s="3"/>
    </row>
    <row r="68" spans="10:10" x14ac:dyDescent="0.2">
      <c r="J68" s="3"/>
    </row>
    <row r="69" spans="10:10" x14ac:dyDescent="0.2">
      <c r="J69" s="3"/>
    </row>
    <row r="70" spans="10:10" x14ac:dyDescent="0.2">
      <c r="J70" s="3"/>
    </row>
    <row r="71" spans="10:10" x14ac:dyDescent="0.2">
      <c r="J71" s="3"/>
    </row>
    <row r="72" spans="10:10" x14ac:dyDescent="0.2">
      <c r="J72" s="3"/>
    </row>
    <row r="73" spans="10:10" x14ac:dyDescent="0.2">
      <c r="J73" s="3"/>
    </row>
    <row r="74" spans="10:10" x14ac:dyDescent="0.2">
      <c r="J74" s="3"/>
    </row>
    <row r="75" spans="10:10" x14ac:dyDescent="0.2">
      <c r="J75" s="3"/>
    </row>
    <row r="76" spans="10:10" x14ac:dyDescent="0.2">
      <c r="J76" s="3"/>
    </row>
    <row r="77" spans="10:10" x14ac:dyDescent="0.2">
      <c r="J77" s="3"/>
    </row>
    <row r="78" spans="10:10" x14ac:dyDescent="0.2">
      <c r="J78" s="3"/>
    </row>
    <row r="79" spans="10:10" x14ac:dyDescent="0.2">
      <c r="J79" s="3"/>
    </row>
    <row r="80" spans="10:10" x14ac:dyDescent="0.2">
      <c r="J80" s="3"/>
    </row>
    <row r="81" spans="10:10" x14ac:dyDescent="0.2">
      <c r="J81" s="3"/>
    </row>
    <row r="82" spans="10:10" x14ac:dyDescent="0.2">
      <c r="J82" s="3"/>
    </row>
    <row r="83" spans="10:10" x14ac:dyDescent="0.2">
      <c r="J83" s="3"/>
    </row>
    <row r="84" spans="10:10" x14ac:dyDescent="0.2">
      <c r="J84" s="3"/>
    </row>
    <row r="85" spans="10:10" x14ac:dyDescent="0.2">
      <c r="J85" s="3"/>
    </row>
    <row r="86" spans="10:10" x14ac:dyDescent="0.2">
      <c r="J86" s="3"/>
    </row>
    <row r="87" spans="10:10" x14ac:dyDescent="0.2">
      <c r="J87" s="3"/>
    </row>
    <row r="88" spans="10:10" x14ac:dyDescent="0.2">
      <c r="J88" s="3"/>
    </row>
    <row r="89" spans="10:10" x14ac:dyDescent="0.2">
      <c r="J89" s="3"/>
    </row>
    <row r="90" spans="10:10" x14ac:dyDescent="0.2">
      <c r="J90" s="3"/>
    </row>
    <row r="91" spans="10:10" x14ac:dyDescent="0.2">
      <c r="J91" s="3"/>
    </row>
    <row r="92" spans="10:10" x14ac:dyDescent="0.2">
      <c r="J92" s="3"/>
    </row>
    <row r="93" spans="10:10" x14ac:dyDescent="0.2">
      <c r="J93" s="3"/>
    </row>
    <row r="94" spans="10:10" x14ac:dyDescent="0.2">
      <c r="J94" s="3"/>
    </row>
    <row r="95" spans="10:10" x14ac:dyDescent="0.2">
      <c r="J95" s="3"/>
    </row>
    <row r="96" spans="10:10" x14ac:dyDescent="0.2">
      <c r="J96" s="3"/>
    </row>
    <row r="97" spans="10:10" x14ac:dyDescent="0.2">
      <c r="J97" s="3"/>
    </row>
    <row r="98" spans="10:10" x14ac:dyDescent="0.2">
      <c r="J98" s="3"/>
    </row>
    <row r="99" spans="10:10" x14ac:dyDescent="0.2">
      <c r="J99" s="3"/>
    </row>
    <row r="100" spans="10:10" x14ac:dyDescent="0.2">
      <c r="J100" s="3"/>
    </row>
    <row r="101" spans="10:10" x14ac:dyDescent="0.2">
      <c r="J101" s="3"/>
    </row>
    <row r="102" spans="10:10" x14ac:dyDescent="0.2">
      <c r="J102" s="3"/>
    </row>
    <row r="103" spans="10:10" x14ac:dyDescent="0.2">
      <c r="J103" s="3"/>
    </row>
    <row r="104" spans="10:10" x14ac:dyDescent="0.2">
      <c r="J104" s="3"/>
    </row>
    <row r="105" spans="10:10" x14ac:dyDescent="0.2">
      <c r="J105" s="3"/>
    </row>
    <row r="106" spans="10:10" x14ac:dyDescent="0.2">
      <c r="J106" s="3"/>
    </row>
    <row r="107" spans="10:10" x14ac:dyDescent="0.2">
      <c r="J107" s="3"/>
    </row>
    <row r="108" spans="10:10" x14ac:dyDescent="0.2">
      <c r="J108" s="3"/>
    </row>
    <row r="109" spans="10:10" x14ac:dyDescent="0.2">
      <c r="J109" s="3"/>
    </row>
    <row r="110" spans="10:10" x14ac:dyDescent="0.2">
      <c r="J110" s="3"/>
    </row>
    <row r="111" spans="10:10" x14ac:dyDescent="0.2">
      <c r="J111" s="3"/>
    </row>
    <row r="112" spans="10:10" x14ac:dyDescent="0.2">
      <c r="J112" s="3"/>
    </row>
    <row r="113" spans="10:10" x14ac:dyDescent="0.2">
      <c r="J113" s="3"/>
    </row>
    <row r="114" spans="10:10" x14ac:dyDescent="0.2">
      <c r="J114" s="3"/>
    </row>
    <row r="115" spans="10:10" x14ac:dyDescent="0.2">
      <c r="J115" s="3"/>
    </row>
    <row r="116" spans="10:10" x14ac:dyDescent="0.2">
      <c r="J116" s="3"/>
    </row>
    <row r="117" spans="10:10" x14ac:dyDescent="0.2">
      <c r="J117" s="3"/>
    </row>
    <row r="118" spans="10:10" x14ac:dyDescent="0.2">
      <c r="J118" s="3"/>
    </row>
    <row r="119" spans="10:10" x14ac:dyDescent="0.2">
      <c r="J119" s="3"/>
    </row>
    <row r="120" spans="10:10" x14ac:dyDescent="0.2">
      <c r="J120" s="3"/>
    </row>
    <row r="121" spans="10:10" x14ac:dyDescent="0.2">
      <c r="J121" s="3"/>
    </row>
    <row r="122" spans="10:10" x14ac:dyDescent="0.2">
      <c r="J122" s="3"/>
    </row>
    <row r="123" spans="10:10" x14ac:dyDescent="0.2">
      <c r="J123" s="3"/>
    </row>
    <row r="124" spans="10:10" x14ac:dyDescent="0.2">
      <c r="J124" s="3"/>
    </row>
    <row r="125" spans="10:10" x14ac:dyDescent="0.2">
      <c r="J125" s="3"/>
    </row>
    <row r="126" spans="10:10" x14ac:dyDescent="0.2">
      <c r="J126" s="3"/>
    </row>
    <row r="127" spans="10:10" x14ac:dyDescent="0.2">
      <c r="J127" s="3"/>
    </row>
    <row r="128" spans="10:10" x14ac:dyDescent="0.2">
      <c r="J128" s="3"/>
    </row>
    <row r="129" spans="10:10" x14ac:dyDescent="0.2">
      <c r="J129" s="3"/>
    </row>
    <row r="130" spans="10:10" x14ac:dyDescent="0.2">
      <c r="J130" s="3"/>
    </row>
    <row r="131" spans="10:10" x14ac:dyDescent="0.2">
      <c r="J131" s="3"/>
    </row>
    <row r="132" spans="10:10" x14ac:dyDescent="0.2">
      <c r="J132" s="3"/>
    </row>
    <row r="133" spans="10:10" x14ac:dyDescent="0.2">
      <c r="J133" s="3"/>
    </row>
    <row r="134" spans="10:10" x14ac:dyDescent="0.2">
      <c r="J134" s="3"/>
    </row>
    <row r="135" spans="10:10" x14ac:dyDescent="0.2">
      <c r="J135" s="3"/>
    </row>
    <row r="136" spans="10:10" x14ac:dyDescent="0.2">
      <c r="J136" s="3"/>
    </row>
    <row r="137" spans="10:10" x14ac:dyDescent="0.2">
      <c r="J137" s="3"/>
    </row>
    <row r="138" spans="10:10" x14ac:dyDescent="0.2">
      <c r="J138" s="3"/>
    </row>
    <row r="139" spans="10:10" x14ac:dyDescent="0.2">
      <c r="J139" s="3"/>
    </row>
    <row r="140" spans="10:10" x14ac:dyDescent="0.2">
      <c r="J140" s="3"/>
    </row>
    <row r="141" spans="10:10" x14ac:dyDescent="0.2">
      <c r="J141" s="3"/>
    </row>
    <row r="142" spans="10:10" x14ac:dyDescent="0.2">
      <c r="J142" s="3"/>
    </row>
    <row r="143" spans="10:10" x14ac:dyDescent="0.2">
      <c r="J143" s="3"/>
    </row>
    <row r="144" spans="10:10" x14ac:dyDescent="0.2">
      <c r="J144" s="3"/>
    </row>
    <row r="145" spans="10:10" x14ac:dyDescent="0.2">
      <c r="J145" s="3"/>
    </row>
    <row r="146" spans="10:10" x14ac:dyDescent="0.2">
      <c r="J146" s="3"/>
    </row>
    <row r="147" spans="10:10" x14ac:dyDescent="0.2">
      <c r="J14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</sheetData>
  <mergeCells count="15">
    <mergeCell ref="A37:A39"/>
    <mergeCell ref="N2:R2"/>
    <mergeCell ref="C13:G13"/>
    <mergeCell ref="A14:A16"/>
    <mergeCell ref="C23:G23"/>
    <mergeCell ref="A24:A26"/>
    <mergeCell ref="A17:A19"/>
    <mergeCell ref="C7:G7"/>
    <mergeCell ref="L3:L5"/>
    <mergeCell ref="L6:L8"/>
    <mergeCell ref="C1:F1"/>
    <mergeCell ref="G1:J1"/>
    <mergeCell ref="A27:A29"/>
    <mergeCell ref="C33:G33"/>
    <mergeCell ref="A34:A36"/>
  </mergeCells>
  <pageMargins left="0" right="0" top="0.74803149606299213" bottom="0.74803149606299213" header="0.31496062992125984" footer="0.31496062992125984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Feuil1</vt:lpstr>
      <vt:lpstr>Feuil2</vt:lpstr>
      <vt:lpstr>Feuil3</vt:lpstr>
      <vt:lpstr>alpha_abs</vt:lpstr>
      <vt:lpstr>alpha_title</vt:lpstr>
      <vt:lpstr>alphaabs</vt:lpstr>
      <vt:lpstr>alphatitle</vt:lpstr>
      <vt:lpstr>avdl_abs</vt:lpstr>
      <vt:lpstr>avdl_art</vt:lpstr>
      <vt:lpstr>avdl_elt</vt:lpstr>
      <vt:lpstr>avdl_title</vt:lpstr>
      <vt:lpstr>b</vt:lpstr>
      <vt:lpstr>k</vt:lpstr>
      <vt:lpstr>Nabs</vt:lpstr>
      <vt:lpstr>Nart</vt:lpstr>
      <vt:lpstr>Nelt</vt:lpstr>
      <vt:lpstr>Ntitle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Pierre Gourseaud</cp:lastModifiedBy>
  <cp:lastPrinted>2015-11-27T17:50:46Z</cp:lastPrinted>
  <dcterms:created xsi:type="dcterms:W3CDTF">2011-12-12T00:22:13Z</dcterms:created>
  <dcterms:modified xsi:type="dcterms:W3CDTF">2016-12-06T21:20:58Z</dcterms:modified>
</cp:coreProperties>
</file>