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lutepd0\Desktop\WaferFEM\"/>
    </mc:Choice>
  </mc:AlternateContent>
  <xr:revisionPtr revIDLastSave="0" documentId="13_ncr:1_{B81A1F25-78E2-450E-B7DC-A57A8F51AE8E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coor_prof" sheetId="1" r:id="rId1"/>
  </sheets>
  <definedNames>
    <definedName name="_xlnm.Print_Area" localSheetId="0">coor_prof!$A$1:$K$20</definedName>
  </definedNames>
  <calcPr calcId="181029"/>
</workbook>
</file>

<file path=xl/calcChain.xml><?xml version="1.0" encoding="utf-8"?>
<calcChain xmlns="http://schemas.openxmlformats.org/spreadsheetml/2006/main">
  <c r="B13" i="1" l="1"/>
  <c r="C3" i="1"/>
  <c r="J3" i="1" s="1"/>
  <c r="C2" i="1"/>
  <c r="B12" i="1" l="1"/>
  <c r="G2" i="1"/>
  <c r="N17" i="1" s="1"/>
  <c r="G4" i="1"/>
  <c r="N18" i="1" s="1"/>
  <c r="K1" i="1"/>
  <c r="J4" i="1" s="1"/>
  <c r="J2" i="1"/>
  <c r="J5" i="1"/>
  <c r="C12" i="1" l="1"/>
  <c r="E12" i="1" s="1"/>
  <c r="B19" i="1"/>
  <c r="B16" i="1" s="1"/>
  <c r="C16" i="1" s="1"/>
  <c r="J6" i="1"/>
  <c r="J1" i="1"/>
  <c r="C13" i="1"/>
  <c r="D13" i="1" s="1"/>
  <c r="D12" i="1" l="1"/>
  <c r="F12" i="1"/>
  <c r="G12" i="1" s="1"/>
  <c r="I12" i="1" s="1"/>
  <c r="J12" i="1" s="1"/>
  <c r="E13" i="1"/>
  <c r="F13" i="1" s="1"/>
  <c r="G13" i="1" s="1"/>
  <c r="I13" i="1" s="1"/>
  <c r="J13" i="1" s="1"/>
  <c r="N3" i="1" s="1"/>
  <c r="B15" i="1"/>
  <c r="C15" i="1" s="1"/>
  <c r="B14" i="1"/>
  <c r="C14" i="1" s="1"/>
  <c r="D14" i="1" s="1"/>
  <c r="D16" i="1"/>
  <c r="E16" i="1"/>
  <c r="F16" i="1" s="1"/>
  <c r="G16" i="1" s="1"/>
  <c r="B17" i="1"/>
  <c r="C17" i="1" s="1"/>
  <c r="D17" i="1" s="1"/>
  <c r="B18" i="1"/>
  <c r="C18" i="1" s="1"/>
  <c r="E18" i="1" s="1"/>
  <c r="F18" i="1" s="1"/>
  <c r="G18" i="1" s="1"/>
  <c r="C19" i="1"/>
  <c r="K13" i="1" l="1"/>
  <c r="N10" i="1" s="1"/>
  <c r="E17" i="1"/>
  <c r="F17" i="1" s="1"/>
  <c r="G17" i="1" s="1"/>
  <c r="K17" i="1" s="1"/>
  <c r="N14" i="1" s="1"/>
  <c r="E14" i="1"/>
  <c r="F14" i="1" s="1"/>
  <c r="G14" i="1" s="1"/>
  <c r="I14" i="1" s="1"/>
  <c r="J14" i="1" s="1"/>
  <c r="N4" i="1" s="1"/>
  <c r="D18" i="1"/>
  <c r="K12" i="1"/>
  <c r="E15" i="1"/>
  <c r="F15" i="1" s="1"/>
  <c r="G15" i="1" s="1"/>
  <c r="D15" i="1"/>
  <c r="E19" i="1"/>
  <c r="F19" i="1" s="1"/>
  <c r="G19" i="1" s="1"/>
  <c r="D19" i="1"/>
  <c r="K16" i="1"/>
  <c r="N13" i="1" s="1"/>
  <c r="I16" i="1"/>
  <c r="J16" i="1" s="1"/>
  <c r="N6" i="1" s="1"/>
  <c r="I18" i="1"/>
  <c r="J18" i="1" s="1"/>
  <c r="N8" i="1" s="1"/>
  <c r="K18" i="1"/>
  <c r="N15" i="1" s="1"/>
  <c r="I17" i="1" l="1"/>
  <c r="J17" i="1" s="1"/>
  <c r="N7" i="1" s="1"/>
  <c r="K14" i="1"/>
  <c r="N11" i="1" s="1"/>
  <c r="K15" i="1"/>
  <c r="N12" i="1" s="1"/>
  <c r="I15" i="1"/>
  <c r="J15" i="1" s="1"/>
  <c r="N5" i="1" s="1"/>
  <c r="K19" i="1"/>
  <c r="N16" i="1" s="1"/>
  <c r="I19" i="1"/>
  <c r="J19" i="1" s="1"/>
  <c r="N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Lorenzo Garnero</author>
  </authors>
  <commentList>
    <comment ref="D1" authorId="0" shapeId="0" xr:uid="{00000000-0006-0000-0000-000001000000}">
      <text>
        <r>
          <rPr>
            <b/>
            <sz val="8"/>
            <color indexed="14"/>
            <rFont val="Tahoma"/>
            <family val="2"/>
          </rPr>
          <t>Lorenzo Garnero:</t>
        </r>
        <r>
          <rPr>
            <sz val="8"/>
            <color indexed="14"/>
            <rFont val="Tahoma"/>
            <family val="2"/>
          </rPr>
          <t xml:space="preserve">
NEL CASO DEGLI SMUSSATORI, IL SECONDO FIANCO, QUELLO PIU' INCLINATO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<sst xmlns="http://schemas.openxmlformats.org/spreadsheetml/2006/main" count="69" uniqueCount="54">
  <si>
    <t>APN</t>
  </si>
  <si>
    <t>AEP</t>
  </si>
  <si>
    <t>MN</t>
  </si>
  <si>
    <t>Z</t>
  </si>
  <si>
    <t>DIR.</t>
  </si>
  <si>
    <t>APF</t>
  </si>
  <si>
    <t>MF</t>
  </si>
  <si>
    <t>SPN</t>
  </si>
  <si>
    <t>D.EST.</t>
  </si>
  <si>
    <t>D.BASE</t>
  </si>
  <si>
    <t>D.PRIM.</t>
  </si>
  <si>
    <t>R1</t>
  </si>
  <si>
    <t>R2</t>
  </si>
  <si>
    <t>R3</t>
  </si>
  <si>
    <t>R4</t>
  </si>
  <si>
    <t>R.EST</t>
  </si>
  <si>
    <t>Rx</t>
  </si>
  <si>
    <t>SPF</t>
  </si>
  <si>
    <t>INVp</t>
  </si>
  <si>
    <t>APFx(Rad)</t>
  </si>
  <si>
    <t>Coo_X</t>
  </si>
  <si>
    <t>Coo_Y</t>
  </si>
  <si>
    <t>ScF_Rx</t>
  </si>
  <si>
    <t>APF_x(°)</t>
  </si>
  <si>
    <t>INV(APF_x)</t>
  </si>
  <si>
    <t>Teta(rad)</t>
  </si>
  <si>
    <t>Scord_Rx</t>
  </si>
  <si>
    <t>DISEGNO L'EVOLVENTE NEL QUADRANTE IN ALTO A DESTRA (X e Y POSITIVI)</t>
  </si>
  <si>
    <t>R.B.</t>
  </si>
  <si>
    <t>R5</t>
  </si>
  <si>
    <t>R.PRIM.</t>
  </si>
  <si>
    <t>P.EL. F1</t>
  </si>
  <si>
    <t>P.EL. F2</t>
  </si>
  <si>
    <t>x1</t>
  </si>
  <si>
    <t>x2</t>
  </si>
  <si>
    <t>x3</t>
  </si>
  <si>
    <t>x4</t>
  </si>
  <si>
    <t>x5</t>
  </si>
  <si>
    <t>x6</t>
  </si>
  <si>
    <t>x7</t>
  </si>
  <si>
    <t>mm</t>
  </si>
  <si>
    <t>y1</t>
  </si>
  <si>
    <t>y2</t>
  </si>
  <si>
    <t>y3</t>
  </si>
  <si>
    <t>y4</t>
  </si>
  <si>
    <t>y5</t>
  </si>
  <si>
    <t>y6</t>
  </si>
  <si>
    <t>y7</t>
  </si>
  <si>
    <t>pel1</t>
  </si>
  <si>
    <t>pel2</t>
  </si>
  <si>
    <t>F1 / F2</t>
  </si>
  <si>
    <t>FT</t>
  </si>
  <si>
    <t>DI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</si>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</sst>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9"/>
      <color theme="1"/>
      <name val="Arial"/>
      <family val="2"/>
    </font>
    <font>
      <sz val="8"/>
      <color rgb="FFFF0000"/>
      <name val="Arial"/>
      <family val="2"/>
    </font>
    <font>
      <b/>
      <sz val="11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14"/>
      <name val="Tahoma"/>
      <family val="2"/>
    </font>
    <font>
      <sz val="8"/>
      <color indexed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164" fontId="1" fillId="2" borderId="0" xfId="0" applyNumberFormat="1" applyFont="1" applyFill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/>
    </xf>
    <xf numFmtId="164" fontId="3" fillId="2" borderId="0" xfId="0" applyNumberFormat="1" applyFont="1" applyFill="1" applyAlignment="1" applyProtection="1">
      <alignment horizontal="center" vertical="center"/>
    </xf>
    <xf numFmtId="164" fontId="2" fillId="2" borderId="0" xfId="0" applyNumberFormat="1" applyFont="1" applyFill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O19"/>
  <sheetViews>
    <sheetView tabSelected="1" workbookViewId="0">
      <selection activeCell="B9" sqref="B9"/>
    </sheetView>
  </sheetViews>
  <sheetFormatPr defaultColWidth="8.85546875" defaultRowHeight="16.149999999999999" customHeight="1" x14ac:dyDescent="0.25"/>
  <cols>
    <col min="1" max="1" width="8.42578125" style="2" customWidth="1"/>
    <col min="2" max="2" width="13.85546875" style="3" customWidth="1"/>
    <col min="3" max="3" width="10.85546875" style="3" customWidth="1"/>
    <col min="4" max="4" width="9.5703125" style="3" customWidth="1"/>
    <col min="5" max="5" width="11.140625" style="3" customWidth="1"/>
    <col min="6" max="6" width="14" style="3" customWidth="1"/>
    <col min="7" max="7" width="8.85546875" style="3"/>
    <col min="8" max="8" width="9.85546875" style="3" customWidth="1"/>
    <col min="9" max="9" width="12.7109375" style="3" customWidth="1"/>
    <col min="10" max="10" width="8.85546875" style="3"/>
    <col min="11" max="11" width="14.7109375" style="3" customWidth="1"/>
    <col min="12" max="13" width="8.85546875" style="3"/>
    <col min="14" max="14" width="11.85546875" style="3" bestFit="1" customWidth="1"/>
    <col min="15" max="16384" width="8.85546875" style="3"/>
  </cols>
  <sheetData>
    <row r="1" spans="1:15" ht="16.149999999999999" customHeight="1" x14ac:dyDescent="0.25">
      <c r="B1" s="2" t="s">
        <v>51</v>
      </c>
      <c r="D1" s="2" t="s">
        <v>50</v>
      </c>
      <c r="I1" s="4" t="s">
        <v>5</v>
      </c>
      <c r="J1" s="3">
        <f>+K1*180/PI()</f>
        <v>22.5</v>
      </c>
      <c r="K1" s="5">
        <f>+ATAN(TAN(C2)/COS(C3))</f>
        <v>0.39269908169872414</v>
      </c>
    </row>
    <row r="2" spans="1:15" ht="16.149999999999999" customHeight="1" x14ac:dyDescent="0.25">
      <c r="A2" s="2" t="s">
        <v>0</v>
      </c>
      <c r="B2" s="1">
        <v>22.5</v>
      </c>
      <c r="C2" s="5">
        <f>+B2*PI()/180</f>
        <v>0.39269908169872414</v>
      </c>
      <c r="D2" s="1">
        <v>0</v>
      </c>
      <c r="F2" s="3" t="s">
        <v>31</v>
      </c>
      <c r="G2" s="5" t="e">
        <f>+$J$3*PI()/TAN(D2*PI()/180)</f>
        <v>#DIV/0!</v>
      </c>
      <c r="I2" s="4" t="s">
        <v>6</v>
      </c>
      <c r="J2" s="3">
        <f>+B5/COS(C3)</f>
        <v>1.3050999999999999</v>
      </c>
      <c r="N2" s="10"/>
    </row>
    <row r="3" spans="1:15" ht="16.149999999999999" customHeight="1" x14ac:dyDescent="0.25">
      <c r="A3" s="2" t="s">
        <v>1</v>
      </c>
      <c r="B3" s="1">
        <v>0</v>
      </c>
      <c r="C3" s="5">
        <f>+B3*PI()/180</f>
        <v>0</v>
      </c>
      <c r="D3" s="1">
        <v>0</v>
      </c>
      <c r="G3" s="5"/>
      <c r="I3" s="4" t="s">
        <v>10</v>
      </c>
      <c r="J3" s="3">
        <f>+B6*B5/COS(C3)</f>
        <v>180.10379999999998</v>
      </c>
      <c r="M3" s="3" t="s">
        <v>33</v>
      </c>
      <c r="N3" s="10">
        <f t="shared" ref="N3:N9" si="0">J13</f>
        <v>0.316356060463655</v>
      </c>
      <c r="O3" s="3" t="s">
        <v>40</v>
      </c>
    </row>
    <row r="4" spans="1:15" ht="16.149999999999999" customHeight="1" x14ac:dyDescent="0.25">
      <c r="A4" s="2" t="s">
        <v>4</v>
      </c>
      <c r="B4" s="1" t="s">
        <v>52</v>
      </c>
      <c r="C4" s="5"/>
      <c r="D4" s="1" t="s">
        <v>53</v>
      </c>
      <c r="F4" s="3" t="s">
        <v>32</v>
      </c>
      <c r="G4" s="5" t="e">
        <f>+$J$3*PI()/TAN(D3*PI()/180)</f>
        <v>#DIV/0!</v>
      </c>
      <c r="I4" s="4" t="s">
        <v>9</v>
      </c>
      <c r="J4" s="3">
        <f>+J3*COS(K1)</f>
        <v>166.39421454750627</v>
      </c>
      <c r="M4" s="3" t="s">
        <v>34</v>
      </c>
      <c r="N4" s="10">
        <f t="shared" si="0"/>
        <v>0.75648865955578248</v>
      </c>
      <c r="O4" s="3" t="s">
        <v>40</v>
      </c>
    </row>
    <row r="5" spans="1:15" ht="16.149999999999999" customHeight="1" x14ac:dyDescent="0.25">
      <c r="A5" s="2" t="s">
        <v>2</v>
      </c>
      <c r="B5" s="1">
        <v>1.3050999999999999</v>
      </c>
      <c r="C5" s="5"/>
      <c r="D5" s="1"/>
      <c r="G5" s="5"/>
      <c r="I5" s="4" t="s">
        <v>17</v>
      </c>
      <c r="J5" s="3">
        <f>+B7/COS(C3)</f>
        <v>0.59015525700000004</v>
      </c>
      <c r="M5" s="3" t="s">
        <v>35</v>
      </c>
      <c r="N5" s="10">
        <f t="shared" si="0"/>
        <v>1.1471113917027125</v>
      </c>
      <c r="O5" s="3" t="s">
        <v>40</v>
      </c>
    </row>
    <row r="6" spans="1:15" ht="16.149999999999999" customHeight="1" x14ac:dyDescent="0.25">
      <c r="A6" s="2" t="s">
        <v>3</v>
      </c>
      <c r="B6" s="1">
        <v>138</v>
      </c>
      <c r="C6" s="5"/>
      <c r="D6" s="1"/>
      <c r="G6" s="5"/>
      <c r="I6" s="4" t="s">
        <v>18</v>
      </c>
      <c r="J6" s="3">
        <f>+TAN(K1)-K1</f>
        <v>2.1514480674370895E-2</v>
      </c>
      <c r="M6" s="3" t="s">
        <v>36</v>
      </c>
      <c r="N6" s="10">
        <f t="shared" si="0"/>
        <v>1.4839491495234829</v>
      </c>
      <c r="O6" s="3" t="s">
        <v>40</v>
      </c>
    </row>
    <row r="7" spans="1:15" ht="16.149999999999999" customHeight="1" x14ac:dyDescent="0.25">
      <c r="A7" s="2" t="s">
        <v>7</v>
      </c>
      <c r="B7" s="1">
        <v>0.59015525700000004</v>
      </c>
      <c r="D7" s="1"/>
      <c r="M7" s="3" t="s">
        <v>37</v>
      </c>
      <c r="N7" s="10">
        <f t="shared" si="0"/>
        <v>1.7604349186523796</v>
      </c>
      <c r="O7" s="3" t="s">
        <v>40</v>
      </c>
    </row>
    <row r="8" spans="1:15" ht="16.149999999999999" customHeight="1" x14ac:dyDescent="0.25">
      <c r="A8" s="2" t="s">
        <v>8</v>
      </c>
      <c r="B8" s="1">
        <v>180</v>
      </c>
      <c r="D8" s="1"/>
      <c r="I8" s="14" t="s">
        <v>27</v>
      </c>
      <c r="J8" s="14"/>
      <c r="K8" s="14"/>
      <c r="M8" s="3" t="s">
        <v>38</v>
      </c>
      <c r="N8" s="10">
        <f t="shared" si="0"/>
        <v>1.9647665552221549</v>
      </c>
      <c r="O8" s="3" t="s">
        <v>40</v>
      </c>
    </row>
    <row r="9" spans="1:15" ht="16.149999999999999" customHeight="1" x14ac:dyDescent="0.25">
      <c r="I9" s="14"/>
      <c r="J9" s="14"/>
      <c r="K9" s="14"/>
      <c r="M9" s="3" t="s">
        <v>39</v>
      </c>
      <c r="N9" s="10">
        <f t="shared" si="0"/>
        <v>2.0623474680317746</v>
      </c>
      <c r="O9" s="3" t="s">
        <v>40</v>
      </c>
    </row>
    <row r="10" spans="1:15" ht="16.149999999999999" customHeight="1" x14ac:dyDescent="0.25">
      <c r="M10" s="3" t="s">
        <v>41</v>
      </c>
      <c r="N10" s="10">
        <f t="shared" ref="N10:N16" si="1">K13</f>
        <v>89.99944399185479</v>
      </c>
      <c r="O10" s="3" t="s">
        <v>40</v>
      </c>
    </row>
    <row r="11" spans="1:15" ht="16.149999999999999" customHeight="1" x14ac:dyDescent="0.25">
      <c r="B11" s="2" t="s">
        <v>16</v>
      </c>
      <c r="C11" s="6" t="s">
        <v>19</v>
      </c>
      <c r="D11" s="2" t="s">
        <v>23</v>
      </c>
      <c r="E11" s="6" t="s">
        <v>24</v>
      </c>
      <c r="F11" s="7" t="s">
        <v>22</v>
      </c>
      <c r="G11" s="6" t="s">
        <v>25</v>
      </c>
      <c r="I11" s="7" t="s">
        <v>26</v>
      </c>
      <c r="J11" s="7" t="s">
        <v>20</v>
      </c>
      <c r="K11" s="7" t="s">
        <v>21</v>
      </c>
      <c r="M11" s="3" t="s">
        <v>42</v>
      </c>
      <c r="N11" s="10">
        <f t="shared" si="1"/>
        <v>88.862964617466687</v>
      </c>
      <c r="O11" s="3" t="s">
        <v>40</v>
      </c>
    </row>
    <row r="12" spans="1:15" ht="16.149999999999999" customHeight="1" x14ac:dyDescent="0.25">
      <c r="A12" s="8" t="s">
        <v>30</v>
      </c>
      <c r="B12" s="11">
        <f>+J3/2</f>
        <v>90.051899999999989</v>
      </c>
      <c r="C12" s="12">
        <f>+ACOS(($J$4/2)/B12)</f>
        <v>0.39269908169872414</v>
      </c>
      <c r="D12" s="9">
        <f>+C12*180/PI()</f>
        <v>22.5</v>
      </c>
      <c r="E12" s="12">
        <f>+TAN(C12)-C12</f>
        <v>2.1514480674370895E-2</v>
      </c>
      <c r="F12" s="9">
        <f>+B12*(($J$5/($J$3/2))+2*($J$6-E12))</f>
        <v>0.59015525700000004</v>
      </c>
      <c r="G12" s="12">
        <f>+(F12/B12)/2</f>
        <v>3.276750723749305E-3</v>
      </c>
      <c r="H12" s="9"/>
      <c r="I12" s="9">
        <f>2*(B12*SIN(G12))</f>
        <v>0.59015420090836046</v>
      </c>
      <c r="J12" s="9">
        <f>+I12/2</f>
        <v>0.29507710045418023</v>
      </c>
      <c r="K12" s="9">
        <f>+B12*COS(G12)</f>
        <v>90.051416552516187</v>
      </c>
      <c r="M12" s="3" t="s">
        <v>43</v>
      </c>
      <c r="N12" s="10">
        <f t="shared" si="1"/>
        <v>87.724869460253558</v>
      </c>
      <c r="O12" s="3" t="s">
        <v>40</v>
      </c>
    </row>
    <row r="13" spans="1:15" ht="16.149999999999999" customHeight="1" x14ac:dyDescent="0.25">
      <c r="A13" s="2" t="s">
        <v>15</v>
      </c>
      <c r="B13" s="10">
        <f>+B8/2</f>
        <v>90</v>
      </c>
      <c r="C13" s="13">
        <f>+ACOS(($J$4/2)/B13)</f>
        <v>0.39130453723339986</v>
      </c>
      <c r="D13" s="10">
        <f>+C13*180/PI()</f>
        <v>22.420098487793592</v>
      </c>
      <c r="E13" s="13">
        <f>+TAN(C13)-C13</f>
        <v>2.1276156821076253E-2</v>
      </c>
      <c r="F13" s="10">
        <f>+B13*(($J$5/($J$3/2))+2*($J$6-E13))</f>
        <v>0.63271342386791041</v>
      </c>
      <c r="G13" s="13">
        <f>+(F13/B13)/2</f>
        <v>3.5150745770439469E-3</v>
      </c>
      <c r="H13" s="13"/>
      <c r="I13" s="10">
        <f>2*(B13*SIN(G13))</f>
        <v>0.63271212092731</v>
      </c>
      <c r="J13" s="10">
        <f>+I13/2</f>
        <v>0.316356060463655</v>
      </c>
      <c r="K13" s="10">
        <f>+B13*COS(G13)</f>
        <v>89.99944399185479</v>
      </c>
      <c r="M13" s="3" t="s">
        <v>44</v>
      </c>
      <c r="N13" s="10">
        <f t="shared" si="1"/>
        <v>86.585838258462445</v>
      </c>
      <c r="O13" s="3" t="s">
        <v>40</v>
      </c>
    </row>
    <row r="14" spans="1:15" ht="16.149999999999999" customHeight="1" x14ac:dyDescent="0.25">
      <c r="A14" s="2" t="s">
        <v>11</v>
      </c>
      <c r="B14" s="10">
        <f>+B13-(B13-B16)/3</f>
        <v>88.866184545625529</v>
      </c>
      <c r="C14" s="13">
        <f t="shared" ref="C14:C19" si="2">+ACOS(($J$4/2)/B14)</f>
        <v>0.35911964789510797</v>
      </c>
      <c r="D14" s="10">
        <f t="shared" ref="D14:D19" si="3">+C14*180/PI()</f>
        <v>20.576040164613861</v>
      </c>
      <c r="E14" s="13">
        <f t="shared" ref="E14:E19" si="4">+TAN(C14)-C14</f>
        <v>1.6278456822653775E-2</v>
      </c>
      <c r="F14" s="10">
        <f t="shared" ref="F14:F19" si="5">+B14*(($J$5/($J$3/2))+2*($J$6-E14))</f>
        <v>1.5129955928374168</v>
      </c>
      <c r="G14" s="13">
        <f t="shared" ref="G14:G19" si="6">+(F14/B14)/2</f>
        <v>8.5127745754664252E-3</v>
      </c>
      <c r="H14" s="13"/>
      <c r="I14" s="10">
        <f t="shared" ref="I14:I19" si="7">2*(B14*SIN(G14))</f>
        <v>1.512977319111565</v>
      </c>
      <c r="J14" s="10">
        <f t="shared" ref="J14:J19" si="8">+I14/2</f>
        <v>0.75648865955578248</v>
      </c>
      <c r="K14" s="10">
        <f t="shared" ref="K14:K19" si="9">+B14*COS(G14)</f>
        <v>88.862964617466687</v>
      </c>
      <c r="M14" s="3" t="s">
        <v>45</v>
      </c>
      <c r="N14" s="10">
        <f t="shared" si="1"/>
        <v>85.446605207584582</v>
      </c>
      <c r="O14" s="3" t="s">
        <v>40</v>
      </c>
    </row>
    <row r="15" spans="1:15" ht="16.149999999999999" customHeight="1" x14ac:dyDescent="0.25">
      <c r="A15" s="2" t="s">
        <v>12</v>
      </c>
      <c r="B15" s="10">
        <f>+B13-(B13-B16)/3*2</f>
        <v>87.732369091251044</v>
      </c>
      <c r="C15" s="13">
        <f t="shared" si="2"/>
        <v>0.32294243637330222</v>
      </c>
      <c r="D15" s="10">
        <f t="shared" si="3"/>
        <v>18.503238629862341</v>
      </c>
      <c r="E15" s="13">
        <f t="shared" si="4"/>
        <v>1.1715737245865776E-2</v>
      </c>
      <c r="F15" s="10">
        <f t="shared" si="5"/>
        <v>2.2942881580321597</v>
      </c>
      <c r="G15" s="13">
        <f t="shared" si="6"/>
        <v>1.3075494152254424E-2</v>
      </c>
      <c r="H15" s="13"/>
      <c r="I15" s="10">
        <f t="shared" si="7"/>
        <v>2.294222783405425</v>
      </c>
      <c r="J15" s="10">
        <f t="shared" si="8"/>
        <v>1.1471113917027125</v>
      </c>
      <c r="K15" s="10">
        <f t="shared" si="9"/>
        <v>87.724869460253558</v>
      </c>
      <c r="M15" s="3" t="s">
        <v>46</v>
      </c>
      <c r="N15" s="10">
        <f t="shared" si="1"/>
        <v>84.308031767803186</v>
      </c>
      <c r="O15" s="3" t="s">
        <v>40</v>
      </c>
    </row>
    <row r="16" spans="1:15" ht="16.149999999999999" customHeight="1" x14ac:dyDescent="0.25">
      <c r="A16" s="2" t="s">
        <v>13</v>
      </c>
      <c r="B16" s="10">
        <f>+(B13+B19)/2</f>
        <v>86.598553636876574</v>
      </c>
      <c r="C16" s="13">
        <f t="shared" si="2"/>
        <v>0.28120521526601361</v>
      </c>
      <c r="D16" s="10">
        <f t="shared" si="3"/>
        <v>16.111872011810366</v>
      </c>
      <c r="E16" s="13">
        <f t="shared" si="4"/>
        <v>7.65443497915963E-3</v>
      </c>
      <c r="F16" s="10">
        <f t="shared" si="5"/>
        <v>2.9680435677031829</v>
      </c>
      <c r="G16" s="13">
        <f t="shared" si="6"/>
        <v>1.713679641896057E-2</v>
      </c>
      <c r="H16" s="13"/>
      <c r="I16" s="10">
        <f t="shared" si="7"/>
        <v>2.9678982990469658</v>
      </c>
      <c r="J16" s="10">
        <f t="shared" si="8"/>
        <v>1.4839491495234829</v>
      </c>
      <c r="K16" s="10">
        <f t="shared" si="9"/>
        <v>86.585838258462445</v>
      </c>
      <c r="M16" s="3" t="s">
        <v>47</v>
      </c>
      <c r="N16" s="10">
        <f t="shared" si="1"/>
        <v>83.171541897703747</v>
      </c>
      <c r="O16" s="3" t="s">
        <v>40</v>
      </c>
    </row>
    <row r="17" spans="1:15" ht="16.149999999999999" customHeight="1" x14ac:dyDescent="0.25">
      <c r="A17" s="2" t="s">
        <v>14</v>
      </c>
      <c r="B17" s="10">
        <f>B16-(B16-B19)/3</f>
        <v>85.464738182502089</v>
      </c>
      <c r="C17" s="13">
        <f t="shared" si="2"/>
        <v>0.23087274322449125</v>
      </c>
      <c r="D17" s="10">
        <f t="shared" si="3"/>
        <v>13.228033791370921</v>
      </c>
      <c r="E17" s="13">
        <f t="shared" si="4"/>
        <v>4.1913972449267312E-3</v>
      </c>
      <c r="F17" s="10">
        <f t="shared" si="5"/>
        <v>3.5211188650112888</v>
      </c>
      <c r="G17" s="13">
        <f t="shared" si="6"/>
        <v>2.0599834153193469E-2</v>
      </c>
      <c r="H17" s="13"/>
      <c r="I17" s="10">
        <f t="shared" si="7"/>
        <v>3.5208698373047591</v>
      </c>
      <c r="J17" s="10">
        <f t="shared" si="8"/>
        <v>1.7604349186523796</v>
      </c>
      <c r="K17" s="10">
        <f t="shared" si="9"/>
        <v>85.446605207584582</v>
      </c>
      <c r="M17" s="3" t="s">
        <v>48</v>
      </c>
      <c r="N17" s="3" t="e">
        <f>G2</f>
        <v>#DIV/0!</v>
      </c>
      <c r="O17" s="3" t="s">
        <v>40</v>
      </c>
    </row>
    <row r="18" spans="1:15" ht="16.149999999999999" customHeight="1" x14ac:dyDescent="0.25">
      <c r="A18" s="2" t="s">
        <v>29</v>
      </c>
      <c r="B18" s="10">
        <f>+B16-(B16-B19)/3*2</f>
        <v>84.330922728127618</v>
      </c>
      <c r="C18" s="13">
        <f t="shared" si="2"/>
        <v>0.16416499074688917</v>
      </c>
      <c r="D18" s="10">
        <f t="shared" si="3"/>
        <v>9.4059611136009629</v>
      </c>
      <c r="E18" s="13">
        <f t="shared" si="4"/>
        <v>1.4908300222743753E-3</v>
      </c>
      <c r="F18" s="10">
        <f t="shared" si="5"/>
        <v>3.9298886959216253</v>
      </c>
      <c r="G18" s="13">
        <f t="shared" si="6"/>
        <v>2.3300401375845825E-2</v>
      </c>
      <c r="H18" s="13"/>
      <c r="I18" s="10">
        <f t="shared" si="7"/>
        <v>3.9295331104443099</v>
      </c>
      <c r="J18" s="10">
        <f t="shared" si="8"/>
        <v>1.9647665552221549</v>
      </c>
      <c r="K18" s="10">
        <f t="shared" si="9"/>
        <v>84.308031767803186</v>
      </c>
      <c r="M18" s="3" t="s">
        <v>49</v>
      </c>
      <c r="N18" s="10" t="e">
        <f>G4</f>
        <v>#DIV/0!</v>
      </c>
      <c r="O18" s="3" t="s">
        <v>40</v>
      </c>
    </row>
    <row r="19" spans="1:15" ht="16.149999999999999" customHeight="1" x14ac:dyDescent="0.25">
      <c r="A19" s="2" t="s">
        <v>28</v>
      </c>
      <c r="B19" s="10">
        <f>J4/2</f>
        <v>83.197107273753133</v>
      </c>
      <c r="C19" s="13">
        <f t="shared" si="2"/>
        <v>0</v>
      </c>
      <c r="D19" s="10">
        <f t="shared" si="3"/>
        <v>0</v>
      </c>
      <c r="E19" s="13">
        <f t="shared" si="4"/>
        <v>0</v>
      </c>
      <c r="F19" s="10">
        <f t="shared" si="5"/>
        <v>4.1251174761556859</v>
      </c>
      <c r="G19" s="13">
        <f t="shared" si="6"/>
        <v>2.4791231398120197E-2</v>
      </c>
      <c r="H19" s="13"/>
      <c r="I19" s="10">
        <f t="shared" si="7"/>
        <v>4.1246949360635492</v>
      </c>
      <c r="J19" s="10">
        <f t="shared" si="8"/>
        <v>2.0623474680317746</v>
      </c>
      <c r="K19" s="10">
        <f t="shared" si="9"/>
        <v>83.171541897703747</v>
      </c>
      <c r="N19" s="10"/>
    </row>
  </sheetData>
  <mergeCells count="1">
    <mergeCell ref="I8:K9"/>
  </mergeCells>
  <pageMargins left="0.7" right="0.7" top="0.75" bottom="0.75" header="0.3" footer="0.3"/>
  <pageSetup paperSize="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coor_prof</vt:lpstr>
      <vt:lpstr>coor_prof!Area_stampa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Garnero</dc:creator>
  <cp:lastModifiedBy>Episcopo Dario (LUT)</cp:lastModifiedBy>
  <cp:lastPrinted>2014-12-05T15:05:06Z</cp:lastPrinted>
  <dcterms:created xsi:type="dcterms:W3CDTF">2014-11-24T09:26:29Z</dcterms:created>
  <dcterms:modified xsi:type="dcterms:W3CDTF">2019-03-01T10:36:56Z</dcterms:modified>
  <cp:category>for internal use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for internal use</vt:lpwstr>
  </property>
</Properties>
</file>