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cruEcho\Documents\Trinity Modeling Project\01_Phase I\01_Indications\"/>
    </mc:Choice>
  </mc:AlternateContent>
  <bookViews>
    <workbookView xWindow="0" yWindow="0" windowWidth="21570" windowHeight="8415"/>
  </bookViews>
  <sheets>
    <sheet name="Indication" sheetId="1" r:id="rId1"/>
    <sheet name="Loss Development" sheetId="2" r:id="rId2"/>
    <sheet name="On-Level Premium" sheetId="3" r:id="rId3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1" l="1"/>
  <c r="E25" i="1"/>
  <c r="E26" i="1"/>
  <c r="E24" i="1"/>
  <c r="D21" i="3"/>
  <c r="D20" i="3"/>
  <c r="D19" i="3"/>
  <c r="C16" i="2"/>
  <c r="C17" i="2"/>
  <c r="C18" i="2"/>
  <c r="C21" i="2"/>
  <c r="C22" i="2"/>
  <c r="C24" i="2"/>
  <c r="C15" i="2"/>
  <c r="D15" i="2"/>
  <c r="E15" i="2"/>
  <c r="F15" i="2"/>
  <c r="D16" i="2"/>
  <c r="E16" i="2"/>
  <c r="D17" i="2"/>
  <c r="B16" i="2"/>
  <c r="B17" i="2"/>
  <c r="B18" i="2"/>
  <c r="B19" i="2"/>
  <c r="B15" i="2"/>
  <c r="C22" i="3"/>
  <c r="C21" i="3"/>
  <c r="B25" i="1"/>
  <c r="B26" i="1"/>
  <c r="C23" i="3"/>
  <c r="C19" i="3"/>
  <c r="C18" i="3"/>
  <c r="C17" i="3"/>
  <c r="B11" i="3"/>
  <c r="E17" i="1"/>
  <c r="E18" i="1"/>
  <c r="E16" i="1"/>
  <c r="F21" i="2"/>
  <c r="F22" i="2"/>
  <c r="F24" i="2"/>
  <c r="F28" i="2"/>
  <c r="B24" i="1"/>
  <c r="C35" i="1"/>
  <c r="C33" i="1"/>
  <c r="C34" i="1"/>
  <c r="C32" i="1"/>
  <c r="B19" i="1"/>
  <c r="B12" i="3"/>
  <c r="C20" i="3"/>
  <c r="B29" i="3"/>
  <c r="B28" i="3"/>
  <c r="B30" i="3"/>
  <c r="B27" i="1"/>
  <c r="B38" i="3"/>
  <c r="C18" i="1"/>
  <c r="B37" i="3"/>
  <c r="C17" i="1"/>
  <c r="B36" i="3"/>
  <c r="C16" i="1"/>
  <c r="B21" i="2"/>
  <c r="D21" i="2"/>
  <c r="D22" i="2"/>
  <c r="D24" i="2"/>
  <c r="E21" i="2"/>
  <c r="E22" i="2"/>
  <c r="E24" i="2"/>
  <c r="D28" i="2"/>
  <c r="C24" i="1"/>
  <c r="E28" i="2"/>
  <c r="C28" i="2"/>
  <c r="C25" i="1"/>
  <c r="F19" i="1"/>
  <c r="D19" i="1"/>
  <c r="B22" i="2"/>
  <c r="B24" i="2"/>
  <c r="B28" i="2"/>
  <c r="C26" i="1"/>
  <c r="F27" i="1"/>
  <c r="B35" i="1"/>
  <c r="D35" i="1"/>
  <c r="D27" i="1"/>
</calcChain>
</file>

<file path=xl/sharedStrings.xml><?xml version="1.0" encoding="utf-8"?>
<sst xmlns="http://schemas.openxmlformats.org/spreadsheetml/2006/main" count="69" uniqueCount="61">
  <si>
    <t>Total</t>
  </si>
  <si>
    <t>AY</t>
  </si>
  <si>
    <t>Months of Development</t>
  </si>
  <si>
    <t>3-Year Average</t>
  </si>
  <si>
    <t>3/5 Year Average</t>
  </si>
  <si>
    <t>Sel. Age-to-Age</t>
  </si>
  <si>
    <t>Age-to-Ultimate</t>
  </si>
  <si>
    <t>12-24</t>
  </si>
  <si>
    <t>24-36</t>
  </si>
  <si>
    <t>36-48</t>
  </si>
  <si>
    <t>48-60</t>
  </si>
  <si>
    <t>60-72</t>
  </si>
  <si>
    <t>Date</t>
  </si>
  <si>
    <t>Rate Change</t>
  </si>
  <si>
    <t>Base</t>
  </si>
  <si>
    <t>06/30/12 - 07/31/13</t>
  </si>
  <si>
    <t>07/31/13 &amp; after</t>
  </si>
  <si>
    <t>Period</t>
  </si>
  <si>
    <t>CY</t>
  </si>
  <si>
    <t>Weight</t>
  </si>
  <si>
    <t>Cumu. Rate Level Index (RLI)</t>
  </si>
  <si>
    <t>Avg. Cumu RLI</t>
  </si>
  <si>
    <t>On-Level Factor</t>
  </si>
  <si>
    <t>Policy Length:</t>
  </si>
  <si>
    <t>Annual</t>
  </si>
  <si>
    <t>1. Loss Triangle</t>
  </si>
  <si>
    <t>2. Calculate Age-to-Age Factors</t>
  </si>
  <si>
    <t>3. Calculate Age-to-Ultimate Factors</t>
  </si>
  <si>
    <t>1. Rate Changes</t>
  </si>
  <si>
    <t>2.  Create the rate level index</t>
  </si>
  <si>
    <t>Earned Premium
(1)</t>
  </si>
  <si>
    <t>On-Level Factor
(2)</t>
  </si>
  <si>
    <t>On-Level Premium
(3) = (1)*(2)</t>
  </si>
  <si>
    <t>Premium Trend Factor (4)</t>
  </si>
  <si>
    <t>Trended 
On-Level Premium
(5) = (3)*(4)</t>
  </si>
  <si>
    <t>Reported
 Losses
(6)</t>
  </si>
  <si>
    <t>Loss Development Factors
(7)</t>
  </si>
  <si>
    <t>Ultimate
 Losses
(8) = (6)*(7)</t>
  </si>
  <si>
    <t>Loss Trend Factor 
(9)</t>
  </si>
  <si>
    <t>Trended Ultimate Losses
(10) = (8)*(9)</t>
  </si>
  <si>
    <t>Projected Loss Ratio 
(11) = (10) / (5)</t>
  </si>
  <si>
    <t>Permissable Loss Ratio
(12)</t>
  </si>
  <si>
    <t>Indication
(13) = [(11) / (12)] - 1</t>
  </si>
  <si>
    <t>1. Inputs</t>
  </si>
  <si>
    <t>2. Adjust Premium</t>
  </si>
  <si>
    <t>3. Adjust Losses</t>
  </si>
  <si>
    <t>4. Develop Indication</t>
  </si>
  <si>
    <t>3.  Calculate the CY exposure weights using standard geometric formulas</t>
  </si>
  <si>
    <t>4.  Calculate the average rate level index for each CY by taking a weighted average of the rate level indices</t>
  </si>
  <si>
    <t>5.  Calculate the on-level factors for each CY by dividing each average cumulative RLI by the current RLI determined in step 2</t>
  </si>
  <si>
    <t>Pages 141 - 145 of McClenahan</t>
  </si>
  <si>
    <t>Pages 147 - 149 of McClenahan</t>
  </si>
  <si>
    <t>Losses Evaluated As Of:</t>
  </si>
  <si>
    <t>New Rates Effective Date:</t>
  </si>
  <si>
    <t>Average Date of Premium Earned at New Rates (aka Trend To):</t>
  </si>
  <si>
    <t>Expense Provision:</t>
  </si>
  <si>
    <t>Profit Provision:</t>
  </si>
  <si>
    <t>Assumed Premium Trend:</t>
  </si>
  <si>
    <t>Assumed Loss Severity Trend:</t>
  </si>
  <si>
    <t>Assumed Loss Frequency Trend:</t>
  </si>
  <si>
    <t>Accident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</si>
</sst>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#,##0.000"/>
    <numFmt numFmtId="165" formatCode="0.000"/>
    <numFmt numFmtId="166" formatCode="&quot;$&quot;#,##0"/>
    <numFmt numFmtId="167" formatCode="0.0000"/>
    <numFmt numFmtId="168" formatCode="#,##0.0000_);\(#,##0.0000\)"/>
    <numFmt numFmtId="169" formatCode="0.00000000000000"/>
    <numFmt numFmtId="170" formatCode="#,##0.000_);\(#,##0.000\)"/>
    <numFmt numFmtId="186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center" wrapText="1"/>
    </xf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2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4" fontId="0" fillId="3" borderId="0" xfId="0" applyNumberFormat="1" applyFill="1" applyAlignment="1">
      <alignment horizontal="center"/>
    </xf>
    <xf numFmtId="170" fontId="0" fillId="2" borderId="0" xfId="2" applyNumberFormat="1" applyFont="1" applyFill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166" fontId="0" fillId="0" borderId="1" xfId="0" applyNumberFormat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6" fontId="0" fillId="7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165" fontId="0" fillId="4" borderId="1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9" fontId="0" fillId="7" borderId="1" xfId="1" applyNumberFormat="1" applyFont="1" applyFill="1" applyBorder="1" applyAlignment="1">
      <alignment horizontal="center"/>
    </xf>
    <xf numFmtId="186" fontId="2" fillId="8" borderId="1" xfId="0" applyNumberFormat="1" applyFont="1" applyFill="1" applyBorder="1" applyAlignment="1">
      <alignment horizontal="center"/>
    </xf>
    <xf numFmtId="186" fontId="0" fillId="7" borderId="1" xfId="0" applyNumberFormat="1" applyFont="1" applyFill="1" applyBorder="1" applyAlignment="1">
      <alignment horizontal="center"/>
    </xf>
  </cellXfs>
  <cellStyles count="21">
    <cellStyle name="Comma" xfId="2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2</xdr:row>
      <xdr:rowOff>101491</xdr:rowOff>
    </xdr:from>
    <xdr:to>
      <xdr:col>13</xdr:col>
      <xdr:colOff>479535</xdr:colOff>
      <xdr:row>11</xdr:row>
      <xdr:rowOff>34159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GrpSpPr/>
      </xdr:nvGrpSpPr>
      <xdr:grpSpPr>
        <a:xfrm>
          <a:off x="4000500" y="482491"/>
          <a:ext cx="7166085" cy="1647168"/>
          <a:chOff x="285750" y="815866"/>
          <a:chExt cx="6689835" cy="1647168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0000000-0008-0000-0200-000002000000}"/>
              </a:ext>
            </a:extLst>
          </xdr:cNvPr>
          <xdr:cNvSpPr/>
        </xdr:nvSpPr>
        <xdr:spPr>
          <a:xfrm>
            <a:off x="666750" y="828675"/>
            <a:ext cx="5851963" cy="1343025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 txBox="1"/>
        </xdr:nvSpPr>
        <xdr:spPr>
          <a:xfrm>
            <a:off x="285750" y="2247900"/>
            <a:ext cx="771525" cy="2095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/>
              <a:t>12/31/11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2333625" y="2250856"/>
            <a:ext cx="771525" cy="2095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/>
              <a:t>12/31/12</a:t>
            </a:r>
          </a:p>
        </xdr:txBody>
      </xdr:sp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CxnSpPr/>
        </xdr:nvCxnSpPr>
        <xdr:spPr>
          <a:xfrm flipH="1" flipV="1">
            <a:off x="2696441" y="835602"/>
            <a:ext cx="8660" cy="133609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CxnSpPr/>
        </xdr:nvCxnSpPr>
        <xdr:spPr>
          <a:xfrm flipH="1" flipV="1">
            <a:off x="4621688" y="835602"/>
            <a:ext cx="8660" cy="133609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 txBox="1"/>
        </xdr:nvSpPr>
        <xdr:spPr>
          <a:xfrm>
            <a:off x="4250212" y="2218307"/>
            <a:ext cx="771526" cy="2095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/>
              <a:t>12/31/13</a:t>
            </a: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 txBox="1"/>
        </xdr:nvSpPr>
        <xdr:spPr>
          <a:xfrm>
            <a:off x="6202746" y="2253484"/>
            <a:ext cx="772839" cy="2095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/>
              <a:t>12/31/14</a:t>
            </a:r>
          </a:p>
        </xdr:txBody>
      </xdr:sp>
      <xdr:cxnSp macro="">
        <xdr:nvCxnSpPr>
          <xdr:cNvPr id="14" name="Straight Connector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CxnSpPr/>
        </xdr:nvCxnSpPr>
        <xdr:spPr>
          <a:xfrm flipV="1">
            <a:off x="1674758" y="827690"/>
            <a:ext cx="2090244" cy="134663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CxnSpPr/>
        </xdr:nvCxnSpPr>
        <xdr:spPr>
          <a:xfrm flipV="1">
            <a:off x="4105423" y="815866"/>
            <a:ext cx="2091559" cy="134663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SpPr txBox="1"/>
        </xdr:nvSpPr>
        <xdr:spPr>
          <a:xfrm>
            <a:off x="1331201" y="2249213"/>
            <a:ext cx="770539" cy="2095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/>
              <a:t>06/30/12</a:t>
            </a:r>
          </a:p>
        </xdr:txBody>
      </xdr: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SpPr txBox="1"/>
        </xdr:nvSpPr>
        <xdr:spPr>
          <a:xfrm>
            <a:off x="3705729" y="2223742"/>
            <a:ext cx="770539" cy="2095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/>
              <a:t>09/30/13</a:t>
            </a:r>
          </a:p>
        </xdr:txBody>
      </xdr:sp>
    </xdr:grpSp>
    <xdr:clientData/>
  </xdr:twoCellAnchor>
  <xdr:twoCellAnchor>
    <xdr:from>
      <xdr:col>4</xdr:col>
      <xdr:colOff>123825</xdr:colOff>
      <xdr:row>4</xdr:row>
      <xdr:rowOff>149116</xdr:rowOff>
    </xdr:from>
    <xdr:to>
      <xdr:col>4</xdr:col>
      <xdr:colOff>590550</xdr:colOff>
      <xdr:row>6</xdr:row>
      <xdr:rowOff>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4848225" y="530116"/>
          <a:ext cx="466725" cy="2318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(1)</a:t>
          </a:r>
        </a:p>
      </xdr:txBody>
    </xdr:sp>
    <xdr:clientData/>
  </xdr:twoCellAnchor>
  <xdr:twoCellAnchor>
    <xdr:from>
      <xdr:col>7</xdr:col>
      <xdr:colOff>600075</xdr:colOff>
      <xdr:row>4</xdr:row>
      <xdr:rowOff>149116</xdr:rowOff>
    </xdr:from>
    <xdr:to>
      <xdr:col>8</xdr:col>
      <xdr:colOff>457200</xdr:colOff>
      <xdr:row>6</xdr:row>
      <xdr:rowOff>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7153275" y="530116"/>
          <a:ext cx="466725" cy="2318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(2)</a:t>
          </a:r>
        </a:p>
      </xdr:txBody>
    </xdr:sp>
    <xdr:clientData/>
  </xdr:twoCellAnchor>
  <xdr:twoCellAnchor>
    <xdr:from>
      <xdr:col>11</xdr:col>
      <xdr:colOff>304800</xdr:colOff>
      <xdr:row>4</xdr:row>
      <xdr:rowOff>158641</xdr:rowOff>
    </xdr:from>
    <xdr:to>
      <xdr:col>12</xdr:col>
      <xdr:colOff>161925</xdr:colOff>
      <xdr:row>6</xdr:row>
      <xdr:rowOff>9525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9296400" y="539641"/>
          <a:ext cx="466725" cy="2318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(3)</a:t>
          </a:r>
        </a:p>
      </xdr:txBody>
    </xdr:sp>
    <xdr:clientData/>
  </xdr:twoCellAnchor>
  <xdr:twoCellAnchor>
    <xdr:from>
      <xdr:col>5</xdr:col>
      <xdr:colOff>276225</xdr:colOff>
      <xdr:row>8</xdr:row>
      <xdr:rowOff>123825</xdr:rowOff>
    </xdr:from>
    <xdr:to>
      <xdr:col>5</xdr:col>
      <xdr:colOff>276225</xdr:colOff>
      <xdr:row>11</xdr:row>
      <xdr:rowOff>114300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/>
      </xdr:nvCxnSpPr>
      <xdr:spPr>
        <a:xfrm flipV="1">
          <a:off x="6276975" y="1266825"/>
          <a:ext cx="0" cy="5619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11</xdr:row>
      <xdr:rowOff>180974</xdr:rowOff>
    </xdr:from>
    <xdr:to>
      <xdr:col>7</xdr:col>
      <xdr:colOff>28575</xdr:colOff>
      <xdr:row>13</xdr:row>
      <xdr:rowOff>104775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5324475" y="1895474"/>
          <a:ext cx="1924050" cy="304801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0.125 = bh/2 = (0.5)(0.5)/2</a:t>
          </a:r>
        </a:p>
      </xdr:txBody>
    </xdr:sp>
    <xdr:clientData/>
  </xdr:twoCellAnchor>
  <xdr:twoCellAnchor>
    <xdr:from>
      <xdr:col>2</xdr:col>
      <xdr:colOff>1009651</xdr:colOff>
      <xdr:row>17</xdr:row>
      <xdr:rowOff>76200</xdr:rowOff>
    </xdr:from>
    <xdr:to>
      <xdr:col>5</xdr:col>
      <xdr:colOff>285750</xdr:colOff>
      <xdr:row>17</xdr:row>
      <xdr:rowOff>76201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/>
      </xdr:nvCxnSpPr>
      <xdr:spPr>
        <a:xfrm flipH="1">
          <a:off x="4514851" y="3124200"/>
          <a:ext cx="1771649" cy="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13</xdr:row>
      <xdr:rowOff>180975</xdr:rowOff>
    </xdr:from>
    <xdr:to>
      <xdr:col>5</xdr:col>
      <xdr:colOff>285750</xdr:colOff>
      <xdr:row>17</xdr:row>
      <xdr:rowOff>76200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CxnSpPr/>
      </xdr:nvCxnSpPr>
      <xdr:spPr>
        <a:xfrm flipV="1">
          <a:off x="6286500" y="2657475"/>
          <a:ext cx="0" cy="4667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1"/>
  <sheetViews>
    <sheetView showGridLines="0" tabSelected="1" zoomScaleNormal="100" zoomScalePageLayoutView="85" workbookViewId="0">
      <selection sqref="A1:B1"/>
    </sheetView>
  </sheetViews>
  <sheetFormatPr defaultColWidth="19.7109375" defaultRowHeight="15" x14ac:dyDescent="0.25"/>
  <cols>
    <col min="1" max="1" width="31.85546875" style="1" bestFit="1" customWidth="1"/>
    <col min="2" max="2" width="19.85546875" style="1" bestFit="1" customWidth="1"/>
    <col min="3" max="3" width="19.7109375" style="1"/>
    <col min="4" max="4" width="20.7109375" style="1" bestFit="1" customWidth="1"/>
    <col min="5" max="16384" width="19.7109375" style="1"/>
  </cols>
  <sheetData>
    <row r="1" spans="1:7" x14ac:dyDescent="0.25">
      <c r="A1" s="25" t="s">
        <v>43</v>
      </c>
      <c r="B1" s="25"/>
    </row>
    <row r="2" spans="1:7" s="2" customFormat="1" x14ac:dyDescent="0.25">
      <c r="A2" s="15"/>
      <c r="B2" s="15"/>
    </row>
    <row r="3" spans="1:7" x14ac:dyDescent="0.25">
      <c r="A3" s="34" t="s">
        <v>23</v>
      </c>
      <c r="B3" s="31" t="s">
        <v>24</v>
      </c>
    </row>
    <row r="4" spans="1:7" x14ac:dyDescent="0.25">
      <c r="A4" s="34" t="s">
        <v>52</v>
      </c>
      <c r="B4" s="32">
        <v>42004</v>
      </c>
    </row>
    <row r="5" spans="1:7" x14ac:dyDescent="0.25">
      <c r="A5" s="34" t="s">
        <v>53</v>
      </c>
      <c r="B5" s="32">
        <v>42430</v>
      </c>
    </row>
    <row r="6" spans="1:7" ht="30" x14ac:dyDescent="0.25">
      <c r="A6" s="35" t="s">
        <v>54</v>
      </c>
      <c r="B6" s="32">
        <f>EDATE(B5,12)</f>
        <v>42795</v>
      </c>
    </row>
    <row r="7" spans="1:7" x14ac:dyDescent="0.25">
      <c r="A7" s="34" t="s">
        <v>59</v>
      </c>
      <c r="B7" s="33">
        <v>-0.02</v>
      </c>
    </row>
    <row r="8" spans="1:7" x14ac:dyDescent="0.25">
      <c r="A8" s="34" t="s">
        <v>58</v>
      </c>
      <c r="B8" s="33">
        <v>0.05</v>
      </c>
    </row>
    <row r="9" spans="1:7" x14ac:dyDescent="0.25">
      <c r="A9" s="34" t="s">
        <v>57</v>
      </c>
      <c r="B9" s="33">
        <v>-0.02</v>
      </c>
    </row>
    <row r="10" spans="1:7" x14ac:dyDescent="0.25">
      <c r="A10" s="34" t="s">
        <v>55</v>
      </c>
      <c r="B10" s="33">
        <v>0.22</v>
      </c>
    </row>
    <row r="11" spans="1:7" x14ac:dyDescent="0.25">
      <c r="A11" s="34" t="s">
        <v>56</v>
      </c>
      <c r="B11" s="33">
        <v>0.05</v>
      </c>
    </row>
    <row r="12" spans="1:7" s="2" customFormat="1" x14ac:dyDescent="0.25">
      <c r="A12" s="14"/>
      <c r="B12" s="4"/>
    </row>
    <row r="13" spans="1:7" s="2" customFormat="1" x14ac:dyDescent="0.25">
      <c r="A13" s="15" t="s">
        <v>44</v>
      </c>
      <c r="B13" s="4"/>
    </row>
    <row r="14" spans="1:7" s="2" customFormat="1" x14ac:dyDescent="0.25">
      <c r="A14" s="15"/>
      <c r="B14" s="4"/>
    </row>
    <row r="15" spans="1:7" s="10" customFormat="1" ht="45" x14ac:dyDescent="0.25">
      <c r="A15" s="10" t="s">
        <v>60</v>
      </c>
      <c r="B15" s="36" t="s">
        <v>30</v>
      </c>
      <c r="C15" s="37" t="s">
        <v>31</v>
      </c>
      <c r="D15" s="36" t="s">
        <v>32</v>
      </c>
      <c r="E15" s="38" t="s">
        <v>33</v>
      </c>
      <c r="F15" s="36" t="s">
        <v>34</v>
      </c>
    </row>
    <row r="16" spans="1:7" x14ac:dyDescent="0.25">
      <c r="A16" s="29">
        <v>2012</v>
      </c>
      <c r="B16" s="39">
        <v>140000000</v>
      </c>
      <c r="C16" s="40">
        <f>'On-Level Premium'!B36</f>
        <v>0.97509433962264147</v>
      </c>
      <c r="D16" s="41"/>
      <c r="E16" s="42">
        <f>(1+$B$9)^(($B$6-DATE(A16,6,30))/365)</f>
        <v>0.90994460894032925</v>
      </c>
      <c r="F16" s="41"/>
      <c r="G16" s="11"/>
    </row>
    <row r="17" spans="1:9" x14ac:dyDescent="0.25">
      <c r="A17" s="29">
        <v>2013</v>
      </c>
      <c r="B17" s="39">
        <v>132500000</v>
      </c>
      <c r="C17" s="40">
        <f>'On-Level Premium'!B37</f>
        <v>1.012704529867076</v>
      </c>
      <c r="D17" s="41"/>
      <c r="E17" s="42">
        <f>(1+$B$9)^(($B$6-DATE(A17,6,30))/365)</f>
        <v>0.9285149070819686</v>
      </c>
      <c r="F17" s="41"/>
      <c r="G17" s="11"/>
    </row>
    <row r="18" spans="1:9" x14ac:dyDescent="0.25">
      <c r="A18" s="29">
        <v>2014</v>
      </c>
      <c r="B18" s="39">
        <v>133250000</v>
      </c>
      <c r="C18" s="40">
        <f>'On-Level Premium'!B38</f>
        <v>1.0055452865064696</v>
      </c>
      <c r="D18" s="41"/>
      <c r="E18" s="42">
        <f>(1+$B$9)^(($B$6-DATE(A18,6,30))/365)</f>
        <v>0.94746419089996792</v>
      </c>
      <c r="F18" s="41"/>
      <c r="G18" s="13"/>
    </row>
    <row r="19" spans="1:9" x14ac:dyDescent="0.25">
      <c r="A19" s="1" t="s">
        <v>0</v>
      </c>
      <c r="B19" s="11">
        <f>SUM(B16:B18)</f>
        <v>405750000</v>
      </c>
      <c r="D19" s="11">
        <f>SUM(D16:D18)</f>
        <v>0</v>
      </c>
      <c r="F19" s="11">
        <f>SUM(F16:F18)</f>
        <v>0</v>
      </c>
      <c r="G19" s="11"/>
    </row>
    <row r="21" spans="1:9" x14ac:dyDescent="0.25">
      <c r="A21" s="15" t="s">
        <v>45</v>
      </c>
    </row>
    <row r="22" spans="1:9" s="2" customFormat="1" x14ac:dyDescent="0.25">
      <c r="B22" s="15"/>
    </row>
    <row r="23" spans="1:9" ht="45" x14ac:dyDescent="0.25">
      <c r="A23" s="10" t="s">
        <v>60</v>
      </c>
      <c r="B23" s="36" t="s">
        <v>35</v>
      </c>
      <c r="C23" s="43" t="s">
        <v>36</v>
      </c>
      <c r="D23" s="36" t="s">
        <v>37</v>
      </c>
      <c r="E23" s="44" t="s">
        <v>38</v>
      </c>
      <c r="F23" s="36" t="s">
        <v>39</v>
      </c>
      <c r="G23" s="8"/>
    </row>
    <row r="24" spans="1:9" x14ac:dyDescent="0.25">
      <c r="A24" s="29">
        <v>2012</v>
      </c>
      <c r="B24" s="39">
        <f>'Loss Development'!D8</f>
        <v>78244000</v>
      </c>
      <c r="C24" s="45">
        <f>'Loss Development'!D28</f>
        <v>1.0479022295206271</v>
      </c>
      <c r="D24" s="41"/>
      <c r="E24" s="46">
        <f>((1+$B$7)*(1+$B$8))^(($B$6-DATE(A16,6,30))/365)</f>
        <v>1.1428654579545072</v>
      </c>
      <c r="F24" s="41"/>
      <c r="G24" s="21"/>
      <c r="H24" s="2"/>
      <c r="I24" s="24"/>
    </row>
    <row r="25" spans="1:9" x14ac:dyDescent="0.25">
      <c r="A25" s="29">
        <v>2013</v>
      </c>
      <c r="B25" s="39">
        <f>'Loss Development'!C9</f>
        <v>60131868</v>
      </c>
      <c r="C25" s="45">
        <f>'Loss Development'!C28</f>
        <v>1.326294924094833</v>
      </c>
      <c r="D25" s="41"/>
      <c r="E25" s="46">
        <f>((1+$B$7)*(1+$B$8))^(($B$6-DATE(A17,6,30))/365)</f>
        <v>1.110656421724497</v>
      </c>
      <c r="F25" s="41"/>
      <c r="G25" s="8"/>
    </row>
    <row r="26" spans="1:9" x14ac:dyDescent="0.25">
      <c r="A26" s="29">
        <v>2014</v>
      </c>
      <c r="B26" s="39">
        <f>'Loss Development'!B10</f>
        <v>35000372</v>
      </c>
      <c r="C26" s="45">
        <f>'Loss Development'!B28</f>
        <v>2.5915802689818399</v>
      </c>
      <c r="D26" s="41"/>
      <c r="E26" s="46">
        <f>((1+$B$7)*(1+$B$8))^(($B$6-DATE(A18,6,30))/365)</f>
        <v>1.0793551231530585</v>
      </c>
      <c r="F26" s="41"/>
      <c r="G26" s="8"/>
    </row>
    <row r="27" spans="1:9" x14ac:dyDescent="0.25">
      <c r="A27" s="2" t="s">
        <v>0</v>
      </c>
      <c r="B27" s="11">
        <f>SUM(B24:B26)</f>
        <v>173376240</v>
      </c>
      <c r="D27" s="11">
        <f>SUM(D24:D26)</f>
        <v>0</v>
      </c>
      <c r="F27" s="11">
        <f>SUM(F24:F26)</f>
        <v>0</v>
      </c>
      <c r="G27" s="3"/>
    </row>
    <row r="28" spans="1:9" x14ac:dyDescent="0.25">
      <c r="A28" s="14"/>
    </row>
    <row r="29" spans="1:9" x14ac:dyDescent="0.25">
      <c r="A29" s="15" t="s">
        <v>46</v>
      </c>
      <c r="B29" s="4"/>
      <c r="C29" s="4"/>
      <c r="D29" s="9"/>
    </row>
    <row r="30" spans="1:9" s="2" customFormat="1" x14ac:dyDescent="0.25">
      <c r="A30" s="15"/>
      <c r="B30" s="4"/>
      <c r="C30" s="4"/>
      <c r="D30" s="9"/>
    </row>
    <row r="31" spans="1:9" ht="45" x14ac:dyDescent="0.25">
      <c r="A31" s="10" t="s">
        <v>60</v>
      </c>
      <c r="B31" s="36" t="s">
        <v>40</v>
      </c>
      <c r="C31" s="36" t="s">
        <v>41</v>
      </c>
      <c r="D31" s="36" t="s">
        <v>42</v>
      </c>
    </row>
    <row r="32" spans="1:9" x14ac:dyDescent="0.25">
      <c r="A32" s="29">
        <v>2012</v>
      </c>
      <c r="B32" s="47"/>
      <c r="C32" s="30">
        <f>1-SUM($B$10:$B$11)</f>
        <v>0.73</v>
      </c>
      <c r="D32" s="49"/>
    </row>
    <row r="33" spans="1:4" x14ac:dyDescent="0.25">
      <c r="A33" s="29">
        <v>2013</v>
      </c>
      <c r="B33" s="47"/>
      <c r="C33" s="30">
        <f>1-SUM($B$10:$B$11)</f>
        <v>0.73</v>
      </c>
      <c r="D33" s="49"/>
    </row>
    <row r="34" spans="1:4" x14ac:dyDescent="0.25">
      <c r="A34" s="29">
        <v>2014</v>
      </c>
      <c r="B34" s="47"/>
      <c r="C34" s="30">
        <f>1-SUM($B$10:$B$11)</f>
        <v>0.73</v>
      </c>
      <c r="D34" s="49"/>
    </row>
    <row r="35" spans="1:4" x14ac:dyDescent="0.25">
      <c r="A35" s="2" t="s">
        <v>0</v>
      </c>
      <c r="B35" s="9" t="e">
        <f>F27/F19</f>
        <v>#DIV/0!</v>
      </c>
      <c r="C35" s="4">
        <f>1-SUM($B$10:$B$11)</f>
        <v>0.73</v>
      </c>
      <c r="D35" s="48" t="e">
        <f t="shared" ref="D35" si="0">B35/C35-1</f>
        <v>#DIV/0!</v>
      </c>
    </row>
    <row r="36" spans="1:4" x14ac:dyDescent="0.25">
      <c r="C36" s="5"/>
    </row>
    <row r="37" spans="1:4" x14ac:dyDescent="0.25">
      <c r="C37" s="5"/>
    </row>
    <row r="38" spans="1:4" x14ac:dyDescent="0.25">
      <c r="C38" s="5"/>
    </row>
    <row r="40" spans="1:4" x14ac:dyDescent="0.25">
      <c r="C40" s="4"/>
    </row>
    <row r="41" spans="1:4" x14ac:dyDescent="0.25">
      <c r="C41" s="4"/>
    </row>
  </sheetData>
  <mergeCells count="1">
    <mergeCell ref="A1:B1"/>
  </mergeCells>
  <pageMargins left="0.7" right="0.7" top="0.75" bottom="0.75" header="0.3" footer="0.3"/>
  <pageSetup scale="5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  <pageSetUpPr fitToPage="1"/>
  </sheetPr>
  <dimension ref="A1:N31"/>
  <sheetViews>
    <sheetView showGridLines="0" workbookViewId="0"/>
  </sheetViews>
  <sheetFormatPr defaultColWidth="13.28515625" defaultRowHeight="15" x14ac:dyDescent="0.25"/>
  <cols>
    <col min="1" max="1" width="16" style="1" bestFit="1" customWidth="1"/>
    <col min="2" max="6" width="14.85546875" style="1" bestFit="1" customWidth="1"/>
    <col min="7" max="16384" width="13.28515625" style="1"/>
  </cols>
  <sheetData>
    <row r="1" spans="1:14" s="2" customFormat="1" x14ac:dyDescent="0.25">
      <c r="A1" s="15" t="s">
        <v>25</v>
      </c>
    </row>
    <row r="2" spans="1:14" s="2" customFormat="1" x14ac:dyDescent="0.25">
      <c r="A2" s="15"/>
    </row>
    <row r="3" spans="1:14" x14ac:dyDescent="0.25">
      <c r="B3" s="26" t="s">
        <v>2</v>
      </c>
      <c r="C3" s="26"/>
      <c r="D3" s="26"/>
      <c r="E3" s="26"/>
      <c r="F3" s="26"/>
    </row>
    <row r="4" spans="1:14" x14ac:dyDescent="0.25">
      <c r="A4" s="1" t="s">
        <v>1</v>
      </c>
      <c r="B4" s="1">
        <v>12</v>
      </c>
      <c r="C4" s="1">
        <v>24</v>
      </c>
      <c r="D4" s="1">
        <v>36</v>
      </c>
      <c r="E4" s="1">
        <v>48</v>
      </c>
      <c r="F4" s="1">
        <v>60</v>
      </c>
      <c r="G4" s="1">
        <v>72</v>
      </c>
    </row>
    <row r="5" spans="1:14" x14ac:dyDescent="0.25">
      <c r="A5" s="1">
        <v>2009</v>
      </c>
      <c r="B5" s="18">
        <v>30899709</v>
      </c>
      <c r="C5" s="18">
        <v>59976334</v>
      </c>
      <c r="D5" s="18">
        <v>76169945</v>
      </c>
      <c r="E5" s="18">
        <v>77769513</v>
      </c>
      <c r="F5" s="18">
        <v>79324904</v>
      </c>
      <c r="G5" s="18">
        <v>80118153</v>
      </c>
      <c r="I5" s="18"/>
      <c r="J5" s="18"/>
      <c r="K5" s="18"/>
      <c r="L5" s="18"/>
      <c r="M5" s="18"/>
      <c r="N5" s="18"/>
    </row>
    <row r="6" spans="1:14" x14ac:dyDescent="0.25">
      <c r="A6" s="1">
        <v>2010</v>
      </c>
      <c r="B6" s="18">
        <v>24695596</v>
      </c>
      <c r="C6" s="18">
        <v>61689600</v>
      </c>
      <c r="D6" s="18">
        <v>78407482</v>
      </c>
      <c r="E6" s="18">
        <v>80054039</v>
      </c>
      <c r="F6" s="18">
        <v>80357020</v>
      </c>
      <c r="G6" s="18"/>
      <c r="I6" s="18"/>
      <c r="J6" s="18"/>
      <c r="K6" s="18"/>
      <c r="L6" s="18"/>
      <c r="M6" s="18"/>
    </row>
    <row r="7" spans="1:14" x14ac:dyDescent="0.25">
      <c r="A7" s="1">
        <v>2011</v>
      </c>
      <c r="B7" s="18">
        <v>30704453</v>
      </c>
      <c r="C7" s="18">
        <v>60672000</v>
      </c>
      <c r="D7" s="18">
        <v>76689408</v>
      </c>
      <c r="E7" s="18">
        <v>79296848</v>
      </c>
      <c r="F7" s="18"/>
      <c r="G7" s="18"/>
      <c r="I7" s="18"/>
      <c r="J7" s="18"/>
      <c r="K7" s="18"/>
      <c r="L7" s="18"/>
      <c r="M7" s="18"/>
    </row>
    <row r="8" spans="1:14" x14ac:dyDescent="0.25">
      <c r="A8" s="1">
        <v>2012</v>
      </c>
      <c r="B8" s="18">
        <v>31876607</v>
      </c>
      <c r="C8" s="18">
        <v>62000000</v>
      </c>
      <c r="D8" s="18">
        <v>78244000</v>
      </c>
      <c r="E8" s="18"/>
      <c r="F8" s="18"/>
      <c r="G8" s="18"/>
      <c r="I8" s="18"/>
      <c r="J8" s="18"/>
      <c r="K8" s="18"/>
      <c r="L8" s="18"/>
      <c r="M8" s="18"/>
    </row>
    <row r="9" spans="1:14" x14ac:dyDescent="0.25">
      <c r="A9" s="1">
        <v>2013</v>
      </c>
      <c r="B9" s="18">
        <v>43956044</v>
      </c>
      <c r="C9" s="18">
        <v>60131868</v>
      </c>
      <c r="D9" s="18"/>
      <c r="E9" s="18"/>
      <c r="F9" s="18"/>
      <c r="G9" s="18"/>
      <c r="I9" s="18"/>
      <c r="J9" s="18"/>
      <c r="K9" s="18"/>
      <c r="L9" s="18"/>
      <c r="M9" s="18"/>
    </row>
    <row r="10" spans="1:14" x14ac:dyDescent="0.25">
      <c r="A10" s="1">
        <v>2014</v>
      </c>
      <c r="B10" s="18">
        <v>35000372</v>
      </c>
      <c r="C10" s="18"/>
      <c r="D10" s="18"/>
      <c r="E10" s="18"/>
      <c r="F10" s="18"/>
      <c r="I10" s="18"/>
      <c r="J10" s="18"/>
      <c r="K10" s="18"/>
      <c r="L10" s="18"/>
      <c r="M10" s="18"/>
    </row>
    <row r="11" spans="1:14" x14ac:dyDescent="0.25">
      <c r="I11" s="18"/>
    </row>
    <row r="12" spans="1:14" s="2" customFormat="1" x14ac:dyDescent="0.25">
      <c r="A12" s="15" t="s">
        <v>26</v>
      </c>
    </row>
    <row r="13" spans="1:14" s="2" customFormat="1" x14ac:dyDescent="0.25">
      <c r="A13" s="15"/>
    </row>
    <row r="14" spans="1:14" x14ac:dyDescent="0.25">
      <c r="A14" s="1" t="s">
        <v>1</v>
      </c>
      <c r="B14" s="16" t="s">
        <v>7</v>
      </c>
      <c r="C14" s="17" t="s">
        <v>8</v>
      </c>
      <c r="D14" s="17" t="s">
        <v>9</v>
      </c>
      <c r="E14" s="17" t="s">
        <v>10</v>
      </c>
      <c r="F14" s="17" t="s">
        <v>11</v>
      </c>
    </row>
    <row r="15" spans="1:14" x14ac:dyDescent="0.25">
      <c r="A15" s="1">
        <v>2009</v>
      </c>
      <c r="B15" s="6">
        <f>C5/B5</f>
        <v>1.9409999621679286</v>
      </c>
      <c r="C15" s="6">
        <f t="shared" ref="C15:F15" si="0">D5/C5</f>
        <v>1.2700000136720593</v>
      </c>
      <c r="D15" s="6">
        <f t="shared" si="0"/>
        <v>1.0209999889063857</v>
      </c>
      <c r="E15" s="6">
        <f t="shared" si="0"/>
        <v>1.0200000095152968</v>
      </c>
      <c r="F15" s="6">
        <f t="shared" si="0"/>
        <v>1.0099999994957447</v>
      </c>
    </row>
    <row r="16" spans="1:14" x14ac:dyDescent="0.25">
      <c r="A16" s="1">
        <v>2010</v>
      </c>
      <c r="B16" s="6">
        <f t="shared" ref="B16:E19" si="1">C6/B6</f>
        <v>2.4980000482677154</v>
      </c>
      <c r="C16" s="6">
        <f t="shared" si="1"/>
        <v>1.2710000064840752</v>
      </c>
      <c r="D16" s="6">
        <f t="shared" si="1"/>
        <v>1.0209999984440261</v>
      </c>
      <c r="E16" s="6">
        <f t="shared" si="1"/>
        <v>1.0037847059784204</v>
      </c>
      <c r="F16" s="6"/>
    </row>
    <row r="17" spans="1:7" x14ac:dyDescent="0.25">
      <c r="A17" s="1">
        <v>2011</v>
      </c>
      <c r="B17" s="6">
        <f t="shared" si="1"/>
        <v>1.9760000283997894</v>
      </c>
      <c r="C17" s="6">
        <f t="shared" si="1"/>
        <v>1.264</v>
      </c>
      <c r="D17" s="6">
        <f t="shared" si="1"/>
        <v>1.03400000166907</v>
      </c>
      <c r="E17" s="6"/>
      <c r="F17" s="6"/>
    </row>
    <row r="18" spans="1:7" x14ac:dyDescent="0.25">
      <c r="A18" s="1">
        <v>2012</v>
      </c>
      <c r="B18" s="6">
        <f t="shared" si="1"/>
        <v>1.944999980706855</v>
      </c>
      <c r="C18" s="6">
        <f t="shared" si="1"/>
        <v>1.262</v>
      </c>
      <c r="D18" s="6"/>
      <c r="E18" s="6"/>
      <c r="F18" s="6"/>
    </row>
    <row r="19" spans="1:7" x14ac:dyDescent="0.25">
      <c r="A19" s="1">
        <v>2013</v>
      </c>
      <c r="B19" s="6">
        <f t="shared" si="1"/>
        <v>1.3679999956319999</v>
      </c>
      <c r="C19" s="6"/>
      <c r="D19" s="6"/>
      <c r="E19" s="6"/>
      <c r="F19" s="6"/>
    </row>
    <row r="20" spans="1:7" x14ac:dyDescent="0.25">
      <c r="B20" s="18"/>
      <c r="C20" s="18"/>
      <c r="D20" s="18"/>
      <c r="E20" s="18"/>
      <c r="F20" s="18"/>
    </row>
    <row r="21" spans="1:7" x14ac:dyDescent="0.25">
      <c r="A21" s="1" t="s">
        <v>3</v>
      </c>
      <c r="B21" s="6">
        <f>AVERAGE(B17:B19)</f>
        <v>1.7630000015795482</v>
      </c>
      <c r="C21" s="6">
        <f>AVERAGE(C16:C18)</f>
        <v>1.2656666688280251</v>
      </c>
      <c r="D21" s="6">
        <f>AVERAGE(D15:D17)</f>
        <v>1.0253333296731606</v>
      </c>
      <c r="E21" s="6">
        <f>AVERAGE(E15:E16)</f>
        <v>1.0118923577468586</v>
      </c>
      <c r="F21" s="6">
        <f>AVERAGE(F15)</f>
        <v>1.0099999994957447</v>
      </c>
      <c r="G21" s="6"/>
    </row>
    <row r="22" spans="1:7" x14ac:dyDescent="0.25">
      <c r="A22" s="1" t="s">
        <v>4</v>
      </c>
      <c r="B22" s="6">
        <f>(SUM(B15:B19)-MAX(B15:B19)-MIN(B15:B19))/3</f>
        <v>1.9539999904248571</v>
      </c>
      <c r="C22" s="6">
        <f>C21</f>
        <v>1.2656666688280251</v>
      </c>
      <c r="D22" s="6">
        <f t="shared" ref="D22:F22" si="2">D21</f>
        <v>1.0253333296731606</v>
      </c>
      <c r="E22" s="6">
        <f t="shared" si="2"/>
        <v>1.0118923577468586</v>
      </c>
      <c r="F22" s="6">
        <f t="shared" si="2"/>
        <v>1.0099999994957447</v>
      </c>
    </row>
    <row r="24" spans="1:7" s="2" customFormat="1" x14ac:dyDescent="0.25">
      <c r="A24" s="1" t="s">
        <v>5</v>
      </c>
      <c r="B24" s="6">
        <f>B22</f>
        <v>1.9539999904248571</v>
      </c>
      <c r="C24" s="6">
        <f>C22</f>
        <v>1.2656666688280251</v>
      </c>
      <c r="D24" s="6">
        <f>D22</f>
        <v>1.0253333296731606</v>
      </c>
      <c r="E24" s="6">
        <f>E22</f>
        <v>1.0118923577468586</v>
      </c>
      <c r="F24" s="6">
        <f>F22</f>
        <v>1.0099999994957447</v>
      </c>
    </row>
    <row r="26" spans="1:7" s="2" customFormat="1" x14ac:dyDescent="0.25">
      <c r="A26" s="15" t="s">
        <v>27</v>
      </c>
    </row>
    <row r="27" spans="1:7" s="2" customFormat="1" x14ac:dyDescent="0.25">
      <c r="A27" s="15"/>
    </row>
    <row r="28" spans="1:7" x14ac:dyDescent="0.25">
      <c r="A28" s="1" t="s">
        <v>6</v>
      </c>
      <c r="B28" s="27">
        <f>PRODUCT(B24:$F$24)</f>
        <v>2.5915802689818399</v>
      </c>
      <c r="C28" s="27">
        <f>PRODUCT(C24:$F$24)</f>
        <v>1.326294924094833</v>
      </c>
      <c r="D28" s="27">
        <f>PRODUCT(D24:$F$24)</f>
        <v>1.0479022295206271</v>
      </c>
      <c r="E28" s="27">
        <f>PRODUCT(E24:$F$24)</f>
        <v>1.0220112808140751</v>
      </c>
      <c r="F28" s="27">
        <f>PRODUCT(F24:$F$24)</f>
        <v>1.0099999994957447</v>
      </c>
    </row>
    <row r="31" spans="1:7" x14ac:dyDescent="0.25">
      <c r="A31" s="14" t="s">
        <v>51</v>
      </c>
    </row>
  </sheetData>
  <mergeCells count="1">
    <mergeCell ref="B3:F3"/>
  </mergeCells>
  <pageMargins left="0.7" right="0.7" top="0.75" bottom="0.75" header="0.3" footer="0.3"/>
  <pageSetup scale="94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  <pageSetUpPr fitToPage="1"/>
  </sheetPr>
  <dimension ref="A1:D41"/>
  <sheetViews>
    <sheetView showGridLines="0" workbookViewId="0"/>
  </sheetViews>
  <sheetFormatPr defaultColWidth="8.85546875" defaultRowHeight="15" x14ac:dyDescent="0.25"/>
  <cols>
    <col min="1" max="1" width="25.85546875" style="2" bestFit="1" customWidth="1"/>
    <col min="2" max="2" width="26.7109375" style="2" bestFit="1" customWidth="1"/>
    <col min="3" max="3" width="19.140625" customWidth="1"/>
  </cols>
  <sheetData>
    <row r="1" spans="1:3" x14ac:dyDescent="0.25">
      <c r="A1" s="15" t="s">
        <v>28</v>
      </c>
    </row>
    <row r="2" spans="1:3" x14ac:dyDescent="0.25">
      <c r="A2" s="15"/>
    </row>
    <row r="3" spans="1:3" x14ac:dyDescent="0.25">
      <c r="A3" s="12" t="s">
        <v>12</v>
      </c>
      <c r="B3" s="12" t="s">
        <v>13</v>
      </c>
      <c r="C3" s="19"/>
    </row>
    <row r="4" spans="1:3" x14ac:dyDescent="0.25">
      <c r="A4" s="5">
        <v>41090</v>
      </c>
      <c r="B4" s="4">
        <v>-0.05</v>
      </c>
    </row>
    <row r="5" spans="1:3" x14ac:dyDescent="0.25">
      <c r="A5" s="5">
        <v>41547</v>
      </c>
      <c r="B5" s="4">
        <v>0.02</v>
      </c>
    </row>
    <row r="7" spans="1:3" x14ac:dyDescent="0.25">
      <c r="A7" s="15" t="s">
        <v>29</v>
      </c>
      <c r="B7" s="12"/>
    </row>
    <row r="9" spans="1:3" x14ac:dyDescent="0.25">
      <c r="A9" s="20" t="s">
        <v>17</v>
      </c>
      <c r="B9" s="20" t="s">
        <v>20</v>
      </c>
    </row>
    <row r="10" spans="1:3" x14ac:dyDescent="0.25">
      <c r="A10" s="2" t="s">
        <v>14</v>
      </c>
      <c r="B10" s="21">
        <v>1</v>
      </c>
    </row>
    <row r="11" spans="1:3" x14ac:dyDescent="0.25">
      <c r="A11" s="2" t="s">
        <v>15</v>
      </c>
      <c r="B11" s="21">
        <f>B10*(1+B4)</f>
        <v>0.95</v>
      </c>
    </row>
    <row r="12" spans="1:3" x14ac:dyDescent="0.25">
      <c r="A12" s="2" t="s">
        <v>16</v>
      </c>
      <c r="B12" s="21">
        <f>B11*(1+B5)</f>
        <v>0.96899999999999997</v>
      </c>
    </row>
    <row r="14" spans="1:3" x14ac:dyDescent="0.25">
      <c r="A14" s="15" t="s">
        <v>47</v>
      </c>
    </row>
    <row r="15" spans="1:3" x14ac:dyDescent="0.25">
      <c r="A15" s="15"/>
    </row>
    <row r="16" spans="1:3" x14ac:dyDescent="0.25">
      <c r="A16" s="20" t="s">
        <v>18</v>
      </c>
      <c r="B16" s="20" t="s">
        <v>17</v>
      </c>
      <c r="C16" s="20" t="s">
        <v>19</v>
      </c>
    </row>
    <row r="17" spans="1:4" x14ac:dyDescent="0.25">
      <c r="A17" s="2">
        <v>2012</v>
      </c>
      <c r="B17" s="2">
        <v>1</v>
      </c>
      <c r="C17" s="7">
        <f>1-C18</f>
        <v>0.875</v>
      </c>
    </row>
    <row r="18" spans="1:4" x14ac:dyDescent="0.25">
      <c r="B18" s="2">
        <v>2</v>
      </c>
      <c r="C18" s="7">
        <f>(0.5*0.5)/2</f>
        <v>0.125</v>
      </c>
    </row>
    <row r="19" spans="1:4" x14ac:dyDescent="0.25">
      <c r="A19" s="2">
        <v>2013</v>
      </c>
      <c r="B19" s="2">
        <v>1</v>
      </c>
      <c r="C19" s="7">
        <f>(0.5*0.5)/2</f>
        <v>0.125</v>
      </c>
      <c r="D19">
        <f>1/8</f>
        <v>0.125</v>
      </c>
    </row>
    <row r="20" spans="1:4" x14ac:dyDescent="0.25">
      <c r="B20" s="2">
        <v>2</v>
      </c>
      <c r="C20" s="7">
        <f>1-C19-C21</f>
        <v>0.84375</v>
      </c>
      <c r="D20">
        <f>13/16</f>
        <v>0.8125</v>
      </c>
    </row>
    <row r="21" spans="1:4" x14ac:dyDescent="0.25">
      <c r="B21" s="2">
        <v>3</v>
      </c>
      <c r="C21" s="7">
        <f>(3/12)*(3/12)/2</f>
        <v>3.125E-2</v>
      </c>
      <c r="D21">
        <f>1/16</f>
        <v>6.25E-2</v>
      </c>
    </row>
    <row r="22" spans="1:4" x14ac:dyDescent="0.25">
      <c r="A22" s="2">
        <v>2014</v>
      </c>
      <c r="B22" s="2">
        <v>2</v>
      </c>
      <c r="C22" s="7">
        <f>(9/12)*(9/12)/2</f>
        <v>0.28125</v>
      </c>
    </row>
    <row r="23" spans="1:4" x14ac:dyDescent="0.25">
      <c r="B23" s="2">
        <v>3</v>
      </c>
      <c r="C23" s="7">
        <f>1-C22</f>
        <v>0.71875</v>
      </c>
    </row>
    <row r="25" spans="1:4" x14ac:dyDescent="0.25">
      <c r="A25" s="15" t="s">
        <v>48</v>
      </c>
    </row>
    <row r="26" spans="1:4" x14ac:dyDescent="0.25">
      <c r="A26" s="15"/>
    </row>
    <row r="27" spans="1:4" x14ac:dyDescent="0.25">
      <c r="A27" s="20" t="s">
        <v>18</v>
      </c>
      <c r="B27" s="20" t="s">
        <v>21</v>
      </c>
      <c r="C27" s="20"/>
    </row>
    <row r="28" spans="1:4" x14ac:dyDescent="0.25">
      <c r="A28" s="2">
        <v>2012</v>
      </c>
      <c r="B28" s="22">
        <f>SUMPRODUCT(B10:B11,C17:C18)</f>
        <v>0.99375000000000002</v>
      </c>
      <c r="C28" s="23"/>
    </row>
    <row r="29" spans="1:4" x14ac:dyDescent="0.25">
      <c r="A29" s="2">
        <v>2013</v>
      </c>
      <c r="B29" s="22">
        <f>SUMPRODUCT(B10:B12,C19:C21)</f>
        <v>0.95684374999999999</v>
      </c>
      <c r="C29" s="23"/>
    </row>
    <row r="30" spans="1:4" x14ac:dyDescent="0.25">
      <c r="A30" s="2">
        <v>2014</v>
      </c>
      <c r="B30" s="22">
        <f>SUMPRODUCT(B11:B12,C22:C23)</f>
        <v>0.96365624999999988</v>
      </c>
      <c r="C30" s="23"/>
    </row>
    <row r="33" spans="1:2" x14ac:dyDescent="0.25">
      <c r="A33" s="15" t="s">
        <v>49</v>
      </c>
    </row>
    <row r="34" spans="1:2" x14ac:dyDescent="0.25">
      <c r="A34" s="15"/>
    </row>
    <row r="35" spans="1:2" x14ac:dyDescent="0.25">
      <c r="A35" s="20" t="s">
        <v>18</v>
      </c>
      <c r="B35" s="20" t="s">
        <v>22</v>
      </c>
    </row>
    <row r="36" spans="1:2" x14ac:dyDescent="0.25">
      <c r="A36" s="2">
        <v>2012</v>
      </c>
      <c r="B36" s="28">
        <f>$B$12/B28</f>
        <v>0.97509433962264147</v>
      </c>
    </row>
    <row r="37" spans="1:2" x14ac:dyDescent="0.25">
      <c r="A37" s="2">
        <v>2013</v>
      </c>
      <c r="B37" s="28">
        <f>$B$12/B29</f>
        <v>1.012704529867076</v>
      </c>
    </row>
    <row r="38" spans="1:2" x14ac:dyDescent="0.25">
      <c r="A38" s="2">
        <v>2014</v>
      </c>
      <c r="B38" s="28">
        <f>$B$12/B30</f>
        <v>1.0055452865064696</v>
      </c>
    </row>
    <row r="41" spans="1:2" x14ac:dyDescent="0.25">
      <c r="A41" s="14" t="s">
        <v>50</v>
      </c>
    </row>
  </sheetData>
  <pageMargins left="0.7" right="0.7" top="0.75" bottom="0.75" header="0.3" footer="0.3"/>
  <pageSetup scale="71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Indication</vt:lpstr>
      <vt:lpstr>Loss Development</vt:lpstr>
      <vt:lpstr>On-Level Premium</vt:lpstr>
    </vt:vector>
  </TitlesOfParts>
  <Company>USAA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plb0391</dc:creator>
  <cp:lastModifiedBy>EcruEcho</cp:lastModifiedBy>
  <cp:lastPrinted>2015-09-14T17:17:42Z</cp:lastPrinted>
  <dcterms:created xsi:type="dcterms:W3CDTF">2015-09-08T18:46:06Z</dcterms:created>
  <dcterms:modified xsi:type="dcterms:W3CDTF">2017-09-05T02:54:39Z</dcterms:modified>
</cp:coreProperties>
</file>