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tion" sheetId="1" r:id="rId4"/>
    <sheet state="visible" name="Loss Development" sheetId="2" r:id="rId5"/>
    <sheet state="visible" name="On-Level Premium" sheetId="3" r:id="rId6"/>
  </sheets>
  <definedNames/>
  <calcPr/>
  <extLst>
    <ext uri="GoogleSheetsCustomDataVersion1">
      <go:sheetsCustomData xmlns:go="http://customooxmlschemas.google.com/" r:id="rId7" roundtripDataSignature="AMtx7mjkgWVnZXSp/Qohsj4BxRIMXUx3Bg=="/>
    </ext>
  </extLst>
</workbook>
</file>

<file path=xl/sharedStrings.xml><?xml version="1.0" encoding="utf-8"?>
<sst xmlns="http://schemas.openxmlformats.org/spreadsheetml/2006/main" count="69" uniqueCount="61">
  <si>
    <t>1. Inputs</t>
  </si>
  <si>
    <t>1. Loss Triangle</t>
  </si>
  <si>
    <t>1. Rate Changes</t>
  </si>
  <si>
    <t>Months of Development</t>
  </si>
  <si>
    <t>Date</t>
  </si>
  <si>
    <t>Policy Length:</t>
  </si>
  <si>
    <t>Rate Change</t>
  </si>
  <si>
    <t>AY</t>
  </si>
  <si>
    <t>Annual</t>
  </si>
  <si>
    <t>Losses Evaluated As Of:</t>
  </si>
  <si>
    <t>2.  Create the rate level index</t>
  </si>
  <si>
    <t>Period</t>
  </si>
  <si>
    <t>Cumu. Rate Level Index (RLI)</t>
  </si>
  <si>
    <t>Base</t>
  </si>
  <si>
    <t>06/30/12 - 07/31/13</t>
  </si>
  <si>
    <t>New Rates Effective Date:</t>
  </si>
  <si>
    <t>07/31/13 &amp; after</t>
  </si>
  <si>
    <t>Average Date of Premium Earned at New Rates (aka Trend To):</t>
  </si>
  <si>
    <t>3.  Calculate the CY exposure weights using standard geometric formulas</t>
  </si>
  <si>
    <t>CY</t>
  </si>
  <si>
    <t>Weight</t>
  </si>
  <si>
    <t>Assumed Loss Frequency Trend:</t>
  </si>
  <si>
    <t>2. Calculate Age-to-Age Factors</t>
  </si>
  <si>
    <t>Assumed Loss Severity Trend:</t>
  </si>
  <si>
    <t>12-24</t>
  </si>
  <si>
    <t>24-36</t>
  </si>
  <si>
    <t>Assumed Premium Trend:</t>
  </si>
  <si>
    <t>36-48</t>
  </si>
  <si>
    <t>48-60</t>
  </si>
  <si>
    <t>4.  Calculate the average rate level index for each CY by taking a weighted average of the rate level indices</t>
  </si>
  <si>
    <t>60-72</t>
  </si>
  <si>
    <t>Avg. Cumu RLI</t>
  </si>
  <si>
    <t>Expense Provision:</t>
  </si>
  <si>
    <t>Profit Provision:</t>
  </si>
  <si>
    <t>5.  Calculate the on-level factors for each CY by dividing each average cumulative RLI by the current RLI determined in step 2</t>
  </si>
  <si>
    <t>On-Level Factor</t>
  </si>
  <si>
    <t>2. Adjust Premium</t>
  </si>
  <si>
    <t>Accident Year</t>
  </si>
  <si>
    <t>Earned Premium
(1)</t>
  </si>
  <si>
    <t>Pages 141 - 145 of McClenahan</t>
  </si>
  <si>
    <t>On-Level Factor
(2)</t>
  </si>
  <si>
    <t>On-Level Premium
(3) = (1)*(2)</t>
  </si>
  <si>
    <t>Premium Trend Factor (4)</t>
  </si>
  <si>
    <t>Trended 
On-Level Premium
(5) = (3)*(4)</t>
  </si>
  <si>
    <t>3-Year Average</t>
  </si>
  <si>
    <t>3/5 Year Average</t>
  </si>
  <si>
    <t>Sel. Age-to-Age</t>
  </si>
  <si>
    <t>3. Calculate Age-to-Ultimate Factors</t>
  </si>
  <si>
    <t>Age-to-Ultimate</t>
  </si>
  <si>
    <t>Pages 147 - 149 of McClenahan</t>
  </si>
  <si>
    <t>Total</t>
  </si>
  <si>
    <t>3. Adjust Losses</t>
  </si>
  <si>
    <t>Reported
 Losses
(6)</t>
  </si>
  <si>
    <t>Loss Development Factors
(7)</t>
  </si>
  <si>
    <t>Ultimate
 Losses
(8) = (6)*(7)</t>
  </si>
  <si>
    <t>Loss Trend Factor 
(9)</t>
  </si>
  <si>
    <t>Trended Ultimate Losses
(10) = (8)*(9)</t>
  </si>
  <si>
    <t>4. Develop Indication</t>
  </si>
  <si>
    <t>Projected Loss Ratio 
(11) = (10) / (5)</t>
  </si>
  <si>
    <t>Permissable Loss Ratio
(12)</t>
  </si>
  <si>
    <t>Indication
(13) = [(11) / (12)] - 1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</si>
</sst>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"/>
    <numFmt numFmtId="165" formatCode="0.000"/>
    <numFmt numFmtId="166" formatCode="#,##0.0000_);\(#,##0.0000\)"/>
    <numFmt numFmtId="167" formatCode="#,##0.000"/>
    <numFmt numFmtId="168" formatCode="#,##0.000_);\(#,##0.000\)"/>
    <numFmt numFmtId="169" formatCode="&quot;$&quot;#,##0"/>
    <numFmt numFmtId="170" formatCode="0.00000000000000"/>
    <numFmt numFmtId="171" formatCode="0.0%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</font>
    <font>
      <sz val="11.0"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CCC0D9"/>
        <bgColor rgb="FFCCC0D9"/>
      </patternFill>
    </fill>
    <fill>
      <patternFill patternType="solid">
        <fgColor rgb="FFD99594"/>
        <bgColor rgb="FFD99594"/>
      </patternFill>
    </fill>
    <fill>
      <patternFill patternType="solid">
        <fgColor rgb="FFFFC000"/>
        <bgColor rgb="FFFFC0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left"/>
    </xf>
    <xf borderId="0" fillId="0" fontId="1" numFmtId="0" xfId="0" applyFont="1"/>
    <xf borderId="2" fillId="0" fontId="2" numFmtId="0" xfId="0" applyAlignment="1" applyBorder="1" applyFont="1">
      <alignment horizontal="center" vertical="center"/>
    </xf>
    <xf borderId="0" fillId="0" fontId="2" numFmtId="14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2" fillId="0" fontId="2" numFmtId="1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1" fillId="0" fontId="2" numFmtId="0" xfId="0" applyAlignment="1" applyBorder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0" fontId="4" numFmtId="0" xfId="0" applyFont="1"/>
    <xf borderId="2" fillId="0" fontId="2" numFmtId="9" xfId="0" applyAlignment="1" applyBorder="1" applyFont="1" applyNumberFormat="1">
      <alignment horizontal="center" vertical="center"/>
    </xf>
    <xf quotePrefix="1" borderId="0" fillId="0" fontId="2" numFmtId="16" xfId="0" applyAlignment="1" applyFont="1" applyNumberFormat="1">
      <alignment horizontal="center"/>
    </xf>
    <xf quotePrefix="1"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3" fillId="2" fontId="2" numFmtId="168" xfId="0" applyAlignment="1" applyBorder="1" applyFill="1" applyFont="1" applyNumberFormat="1">
      <alignment horizontal="center"/>
    </xf>
    <xf borderId="0" fillId="0" fontId="2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2" fillId="3" fontId="2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/>
    </xf>
    <xf borderId="2" fillId="0" fontId="2" numFmtId="169" xfId="0" applyAlignment="1" applyBorder="1" applyFont="1" applyNumberFormat="1">
      <alignment horizontal="center"/>
    </xf>
    <xf borderId="2" fillId="2" fontId="2" numFmtId="165" xfId="0" applyAlignment="1" applyBorder="1" applyFont="1" applyNumberFormat="1">
      <alignment horizontal="center"/>
    </xf>
    <xf borderId="2" fillId="4" fontId="5" numFmtId="169" xfId="0" applyAlignment="1" applyBorder="1" applyFill="1" applyFont="1" applyNumberFormat="1">
      <alignment horizontal="center" readingOrder="0"/>
    </xf>
    <xf borderId="2" fillId="3" fontId="2" numFmtId="167" xfId="0" applyAlignment="1" applyBorder="1" applyFont="1" applyNumberFormat="1">
      <alignment horizontal="center"/>
    </xf>
    <xf borderId="2" fillId="4" fontId="2" numFmtId="169" xfId="0" applyAlignment="1" applyBorder="1" applyFont="1" applyNumberFormat="1">
      <alignment horizontal="center"/>
    </xf>
    <xf borderId="0" fillId="0" fontId="2" numFmtId="169" xfId="0" applyAlignment="1" applyFont="1" applyNumberFormat="1">
      <alignment horizontal="center"/>
    </xf>
    <xf borderId="3" fillId="5" fontId="2" numFmtId="167" xfId="0" applyAlignment="1" applyBorder="1" applyFill="1" applyFont="1" applyNumberFormat="1">
      <alignment horizontal="center"/>
    </xf>
    <xf borderId="2" fillId="6" fontId="2" numFmtId="0" xfId="0" applyAlignment="1" applyBorder="1" applyFill="1" applyFont="1">
      <alignment horizontal="center" shrinkToFit="0" wrapText="1"/>
    </xf>
    <xf borderId="2" fillId="7" fontId="2" numFmtId="0" xfId="0" applyAlignment="1" applyBorder="1" applyFill="1" applyFont="1">
      <alignment horizontal="center" shrinkToFit="0" wrapText="1"/>
    </xf>
    <xf borderId="0" fillId="0" fontId="2" numFmtId="1" xfId="0" applyAlignment="1" applyFont="1" applyNumberFormat="1">
      <alignment horizontal="center"/>
    </xf>
    <xf borderId="2" fillId="6" fontId="2" numFmtId="165" xfId="0" applyAlignment="1" applyBorder="1" applyFont="1" applyNumberFormat="1">
      <alignment horizontal="center"/>
    </xf>
    <xf borderId="2" fillId="7" fontId="2" numFmtId="167" xfId="0" applyAlignment="1" applyBorder="1" applyFont="1" applyNumberFormat="1">
      <alignment horizontal="center"/>
    </xf>
    <xf borderId="0" fillId="0" fontId="2" numFmtId="170" xfId="0" applyAlignment="1" applyFont="1" applyNumberFormat="1">
      <alignment horizontal="center"/>
    </xf>
    <xf borderId="0" fillId="0" fontId="2" numFmtId="0" xfId="0" applyFont="1"/>
    <xf borderId="2" fillId="4" fontId="2" numFmtId="9" xfId="0" applyAlignment="1" applyBorder="1" applyFont="1" applyNumberFormat="1">
      <alignment horizontal="center"/>
    </xf>
    <xf borderId="2" fillId="0" fontId="2" numFmtId="9" xfId="0" applyAlignment="1" applyBorder="1" applyFont="1" applyNumberFormat="1">
      <alignment horizontal="center"/>
    </xf>
    <xf borderId="2" fillId="4" fontId="2" numFmtId="171" xfId="0" applyAlignment="1" applyBorder="1" applyFont="1" applyNumberFormat="1">
      <alignment horizontal="center"/>
    </xf>
    <xf borderId="2" fillId="8" fontId="1" numFmtId="171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2</xdr:row>
      <xdr:rowOff>95250</xdr:rowOff>
    </xdr:from>
    <xdr:ext cx="7172325" cy="1733550"/>
    <xdr:grpSp>
      <xdr:nvGrpSpPr>
        <xdr:cNvPr id="2" name="Shape 2"/>
        <xdr:cNvGrpSpPr/>
      </xdr:nvGrpSpPr>
      <xdr:grpSpPr>
        <a:xfrm>
          <a:off x="1759838" y="2913225"/>
          <a:ext cx="7172325" cy="1733550"/>
          <a:chOff x="1759838" y="2913225"/>
          <a:chExt cx="7172325" cy="1733550"/>
        </a:xfrm>
      </xdr:grpSpPr>
      <xdr:grpSp>
        <xdr:nvGrpSpPr>
          <xdr:cNvPr id="3" name="Shape 3"/>
          <xdr:cNvGrpSpPr/>
        </xdr:nvGrpSpPr>
        <xdr:grpSpPr>
          <a:xfrm>
            <a:off x="1759838" y="2913225"/>
            <a:ext cx="7172325" cy="1733550"/>
            <a:chOff x="285750" y="815866"/>
            <a:chExt cx="6689835" cy="1647168"/>
          </a:xfrm>
        </xdr:grpSpPr>
        <xdr:sp>
          <xdr:nvSpPr>
            <xdr:cNvPr id="4" name="Shape 4"/>
            <xdr:cNvSpPr/>
          </xdr:nvSpPr>
          <xdr:spPr>
            <a:xfrm>
              <a:off x="285750" y="815866"/>
              <a:ext cx="6689825" cy="1647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666750" y="828675"/>
              <a:ext cx="5851963" cy="134302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" name="Shape 6"/>
            <xdr:cNvSpPr txBox="1"/>
          </xdr:nvSpPr>
          <xdr:spPr>
            <a:xfrm>
              <a:off x="285750" y="2247900"/>
              <a:ext cx="771525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12/31/11</a:t>
              </a:r>
              <a:endParaRPr sz="1400"/>
            </a:p>
          </xdr:txBody>
        </xdr:sp>
        <xdr:sp>
          <xdr:nvSpPr>
            <xdr:cNvPr id="7" name="Shape 7"/>
            <xdr:cNvSpPr txBox="1"/>
          </xdr:nvSpPr>
          <xdr:spPr>
            <a:xfrm>
              <a:off x="2333625" y="2250856"/>
              <a:ext cx="771525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12/31/12</a:t>
              </a:r>
              <a:endParaRPr sz="1400"/>
            </a:p>
          </xdr:txBody>
        </xdr:sp>
        <xdr:cxnSp>
          <xdr:nvCxnSpPr>
            <xdr:cNvPr id="8" name="Shape 8"/>
            <xdr:cNvCxnSpPr/>
          </xdr:nvCxnSpPr>
          <xdr:spPr>
            <a:xfrm rot="10800000">
              <a:off x="2696441" y="835602"/>
              <a:ext cx="8660" cy="1336098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9" name="Shape 9"/>
            <xdr:cNvCxnSpPr/>
          </xdr:nvCxnSpPr>
          <xdr:spPr>
            <a:xfrm rot="10800000">
              <a:off x="4621688" y="835602"/>
              <a:ext cx="8660" cy="1336098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0" name="Shape 10"/>
            <xdr:cNvSpPr txBox="1"/>
          </xdr:nvSpPr>
          <xdr:spPr>
            <a:xfrm>
              <a:off x="4250212" y="2218307"/>
              <a:ext cx="771526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12/31/13</a:t>
              </a:r>
              <a:endParaRPr sz="1400"/>
            </a:p>
          </xdr:txBody>
        </xdr:sp>
        <xdr:sp>
          <xdr:nvSpPr>
            <xdr:cNvPr id="11" name="Shape 11"/>
            <xdr:cNvSpPr txBox="1"/>
          </xdr:nvSpPr>
          <xdr:spPr>
            <a:xfrm>
              <a:off x="6202746" y="2253484"/>
              <a:ext cx="772839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12/31/14</a:t>
              </a:r>
              <a:endParaRPr sz="1400"/>
            </a:p>
          </xdr:txBody>
        </xdr:sp>
        <xdr:cxnSp>
          <xdr:nvCxnSpPr>
            <xdr:cNvPr id="12" name="Shape 12"/>
            <xdr:cNvCxnSpPr/>
          </xdr:nvCxnSpPr>
          <xdr:spPr>
            <a:xfrm flipH="1" rot="10800000">
              <a:off x="1674758" y="827690"/>
              <a:ext cx="2090244" cy="1346638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cxnSp>
          <xdr:nvCxnSpPr>
            <xdr:cNvPr id="13" name="Shape 13"/>
            <xdr:cNvCxnSpPr/>
          </xdr:nvCxnSpPr>
          <xdr:spPr>
            <a:xfrm flipH="1" rot="10800000">
              <a:off x="4105423" y="815866"/>
              <a:ext cx="2091559" cy="1346638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4" name="Shape 14"/>
            <xdr:cNvSpPr txBox="1"/>
          </xdr:nvSpPr>
          <xdr:spPr>
            <a:xfrm>
              <a:off x="1331201" y="2249213"/>
              <a:ext cx="770539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06/30/12</a:t>
              </a:r>
              <a:endParaRPr sz="1400"/>
            </a:p>
          </xdr:txBody>
        </xdr:sp>
        <xdr:sp>
          <xdr:nvSpPr>
            <xdr:cNvPr id="15" name="Shape 15"/>
            <xdr:cNvSpPr txBox="1"/>
          </xdr:nvSpPr>
          <xdr:spPr>
            <a:xfrm>
              <a:off x="3705729" y="2223742"/>
              <a:ext cx="770539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09/30/13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114300</xdr:colOff>
      <xdr:row>4</xdr:row>
      <xdr:rowOff>142875</xdr:rowOff>
    </xdr:from>
    <xdr:ext cx="466725" cy="266700"/>
    <xdr:sp>
      <xdr:nvSpPr>
        <xdr:cNvPr id="16" name="Shape 16"/>
        <xdr:cNvSpPr txBox="1"/>
      </xdr:nvSpPr>
      <xdr:spPr>
        <a:xfrm>
          <a:off x="5112638" y="3651413"/>
          <a:ext cx="46672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(1)</a:t>
          </a:r>
          <a:endParaRPr sz="1400"/>
        </a:p>
      </xdr:txBody>
    </xdr:sp>
    <xdr:clientData fLocksWithSheet="0"/>
  </xdr:oneCellAnchor>
  <xdr:oneCellAnchor>
    <xdr:from>
      <xdr:col>7</xdr:col>
      <xdr:colOff>590550</xdr:colOff>
      <xdr:row>4</xdr:row>
      <xdr:rowOff>142875</xdr:rowOff>
    </xdr:from>
    <xdr:ext cx="457200" cy="266700"/>
    <xdr:sp>
      <xdr:nvSpPr>
        <xdr:cNvPr id="17" name="Shape 17"/>
        <xdr:cNvSpPr txBox="1"/>
      </xdr:nvSpPr>
      <xdr:spPr>
        <a:xfrm>
          <a:off x="5122163" y="3651413"/>
          <a:ext cx="44767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(2)</a:t>
          </a:r>
          <a:endParaRPr sz="1400"/>
        </a:p>
      </xdr:txBody>
    </xdr:sp>
    <xdr:clientData fLocksWithSheet="0"/>
  </xdr:oneCellAnchor>
  <xdr:oneCellAnchor>
    <xdr:from>
      <xdr:col>11</xdr:col>
      <xdr:colOff>295275</xdr:colOff>
      <xdr:row>4</xdr:row>
      <xdr:rowOff>152400</xdr:rowOff>
    </xdr:from>
    <xdr:ext cx="457200" cy="266700"/>
    <xdr:sp>
      <xdr:nvSpPr>
        <xdr:cNvPr id="18" name="Shape 18"/>
        <xdr:cNvSpPr txBox="1"/>
      </xdr:nvSpPr>
      <xdr:spPr>
        <a:xfrm>
          <a:off x="5122163" y="3651413"/>
          <a:ext cx="44767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(3)</a:t>
          </a:r>
          <a:endParaRPr sz="1400"/>
        </a:p>
      </xdr:txBody>
    </xdr:sp>
    <xdr:clientData fLocksWithSheet="0"/>
  </xdr:oneCellAnchor>
  <xdr:oneCellAnchor>
    <xdr:from>
      <xdr:col>5</xdr:col>
      <xdr:colOff>257175</xdr:colOff>
      <xdr:row>8</xdr:row>
      <xdr:rowOff>123825</xdr:rowOff>
    </xdr:from>
    <xdr:ext cx="38100" cy="590550"/>
    <xdr:grpSp>
      <xdr:nvGrpSpPr>
        <xdr:cNvPr id="2" name="Shape 2"/>
        <xdr:cNvGrpSpPr/>
      </xdr:nvGrpSpPr>
      <xdr:grpSpPr>
        <a:xfrm>
          <a:off x="5346000" y="3484725"/>
          <a:ext cx="0" cy="590550"/>
          <a:chOff x="5346000" y="3484725"/>
          <a:chExt cx="0" cy="590550"/>
        </a:xfrm>
      </xdr:grpSpPr>
      <xdr:cxnSp>
        <xdr:nvCxnSpPr>
          <xdr:cNvPr id="19" name="Shape 19"/>
          <xdr:cNvCxnSpPr/>
        </xdr:nvCxnSpPr>
        <xdr:spPr>
          <a:xfrm rot="10800000">
            <a:off x="5346000" y="3484725"/>
            <a:ext cx="0" cy="5905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3</xdr:col>
      <xdr:colOff>533400</xdr:colOff>
      <xdr:row>11</xdr:row>
      <xdr:rowOff>171450</xdr:rowOff>
    </xdr:from>
    <xdr:ext cx="1857375" cy="333375"/>
    <xdr:sp>
      <xdr:nvSpPr>
        <xdr:cNvPr id="20" name="Shape 20"/>
        <xdr:cNvSpPr txBox="1"/>
      </xdr:nvSpPr>
      <xdr:spPr>
        <a:xfrm>
          <a:off x="4422075" y="3613313"/>
          <a:ext cx="1847850" cy="333375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0.125 = bh/2 = (0.5)(0.5)/2</a:t>
          </a:r>
          <a:endParaRPr sz="1400"/>
        </a:p>
      </xdr:txBody>
    </xdr:sp>
    <xdr:clientData fLocksWithSheet="0"/>
  </xdr:oneCellAnchor>
  <xdr:oneCellAnchor>
    <xdr:from>
      <xdr:col>2</xdr:col>
      <xdr:colOff>1009650</xdr:colOff>
      <xdr:row>17</xdr:row>
      <xdr:rowOff>57150</xdr:rowOff>
    </xdr:from>
    <xdr:ext cx="1733550" cy="38100"/>
    <xdr:grpSp>
      <xdr:nvGrpSpPr>
        <xdr:cNvPr id="2" name="Shape 2"/>
        <xdr:cNvGrpSpPr/>
      </xdr:nvGrpSpPr>
      <xdr:grpSpPr>
        <a:xfrm>
          <a:off x="4479225" y="3780000"/>
          <a:ext cx="1733550" cy="0"/>
          <a:chOff x="4479225" y="3780000"/>
          <a:chExt cx="1733550" cy="0"/>
        </a:xfrm>
      </xdr:grpSpPr>
      <xdr:cxnSp>
        <xdr:nvCxnSpPr>
          <xdr:cNvPr id="21" name="Shape 21"/>
          <xdr:cNvCxnSpPr/>
        </xdr:nvCxnSpPr>
        <xdr:spPr>
          <a:xfrm rot="10800000">
            <a:off x="4479225" y="3780000"/>
            <a:ext cx="173355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5</xdr:col>
      <xdr:colOff>266700</xdr:colOff>
      <xdr:row>13</xdr:row>
      <xdr:rowOff>180975</xdr:rowOff>
    </xdr:from>
    <xdr:ext cx="38100" cy="695325"/>
    <xdr:grpSp>
      <xdr:nvGrpSpPr>
        <xdr:cNvPr id="2" name="Shape 2"/>
        <xdr:cNvGrpSpPr/>
      </xdr:nvGrpSpPr>
      <xdr:grpSpPr>
        <a:xfrm>
          <a:off x="5346000" y="3432338"/>
          <a:ext cx="0" cy="695325"/>
          <a:chOff x="5346000" y="3432338"/>
          <a:chExt cx="0" cy="695325"/>
        </a:xfrm>
      </xdr:grpSpPr>
      <xdr:cxnSp>
        <xdr:nvCxnSpPr>
          <xdr:cNvPr id="22" name="Shape 22"/>
          <xdr:cNvCxnSpPr/>
        </xdr:nvCxnSpPr>
        <xdr:spPr>
          <a:xfrm rot="10800000">
            <a:off x="5346000" y="3432338"/>
            <a:ext cx="0" cy="6953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7.88"/>
    <col customWidth="1" min="2" max="2" width="17.38"/>
    <col customWidth="1" min="3" max="3" width="17.25"/>
    <col customWidth="1" min="4" max="4" width="18.13"/>
    <col customWidth="1" min="5" max="26" width="17.2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6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9</v>
      </c>
      <c r="B4" s="10">
        <v>42004.0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15</v>
      </c>
      <c r="B5" s="10">
        <v>42430.0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 t="s">
        <v>17</v>
      </c>
      <c r="B6" s="10">
        <f>EDATE(B5,12)</f>
        <v>42795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21</v>
      </c>
      <c r="B7" s="16">
        <v>-0.02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23</v>
      </c>
      <c r="B8" s="16">
        <v>0.05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26</v>
      </c>
      <c r="B9" s="16">
        <v>-0.02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32</v>
      </c>
      <c r="B10" s="16">
        <v>0.22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33</v>
      </c>
      <c r="B11" s="16">
        <v>0.05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36</v>
      </c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3" t="s">
        <v>37</v>
      </c>
      <c r="B15" s="24" t="s">
        <v>38</v>
      </c>
      <c r="C15" s="25" t="s">
        <v>40</v>
      </c>
      <c r="D15" s="24" t="s">
        <v>41</v>
      </c>
      <c r="E15" s="26" t="s">
        <v>42</v>
      </c>
      <c r="F15" s="24" t="s">
        <v>43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7">
        <v>2012.0</v>
      </c>
      <c r="B16" s="28">
        <v>1.4E8</v>
      </c>
      <c r="C16" s="29">
        <f>'On-Level Premium'!B36</f>
        <v>0.9750943396</v>
      </c>
      <c r="D16" s="30">
        <v>1.365E8</v>
      </c>
      <c r="E16" s="31">
        <f t="shared" ref="E16:E18" si="1">(1+$B$9)^(($B$6-DATE(A16,6,30))/365)</f>
        <v>0.9099446089</v>
      </c>
      <c r="F16" s="32">
        <f t="shared" ref="F16:F18" si="2">D16*E16</f>
        <v>124207439.1</v>
      </c>
      <c r="G16" s="3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2013.0</v>
      </c>
      <c r="B17" s="28">
        <v>1.325E8</v>
      </c>
      <c r="C17" s="29">
        <f>'On-Level Premium'!B37</f>
        <v>1.01270453</v>
      </c>
      <c r="D17" s="32">
        <f t="shared" ref="D17:D18" si="3">B17*C17</f>
        <v>134183350.2</v>
      </c>
      <c r="E17" s="31">
        <f t="shared" si="1"/>
        <v>0.9285149071</v>
      </c>
      <c r="F17" s="32">
        <f t="shared" si="2"/>
        <v>124591240.9</v>
      </c>
      <c r="G17" s="3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>
        <v>2014.0</v>
      </c>
      <c r="B18" s="28">
        <v>1.3325E8</v>
      </c>
      <c r="C18" s="29">
        <f>'On-Level Premium'!B38</f>
        <v>1.005545287</v>
      </c>
      <c r="D18" s="32">
        <f t="shared" si="3"/>
        <v>133988909.4</v>
      </c>
      <c r="E18" s="31">
        <f t="shared" si="1"/>
        <v>0.9474641909</v>
      </c>
      <c r="F18" s="32">
        <f t="shared" si="2"/>
        <v>126949693.7</v>
      </c>
      <c r="G18" s="3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50</v>
      </c>
      <c r="B19" s="33">
        <f>SUM(B16:B18)</f>
        <v>405750000</v>
      </c>
      <c r="C19" s="2"/>
      <c r="D19" s="33">
        <f>SUM(D16:D18)</f>
        <v>404672259.6</v>
      </c>
      <c r="E19" s="2"/>
      <c r="F19" s="33">
        <f>SUM(F16:F18)</f>
        <v>375748373.7</v>
      </c>
      <c r="G19" s="3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 t="s">
        <v>51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 t="s">
        <v>37</v>
      </c>
      <c r="B23" s="24" t="s">
        <v>52</v>
      </c>
      <c r="C23" s="35" t="s">
        <v>53</v>
      </c>
      <c r="D23" s="24" t="s">
        <v>54</v>
      </c>
      <c r="E23" s="36" t="s">
        <v>55</v>
      </c>
      <c r="F23" s="24" t="s">
        <v>56</v>
      </c>
      <c r="G23" s="3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>
        <v>2012.0</v>
      </c>
      <c r="B24" s="28">
        <f>'Loss Development'!D8</f>
        <v>78244000</v>
      </c>
      <c r="C24" s="38">
        <f>'Loss Development'!D28</f>
        <v>1.04790223</v>
      </c>
      <c r="D24" s="32">
        <f t="shared" ref="D24:D26" si="4">B24*C24</f>
        <v>81992062.05</v>
      </c>
      <c r="E24" s="39">
        <f t="shared" ref="E24:E26" si="5">((1+$B$7)*(1+$B$8))^(($B$6-DATE(A16,6,30))/365)</f>
        <v>1.142865458</v>
      </c>
      <c r="F24" s="32">
        <f t="shared" ref="F24:F26" si="6">D24*E24</f>
        <v>93705895.54</v>
      </c>
      <c r="G24" s="12"/>
      <c r="H24" s="2"/>
      <c r="I24" s="4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>
        <v>2013.0</v>
      </c>
      <c r="B25" s="28">
        <f>'Loss Development'!C9</f>
        <v>60131868</v>
      </c>
      <c r="C25" s="38">
        <f>'Loss Development'!C28</f>
        <v>1.326294924</v>
      </c>
      <c r="D25" s="32">
        <f t="shared" si="4"/>
        <v>79752591.3</v>
      </c>
      <c r="E25" s="39">
        <f t="shared" si="5"/>
        <v>1.110656422</v>
      </c>
      <c r="F25" s="32">
        <f t="shared" si="6"/>
        <v>88577727.68</v>
      </c>
      <c r="G25" s="3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7">
        <v>2014.0</v>
      </c>
      <c r="B26" s="28">
        <f>'Loss Development'!B10</f>
        <v>35000372</v>
      </c>
      <c r="C26" s="38">
        <f>'Loss Development'!B28</f>
        <v>2.591580269</v>
      </c>
      <c r="D26" s="32">
        <f t="shared" si="4"/>
        <v>90706273.48</v>
      </c>
      <c r="E26" s="39">
        <f t="shared" si="5"/>
        <v>1.079355123</v>
      </c>
      <c r="F26" s="32">
        <f t="shared" si="6"/>
        <v>97904280.99</v>
      </c>
      <c r="G26" s="3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50</v>
      </c>
      <c r="B27" s="33">
        <f>SUM(B24:B26)</f>
        <v>173376240</v>
      </c>
      <c r="C27" s="2"/>
      <c r="D27" s="33">
        <f>SUM(D24:D26)</f>
        <v>252450926.8</v>
      </c>
      <c r="E27" s="2"/>
      <c r="F27" s="33">
        <f>SUM(F24:F26)</f>
        <v>280187904.2</v>
      </c>
      <c r="G27" s="4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 t="s">
        <v>57</v>
      </c>
      <c r="B29" s="9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/>
      <c r="B30" s="9"/>
      <c r="C30" s="9"/>
      <c r="D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3" t="s">
        <v>37</v>
      </c>
      <c r="B31" s="24" t="s">
        <v>58</v>
      </c>
      <c r="C31" s="24" t="s">
        <v>59</v>
      </c>
      <c r="D31" s="24" t="s">
        <v>60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7">
        <v>2012.0</v>
      </c>
      <c r="B32" s="42">
        <f t="shared" ref="B32:B35" si="7">F24/F16</f>
        <v>0.7544306219</v>
      </c>
      <c r="C32" s="43">
        <f t="shared" ref="C32:C35" si="8">1-SUM($B$10:$B$11)</f>
        <v>0.73</v>
      </c>
      <c r="D32" s="44">
        <f>B32/C32 -1</f>
        <v>0.03346660534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>
        <v>2013.0</v>
      </c>
      <c r="B33" s="42">
        <f t="shared" si="7"/>
        <v>0.7109466685</v>
      </c>
      <c r="C33" s="43">
        <f t="shared" si="8"/>
        <v>0.73</v>
      </c>
      <c r="D33" s="44">
        <f t="shared" ref="D33:D34" si="9">(B33/C33) -1</f>
        <v>-0.02610045406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>
        <v>2014.0</v>
      </c>
      <c r="B34" s="42">
        <f t="shared" si="7"/>
        <v>0.7712053347</v>
      </c>
      <c r="C34" s="43">
        <f t="shared" si="8"/>
        <v>0.73</v>
      </c>
      <c r="D34" s="44">
        <f t="shared" si="9"/>
        <v>0.05644566393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50</v>
      </c>
      <c r="B35" s="9">
        <f t="shared" si="7"/>
        <v>0.7456796191</v>
      </c>
      <c r="C35" s="9">
        <f t="shared" si="8"/>
        <v>0.73</v>
      </c>
      <c r="D35" s="45">
        <f>B35/C35-1</f>
        <v>0.0214789303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 fitToPage="1"/>
  </sheetPr>
  <sheetViews>
    <sheetView showGridLines="0" workbookViewId="0"/>
  </sheetViews>
  <sheetFormatPr customHeight="1" defaultColWidth="12.63" defaultRowHeight="15.0"/>
  <cols>
    <col customWidth="1" min="1" max="1" width="14.0"/>
    <col customWidth="1" min="2" max="6" width="13.0"/>
    <col customWidth="1" min="7" max="26" width="11.63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</v>
      </c>
      <c r="B4" s="2">
        <v>12.0</v>
      </c>
      <c r="C4" s="2">
        <v>24.0</v>
      </c>
      <c r="D4" s="2">
        <v>36.0</v>
      </c>
      <c r="E4" s="2">
        <v>48.0</v>
      </c>
      <c r="F4" s="2">
        <v>60.0</v>
      </c>
      <c r="G4" s="2">
        <v>72.0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>
        <v>2009.0</v>
      </c>
      <c r="B5" s="8">
        <v>3.0899709E7</v>
      </c>
      <c r="C5" s="8">
        <v>5.9976334E7</v>
      </c>
      <c r="D5" s="8">
        <v>7.6169945E7</v>
      </c>
      <c r="E5" s="8">
        <v>7.7769513E7</v>
      </c>
      <c r="F5" s="8">
        <v>7.9324904E7</v>
      </c>
      <c r="G5" s="8">
        <v>8.0118153E7</v>
      </c>
      <c r="H5" s="2"/>
      <c r="I5" s="8"/>
      <c r="J5" s="8"/>
      <c r="K5" s="8"/>
      <c r="L5" s="8"/>
      <c r="M5" s="8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>
        <v>2010.0</v>
      </c>
      <c r="B6" s="8">
        <v>2.4695596E7</v>
      </c>
      <c r="C6" s="8">
        <v>6.16896E7</v>
      </c>
      <c r="D6" s="8">
        <v>7.8407482E7</v>
      </c>
      <c r="E6" s="8">
        <v>8.0054039E7</v>
      </c>
      <c r="F6" s="8">
        <v>8.035702E7</v>
      </c>
      <c r="G6" s="8"/>
      <c r="H6" s="2"/>
      <c r="I6" s="8"/>
      <c r="J6" s="8"/>
      <c r="K6" s="8"/>
      <c r="L6" s="8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v>2011.0</v>
      </c>
      <c r="B7" s="8">
        <v>3.0704453E7</v>
      </c>
      <c r="C7" s="8">
        <v>6.0672E7</v>
      </c>
      <c r="D7" s="8">
        <v>7.6689408E7</v>
      </c>
      <c r="E7" s="8">
        <v>7.9296848E7</v>
      </c>
      <c r="F7" s="8"/>
      <c r="G7" s="8"/>
      <c r="H7" s="2"/>
      <c r="I7" s="8"/>
      <c r="J7" s="8"/>
      <c r="K7" s="8"/>
      <c r="L7" s="8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>
        <v>2012.0</v>
      </c>
      <c r="B8" s="8">
        <v>3.1876607E7</v>
      </c>
      <c r="C8" s="8">
        <v>6.2E7</v>
      </c>
      <c r="D8" s="8">
        <v>7.8244E7</v>
      </c>
      <c r="E8" s="8"/>
      <c r="F8" s="8"/>
      <c r="G8" s="8"/>
      <c r="H8" s="2"/>
      <c r="I8" s="8"/>
      <c r="J8" s="8"/>
      <c r="K8" s="8"/>
      <c r="L8" s="8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>
        <v>2013.0</v>
      </c>
      <c r="B9" s="8">
        <v>4.3956044E7</v>
      </c>
      <c r="C9" s="8">
        <v>6.0131868E7</v>
      </c>
      <c r="D9" s="8"/>
      <c r="E9" s="8"/>
      <c r="F9" s="8"/>
      <c r="G9" s="8"/>
      <c r="H9" s="2"/>
      <c r="I9" s="8"/>
      <c r="J9" s="8"/>
      <c r="K9" s="8"/>
      <c r="L9" s="8"/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2014.0</v>
      </c>
      <c r="B10" s="8">
        <v>3.5000372E7</v>
      </c>
      <c r="C10" s="8"/>
      <c r="D10" s="8"/>
      <c r="E10" s="8"/>
      <c r="F10" s="8"/>
      <c r="G10" s="2"/>
      <c r="H10" s="2"/>
      <c r="I10" s="8"/>
      <c r="J10" s="8"/>
      <c r="K10" s="8"/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7</v>
      </c>
      <c r="B14" s="17" t="s">
        <v>24</v>
      </c>
      <c r="C14" s="18" t="s">
        <v>25</v>
      </c>
      <c r="D14" s="18" t="s">
        <v>27</v>
      </c>
      <c r="E14" s="18" t="s">
        <v>28</v>
      </c>
      <c r="F14" s="18" t="s">
        <v>30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>
        <v>2009.0</v>
      </c>
      <c r="B15" s="20">
        <f t="shared" ref="B15:F15" si="1">C5/B5</f>
        <v>1.940999962</v>
      </c>
      <c r="C15" s="20">
        <f t="shared" si="1"/>
        <v>1.270000014</v>
      </c>
      <c r="D15" s="20">
        <f t="shared" si="1"/>
        <v>1.020999989</v>
      </c>
      <c r="E15" s="20">
        <f t="shared" si="1"/>
        <v>1.02000001</v>
      </c>
      <c r="F15" s="20">
        <f t="shared" si="1"/>
        <v>1.009999999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v>2010.0</v>
      </c>
      <c r="B16" s="20">
        <f t="shared" ref="B16:E16" si="2">C6/B6</f>
        <v>2.498000048</v>
      </c>
      <c r="C16" s="20">
        <f t="shared" si="2"/>
        <v>1.271000006</v>
      </c>
      <c r="D16" s="20">
        <f t="shared" si="2"/>
        <v>1.020999998</v>
      </c>
      <c r="E16" s="20">
        <f t="shared" si="2"/>
        <v>1.003784706</v>
      </c>
      <c r="F16" s="2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>
        <v>2011.0</v>
      </c>
      <c r="B17" s="20">
        <f t="shared" ref="B17:D17" si="3">C7/B7</f>
        <v>1.976000028</v>
      </c>
      <c r="C17" s="20">
        <f t="shared" si="3"/>
        <v>1.264</v>
      </c>
      <c r="D17" s="20">
        <f t="shared" si="3"/>
        <v>1.034000002</v>
      </c>
      <c r="E17" s="20"/>
      <c r="F17" s="2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>
        <v>2012.0</v>
      </c>
      <c r="B18" s="20">
        <f t="shared" ref="B18:C18" si="4">C8/B8</f>
        <v>1.944999981</v>
      </c>
      <c r="C18" s="20">
        <f t="shared" si="4"/>
        <v>1.262</v>
      </c>
      <c r="D18" s="20"/>
      <c r="E18" s="20"/>
      <c r="F18" s="2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>
        <v>2013.0</v>
      </c>
      <c r="B19" s="20">
        <f>C9/B9</f>
        <v>1.367999996</v>
      </c>
      <c r="C19" s="20"/>
      <c r="D19" s="20"/>
      <c r="E19" s="20"/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8"/>
      <c r="C20" s="8"/>
      <c r="D20" s="8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44</v>
      </c>
      <c r="B21" s="20">
        <f>AVERAGE(B17:B19)</f>
        <v>1.763000002</v>
      </c>
      <c r="C21" s="20">
        <f>AVERAGE(C16:C18)</f>
        <v>1.265666669</v>
      </c>
      <c r="D21" s="20">
        <f>AVERAGE(D15:D17)</f>
        <v>1.02533333</v>
      </c>
      <c r="E21" s="20">
        <f>AVERAGE(E15:E16)</f>
        <v>1.011892358</v>
      </c>
      <c r="F21" s="20">
        <f>AVERAGE(F15)</f>
        <v>1.009999999</v>
      </c>
      <c r="G21" s="2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45</v>
      </c>
      <c r="B22" s="20">
        <f>(SUM(B15:B19)-MAX(B15:B19)-MIN(B15:B19))/3</f>
        <v>1.95399999</v>
      </c>
      <c r="C22" s="20">
        <f t="shared" ref="C22:F22" si="5">C21</f>
        <v>1.265666669</v>
      </c>
      <c r="D22" s="20">
        <f t="shared" si="5"/>
        <v>1.02533333</v>
      </c>
      <c r="E22" s="20">
        <f t="shared" si="5"/>
        <v>1.011892358</v>
      </c>
      <c r="F22" s="20">
        <f t="shared" si="5"/>
        <v>1.009999999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46</v>
      </c>
      <c r="B24" s="20">
        <f t="shared" ref="B24:F24" si="6">B22</f>
        <v>1.95399999</v>
      </c>
      <c r="C24" s="20">
        <f t="shared" si="6"/>
        <v>1.265666669</v>
      </c>
      <c r="D24" s="20">
        <f t="shared" si="6"/>
        <v>1.02533333</v>
      </c>
      <c r="E24" s="20">
        <f t="shared" si="6"/>
        <v>1.011892358</v>
      </c>
      <c r="F24" s="20">
        <f t="shared" si="6"/>
        <v>1.009999999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 t="s">
        <v>47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48</v>
      </c>
      <c r="B28" s="34">
        <f t="shared" ref="B28:F28" si="7">PRODUCT(B$24:$F24)</f>
        <v>2.591580269</v>
      </c>
      <c r="C28" s="34">
        <f t="shared" si="7"/>
        <v>1.326294924</v>
      </c>
      <c r="D28" s="34">
        <f t="shared" si="7"/>
        <v>1.04790223</v>
      </c>
      <c r="E28" s="34">
        <f t="shared" si="7"/>
        <v>1.022011281</v>
      </c>
      <c r="F28" s="34">
        <f t="shared" si="7"/>
        <v>1.009999999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1" t="s">
        <v>49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3:F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D69B"/>
    <pageSetUpPr fitToPage="1"/>
  </sheetPr>
  <sheetViews>
    <sheetView showGridLines="0" workbookViewId="0"/>
  </sheetViews>
  <sheetFormatPr customHeight="1" defaultColWidth="12.63" defaultRowHeight="15.0"/>
  <cols>
    <col customWidth="1" min="1" max="1" width="22.63"/>
    <col customWidth="1" min="2" max="2" width="23.38"/>
    <col customWidth="1" min="3" max="3" width="16.75"/>
    <col customWidth="1" min="4" max="26" width="7.75"/>
  </cols>
  <sheetData>
    <row r="1">
      <c r="A1" s="1" t="s">
        <v>2</v>
      </c>
      <c r="B1" s="2"/>
    </row>
    <row r="2">
      <c r="A2" s="1"/>
      <c r="B2" s="2"/>
    </row>
    <row r="3">
      <c r="A3" s="3" t="s">
        <v>4</v>
      </c>
      <c r="B3" s="3" t="s">
        <v>6</v>
      </c>
      <c r="C3" s="5"/>
    </row>
    <row r="4">
      <c r="A4" s="7">
        <v>41090.0</v>
      </c>
      <c r="B4" s="9">
        <v>-0.05</v>
      </c>
    </row>
    <row r="5">
      <c r="A5" s="7">
        <v>41547.0</v>
      </c>
      <c r="B5" s="9">
        <v>0.02</v>
      </c>
    </row>
    <row r="6">
      <c r="A6" s="2"/>
      <c r="B6" s="2"/>
    </row>
    <row r="7">
      <c r="A7" s="1" t="s">
        <v>10</v>
      </c>
      <c r="B7" s="3"/>
    </row>
    <row r="8">
      <c r="A8" s="2"/>
      <c r="B8" s="2"/>
    </row>
    <row r="9">
      <c r="A9" s="11" t="s">
        <v>11</v>
      </c>
      <c r="B9" s="11" t="s">
        <v>12</v>
      </c>
    </row>
    <row r="10">
      <c r="A10" s="2" t="s">
        <v>13</v>
      </c>
      <c r="B10" s="12">
        <v>1.0</v>
      </c>
    </row>
    <row r="11">
      <c r="A11" s="2" t="s">
        <v>14</v>
      </c>
      <c r="B11" s="12">
        <f t="shared" ref="B11:B12" si="1">B10*(1+B4)</f>
        <v>0.95</v>
      </c>
    </row>
    <row r="12">
      <c r="A12" s="2" t="s">
        <v>16</v>
      </c>
      <c r="B12" s="12">
        <f t="shared" si="1"/>
        <v>0.969</v>
      </c>
    </row>
    <row r="13">
      <c r="A13" s="2"/>
      <c r="B13" s="2"/>
    </row>
    <row r="14">
      <c r="A14" s="1" t="s">
        <v>18</v>
      </c>
      <c r="B14" s="2"/>
    </row>
    <row r="15">
      <c r="A15" s="1"/>
      <c r="B15" s="2"/>
    </row>
    <row r="16">
      <c r="A16" s="11" t="s">
        <v>19</v>
      </c>
      <c r="B16" s="11" t="s">
        <v>11</v>
      </c>
      <c r="C16" s="11" t="s">
        <v>20</v>
      </c>
    </row>
    <row r="17">
      <c r="A17" s="2">
        <v>2012.0</v>
      </c>
      <c r="B17" s="2">
        <v>1.0</v>
      </c>
      <c r="C17" s="14">
        <f>1-C18</f>
        <v>0.875</v>
      </c>
    </row>
    <row r="18">
      <c r="A18" s="2"/>
      <c r="B18" s="2">
        <v>2.0</v>
      </c>
      <c r="C18" s="14">
        <f t="shared" ref="C18:C19" si="2">(0.5*0.5)/2</f>
        <v>0.125</v>
      </c>
    </row>
    <row r="19">
      <c r="A19" s="2">
        <v>2013.0</v>
      </c>
      <c r="B19" s="2">
        <v>1.0</v>
      </c>
      <c r="C19" s="14">
        <f t="shared" si="2"/>
        <v>0.125</v>
      </c>
      <c r="D19" s="15">
        <f>1/8</f>
        <v>0.125</v>
      </c>
    </row>
    <row r="20">
      <c r="A20" s="2"/>
      <c r="B20" s="2">
        <v>2.0</v>
      </c>
      <c r="C20" s="14">
        <f>1-C19-C21</f>
        <v>0.84375</v>
      </c>
      <c r="D20" s="15">
        <f>13/16</f>
        <v>0.8125</v>
      </c>
    </row>
    <row r="21" ht="15.75" customHeight="1">
      <c r="A21" s="2"/>
      <c r="B21" s="2">
        <v>3.0</v>
      </c>
      <c r="C21" s="14">
        <f>(3/12)*(3/12)/2</f>
        <v>0.03125</v>
      </c>
      <c r="D21" s="15">
        <f>1/16</f>
        <v>0.0625</v>
      </c>
    </row>
    <row r="22" ht="15.75" customHeight="1">
      <c r="A22" s="2">
        <v>2014.0</v>
      </c>
      <c r="B22" s="2">
        <v>2.0</v>
      </c>
      <c r="C22" s="14">
        <f>(9/12)*(9/12)/2</f>
        <v>0.28125</v>
      </c>
    </row>
    <row r="23" ht="15.75" customHeight="1">
      <c r="A23" s="2"/>
      <c r="B23" s="2">
        <v>3.0</v>
      </c>
      <c r="C23" s="14">
        <f>1-C22</f>
        <v>0.71875</v>
      </c>
    </row>
    <row r="24" ht="15.75" customHeight="1">
      <c r="A24" s="2"/>
      <c r="B24" s="2"/>
    </row>
    <row r="25" ht="15.75" customHeight="1">
      <c r="A25" s="1" t="s">
        <v>29</v>
      </c>
      <c r="B25" s="2"/>
    </row>
    <row r="26" ht="15.75" customHeight="1">
      <c r="A26" s="1"/>
      <c r="B26" s="2"/>
    </row>
    <row r="27" ht="15.75" customHeight="1">
      <c r="A27" s="11" t="s">
        <v>19</v>
      </c>
      <c r="B27" s="11" t="s">
        <v>31</v>
      </c>
      <c r="C27" s="11"/>
    </row>
    <row r="28" ht="15.75" customHeight="1">
      <c r="A28" s="2">
        <v>2012.0</v>
      </c>
      <c r="B28" s="19">
        <f>SUMPRODUCT(B10:B11,C17:C18)</f>
        <v>0.99375</v>
      </c>
      <c r="C28" s="19"/>
    </row>
    <row r="29" ht="15.75" customHeight="1">
      <c r="A29" s="2">
        <v>2013.0</v>
      </c>
      <c r="B29" s="19">
        <f>SUMPRODUCT(B10:B12,C19:C21)</f>
        <v>0.95684375</v>
      </c>
      <c r="C29" s="19"/>
    </row>
    <row r="30" ht="15.75" customHeight="1">
      <c r="A30" s="2">
        <v>2014.0</v>
      </c>
      <c r="B30" s="19">
        <f>SUMPRODUCT(B11:B12,C22:C23)</f>
        <v>0.96365625</v>
      </c>
      <c r="C30" s="19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1" t="s">
        <v>34</v>
      </c>
      <c r="B33" s="2"/>
    </row>
    <row r="34" ht="15.75" customHeight="1">
      <c r="A34" s="1"/>
      <c r="B34" s="2"/>
    </row>
    <row r="35" ht="15.75" customHeight="1">
      <c r="A35" s="11" t="s">
        <v>19</v>
      </c>
      <c r="B35" s="11" t="s">
        <v>35</v>
      </c>
    </row>
    <row r="36" ht="15.75" customHeight="1">
      <c r="A36" s="2">
        <v>2012.0</v>
      </c>
      <c r="B36" s="22">
        <f t="shared" ref="B36:B38" si="3">$B$12/B28</f>
        <v>0.9750943396</v>
      </c>
    </row>
    <row r="37" ht="15.75" customHeight="1">
      <c r="A37" s="2">
        <v>2013.0</v>
      </c>
      <c r="B37" s="22">
        <f t="shared" si="3"/>
        <v>1.01270453</v>
      </c>
    </row>
    <row r="38" ht="15.75" customHeight="1">
      <c r="A38" s="2">
        <v>2014.0</v>
      </c>
      <c r="B38" s="22">
        <f t="shared" si="3"/>
        <v>1.005545287</v>
      </c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1" t="s">
        <v>39</v>
      </c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2015-09-08T18:46:06Z</dcterms:created>
  <dc:creator>plb0391</dc:creator>
</cp:coreProperties>
</file>