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\1. ACV PROJECT DATA (Ilham)\7. KN Project Kalimantan Timur - Berau\Ilham\Summary\"/>
    </mc:Choice>
  </mc:AlternateContent>
  <xr:revisionPtr revIDLastSave="0" documentId="8_{D1A0CD87-6E5A-4A5F-A777-40A5AC790422}" xr6:coauthVersionLast="47" xr6:coauthVersionMax="47" xr10:uidLastSave="{00000000-0000-0000-0000-000000000000}"/>
  <bookViews>
    <workbookView xWindow="-108" yWindow="-108" windowWidth="23256" windowHeight="12456" activeTab="1" xr2:uid="{34B5788B-124D-46B7-B76F-028B57DD47A9}"/>
  </bookViews>
  <sheets>
    <sheet name="Civil Qty" sheetId="1" r:id="rId1"/>
    <sheet name="Rebar" sheetId="3" r:id="rId2"/>
    <sheet name="Deleted Item" sheetId="2" r:id="rId3"/>
  </sheets>
  <definedNames>
    <definedName name="_xlnm._FilterDatabase" localSheetId="0" hidden="1">'Civil Qty'!$A$6:$AF$88</definedName>
    <definedName name="_xlnm._FilterDatabase" localSheetId="1" hidden="1">Rebar!$E$6:$Z$6</definedName>
    <definedName name="_xlnm.Print_Area" localSheetId="0">'Civil Qty'!$A$1:$AF$112</definedName>
    <definedName name="_xlnm.Print_Titles" localSheetId="0">'Civil Qty'!$4:$5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1" i="3" l="1"/>
  <c r="Z91" i="3"/>
  <c r="W91" i="3"/>
  <c r="T91" i="3"/>
  <c r="Q91" i="3"/>
  <c r="N91" i="3"/>
  <c r="AC90" i="3"/>
  <c r="AA90" i="3"/>
  <c r="Z90" i="3"/>
  <c r="X90" i="3"/>
  <c r="W90" i="3"/>
  <c r="U90" i="3"/>
  <c r="T90" i="3"/>
  <c r="R90" i="3"/>
  <c r="Q90" i="3"/>
  <c r="O90" i="3"/>
  <c r="N90" i="3"/>
  <c r="AC89" i="3"/>
  <c r="AA89" i="3"/>
  <c r="W88" i="3"/>
  <c r="N88" i="3" s="1"/>
  <c r="W87" i="3"/>
  <c r="N87" i="3" s="1"/>
  <c r="W84" i="3"/>
  <c r="W86" i="3"/>
  <c r="T86" i="3"/>
  <c r="W85" i="3"/>
  <c r="T85" i="3"/>
  <c r="W82" i="3"/>
  <c r="W83" i="3"/>
  <c r="T83" i="3"/>
  <c r="W81" i="3"/>
  <c r="T81" i="3"/>
  <c r="W80" i="3"/>
  <c r="W79" i="3"/>
  <c r="W78" i="3"/>
  <c r="W77" i="3"/>
  <c r="W76" i="3"/>
  <c r="W75" i="3"/>
  <c r="W73" i="3"/>
  <c r="N73" i="3" s="1"/>
  <c r="W74" i="3"/>
  <c r="W72" i="3"/>
  <c r="N72" i="3" s="1"/>
  <c r="W71" i="3"/>
  <c r="W70" i="3"/>
  <c r="W69" i="3"/>
  <c r="N69" i="3" s="1"/>
  <c r="W68" i="3"/>
  <c r="N68" i="3" s="1"/>
  <c r="N89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1" i="3"/>
  <c r="N70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AC35" i="3"/>
  <c r="AA67" i="3"/>
  <c r="AA66" i="3"/>
  <c r="AC67" i="3"/>
  <c r="AC66" i="3"/>
  <c r="U65" i="3"/>
  <c r="W65" i="3" s="1"/>
  <c r="W64" i="3"/>
  <c r="T64" i="3"/>
  <c r="U63" i="3"/>
  <c r="W63" i="3" s="1"/>
  <c r="U62" i="3"/>
  <c r="W62" i="3" s="1"/>
  <c r="W61" i="3"/>
  <c r="T60" i="3"/>
  <c r="T61" i="3"/>
  <c r="W60" i="3"/>
  <c r="U58" i="3"/>
  <c r="W58" i="3" s="1"/>
  <c r="U59" i="3"/>
  <c r="W59" i="3" s="1"/>
  <c r="W57" i="3"/>
  <c r="U56" i="3"/>
  <c r="W56" i="3" s="1"/>
  <c r="W55" i="3"/>
  <c r="T55" i="3"/>
  <c r="W54" i="3"/>
  <c r="T54" i="3"/>
  <c r="U51" i="3"/>
  <c r="R51" i="3"/>
  <c r="T51" i="3" s="1"/>
  <c r="W51" i="3"/>
  <c r="AA50" i="3"/>
  <c r="AC50" i="3" s="1"/>
  <c r="W50" i="3"/>
  <c r="AA49" i="3"/>
  <c r="AC49" i="3" s="1"/>
  <c r="W49" i="3"/>
  <c r="U53" i="3"/>
  <c r="W53" i="3" s="1"/>
  <c r="W52" i="3"/>
  <c r="U52" i="3"/>
  <c r="U47" i="3"/>
  <c r="W47" i="3" s="1"/>
  <c r="U46" i="3"/>
  <c r="W46" i="3" s="1"/>
  <c r="U45" i="3"/>
  <c r="W45" i="3" s="1"/>
  <c r="U40" i="3"/>
  <c r="W40" i="3" s="1"/>
  <c r="W44" i="3"/>
  <c r="T44" i="3"/>
  <c r="W43" i="3"/>
  <c r="T43" i="3"/>
  <c r="U41" i="3"/>
  <c r="W41" i="3"/>
  <c r="W42" i="3"/>
  <c r="U39" i="3"/>
  <c r="W39" i="3" s="1"/>
  <c r="U38" i="3"/>
  <c r="W38" i="3" s="1"/>
  <c r="T37" i="3"/>
  <c r="W37" i="3"/>
  <c r="AA36" i="3"/>
  <c r="AC36" i="3" s="1"/>
  <c r="W36" i="3"/>
  <c r="U34" i="3"/>
  <c r="W34" i="3" s="1"/>
  <c r="U33" i="3"/>
  <c r="W33" i="3" s="1"/>
  <c r="U32" i="3"/>
  <c r="W32" i="3" s="1"/>
  <c r="T32" i="3"/>
  <c r="W31" i="3"/>
  <c r="W29" i="3"/>
  <c r="AA29" i="3"/>
  <c r="AC29" i="3"/>
  <c r="T30" i="3"/>
  <c r="W30" i="3"/>
  <c r="U30" i="3"/>
  <c r="U28" i="3"/>
  <c r="W28" i="3" s="1"/>
  <c r="U27" i="3"/>
  <c r="W27" i="3" s="1"/>
  <c r="W26" i="3"/>
  <c r="T26" i="3"/>
  <c r="X25" i="3"/>
  <c r="Z25" i="3"/>
  <c r="W24" i="3"/>
  <c r="T23" i="3"/>
  <c r="R23" i="3"/>
  <c r="W23" i="3"/>
  <c r="U23" i="3"/>
  <c r="U22" i="3"/>
  <c r="W22" i="3" s="1"/>
  <c r="U21" i="3"/>
  <c r="W21" i="3" s="1"/>
  <c r="U20" i="3"/>
  <c r="W20" i="3" s="1"/>
  <c r="R20" i="3"/>
  <c r="T20" i="3" s="1"/>
  <c r="W19" i="3"/>
  <c r="U19" i="3"/>
  <c r="T19" i="3"/>
  <c r="R19" i="3"/>
  <c r="U18" i="3"/>
  <c r="W18" i="3" s="1"/>
  <c r="R18" i="3"/>
  <c r="T18" i="3" s="1"/>
  <c r="O18" i="3"/>
  <c r="Q18" i="3" s="1"/>
  <c r="U17" i="3"/>
  <c r="R17" i="3"/>
  <c r="O17" i="3"/>
  <c r="Q17" i="3"/>
  <c r="T17" i="3"/>
  <c r="W17" i="3"/>
  <c r="U16" i="3"/>
  <c r="W16" i="3" s="1"/>
  <c r="U15" i="3"/>
  <c r="W15" i="3" s="1"/>
  <c r="W14" i="3"/>
  <c r="T14" i="3"/>
  <c r="W13" i="3"/>
  <c r="T13" i="3"/>
  <c r="T12" i="3"/>
  <c r="W12" i="3"/>
  <c r="W11" i="3"/>
  <c r="U11" i="3"/>
  <c r="T11" i="3"/>
  <c r="W10" i="3"/>
  <c r="W9" i="3"/>
  <c r="W8" i="3"/>
  <c r="W7" i="3"/>
  <c r="K89" i="3"/>
  <c r="L89" i="3" s="1"/>
  <c r="K88" i="3"/>
  <c r="L88" i="3" s="1"/>
  <c r="K87" i="3"/>
  <c r="L87" i="3" s="1"/>
  <c r="K86" i="3"/>
  <c r="L86" i="3" s="1"/>
  <c r="K85" i="3"/>
  <c r="L85" i="3" s="1"/>
  <c r="K84" i="3"/>
  <c r="L84" i="3" s="1"/>
  <c r="K83" i="3"/>
  <c r="L83" i="3" s="1"/>
  <c r="K82" i="3"/>
  <c r="L82" i="3" s="1"/>
  <c r="K81" i="3"/>
  <c r="L81" i="3" s="1"/>
  <c r="K80" i="3"/>
  <c r="L80" i="3" s="1"/>
  <c r="K79" i="3"/>
  <c r="L79" i="3" s="1"/>
  <c r="K78" i="3"/>
  <c r="L78" i="3" s="1"/>
  <c r="K77" i="3"/>
  <c r="L77" i="3" s="1"/>
  <c r="K76" i="3"/>
  <c r="L76" i="3" s="1"/>
  <c r="K75" i="3"/>
  <c r="L75" i="3" s="1"/>
  <c r="K74" i="3"/>
  <c r="L74" i="3" s="1"/>
  <c r="K73" i="3"/>
  <c r="L73" i="3" s="1"/>
  <c r="K72" i="3"/>
  <c r="L72" i="3" s="1"/>
  <c r="K71" i="3"/>
  <c r="L71" i="3" s="1"/>
  <c r="K70" i="3"/>
  <c r="L70" i="3" s="1"/>
  <c r="K69" i="3"/>
  <c r="L69" i="3" s="1"/>
  <c r="K68" i="3"/>
  <c r="L68" i="3" s="1"/>
  <c r="K67" i="3"/>
  <c r="L67" i="3" s="1"/>
  <c r="K66" i="3"/>
  <c r="L66" i="3" s="1"/>
  <c r="K65" i="3"/>
  <c r="L65" i="3" s="1"/>
  <c r="K64" i="3"/>
  <c r="L64" i="3" s="1"/>
  <c r="K63" i="3"/>
  <c r="L63" i="3" s="1"/>
  <c r="K62" i="3"/>
  <c r="L62" i="3" s="1"/>
  <c r="K61" i="3"/>
  <c r="L61" i="3" s="1"/>
  <c r="K60" i="3"/>
  <c r="L60" i="3" s="1"/>
  <c r="K59" i="3"/>
  <c r="L59" i="3" s="1"/>
  <c r="K58" i="3"/>
  <c r="L58" i="3" s="1"/>
  <c r="K57" i="3"/>
  <c r="L57" i="3" s="1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K42" i="3"/>
  <c r="L42" i="3" s="1"/>
  <c r="K41" i="3"/>
  <c r="L41" i="3" s="1"/>
  <c r="K40" i="3"/>
  <c r="L40" i="3" s="1"/>
  <c r="K39" i="3"/>
  <c r="L39" i="3" s="1"/>
  <c r="K38" i="3"/>
  <c r="L38" i="3" s="1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K7" i="3"/>
  <c r="L7" i="3" s="1"/>
  <c r="AB89" i="1"/>
  <c r="AB100" i="1" s="1"/>
  <c r="AA100" i="1"/>
  <c r="Z100" i="1"/>
  <c r="V100" i="1"/>
  <c r="U100" i="1"/>
  <c r="T100" i="1"/>
  <c r="X109" i="1"/>
  <c r="X108" i="1"/>
  <c r="X107" i="1"/>
  <c r="X106" i="1"/>
  <c r="X105" i="1"/>
  <c r="X110" i="1" s="1"/>
  <c r="V109" i="1"/>
  <c r="V108" i="1"/>
  <c r="V107" i="1"/>
  <c r="V106" i="1"/>
  <c r="V105" i="1"/>
  <c r="V110" i="1" s="1"/>
  <c r="U109" i="1"/>
  <c r="U108" i="1"/>
  <c r="U107" i="1"/>
  <c r="U106" i="1"/>
  <c r="T108" i="1"/>
  <c r="T106" i="1"/>
  <c r="X98" i="1"/>
  <c r="X97" i="1"/>
  <c r="X96" i="1"/>
  <c r="X95" i="1"/>
  <c r="X94" i="1"/>
  <c r="V96" i="1"/>
  <c r="U98" i="1"/>
  <c r="U96" i="1"/>
  <c r="U95" i="1"/>
  <c r="T97" i="1"/>
  <c r="T95" i="1"/>
  <c r="AE3" i="1"/>
  <c r="AD3" i="1"/>
  <c r="AA3" i="1"/>
  <c r="Q89" i="1"/>
  <c r="Z89" i="1" s="1"/>
  <c r="AA89" i="1" s="1"/>
  <c r="P89" i="1"/>
  <c r="Y89" i="1"/>
  <c r="V89" i="1"/>
  <c r="T89" i="1"/>
  <c r="U89" i="1" s="1"/>
  <c r="L89" i="1"/>
  <c r="K89" i="1"/>
  <c r="X89" i="1"/>
  <c r="Y109" i="1" l="1"/>
  <c r="W109" i="1"/>
  <c r="Y108" i="1"/>
  <c r="W108" i="1"/>
  <c r="Y107" i="1"/>
  <c r="W107" i="1"/>
  <c r="Y106" i="1"/>
  <c r="W106" i="1"/>
  <c r="Y105" i="1"/>
  <c r="Y110" i="1" s="1"/>
  <c r="W105" i="1"/>
  <c r="W110" i="1" s="1"/>
  <c r="V112" i="1"/>
  <c r="Y100" i="1"/>
  <c r="X100" i="1"/>
  <c r="W100" i="1"/>
  <c r="Y98" i="1"/>
  <c r="W98" i="1"/>
  <c r="V98" i="1"/>
  <c r="Y97" i="1"/>
  <c r="W97" i="1"/>
  <c r="V97" i="1"/>
  <c r="Y96" i="1"/>
  <c r="W96" i="1"/>
  <c r="Y95" i="1"/>
  <c r="W95" i="1"/>
  <c r="V95" i="1"/>
  <c r="Y94" i="1"/>
  <c r="W94" i="1"/>
  <c r="V94" i="1"/>
  <c r="X88" i="1"/>
  <c r="X87" i="1"/>
  <c r="T87" i="1"/>
  <c r="U87" i="1" s="1"/>
  <c r="X86" i="1"/>
  <c r="X85" i="1"/>
  <c r="X82" i="1"/>
  <c r="T82" i="1"/>
  <c r="U82" i="1" s="1"/>
  <c r="X81" i="1"/>
  <c r="T81" i="1"/>
  <c r="U81" i="1" s="1"/>
  <c r="X80" i="1"/>
  <c r="T80" i="1"/>
  <c r="U80" i="1" s="1"/>
  <c r="X79" i="1"/>
  <c r="X78" i="1"/>
  <c r="X77" i="1"/>
  <c r="X76" i="1"/>
  <c r="X75" i="1"/>
  <c r="X74" i="1"/>
  <c r="X73" i="1"/>
  <c r="X72" i="1"/>
  <c r="X71" i="1"/>
  <c r="T71" i="1"/>
  <c r="U71" i="1" s="1"/>
  <c r="X70" i="1"/>
  <c r="T70" i="1"/>
  <c r="U70" i="1" s="1"/>
  <c r="X69" i="1"/>
  <c r="T69" i="1"/>
  <c r="U69" i="1" s="1"/>
  <c r="T67" i="1"/>
  <c r="U67" i="1" s="1"/>
  <c r="T66" i="1"/>
  <c r="U66" i="1" s="1"/>
  <c r="X65" i="1"/>
  <c r="T65" i="1"/>
  <c r="U65" i="1" s="1"/>
  <c r="X64" i="1"/>
  <c r="X61" i="1"/>
  <c r="X60" i="1"/>
  <c r="X59" i="1"/>
  <c r="T59" i="1"/>
  <c r="U59" i="1" s="1"/>
  <c r="X58" i="1"/>
  <c r="T58" i="1"/>
  <c r="U58" i="1" s="1"/>
  <c r="X57" i="1"/>
  <c r="X56" i="1"/>
  <c r="X54" i="1"/>
  <c r="X53" i="1"/>
  <c r="X52" i="1"/>
  <c r="X51" i="1"/>
  <c r="T51" i="1"/>
  <c r="U51" i="1" s="1"/>
  <c r="X50" i="1"/>
  <c r="U50" i="1"/>
  <c r="T50" i="1"/>
  <c r="X49" i="1"/>
  <c r="X48" i="1"/>
  <c r="T48" i="1"/>
  <c r="U48" i="1" s="1"/>
  <c r="X47" i="1"/>
  <c r="X46" i="1"/>
  <c r="X45" i="1"/>
  <c r="X44" i="1"/>
  <c r="T44" i="1"/>
  <c r="U44" i="1" s="1"/>
  <c r="X43" i="1"/>
  <c r="X42" i="1"/>
  <c r="X41" i="1"/>
  <c r="T41" i="1"/>
  <c r="U41" i="1" s="1"/>
  <c r="X40" i="1"/>
  <c r="X39" i="1"/>
  <c r="X38" i="1"/>
  <c r="X37" i="1"/>
  <c r="X36" i="1"/>
  <c r="X35" i="1"/>
  <c r="T35" i="1"/>
  <c r="U35" i="1" s="1"/>
  <c r="X34" i="1"/>
  <c r="T34" i="1"/>
  <c r="U34" i="1" s="1"/>
  <c r="X33" i="1"/>
  <c r="X32" i="1"/>
  <c r="T32" i="1"/>
  <c r="U32" i="1" s="1"/>
  <c r="X31" i="1"/>
  <c r="X29" i="1"/>
  <c r="X28" i="1"/>
  <c r="T28" i="1"/>
  <c r="U28" i="1" s="1"/>
  <c r="X27" i="1"/>
  <c r="T27" i="1"/>
  <c r="U27" i="1" s="1"/>
  <c r="X26" i="1"/>
  <c r="X24" i="1"/>
  <c r="X23" i="1"/>
  <c r="T23" i="1"/>
  <c r="U23" i="1" s="1"/>
  <c r="X22" i="1"/>
  <c r="X21" i="1"/>
  <c r="X19" i="1"/>
  <c r="T19" i="1"/>
  <c r="U19" i="1" s="1"/>
  <c r="X17" i="1"/>
  <c r="X16" i="1"/>
  <c r="T16" i="1"/>
  <c r="U16" i="1" s="1"/>
  <c r="X15" i="1"/>
  <c r="X14" i="1"/>
  <c r="X13" i="1"/>
  <c r="X12" i="1"/>
  <c r="T12" i="1"/>
  <c r="U12" i="1" s="1"/>
  <c r="X11" i="1"/>
  <c r="T11" i="1"/>
  <c r="U11" i="1" s="1"/>
  <c r="X10" i="1"/>
  <c r="T10" i="1"/>
  <c r="U10" i="1" s="1"/>
  <c r="X9" i="1"/>
  <c r="X8" i="1"/>
  <c r="X7" i="1"/>
  <c r="AD7" i="1"/>
  <c r="V67" i="1"/>
  <c r="V66" i="1"/>
  <c r="AC94" i="1"/>
  <c r="K88" i="1"/>
  <c r="L88" i="1" s="1"/>
  <c r="T88" i="1" s="1"/>
  <c r="U88" i="1" s="1"/>
  <c r="K87" i="1"/>
  <c r="L87" i="1" s="1"/>
  <c r="K86" i="1"/>
  <c r="L86" i="1" s="1"/>
  <c r="T86" i="1" s="1"/>
  <c r="U86" i="1" s="1"/>
  <c r="K85" i="1"/>
  <c r="L85" i="1" s="1"/>
  <c r="T85" i="1" s="1"/>
  <c r="U85" i="1" s="1"/>
  <c r="K84" i="1"/>
  <c r="L84" i="1" s="1"/>
  <c r="T84" i="1" s="1"/>
  <c r="K83" i="1"/>
  <c r="L83" i="1" s="1"/>
  <c r="T83" i="1" s="1"/>
  <c r="K82" i="1"/>
  <c r="L82" i="1" s="1"/>
  <c r="K81" i="1"/>
  <c r="L81" i="1" s="1"/>
  <c r="K80" i="1"/>
  <c r="L80" i="1" s="1"/>
  <c r="K79" i="1"/>
  <c r="L79" i="1" s="1"/>
  <c r="T79" i="1" s="1"/>
  <c r="K78" i="1"/>
  <c r="L78" i="1" s="1"/>
  <c r="T78" i="1" s="1"/>
  <c r="U78" i="1" s="1"/>
  <c r="K77" i="1"/>
  <c r="L77" i="1" s="1"/>
  <c r="T77" i="1" s="1"/>
  <c r="U77" i="1" s="1"/>
  <c r="K76" i="1"/>
  <c r="L76" i="1" s="1"/>
  <c r="T76" i="1" s="1"/>
  <c r="U76" i="1" s="1"/>
  <c r="K75" i="1"/>
  <c r="L75" i="1" s="1"/>
  <c r="T75" i="1" s="1"/>
  <c r="U75" i="1" s="1"/>
  <c r="K74" i="1"/>
  <c r="L74" i="1" s="1"/>
  <c r="T74" i="1" s="1"/>
  <c r="U74" i="1" s="1"/>
  <c r="K73" i="1"/>
  <c r="L73" i="1" s="1"/>
  <c r="T73" i="1" s="1"/>
  <c r="U73" i="1" s="1"/>
  <c r="K72" i="1"/>
  <c r="L72" i="1" s="1"/>
  <c r="T72" i="1" s="1"/>
  <c r="U72" i="1" s="1"/>
  <c r="K71" i="1"/>
  <c r="L71" i="1" s="1"/>
  <c r="K70" i="1"/>
  <c r="L70" i="1" s="1"/>
  <c r="K69" i="1"/>
  <c r="L69" i="1" s="1"/>
  <c r="K68" i="1"/>
  <c r="L68" i="1" s="1"/>
  <c r="X68" i="1" s="1"/>
  <c r="K67" i="1"/>
  <c r="L67" i="1" s="1"/>
  <c r="K66" i="1"/>
  <c r="L66" i="1" s="1"/>
  <c r="K65" i="1"/>
  <c r="L65" i="1" s="1"/>
  <c r="K64" i="1"/>
  <c r="L64" i="1" s="1"/>
  <c r="T64" i="1" s="1"/>
  <c r="U64" i="1" s="1"/>
  <c r="K63" i="1"/>
  <c r="L63" i="1" s="1"/>
  <c r="T63" i="1" s="1"/>
  <c r="K62" i="1"/>
  <c r="L62" i="1" s="1"/>
  <c r="T62" i="1" s="1"/>
  <c r="K61" i="1"/>
  <c r="L61" i="1" s="1"/>
  <c r="T61" i="1" s="1"/>
  <c r="U61" i="1" s="1"/>
  <c r="K60" i="1"/>
  <c r="L60" i="1" s="1"/>
  <c r="T60" i="1" s="1"/>
  <c r="U60" i="1" s="1"/>
  <c r="K59" i="1"/>
  <c r="L59" i="1" s="1"/>
  <c r="K58" i="1"/>
  <c r="L58" i="1" s="1"/>
  <c r="K57" i="1"/>
  <c r="L57" i="1" s="1"/>
  <c r="T57" i="1" s="1"/>
  <c r="U57" i="1" s="1"/>
  <c r="K56" i="1"/>
  <c r="L56" i="1" s="1"/>
  <c r="T56" i="1" s="1"/>
  <c r="U56" i="1" s="1"/>
  <c r="K55" i="1"/>
  <c r="L55" i="1" s="1"/>
  <c r="X55" i="1" s="1"/>
  <c r="K54" i="1"/>
  <c r="L54" i="1" s="1"/>
  <c r="T54" i="1" s="1"/>
  <c r="K53" i="1"/>
  <c r="L53" i="1" s="1"/>
  <c r="T53" i="1" s="1"/>
  <c r="U53" i="1" s="1"/>
  <c r="K52" i="1"/>
  <c r="L52" i="1" s="1"/>
  <c r="T52" i="1" s="1"/>
  <c r="U52" i="1" s="1"/>
  <c r="K51" i="1"/>
  <c r="L51" i="1" s="1"/>
  <c r="K50" i="1"/>
  <c r="L50" i="1" s="1"/>
  <c r="K49" i="1"/>
  <c r="L49" i="1" s="1"/>
  <c r="T49" i="1" s="1"/>
  <c r="U49" i="1" s="1"/>
  <c r="K48" i="1"/>
  <c r="L48" i="1" s="1"/>
  <c r="K47" i="1"/>
  <c r="L47" i="1" s="1"/>
  <c r="T47" i="1" s="1"/>
  <c r="U47" i="1" s="1"/>
  <c r="K46" i="1"/>
  <c r="L46" i="1" s="1"/>
  <c r="T46" i="1" s="1"/>
  <c r="U46" i="1" s="1"/>
  <c r="K45" i="1"/>
  <c r="L45" i="1" s="1"/>
  <c r="T45" i="1" s="1"/>
  <c r="U45" i="1" s="1"/>
  <c r="K44" i="1"/>
  <c r="L44" i="1" s="1"/>
  <c r="K43" i="1"/>
  <c r="L43" i="1" s="1"/>
  <c r="T43" i="1" s="1"/>
  <c r="U43" i="1" s="1"/>
  <c r="K42" i="1"/>
  <c r="L42" i="1" s="1"/>
  <c r="T42" i="1" s="1"/>
  <c r="U42" i="1" s="1"/>
  <c r="K41" i="1"/>
  <c r="L41" i="1" s="1"/>
  <c r="K40" i="1"/>
  <c r="L40" i="1" s="1"/>
  <c r="T40" i="1" s="1"/>
  <c r="U40" i="1" s="1"/>
  <c r="K39" i="1"/>
  <c r="L39" i="1" s="1"/>
  <c r="T39" i="1" s="1"/>
  <c r="U39" i="1" s="1"/>
  <c r="K38" i="1"/>
  <c r="L38" i="1" s="1"/>
  <c r="T38" i="1" s="1"/>
  <c r="U38" i="1" s="1"/>
  <c r="K37" i="1"/>
  <c r="L37" i="1" s="1"/>
  <c r="T37" i="1" s="1"/>
  <c r="U37" i="1" s="1"/>
  <c r="K36" i="1"/>
  <c r="L36" i="1" s="1"/>
  <c r="T36" i="1" s="1"/>
  <c r="K35" i="1"/>
  <c r="L35" i="1" s="1"/>
  <c r="K34" i="1"/>
  <c r="L34" i="1" s="1"/>
  <c r="K33" i="1"/>
  <c r="L33" i="1" s="1"/>
  <c r="T33" i="1" s="1"/>
  <c r="U33" i="1" s="1"/>
  <c r="K32" i="1"/>
  <c r="L32" i="1" s="1"/>
  <c r="K31" i="1"/>
  <c r="L31" i="1" s="1"/>
  <c r="T31" i="1" s="1"/>
  <c r="U31" i="1" s="1"/>
  <c r="K30" i="1"/>
  <c r="L30" i="1" s="1"/>
  <c r="K29" i="1"/>
  <c r="L29" i="1" s="1"/>
  <c r="T29" i="1" s="1"/>
  <c r="U29" i="1" s="1"/>
  <c r="K28" i="1"/>
  <c r="L28" i="1" s="1"/>
  <c r="K27" i="1"/>
  <c r="L27" i="1" s="1"/>
  <c r="K26" i="1"/>
  <c r="L26" i="1" s="1"/>
  <c r="T26" i="1" s="1"/>
  <c r="U26" i="1" s="1"/>
  <c r="K25" i="1"/>
  <c r="L25" i="1" s="1"/>
  <c r="T25" i="1" s="1"/>
  <c r="K24" i="1"/>
  <c r="L24" i="1" s="1"/>
  <c r="T24" i="1" s="1"/>
  <c r="U24" i="1" s="1"/>
  <c r="K23" i="1"/>
  <c r="L23" i="1" s="1"/>
  <c r="K22" i="1"/>
  <c r="L22" i="1" s="1"/>
  <c r="T22" i="1" s="1"/>
  <c r="U22" i="1" s="1"/>
  <c r="K21" i="1"/>
  <c r="L21" i="1" s="1"/>
  <c r="T21" i="1" s="1"/>
  <c r="U21" i="1" s="1"/>
  <c r="K20" i="1"/>
  <c r="L20" i="1" s="1"/>
  <c r="T20" i="1" s="1"/>
  <c r="K18" i="1"/>
  <c r="L18" i="1" s="1"/>
  <c r="T18" i="1" s="1"/>
  <c r="K17" i="1"/>
  <c r="L17" i="1" s="1"/>
  <c r="T17" i="1" s="1"/>
  <c r="U17" i="1" s="1"/>
  <c r="K16" i="1"/>
  <c r="L16" i="1" s="1"/>
  <c r="K15" i="1"/>
  <c r="L15" i="1" s="1"/>
  <c r="T15" i="1" s="1"/>
  <c r="U15" i="1" s="1"/>
  <c r="K14" i="1"/>
  <c r="L14" i="1" s="1"/>
  <c r="T14" i="1" s="1"/>
  <c r="U14" i="1" s="1"/>
  <c r="K13" i="1"/>
  <c r="L13" i="1" s="1"/>
  <c r="T13" i="1" s="1"/>
  <c r="U13" i="1" s="1"/>
  <c r="K12" i="1"/>
  <c r="L12" i="1" s="1"/>
  <c r="K11" i="1"/>
  <c r="L11" i="1" s="1"/>
  <c r="K10" i="1"/>
  <c r="L10" i="1" s="1"/>
  <c r="K9" i="1"/>
  <c r="L9" i="1" s="1"/>
  <c r="T9" i="1" s="1"/>
  <c r="U9" i="1" s="1"/>
  <c r="K8" i="1"/>
  <c r="L8" i="1" s="1"/>
  <c r="T8" i="1" s="1"/>
  <c r="U8" i="1" s="1"/>
  <c r="K7" i="1"/>
  <c r="L7" i="1" s="1"/>
  <c r="T7" i="1" s="1"/>
  <c r="K19" i="1"/>
  <c r="L19" i="1" s="1"/>
  <c r="T109" i="1" l="1"/>
  <c r="T98" i="1"/>
  <c r="T96" i="1"/>
  <c r="T107" i="1"/>
  <c r="Y99" i="1"/>
  <c r="Y101" i="1" s="1"/>
  <c r="T3" i="1"/>
  <c r="T94" i="1"/>
  <c r="T105" i="1"/>
  <c r="U94" i="1"/>
  <c r="U105" i="1"/>
  <c r="U110" i="1" s="1"/>
  <c r="U3" i="1"/>
  <c r="X112" i="1"/>
  <c r="U79" i="1"/>
  <c r="U36" i="1"/>
  <c r="U54" i="1"/>
  <c r="U97" i="1"/>
  <c r="U7" i="1"/>
  <c r="X99" i="1"/>
  <c r="X101" i="1" s="1"/>
  <c r="V99" i="1"/>
  <c r="V101" i="1" s="1"/>
  <c r="Y112" i="1"/>
  <c r="W99" i="1"/>
  <c r="W101" i="1" s="1"/>
  <c r="W112" i="1"/>
  <c r="T110" i="1" l="1"/>
  <c r="T112" i="1" s="1"/>
  <c r="T99" i="1"/>
  <c r="AJ106" i="1" s="1"/>
  <c r="U112" i="1"/>
  <c r="U99" i="1"/>
  <c r="U101" i="1" s="1"/>
  <c r="AE109" i="1"/>
  <c r="AC109" i="1"/>
  <c r="AB109" i="1"/>
  <c r="AE108" i="1"/>
  <c r="AB108" i="1"/>
  <c r="AE107" i="1"/>
  <c r="AE106" i="1"/>
  <c r="AC106" i="1"/>
  <c r="AB106" i="1"/>
  <c r="AC105" i="1"/>
  <c r="AB105" i="1"/>
  <c r="AE100" i="1"/>
  <c r="AD100" i="1"/>
  <c r="AC100" i="1"/>
  <c r="F94" i="1"/>
  <c r="AE98" i="1"/>
  <c r="AC98" i="1"/>
  <c r="AB98" i="1"/>
  <c r="AE97" i="1"/>
  <c r="AB97" i="1"/>
  <c r="AE96" i="1"/>
  <c r="AE95" i="1"/>
  <c r="AC95" i="1"/>
  <c r="AB95" i="1"/>
  <c r="AB94" i="1"/>
  <c r="AB67" i="1"/>
  <c r="AB66" i="1"/>
  <c r="AE28" i="1"/>
  <c r="AE27" i="1"/>
  <c r="AE94" i="1" s="1"/>
  <c r="AD88" i="1"/>
  <c r="AD87" i="1"/>
  <c r="AD86" i="1"/>
  <c r="AD85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5" i="1"/>
  <c r="AD64" i="1"/>
  <c r="AD61" i="1"/>
  <c r="AD60" i="1"/>
  <c r="AD59" i="1"/>
  <c r="AD58" i="1"/>
  <c r="AD57" i="1"/>
  <c r="AD56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29" i="1"/>
  <c r="AD28" i="1"/>
  <c r="AD27" i="1"/>
  <c r="AD26" i="1"/>
  <c r="AD24" i="1"/>
  <c r="AD23" i="1"/>
  <c r="AD22" i="1"/>
  <c r="AD21" i="1"/>
  <c r="AD19" i="1"/>
  <c r="AD17" i="1"/>
  <c r="AD16" i="1"/>
  <c r="AD15" i="1"/>
  <c r="AD14" i="1"/>
  <c r="AD13" i="1"/>
  <c r="AD12" i="1"/>
  <c r="AD11" i="1"/>
  <c r="AD10" i="1"/>
  <c r="AD9" i="1"/>
  <c r="AD8" i="1"/>
  <c r="AA56" i="1"/>
  <c r="F98" i="1"/>
  <c r="F97" i="1"/>
  <c r="F96" i="1"/>
  <c r="F95" i="1"/>
  <c r="Q88" i="1"/>
  <c r="Z88" i="1" s="1"/>
  <c r="AL14" i="1" s="1"/>
  <c r="P88" i="1"/>
  <c r="AK14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Q87" i="1"/>
  <c r="Z87" i="1" s="1"/>
  <c r="AA87" i="1" s="1"/>
  <c r="P87" i="1"/>
  <c r="Q86" i="1"/>
  <c r="Z86" i="1" s="1"/>
  <c r="AA86" i="1" s="1"/>
  <c r="P86" i="1"/>
  <c r="Q85" i="1"/>
  <c r="Z85" i="1" s="1"/>
  <c r="AA85" i="1" s="1"/>
  <c r="P85" i="1"/>
  <c r="Q84" i="1"/>
  <c r="Z84" i="1" s="1"/>
  <c r="P84" i="1"/>
  <c r="Q83" i="1"/>
  <c r="Z83" i="1" s="1"/>
  <c r="P83" i="1"/>
  <c r="Q82" i="1"/>
  <c r="Z82" i="1" s="1"/>
  <c r="AA82" i="1" s="1"/>
  <c r="P82" i="1"/>
  <c r="Q81" i="1"/>
  <c r="Z81" i="1" s="1"/>
  <c r="AA81" i="1" s="1"/>
  <c r="P81" i="1"/>
  <c r="Q80" i="1"/>
  <c r="Z80" i="1" s="1"/>
  <c r="AA80" i="1" s="1"/>
  <c r="P80" i="1"/>
  <c r="Q79" i="1"/>
  <c r="Z79" i="1" s="1"/>
  <c r="P79" i="1"/>
  <c r="Q78" i="1"/>
  <c r="Z78" i="1" s="1"/>
  <c r="AA78" i="1" s="1"/>
  <c r="P78" i="1"/>
  <c r="Q77" i="1"/>
  <c r="Z77" i="1" s="1"/>
  <c r="AA77" i="1" s="1"/>
  <c r="P77" i="1"/>
  <c r="Q76" i="1"/>
  <c r="Z76" i="1" s="1"/>
  <c r="AA76" i="1" s="1"/>
  <c r="P76" i="1"/>
  <c r="Q75" i="1"/>
  <c r="Z75" i="1" s="1"/>
  <c r="AA75" i="1" s="1"/>
  <c r="P75" i="1"/>
  <c r="Q74" i="1"/>
  <c r="Z74" i="1" s="1"/>
  <c r="AA74" i="1" s="1"/>
  <c r="P74" i="1"/>
  <c r="Q73" i="1"/>
  <c r="Z73" i="1" s="1"/>
  <c r="AA73" i="1" s="1"/>
  <c r="P73" i="1"/>
  <c r="Q72" i="1"/>
  <c r="Z72" i="1" s="1"/>
  <c r="AA72" i="1" s="1"/>
  <c r="P72" i="1"/>
  <c r="Q71" i="1"/>
  <c r="Z71" i="1" s="1"/>
  <c r="AA71" i="1" s="1"/>
  <c r="P71" i="1"/>
  <c r="Q70" i="1"/>
  <c r="Z70" i="1" s="1"/>
  <c r="AA70" i="1" s="1"/>
  <c r="P70" i="1"/>
  <c r="Q69" i="1"/>
  <c r="Z69" i="1" s="1"/>
  <c r="P69" i="1"/>
  <c r="Q68" i="1"/>
  <c r="AC68" i="1" s="1"/>
  <c r="AC97" i="1" s="1"/>
  <c r="P68" i="1"/>
  <c r="Q67" i="1"/>
  <c r="Z67" i="1" s="1"/>
  <c r="AA67" i="1" s="1"/>
  <c r="P67" i="1"/>
  <c r="Q66" i="1"/>
  <c r="Z66" i="1" s="1"/>
  <c r="AA66" i="1" s="1"/>
  <c r="P66" i="1"/>
  <c r="Q65" i="1"/>
  <c r="Z65" i="1" s="1"/>
  <c r="AA65" i="1" s="1"/>
  <c r="P65" i="1"/>
  <c r="Q63" i="1"/>
  <c r="Z63" i="1" s="1"/>
  <c r="P63" i="1"/>
  <c r="Q64" i="1"/>
  <c r="Z64" i="1" s="1"/>
  <c r="AA64" i="1" s="1"/>
  <c r="P64" i="1"/>
  <c r="Q62" i="1"/>
  <c r="Z62" i="1" s="1"/>
  <c r="P62" i="1"/>
  <c r="Q61" i="1"/>
  <c r="Z61" i="1" s="1"/>
  <c r="AA61" i="1" s="1"/>
  <c r="P61" i="1"/>
  <c r="Q60" i="1"/>
  <c r="Z60" i="1" s="1"/>
  <c r="AA60" i="1" s="1"/>
  <c r="P60" i="1"/>
  <c r="Q59" i="1"/>
  <c r="Z59" i="1" s="1"/>
  <c r="AA59" i="1" s="1"/>
  <c r="P59" i="1"/>
  <c r="Q58" i="1"/>
  <c r="Z58" i="1" s="1"/>
  <c r="AA58" i="1" s="1"/>
  <c r="P58" i="1"/>
  <c r="Q57" i="1"/>
  <c r="Z57" i="1" s="1"/>
  <c r="AA57" i="1" s="1"/>
  <c r="P57" i="1"/>
  <c r="Q55" i="1"/>
  <c r="AC55" i="1" s="1"/>
  <c r="AC96" i="1" s="1"/>
  <c r="P55" i="1"/>
  <c r="Q54" i="1"/>
  <c r="Z54" i="1" s="1"/>
  <c r="P54" i="1"/>
  <c r="Q53" i="1"/>
  <c r="Z53" i="1" s="1"/>
  <c r="AA53" i="1" s="1"/>
  <c r="P53" i="1"/>
  <c r="Q52" i="1"/>
  <c r="Z52" i="1" s="1"/>
  <c r="AA52" i="1" s="1"/>
  <c r="P52" i="1"/>
  <c r="Q51" i="1"/>
  <c r="Z51" i="1" s="1"/>
  <c r="AA51" i="1" s="1"/>
  <c r="P51" i="1"/>
  <c r="Q50" i="1"/>
  <c r="Z50" i="1" s="1"/>
  <c r="AA50" i="1" s="1"/>
  <c r="P50" i="1"/>
  <c r="Q49" i="1"/>
  <c r="Z49" i="1" s="1"/>
  <c r="AA49" i="1" s="1"/>
  <c r="P49" i="1"/>
  <c r="Q48" i="1"/>
  <c r="Z48" i="1" s="1"/>
  <c r="AA48" i="1" s="1"/>
  <c r="P48" i="1"/>
  <c r="Q47" i="1"/>
  <c r="Z47" i="1" s="1"/>
  <c r="AA47" i="1" s="1"/>
  <c r="P47" i="1"/>
  <c r="Q46" i="1"/>
  <c r="Z46" i="1" s="1"/>
  <c r="AA46" i="1" s="1"/>
  <c r="P46" i="1"/>
  <c r="Q45" i="1"/>
  <c r="Z45" i="1" s="1"/>
  <c r="AA45" i="1" s="1"/>
  <c r="P45" i="1"/>
  <c r="Q44" i="1"/>
  <c r="Z44" i="1" s="1"/>
  <c r="AA44" i="1" s="1"/>
  <c r="P44" i="1"/>
  <c r="Q41" i="1"/>
  <c r="Z41" i="1" s="1"/>
  <c r="AA41" i="1" s="1"/>
  <c r="P41" i="1"/>
  <c r="Q43" i="1"/>
  <c r="Z43" i="1" s="1"/>
  <c r="AA43" i="1" s="1"/>
  <c r="P43" i="1"/>
  <c r="Q40" i="1"/>
  <c r="Z40" i="1" s="1"/>
  <c r="AA40" i="1" s="1"/>
  <c r="P40" i="1"/>
  <c r="Q42" i="1"/>
  <c r="Z42" i="1" s="1"/>
  <c r="AA42" i="1" s="1"/>
  <c r="P42" i="1"/>
  <c r="Q39" i="1"/>
  <c r="Z39" i="1" s="1"/>
  <c r="AA39" i="1" s="1"/>
  <c r="P39" i="1"/>
  <c r="Q38" i="1"/>
  <c r="Z38" i="1" s="1"/>
  <c r="AA38" i="1" s="1"/>
  <c r="P38" i="1"/>
  <c r="Q37" i="1"/>
  <c r="Z37" i="1" s="1"/>
  <c r="AA37" i="1" s="1"/>
  <c r="P37" i="1"/>
  <c r="Q36" i="1"/>
  <c r="Z36" i="1" s="1"/>
  <c r="P36" i="1"/>
  <c r="Q35" i="1"/>
  <c r="Z35" i="1" s="1"/>
  <c r="AA35" i="1" s="1"/>
  <c r="P35" i="1"/>
  <c r="Q34" i="1"/>
  <c r="Z34" i="1" s="1"/>
  <c r="AA34" i="1" s="1"/>
  <c r="P34" i="1"/>
  <c r="Q33" i="1"/>
  <c r="Z33" i="1" s="1"/>
  <c r="AA33" i="1" s="1"/>
  <c r="P33" i="1"/>
  <c r="Q32" i="1"/>
  <c r="Z32" i="1" s="1"/>
  <c r="AA32" i="1" s="1"/>
  <c r="P32" i="1"/>
  <c r="Q31" i="1"/>
  <c r="Z31" i="1" s="1"/>
  <c r="AA31" i="1" s="1"/>
  <c r="P31" i="1"/>
  <c r="Q30" i="1"/>
  <c r="P30" i="1"/>
  <c r="Q29" i="1"/>
  <c r="Z29" i="1" s="1"/>
  <c r="AA29" i="1" s="1"/>
  <c r="P29" i="1"/>
  <c r="Q28" i="1"/>
  <c r="Z28" i="1" s="1"/>
  <c r="AA28" i="1" s="1"/>
  <c r="P28" i="1"/>
  <c r="Q27" i="1"/>
  <c r="Z27" i="1" s="1"/>
  <c r="AA27" i="1" s="1"/>
  <c r="P27" i="1"/>
  <c r="Q26" i="1"/>
  <c r="Z26" i="1" s="1"/>
  <c r="AA26" i="1" s="1"/>
  <c r="P26" i="1"/>
  <c r="Q25" i="1"/>
  <c r="Z25" i="1" s="1"/>
  <c r="P25" i="1"/>
  <c r="Q24" i="1"/>
  <c r="Z24" i="1" s="1"/>
  <c r="AA24" i="1" s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7" i="1"/>
  <c r="Q23" i="1"/>
  <c r="Z23" i="1" s="1"/>
  <c r="AA23" i="1" s="1"/>
  <c r="Q22" i="1"/>
  <c r="Z22" i="1" s="1"/>
  <c r="AA22" i="1" s="1"/>
  <c r="Q21" i="1"/>
  <c r="Z21" i="1" s="1"/>
  <c r="AA21" i="1" s="1"/>
  <c r="Q20" i="1"/>
  <c r="Z20" i="1" s="1"/>
  <c r="Q19" i="1"/>
  <c r="Z19" i="1" s="1"/>
  <c r="AA19" i="1" s="1"/>
  <c r="Q18" i="1"/>
  <c r="Q17" i="1"/>
  <c r="Z17" i="1" s="1"/>
  <c r="AA17" i="1" s="1"/>
  <c r="Q16" i="1"/>
  <c r="Z16" i="1" s="1"/>
  <c r="AA16" i="1" s="1"/>
  <c r="Q15" i="1"/>
  <c r="Z15" i="1" s="1"/>
  <c r="AA15" i="1" s="1"/>
  <c r="Q14" i="1"/>
  <c r="Z14" i="1" s="1"/>
  <c r="AA14" i="1" s="1"/>
  <c r="Q13" i="1"/>
  <c r="Z13" i="1" s="1"/>
  <c r="AA13" i="1" s="1"/>
  <c r="Q12" i="1"/>
  <c r="Z12" i="1" s="1"/>
  <c r="AA12" i="1" s="1"/>
  <c r="Q11" i="1"/>
  <c r="Z11" i="1" s="1"/>
  <c r="AA11" i="1" s="1"/>
  <c r="Q10" i="1"/>
  <c r="Q9" i="1"/>
  <c r="Q8" i="1"/>
  <c r="Q7" i="1"/>
  <c r="P8" i="1"/>
  <c r="T101" i="1" l="1"/>
  <c r="Z18" i="1"/>
  <c r="Z3" i="1" s="1"/>
  <c r="Q3" i="1"/>
  <c r="AA36" i="1"/>
  <c r="Z106" i="1"/>
  <c r="AA69" i="1"/>
  <c r="Z108" i="1"/>
  <c r="AE105" i="1"/>
  <c r="AA54" i="1"/>
  <c r="Z107" i="1"/>
  <c r="AA79" i="1"/>
  <c r="Z109" i="1"/>
  <c r="Z7" i="1"/>
  <c r="AA7" i="1" s="1"/>
  <c r="AD105" i="1"/>
  <c r="AB107" i="1"/>
  <c r="AD106" i="1"/>
  <c r="AA108" i="1"/>
  <c r="AD108" i="1"/>
  <c r="AA106" i="1"/>
  <c r="AA107" i="1"/>
  <c r="AB96" i="1"/>
  <c r="AB99" i="1" s="1"/>
  <c r="AD96" i="1"/>
  <c r="AD98" i="1"/>
  <c r="AC107" i="1"/>
  <c r="AD107" i="1"/>
  <c r="AA97" i="1"/>
  <c r="AC108" i="1"/>
  <c r="AE99" i="1"/>
  <c r="AE101" i="1" s="1"/>
  <c r="AD109" i="1"/>
  <c r="AD95" i="1"/>
  <c r="AB3" i="1"/>
  <c r="AA96" i="1"/>
  <c r="AD94" i="1"/>
  <c r="AA95" i="1"/>
  <c r="AD97" i="1"/>
  <c r="AC99" i="1"/>
  <c r="AC101" i="1" s="1"/>
  <c r="AC3" i="1"/>
  <c r="AA88" i="1"/>
  <c r="AA109" i="1" s="1"/>
  <c r="AK11" i="1"/>
  <c r="Z96" i="1"/>
  <c r="Z95" i="1"/>
  <c r="Z97" i="1"/>
  <c r="Z98" i="1"/>
  <c r="AL11" i="1"/>
  <c r="AK10" i="1"/>
  <c r="AK13" i="1"/>
  <c r="AL13" i="1"/>
  <c r="AL12" i="1"/>
  <c r="AK12" i="1"/>
  <c r="AK7" i="1"/>
  <c r="AK8" i="1"/>
  <c r="AL10" i="1"/>
  <c r="AK9" i="1"/>
  <c r="AL8" i="1"/>
  <c r="AL9" i="1"/>
  <c r="Z10" i="1"/>
  <c r="AA10" i="1" s="1"/>
  <c r="Z9" i="1"/>
  <c r="AA9" i="1" s="1"/>
  <c r="Z8" i="1"/>
  <c r="AD110" i="1" l="1"/>
  <c r="AD112" i="1" s="1"/>
  <c r="AC110" i="1"/>
  <c r="AC112" i="1" s="1"/>
  <c r="AE110" i="1"/>
  <c r="AE112" i="1" s="1"/>
  <c r="AB110" i="1"/>
  <c r="AB112" i="1" s="1"/>
  <c r="AB101" i="1"/>
  <c r="Z105" i="1"/>
  <c r="AD99" i="1"/>
  <c r="AD101" i="1" s="1"/>
  <c r="AA98" i="1"/>
  <c r="AL7" i="1"/>
  <c r="AL15" i="1" s="1"/>
  <c r="AA8" i="1"/>
  <c r="Z94" i="1"/>
  <c r="Z99" i="1" s="1"/>
  <c r="Z101" i="1" s="1"/>
  <c r="AK15" i="1"/>
  <c r="Z110" i="1" l="1"/>
  <c r="Z112" i="1" s="1"/>
  <c r="AA105" i="1"/>
  <c r="AA94" i="1"/>
  <c r="AA99" i="1" s="1"/>
  <c r="AA101" i="1" s="1"/>
  <c r="AA110" i="1" l="1"/>
  <c r="AA112" i="1" s="1"/>
</calcChain>
</file>

<file path=xl/sharedStrings.xml><?xml version="1.0" encoding="utf-8"?>
<sst xmlns="http://schemas.openxmlformats.org/spreadsheetml/2006/main" count="1312" uniqueCount="377">
  <si>
    <t>No.</t>
  </si>
  <si>
    <t>Eqipment No.</t>
  </si>
  <si>
    <t>Equipment Title</t>
  </si>
  <si>
    <t>Qty</t>
  </si>
  <si>
    <t>repair</t>
  </si>
  <si>
    <t>Remark</t>
  </si>
  <si>
    <t>Foundation</t>
  </si>
  <si>
    <t>Area</t>
  </si>
  <si>
    <t>P&amp;ID</t>
  </si>
  <si>
    <t>ClO2 Plant</t>
  </si>
  <si>
    <t>42-201</t>
  </si>
  <si>
    <t>Sodium Chlorate Electrolyzer #1</t>
  </si>
  <si>
    <t>42-202</t>
  </si>
  <si>
    <t>42-204</t>
  </si>
  <si>
    <t>42-203</t>
  </si>
  <si>
    <t>Sodium Chlorate Electrolyzer #2</t>
  </si>
  <si>
    <t>Sodium Chlorate Electrolyzer #3</t>
  </si>
  <si>
    <t>Sodium Chlorate Electrolyzer #4</t>
  </si>
  <si>
    <r>
      <t>Vol. (m</t>
    </r>
    <r>
      <rPr>
        <b/>
        <sz val="11"/>
        <color theme="1"/>
        <rFont val="Calibri"/>
        <family val="2"/>
      </rPr>
      <t>³)</t>
    </r>
  </si>
  <si>
    <t>42-210</t>
  </si>
  <si>
    <t>Chlorate Reactor</t>
  </si>
  <si>
    <t>42-211</t>
  </si>
  <si>
    <t>Electrolyte Cooler</t>
  </si>
  <si>
    <t>42-220</t>
  </si>
  <si>
    <t>Chlorate Liquor Holding Tank</t>
  </si>
  <si>
    <t>42-222</t>
  </si>
  <si>
    <t>Strong Chlorate Feed Tank</t>
  </si>
  <si>
    <t>42-223</t>
  </si>
  <si>
    <t>Strong Chlorate Feed Pump#1</t>
  </si>
  <si>
    <t>1450/1451</t>
  </si>
  <si>
    <t>42-224</t>
  </si>
  <si>
    <t>Strong Chlorate Feed Pump#2</t>
  </si>
  <si>
    <t>42-230</t>
  </si>
  <si>
    <t>Dioxide Generator#1</t>
  </si>
  <si>
    <t>Width</t>
  </si>
  <si>
    <t>Length</t>
  </si>
  <si>
    <t>Height</t>
  </si>
  <si>
    <t>Civil Foundation Size (m)</t>
  </si>
  <si>
    <r>
      <t>Area (m</t>
    </r>
    <r>
      <rPr>
        <b/>
        <sz val="11"/>
        <color theme="1"/>
        <rFont val="Calibri"/>
        <family val="2"/>
      </rPr>
      <t>²)</t>
    </r>
  </si>
  <si>
    <t>42-240</t>
  </si>
  <si>
    <t>Dioxide Generator#2</t>
  </si>
  <si>
    <t>42-231</t>
  </si>
  <si>
    <t>Chlorine Dioxide Absorber#1</t>
  </si>
  <si>
    <t>42-241</t>
  </si>
  <si>
    <t>Chlorine Dioxide Absorber#2</t>
  </si>
  <si>
    <t>42-232</t>
  </si>
  <si>
    <t>Chlorine Dioxide Transfer Pump#1</t>
  </si>
  <si>
    <t>Chlorine Dioxide Transfer Pump#2</t>
  </si>
  <si>
    <t>42-235</t>
  </si>
  <si>
    <t>Weak Chlorine Evaporator</t>
  </si>
  <si>
    <t>42-236</t>
  </si>
  <si>
    <t>Weak Chlorine Pump</t>
  </si>
  <si>
    <t>42-238</t>
  </si>
  <si>
    <t>Dilution Air Compressor</t>
  </si>
  <si>
    <t>42-250</t>
  </si>
  <si>
    <t>Hydrogen Scrubber</t>
  </si>
  <si>
    <t>Hydrogen Scrubber Pump#1</t>
  </si>
  <si>
    <t>Hydrogen Scrubber Pump#2</t>
  </si>
  <si>
    <t>42-251</t>
  </si>
  <si>
    <t>42-252</t>
  </si>
  <si>
    <t>42-254</t>
  </si>
  <si>
    <t>Hydrogen Scrubber Cooler</t>
  </si>
  <si>
    <t>42-268</t>
  </si>
  <si>
    <t xml:space="preserve">HCl Transfer Pump </t>
  </si>
  <si>
    <t>42-267</t>
  </si>
  <si>
    <t>HCl Pump Tank</t>
  </si>
  <si>
    <t>42-285</t>
  </si>
  <si>
    <t>Seal Water Tank</t>
  </si>
  <si>
    <t>42-286</t>
  </si>
  <si>
    <t>Seal Water Pump#1</t>
  </si>
  <si>
    <t>42-287</t>
  </si>
  <si>
    <t>Seal Water Pump#2</t>
  </si>
  <si>
    <t>El. 6500 Concrete Floor</t>
  </si>
  <si>
    <t>Chloralkali Plant</t>
  </si>
  <si>
    <t>42-801</t>
  </si>
  <si>
    <t>Brine Heat Exchanger</t>
  </si>
  <si>
    <t>42-803</t>
  </si>
  <si>
    <t>Deionized Brine Storage Tank</t>
  </si>
  <si>
    <t>42-804</t>
  </si>
  <si>
    <t>42-805</t>
  </si>
  <si>
    <t>Deionized Brine Storage Pump#1</t>
  </si>
  <si>
    <t>Deionized Brine Storage Pump#2</t>
  </si>
  <si>
    <t>42-854</t>
  </si>
  <si>
    <t>Catholyte Heat Exchanger</t>
  </si>
  <si>
    <t>Y</t>
  </si>
  <si>
    <t>N</t>
  </si>
  <si>
    <t>42-840</t>
  </si>
  <si>
    <t>Weak Brine Tank</t>
  </si>
  <si>
    <t>42-841</t>
  </si>
  <si>
    <t>Weak Brine Pump#1</t>
  </si>
  <si>
    <t>42-842</t>
  </si>
  <si>
    <t>Weak Brine Pump#2</t>
  </si>
  <si>
    <t>42-847</t>
  </si>
  <si>
    <t>Chlorine Candle Filter</t>
  </si>
  <si>
    <t>42-850</t>
  </si>
  <si>
    <t>Catholyte Tank</t>
  </si>
  <si>
    <t>42-851</t>
  </si>
  <si>
    <t>Catholyte Pump#1</t>
  </si>
  <si>
    <t>42-852</t>
  </si>
  <si>
    <t>Catholyte Pump#2</t>
  </si>
  <si>
    <t>42-864</t>
  </si>
  <si>
    <t>Sulphur Dioxide Solution</t>
  </si>
  <si>
    <t>42-869</t>
  </si>
  <si>
    <t>Dechlorination Gas Cooler</t>
  </si>
  <si>
    <t>42-871</t>
  </si>
  <si>
    <t>Cell Caustic Cooler</t>
  </si>
  <si>
    <t>42-873</t>
  </si>
  <si>
    <t>Intermediate Caustic Head Tank</t>
  </si>
  <si>
    <t>42-881</t>
  </si>
  <si>
    <t>Hypo Tower Pump#1</t>
  </si>
  <si>
    <t>42-882</t>
  </si>
  <si>
    <t>Hypo Tower Pump#2</t>
  </si>
  <si>
    <t>Brine Treatment</t>
  </si>
  <si>
    <t>42-720</t>
  </si>
  <si>
    <t>Brine Treatment tank</t>
  </si>
  <si>
    <t>42-735</t>
  </si>
  <si>
    <t>Clarified Brine Tank</t>
  </si>
  <si>
    <t>42-736</t>
  </si>
  <si>
    <t>Clarified Brine Pump</t>
  </si>
  <si>
    <t>42-732</t>
  </si>
  <si>
    <t>Coagulant Metering Pump</t>
  </si>
  <si>
    <t>42-725</t>
  </si>
  <si>
    <t>Brine Sludge Pump#1</t>
  </si>
  <si>
    <t>42-726</t>
  </si>
  <si>
    <t>Brine Sludge Pump#2</t>
  </si>
  <si>
    <t>42-740</t>
  </si>
  <si>
    <t>Brine Filter#1</t>
  </si>
  <si>
    <t>42-741</t>
  </si>
  <si>
    <t>Brine Filter#2</t>
  </si>
  <si>
    <t>42-752</t>
  </si>
  <si>
    <t>Filter Aid Pump</t>
  </si>
  <si>
    <t>42-757</t>
  </si>
  <si>
    <t>Filter Precoat Pump</t>
  </si>
  <si>
    <t>42-764</t>
  </si>
  <si>
    <t>Sodium Carbonate Head Tank</t>
  </si>
  <si>
    <t>42-714</t>
  </si>
  <si>
    <t>Lixator Pump</t>
  </si>
  <si>
    <t>Salt Storage</t>
  </si>
  <si>
    <t>42-326</t>
  </si>
  <si>
    <t>Chilled Water Circulation Pump</t>
  </si>
  <si>
    <t>Chiller Area</t>
  </si>
  <si>
    <t>42-331</t>
  </si>
  <si>
    <t>Condensate Pump</t>
  </si>
  <si>
    <t>42-316</t>
  </si>
  <si>
    <t>Chlorine Dioxide Supply Pump#1</t>
  </si>
  <si>
    <t>42-317</t>
  </si>
  <si>
    <t>Chlorine Dioxide Supply Pump#2</t>
  </si>
  <si>
    <t>42-353</t>
  </si>
  <si>
    <t>Sulphur Pump#1</t>
  </si>
  <si>
    <t>Sulphur Area</t>
  </si>
  <si>
    <t>42-354</t>
  </si>
  <si>
    <t>Sulphur Pump#2</t>
  </si>
  <si>
    <t>42-368</t>
  </si>
  <si>
    <t>SO2 Cooler Tower Recirculation Pump</t>
  </si>
  <si>
    <t>42-373</t>
  </si>
  <si>
    <t>SO2 Solution Transfer Pump</t>
  </si>
  <si>
    <t>42-372</t>
  </si>
  <si>
    <t>SO2 Air Fan</t>
  </si>
  <si>
    <t>42-376</t>
  </si>
  <si>
    <t>SO2 Solution Supply Pump#1</t>
  </si>
  <si>
    <t>42-377</t>
  </si>
  <si>
    <t>SO2 Solution Supply Pump#2</t>
  </si>
  <si>
    <t>42-502</t>
  </si>
  <si>
    <t>Caustic Storage Tank Pump#1</t>
  </si>
  <si>
    <t>Caustic Area</t>
  </si>
  <si>
    <t>42-503</t>
  </si>
  <si>
    <t>Caustic Storage Tank Pump#2</t>
  </si>
  <si>
    <t>42-510</t>
  </si>
  <si>
    <t>Caustic Dissolving Tank</t>
  </si>
  <si>
    <t>42-521</t>
  </si>
  <si>
    <t>Strong Sulphuric Acid Storage Pump</t>
  </si>
  <si>
    <t>42-530</t>
  </si>
  <si>
    <t>Diliute Sulphuric Acid Storage Tank</t>
  </si>
  <si>
    <t>42-535</t>
  </si>
  <si>
    <t>Dilute Sulphuric Acid Cooler</t>
  </si>
  <si>
    <t>42-541</t>
  </si>
  <si>
    <t>HCl Storage Tank#2</t>
  </si>
  <si>
    <t>HCl Storage Tank#1</t>
  </si>
  <si>
    <t>42-540</t>
  </si>
  <si>
    <t>42-542</t>
  </si>
  <si>
    <t>HCl Supply Pump</t>
  </si>
  <si>
    <t>Foundation Repair</t>
  </si>
  <si>
    <t>Area m²</t>
  </si>
  <si>
    <t>Volume m³</t>
  </si>
  <si>
    <t>42-426</t>
  </si>
  <si>
    <t>Electric Heater</t>
  </si>
  <si>
    <t>Air Separation Area</t>
  </si>
  <si>
    <t>Pipe Rack FDN  -&gt; all Reuse</t>
  </si>
  <si>
    <t>50% Considered</t>
  </si>
  <si>
    <t>Only Crack Filling by Filler &amp; Nnon Shrinkage Grouting</t>
  </si>
  <si>
    <t>Pump Base Plate (25mmT), 117kg/Base Plate, Painting Included</t>
  </si>
  <si>
    <t>Area Cleaning To be Calculated</t>
  </si>
  <si>
    <t>CLO2 Plant</t>
  </si>
  <si>
    <t>72_84_87</t>
  </si>
  <si>
    <t>Chlorakali Plant</t>
  </si>
  <si>
    <t>71_91</t>
  </si>
  <si>
    <t>Salt Storage &amp; Brine Treatment</t>
  </si>
  <si>
    <t>78_83_85</t>
  </si>
  <si>
    <t>SO2 Plant, CLO2 Storage &amp; Chiller Plant</t>
  </si>
  <si>
    <t>77_74_79_80_81_90</t>
  </si>
  <si>
    <t>Na2SO4_NaOH_HCL_H2SO4</t>
  </si>
  <si>
    <t>Grouting</t>
  </si>
  <si>
    <t>Dismantlement</t>
  </si>
  <si>
    <t>LIST - DELETED ITEM</t>
  </si>
  <si>
    <t>CHEMICAL PLANT - KN PULP MILL</t>
  </si>
  <si>
    <t>Area Name</t>
  </si>
  <si>
    <t>Equip. No.</t>
  </si>
  <si>
    <t>Name</t>
  </si>
  <si>
    <t>42-215</t>
  </si>
  <si>
    <t>Dilution Air Fan</t>
  </si>
  <si>
    <t>42-229</t>
  </si>
  <si>
    <t>Strong Chlorate Chiller</t>
  </si>
  <si>
    <t>42-234</t>
  </si>
  <si>
    <t>Weak Chlorine Blower#1 Oil Pump</t>
  </si>
  <si>
    <t>42-237</t>
  </si>
  <si>
    <t>Generator Evaporator Condenser</t>
  </si>
  <si>
    <t>42-239</t>
  </si>
  <si>
    <t>Weak Chlorine Blower#1 Oil Cooling Fan</t>
  </si>
  <si>
    <t>MoDo-Chemetics Chlorine Dioxide Generator#2</t>
  </si>
  <si>
    <t>42-242</t>
  </si>
  <si>
    <t>42-243</t>
  </si>
  <si>
    <t>Weak Chlorine Blower#2</t>
  </si>
  <si>
    <t>42-244</t>
  </si>
  <si>
    <t>Weak Chlorine Blower #2 Oil Pump</t>
  </si>
  <si>
    <t>42-249</t>
  </si>
  <si>
    <t>Weak Chlorine Blower#2 Oil Cooling Fan</t>
  </si>
  <si>
    <t>42-263</t>
  </si>
  <si>
    <t>Chlorine Flame Arrestor#1</t>
  </si>
  <si>
    <t>42-264</t>
  </si>
  <si>
    <t>HCl Start-Up Fan#1</t>
  </si>
  <si>
    <t>42-266</t>
  </si>
  <si>
    <t>HCl Density Pot#1</t>
  </si>
  <si>
    <t>42-270</t>
  </si>
  <si>
    <t>HCl Synthesis Unit#2</t>
  </si>
  <si>
    <t>42-271</t>
  </si>
  <si>
    <t>Tail gas Scrubber#2</t>
  </si>
  <si>
    <t>42-273</t>
  </si>
  <si>
    <t>Chlorine Flame Arrestor#2</t>
  </si>
  <si>
    <t>42-274</t>
  </si>
  <si>
    <t>HCl Start-Up Fan#2</t>
  </si>
  <si>
    <t>42-275</t>
  </si>
  <si>
    <t>Hydrogen Flame Arrestor#2</t>
  </si>
  <si>
    <t>42-276</t>
  </si>
  <si>
    <t>HCl Density Pot#2</t>
  </si>
  <si>
    <t>42-531</t>
  </si>
  <si>
    <t>Dilute Sulphuric Acid Pump</t>
  </si>
  <si>
    <t>42-533</t>
  </si>
  <si>
    <t>Dilute Sulphuric Acid Mixer</t>
  </si>
  <si>
    <t>42-560</t>
  </si>
  <si>
    <t>Magnesium Sulphate Bag Unloader</t>
  </si>
  <si>
    <t>42-561</t>
  </si>
  <si>
    <t>Magnesium Sulphate Mix Tank</t>
  </si>
  <si>
    <t>42-562</t>
  </si>
  <si>
    <t>Magnesium Sulphate Mix Tank Agitator</t>
  </si>
  <si>
    <t>42-563</t>
  </si>
  <si>
    <t>Magnesium Sulphate Transfer Pump</t>
  </si>
  <si>
    <t>42-565</t>
  </si>
  <si>
    <t>Magnesium Sulphate Solution Storage Tank</t>
  </si>
  <si>
    <t>42-566</t>
  </si>
  <si>
    <t>Magnesium Sulphate solution Supply Pump#1</t>
  </si>
  <si>
    <t>42-567</t>
  </si>
  <si>
    <t>Magnesium Sulphate solution Supply Pump#2</t>
  </si>
  <si>
    <t>42-569</t>
  </si>
  <si>
    <t>Magnesium Sulphate Crane</t>
  </si>
  <si>
    <t>42-702</t>
  </si>
  <si>
    <t>Sallt Unloading Hopper</t>
  </si>
  <si>
    <t>42-703</t>
  </si>
  <si>
    <t>Salt Unloading Belt Feeder</t>
  </si>
  <si>
    <t>42-704</t>
  </si>
  <si>
    <t>Salt Unloading Sump Pump</t>
  </si>
  <si>
    <t>42-706</t>
  </si>
  <si>
    <t>Salt Stacking Tripper</t>
  </si>
  <si>
    <t>42-708</t>
  </si>
  <si>
    <t>Salt Stacking Conveyor</t>
  </si>
  <si>
    <t>42-750</t>
  </si>
  <si>
    <t>Filter Aid Tank</t>
  </si>
  <si>
    <t>42-751</t>
  </si>
  <si>
    <t>Filter Aid Tank Agitator</t>
  </si>
  <si>
    <t>42-755</t>
  </si>
  <si>
    <t>Filter Precoat Tank</t>
  </si>
  <si>
    <t>42-756</t>
  </si>
  <si>
    <t>Filter Precoat Tank Agitator</t>
  </si>
  <si>
    <t>CL Liquefection &amp; CL Storage</t>
  </si>
  <si>
    <t>42-901</t>
  </si>
  <si>
    <t>Chlorine Drying Tower#1</t>
  </si>
  <si>
    <t>42-902</t>
  </si>
  <si>
    <t>Chlorine Drying Tower#2</t>
  </si>
  <si>
    <t>42-904</t>
  </si>
  <si>
    <t>Sulphuric Acid Circulation Pump#1</t>
  </si>
  <si>
    <t>42-905</t>
  </si>
  <si>
    <t>Sulphuric Acid Circulation Pump#2</t>
  </si>
  <si>
    <t>42-906</t>
  </si>
  <si>
    <t>Sulphuric Acid Circulation Pump#3</t>
  </si>
  <si>
    <t>42-908</t>
  </si>
  <si>
    <t>Sulphuric Acid Cooler#1</t>
  </si>
  <si>
    <t>42-909</t>
  </si>
  <si>
    <t>Sulphuric Acid Cooler#2</t>
  </si>
  <si>
    <t>42-910</t>
  </si>
  <si>
    <t>Sulphuric Acid Dechlorination Tower</t>
  </si>
  <si>
    <t>42-912</t>
  </si>
  <si>
    <t>Chlorine Compressor Package</t>
  </si>
  <si>
    <t>42-912-02</t>
  </si>
  <si>
    <t>Chlorine Compressor Suction Pot</t>
  </si>
  <si>
    <t>42-912-03</t>
  </si>
  <si>
    <t>Chlorine Compressor Acid Cooler</t>
  </si>
  <si>
    <t>42-912-04</t>
  </si>
  <si>
    <t>Sulphuric Acid Separator</t>
  </si>
  <si>
    <t>42-914</t>
  </si>
  <si>
    <t>Sulphuric Acid Mist Separator</t>
  </si>
  <si>
    <t>42-916</t>
  </si>
  <si>
    <t>Chlorine Liquefier Package</t>
  </si>
  <si>
    <t>42-916-02</t>
  </si>
  <si>
    <t>Chlorine Liquefier Exchanger</t>
  </si>
  <si>
    <t>42-917</t>
  </si>
  <si>
    <t>Chlorine Liquefier Package Oil Pump</t>
  </si>
  <si>
    <t>42-919</t>
  </si>
  <si>
    <t>Dechlorination Gas Ejector</t>
  </si>
  <si>
    <t>42-921</t>
  </si>
  <si>
    <t>Chlorine Storage Tank#1</t>
  </si>
  <si>
    <t>42-922</t>
  </si>
  <si>
    <t>Chlorine Storage Tank#2</t>
  </si>
  <si>
    <t>42-923</t>
  </si>
  <si>
    <t>Chlorine Storage Tank#3</t>
  </si>
  <si>
    <t>42-925</t>
  </si>
  <si>
    <t>Chlorine Storage Area Sump Pump</t>
  </si>
  <si>
    <t>42-929</t>
  </si>
  <si>
    <t>Chlorine Vaporizer#1</t>
  </si>
  <si>
    <t>42-930</t>
  </si>
  <si>
    <t>Chlorine Vapurizer#2</t>
  </si>
  <si>
    <t>42-931</t>
  </si>
  <si>
    <t>Chlorine Superheater</t>
  </si>
  <si>
    <t>42-940</t>
  </si>
  <si>
    <t>Chlorine Container Filling Scale</t>
  </si>
  <si>
    <t>42-942</t>
  </si>
  <si>
    <t>Container Hoist</t>
  </si>
  <si>
    <t>42-944</t>
  </si>
  <si>
    <t>Liquid Chlorine Catch Pot</t>
  </si>
  <si>
    <t>42-951-01 ~ 08</t>
  </si>
  <si>
    <t>Chlorine Container#1 ~ #8</t>
  </si>
  <si>
    <t>Q'ty</t>
  </si>
  <si>
    <t>Con'c</t>
  </si>
  <si>
    <t>Filler</t>
  </si>
  <si>
    <t>Painting</t>
  </si>
  <si>
    <t>m3</t>
  </si>
  <si>
    <t>m2</t>
  </si>
  <si>
    <t>Item Deleted</t>
  </si>
  <si>
    <t>Item Deleted, Not apply Only Crack Filling by Filler &amp; Non Shrinkage Grouting</t>
  </si>
  <si>
    <t>Storage Wall - Front</t>
  </si>
  <si>
    <t>Storage Wall - Side</t>
  </si>
  <si>
    <t>Plastering
T=18mm</t>
  </si>
  <si>
    <t>Item</t>
  </si>
  <si>
    <t>Set</t>
  </si>
  <si>
    <t>SUM</t>
  </si>
  <si>
    <t>Salt Storage Shelter - Wall</t>
  </si>
  <si>
    <t>Balance</t>
  </si>
  <si>
    <t>Actual Civil Foundation Size (m)</t>
  </si>
  <si>
    <t>Vol. (m³)</t>
  </si>
  <si>
    <t>Q'ty (Actual)</t>
  </si>
  <si>
    <t>Actual</t>
  </si>
  <si>
    <t>Concrete K250</t>
  </si>
  <si>
    <t>Rp/m3</t>
  </si>
  <si>
    <t>Rp.</t>
  </si>
  <si>
    <t>Storage Floor</t>
  </si>
  <si>
    <t>Epoxy Painting</t>
  </si>
  <si>
    <t>Rebar Qty</t>
  </si>
  <si>
    <t>D22</t>
  </si>
  <si>
    <t>D19</t>
  </si>
  <si>
    <t>D16</t>
  </si>
  <si>
    <t>L (m)</t>
  </si>
  <si>
    <t>Total</t>
  </si>
  <si>
    <t>Unit wt</t>
  </si>
  <si>
    <t>Total wt</t>
  </si>
  <si>
    <t>Note : weight in Kg</t>
  </si>
  <si>
    <t>Weight</t>
  </si>
  <si>
    <t>D13</t>
  </si>
  <si>
    <t>D10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</si>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</sst>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_-;\-* #,##0.0_-;_-* &quot;-&quot;??_-;_-@_-"/>
    <numFmt numFmtId="165" formatCode="_-* #,##0.00_-;\-* #,##0.00_-;_-* &quot;-&quot;?_-;_-@_-"/>
    <numFmt numFmtId="166" formatCode="_-* #,##0_-;\-* #,##0_-;_-* &quot;-&quot;??_-;_-@_-"/>
    <numFmt numFmtId="167" formatCode="_-* #,##0.0_-;\-* #,##0.0_-;_-* &quot;-&quot;?_-;_-@_-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3" fontId="0" fillId="0" borderId="0" xfId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8" fillId="0" borderId="1" xfId="0" applyFont="1" applyBorder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3" fontId="5" fillId="0" borderId="1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vertical="center" wrapText="1"/>
    </xf>
    <xf numFmtId="43" fontId="5" fillId="0" borderId="1" xfId="1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43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1" xfId="0" applyNumberFormat="1" applyBorder="1"/>
    <xf numFmtId="0" fontId="2" fillId="0" borderId="1" xfId="0" applyFont="1" applyBorder="1"/>
    <xf numFmtId="167" fontId="2" fillId="0" borderId="1" xfId="0" applyNumberFormat="1" applyFont="1" applyBorder="1" applyAlignment="1">
      <alignment horizontal="center" vertic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 vertical="center"/>
    </xf>
    <xf numFmtId="2" fontId="0" fillId="5" borderId="1" xfId="0" applyNumberForma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9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7597-163E-42D5-A9B1-225C1B0336C1}">
  <dimension ref="A1:AL118"/>
  <sheetViews>
    <sheetView zoomScale="85" zoomScaleNormal="85" zoomScaleSheetLayoutView="70" workbookViewId="0">
      <pane xSplit="1" ySplit="6" topLeftCell="B81" activePane="bottomRight" state="frozen"/>
      <selection pane="topRight" activeCell="B1" sqref="B1"/>
      <selection pane="bottomLeft" activeCell="A7" sqref="A7"/>
      <selection pane="bottomRight" activeCell="G99" sqref="G99"/>
    </sheetView>
  </sheetViews>
  <sheetFormatPr defaultRowHeight="14.4" x14ac:dyDescent="0.3"/>
  <cols>
    <col min="1" max="1" width="5" style="1" customWidth="1"/>
    <col min="2" max="2" width="16.109375" style="1" bestFit="1" customWidth="1"/>
    <col min="3" max="3" width="9.44140625" style="1" bestFit="1" customWidth="1"/>
    <col min="4" max="4" width="17.5546875" style="1" bestFit="1" customWidth="1"/>
    <col min="5" max="5" width="31.5546875" style="13" bestFit="1" customWidth="1"/>
    <col min="6" max="6" width="9.33203125" style="1" customWidth="1"/>
    <col min="7" max="7" width="33.5546875" style="1" customWidth="1"/>
    <col min="8" max="10" width="8.33203125" style="1" customWidth="1"/>
    <col min="11" max="11" width="9.109375" style="1" customWidth="1"/>
    <col min="12" max="12" width="8.33203125" style="1" customWidth="1"/>
    <col min="13" max="15" width="8.109375" style="1" customWidth="1"/>
    <col min="16" max="17" width="9.33203125" style="1" customWidth="1"/>
    <col min="18" max="18" width="5.88671875" style="1" customWidth="1"/>
    <col min="19" max="19" width="6.109375" style="1" bestFit="1" customWidth="1"/>
    <col min="20" max="31" width="9.33203125" style="1" customWidth="1"/>
    <col min="32" max="32" width="22.88671875" style="1" bestFit="1" customWidth="1"/>
    <col min="35" max="35" width="5.109375" style="1" customWidth="1"/>
    <col min="36" max="36" width="21.6640625" style="1" customWidth="1"/>
    <col min="37" max="38" width="11.109375" style="1" customWidth="1"/>
  </cols>
  <sheetData>
    <row r="1" spans="1:38" x14ac:dyDescent="0.3">
      <c r="G1" s="1" t="s">
        <v>187</v>
      </c>
    </row>
    <row r="2" spans="1:38" x14ac:dyDescent="0.3">
      <c r="A2" s="8" t="s">
        <v>181</v>
      </c>
      <c r="G2" s="12" t="s">
        <v>191</v>
      </c>
      <c r="H2" s="29"/>
      <c r="I2" s="29"/>
      <c r="J2" s="29"/>
      <c r="K2" s="29"/>
      <c r="L2" s="29"/>
    </row>
    <row r="3" spans="1:38" x14ac:dyDescent="0.3">
      <c r="Q3" s="16">
        <f>SUM(Q6:Q89)</f>
        <v>397.43014751999988</v>
      </c>
      <c r="T3" s="16">
        <f>SUM(T6:T89)</f>
        <v>484.80566900000002</v>
      </c>
      <c r="U3" s="16">
        <f>SUM(U6:U89)</f>
        <v>460.96574900000002</v>
      </c>
      <c r="Z3" s="16">
        <f>SUM(Z6:Z89)</f>
        <v>489.70056752000016</v>
      </c>
      <c r="AA3" s="16">
        <f>SUM(AA6:AA89)</f>
        <v>466.54207008000014</v>
      </c>
      <c r="AB3" s="16">
        <f t="shared" ref="AB3:AC3" si="0">SUM(AB6:AB88)</f>
        <v>288.95999999999998</v>
      </c>
      <c r="AC3" s="16">
        <f t="shared" si="0"/>
        <v>0.48875000000000002</v>
      </c>
      <c r="AD3" s="16">
        <f>SUM(AD6:AD89)</f>
        <v>15.468747000000018</v>
      </c>
      <c r="AE3" s="16">
        <f>SUM(AE6:AE89)</f>
        <v>4.6800000000000006</v>
      </c>
      <c r="AG3" s="1"/>
      <c r="AH3" s="1"/>
    </row>
    <row r="4" spans="1:38" ht="27" customHeight="1" x14ac:dyDescent="0.3">
      <c r="A4" s="76" t="s">
        <v>0</v>
      </c>
      <c r="B4" s="76" t="s">
        <v>7</v>
      </c>
      <c r="C4" s="76" t="s">
        <v>8</v>
      </c>
      <c r="D4" s="82" t="s">
        <v>7</v>
      </c>
      <c r="E4" s="14"/>
      <c r="F4" s="81" t="s">
        <v>1</v>
      </c>
      <c r="G4" s="76" t="s">
        <v>2</v>
      </c>
      <c r="H4" s="84" t="s">
        <v>355</v>
      </c>
      <c r="I4" s="85"/>
      <c r="J4" s="85"/>
      <c r="K4" s="86" t="s">
        <v>38</v>
      </c>
      <c r="L4" s="86" t="s">
        <v>356</v>
      </c>
      <c r="M4" s="78" t="s">
        <v>37</v>
      </c>
      <c r="N4" s="79"/>
      <c r="O4" s="80"/>
      <c r="P4" s="82" t="s">
        <v>38</v>
      </c>
      <c r="Q4" s="78" t="s">
        <v>6</v>
      </c>
      <c r="R4" s="79"/>
      <c r="S4" s="80"/>
      <c r="T4" s="88" t="s">
        <v>357</v>
      </c>
      <c r="U4" s="89"/>
      <c r="V4" s="89"/>
      <c r="W4" s="89"/>
      <c r="X4" s="89"/>
      <c r="Y4" s="90"/>
      <c r="Z4" s="25" t="s">
        <v>339</v>
      </c>
      <c r="AA4" s="26"/>
      <c r="AB4" s="26"/>
      <c r="AC4" s="26"/>
      <c r="AD4" s="26"/>
      <c r="AE4" s="26"/>
      <c r="AF4" s="76" t="s">
        <v>5</v>
      </c>
      <c r="AI4" s="76" t="s">
        <v>0</v>
      </c>
      <c r="AJ4" s="76" t="s">
        <v>7</v>
      </c>
      <c r="AK4" s="77" t="s">
        <v>181</v>
      </c>
      <c r="AL4" s="77"/>
    </row>
    <row r="5" spans="1:38" ht="28.8" x14ac:dyDescent="0.3">
      <c r="A5" s="76"/>
      <c r="B5" s="76"/>
      <c r="C5" s="76"/>
      <c r="D5" s="83"/>
      <c r="E5" s="15"/>
      <c r="F5" s="81"/>
      <c r="G5" s="76"/>
      <c r="H5" s="51" t="s">
        <v>34</v>
      </c>
      <c r="I5" s="51" t="s">
        <v>35</v>
      </c>
      <c r="J5" s="51" t="s">
        <v>36</v>
      </c>
      <c r="K5" s="87"/>
      <c r="L5" s="87"/>
      <c r="M5" s="2" t="s">
        <v>34</v>
      </c>
      <c r="N5" s="2" t="s">
        <v>35</v>
      </c>
      <c r="O5" s="2" t="s">
        <v>36</v>
      </c>
      <c r="P5" s="83"/>
      <c r="Q5" s="2" t="s">
        <v>18</v>
      </c>
      <c r="R5" s="2" t="s">
        <v>3</v>
      </c>
      <c r="S5" s="2" t="s">
        <v>4</v>
      </c>
      <c r="T5" s="52" t="s">
        <v>202</v>
      </c>
      <c r="U5" s="52" t="s">
        <v>340</v>
      </c>
      <c r="V5" s="52" t="s">
        <v>349</v>
      </c>
      <c r="W5" s="52" t="s">
        <v>341</v>
      </c>
      <c r="X5" s="52" t="s">
        <v>201</v>
      </c>
      <c r="Y5" s="52" t="s">
        <v>342</v>
      </c>
      <c r="Z5" s="9" t="s">
        <v>202</v>
      </c>
      <c r="AA5" s="9" t="s">
        <v>340</v>
      </c>
      <c r="AB5" s="9" t="s">
        <v>349</v>
      </c>
      <c r="AC5" s="9" t="s">
        <v>341</v>
      </c>
      <c r="AD5" s="9" t="s">
        <v>201</v>
      </c>
      <c r="AE5" s="9" t="s">
        <v>342</v>
      </c>
      <c r="AF5" s="76"/>
      <c r="AI5" s="76"/>
      <c r="AJ5" s="76"/>
      <c r="AK5" s="3" t="s">
        <v>182</v>
      </c>
      <c r="AL5" s="3" t="s">
        <v>183</v>
      </c>
    </row>
    <row r="6" spans="1:38" ht="18" customHeight="1" x14ac:dyDescent="0.3">
      <c r="A6" s="3"/>
      <c r="B6" s="3"/>
      <c r="C6" s="3"/>
      <c r="D6" s="3"/>
      <c r="E6" s="10"/>
      <c r="F6" s="3"/>
      <c r="G6" s="10"/>
      <c r="H6" s="10"/>
      <c r="I6" s="10"/>
      <c r="J6" s="10"/>
      <c r="K6" s="10"/>
      <c r="L6" s="10"/>
      <c r="M6" s="3"/>
      <c r="N6" s="3"/>
      <c r="O6" s="3"/>
      <c r="P6" s="3"/>
      <c r="Q6" s="3"/>
      <c r="R6" s="3"/>
      <c r="S6" s="3"/>
      <c r="T6" s="3" t="s">
        <v>343</v>
      </c>
      <c r="U6" s="3" t="s">
        <v>343</v>
      </c>
      <c r="V6" s="3" t="s">
        <v>344</v>
      </c>
      <c r="W6" s="3" t="s">
        <v>343</v>
      </c>
      <c r="X6" s="3" t="s">
        <v>343</v>
      </c>
      <c r="Y6" s="3" t="s">
        <v>344</v>
      </c>
      <c r="Z6" s="3" t="s">
        <v>343</v>
      </c>
      <c r="AA6" s="3" t="s">
        <v>343</v>
      </c>
      <c r="AB6" s="3" t="s">
        <v>344</v>
      </c>
      <c r="AC6" s="3" t="s">
        <v>343</v>
      </c>
      <c r="AD6" s="3" t="s">
        <v>343</v>
      </c>
      <c r="AE6" s="3" t="s">
        <v>344</v>
      </c>
      <c r="AF6" s="10"/>
    </row>
    <row r="7" spans="1:38" x14ac:dyDescent="0.3">
      <c r="A7" s="3">
        <v>1</v>
      </c>
      <c r="B7" s="3" t="s">
        <v>9</v>
      </c>
      <c r="C7" s="3" t="s">
        <v>29</v>
      </c>
      <c r="D7" s="3">
        <v>75</v>
      </c>
      <c r="E7" s="10" t="s">
        <v>192</v>
      </c>
      <c r="F7" s="3" t="s">
        <v>10</v>
      </c>
      <c r="G7" s="10" t="s">
        <v>11</v>
      </c>
      <c r="H7" s="10">
        <v>0.56000000000000005</v>
      </c>
      <c r="I7" s="10">
        <v>1.65</v>
      </c>
      <c r="J7" s="10">
        <v>0.1</v>
      </c>
      <c r="K7" s="38">
        <f t="shared" ref="K7:K18" si="1">H7*I7</f>
        <v>0.92400000000000004</v>
      </c>
      <c r="L7" s="38">
        <f t="shared" ref="L7:L18" si="2">K7*J7</f>
        <v>9.240000000000001E-2</v>
      </c>
      <c r="M7" s="36">
        <v>0.53</v>
      </c>
      <c r="N7" s="36">
        <v>1.5</v>
      </c>
      <c r="O7" s="36">
        <v>0.27500000000000002</v>
      </c>
      <c r="P7" s="36">
        <f t="shared" ref="P7:P27" si="3">M7*N7</f>
        <v>0.79500000000000004</v>
      </c>
      <c r="Q7" s="36">
        <f t="shared" ref="Q7:Q38" si="4">M7*N7*O7</f>
        <v>0.21862500000000004</v>
      </c>
      <c r="R7" s="3">
        <v>1</v>
      </c>
      <c r="S7" s="3" t="s">
        <v>85</v>
      </c>
      <c r="T7" s="53">
        <f>R7*L7</f>
        <v>9.240000000000001E-2</v>
      </c>
      <c r="U7" s="53">
        <f>T7</f>
        <v>9.240000000000001E-2</v>
      </c>
      <c r="V7" s="3"/>
      <c r="W7" s="3"/>
      <c r="X7" s="6">
        <f>H7*I7*0.05</f>
        <v>4.6200000000000005E-2</v>
      </c>
      <c r="Y7" s="3"/>
      <c r="Z7" s="6">
        <f>R7*Q7</f>
        <v>0.21862500000000004</v>
      </c>
      <c r="AA7" s="6">
        <f>Z7</f>
        <v>0.21862500000000004</v>
      </c>
      <c r="AB7" s="6"/>
      <c r="AC7" s="6"/>
      <c r="AD7" s="6">
        <f>M7*N7*0.05</f>
        <v>3.9750000000000008E-2</v>
      </c>
      <c r="AE7" s="6"/>
      <c r="AF7" s="10"/>
      <c r="AI7" s="3">
        <v>1</v>
      </c>
      <c r="AJ7" s="3" t="s">
        <v>9</v>
      </c>
      <c r="AK7" s="47">
        <f t="shared" ref="AK7:AK14" si="5">SUMIFS($P$7:$P$88,$B$7:$B$88,$AJ7,$S$7:$S$88,"Y")</f>
        <v>129.73090000000002</v>
      </c>
      <c r="AL7" s="47">
        <f t="shared" ref="AL7:AL14" si="6">SUMIFS($Z$7:$Z$88,$B$7:$B$88,$AJ7)</f>
        <v>88.342548000000008</v>
      </c>
    </row>
    <row r="8" spans="1:38" x14ac:dyDescent="0.3">
      <c r="A8" s="3">
        <f>A7+1</f>
        <v>2</v>
      </c>
      <c r="B8" s="3" t="s">
        <v>9</v>
      </c>
      <c r="C8" s="3" t="s">
        <v>29</v>
      </c>
      <c r="D8" s="3">
        <v>75</v>
      </c>
      <c r="E8" s="10" t="s">
        <v>192</v>
      </c>
      <c r="F8" s="3" t="s">
        <v>12</v>
      </c>
      <c r="G8" s="10" t="s">
        <v>15</v>
      </c>
      <c r="H8" s="10">
        <v>0.56000000000000005</v>
      </c>
      <c r="I8" s="10">
        <v>1.65</v>
      </c>
      <c r="J8" s="10">
        <v>0.1</v>
      </c>
      <c r="K8" s="38">
        <f t="shared" si="1"/>
        <v>0.92400000000000004</v>
      </c>
      <c r="L8" s="38">
        <f t="shared" si="2"/>
        <v>9.240000000000001E-2</v>
      </c>
      <c r="M8" s="36">
        <v>0.53</v>
      </c>
      <c r="N8" s="36">
        <v>1.5</v>
      </c>
      <c r="O8" s="36">
        <v>0.27500000000000002</v>
      </c>
      <c r="P8" s="36">
        <f t="shared" si="3"/>
        <v>0.79500000000000004</v>
      </c>
      <c r="Q8" s="36">
        <f t="shared" si="4"/>
        <v>0.21862500000000004</v>
      </c>
      <c r="R8" s="3">
        <v>1</v>
      </c>
      <c r="S8" s="3" t="s">
        <v>85</v>
      </c>
      <c r="T8" s="53">
        <f t="shared" ref="T8:T18" si="7">R8*L8</f>
        <v>9.240000000000001E-2</v>
      </c>
      <c r="U8" s="53">
        <f t="shared" ref="U8:U61" si="8">T8</f>
        <v>9.240000000000001E-2</v>
      </c>
      <c r="V8" s="3"/>
      <c r="W8" s="3"/>
      <c r="X8" s="6">
        <f t="shared" ref="X8:X17" si="9">H8*I8*0.05</f>
        <v>4.6200000000000005E-2</v>
      </c>
      <c r="Y8" s="3"/>
      <c r="Z8" s="6">
        <f t="shared" ref="Z8:Z29" si="10">R8*Q8</f>
        <v>0.21862500000000004</v>
      </c>
      <c r="AA8" s="6">
        <f t="shared" ref="AA8:AA71" si="11">Z8</f>
        <v>0.21862500000000004</v>
      </c>
      <c r="AB8" s="6"/>
      <c r="AC8" s="6"/>
      <c r="AD8" s="6">
        <f t="shared" ref="AD8:AD17" si="12">M8*N8*0.05</f>
        <v>3.9750000000000008E-2</v>
      </c>
      <c r="AE8" s="6"/>
      <c r="AF8" s="10"/>
      <c r="AI8" s="3">
        <v>2</v>
      </c>
      <c r="AJ8" s="3" t="s">
        <v>73</v>
      </c>
      <c r="AK8" s="47">
        <f t="shared" si="5"/>
        <v>35.181115999999996</v>
      </c>
      <c r="AL8" s="47">
        <f t="shared" si="6"/>
        <v>19.387669760000001</v>
      </c>
    </row>
    <row r="9" spans="1:38" x14ac:dyDescent="0.3">
      <c r="A9" s="3">
        <f t="shared" ref="A9:A72" si="13">A8+1</f>
        <v>3</v>
      </c>
      <c r="B9" s="3" t="s">
        <v>9</v>
      </c>
      <c r="C9" s="3" t="s">
        <v>29</v>
      </c>
      <c r="D9" s="3">
        <v>75</v>
      </c>
      <c r="E9" s="10" t="s">
        <v>192</v>
      </c>
      <c r="F9" s="3" t="s">
        <v>14</v>
      </c>
      <c r="G9" s="10" t="s">
        <v>16</v>
      </c>
      <c r="H9" s="10">
        <v>0.56000000000000005</v>
      </c>
      <c r="I9" s="10">
        <v>1.65</v>
      </c>
      <c r="J9" s="10">
        <v>0.1</v>
      </c>
      <c r="K9" s="38">
        <f t="shared" si="1"/>
        <v>0.92400000000000004</v>
      </c>
      <c r="L9" s="38">
        <f t="shared" si="2"/>
        <v>9.240000000000001E-2</v>
      </c>
      <c r="M9" s="36">
        <v>0.53</v>
      </c>
      <c r="N9" s="36">
        <v>1.5</v>
      </c>
      <c r="O9" s="36">
        <v>0.27500000000000002</v>
      </c>
      <c r="P9" s="36">
        <f t="shared" si="3"/>
        <v>0.79500000000000004</v>
      </c>
      <c r="Q9" s="36">
        <f t="shared" si="4"/>
        <v>0.21862500000000004</v>
      </c>
      <c r="R9" s="3">
        <v>1</v>
      </c>
      <c r="S9" s="3" t="s">
        <v>85</v>
      </c>
      <c r="T9" s="53">
        <f t="shared" si="7"/>
        <v>9.240000000000001E-2</v>
      </c>
      <c r="U9" s="53">
        <f t="shared" si="8"/>
        <v>9.240000000000001E-2</v>
      </c>
      <c r="V9" s="3"/>
      <c r="W9" s="3"/>
      <c r="X9" s="6">
        <f t="shared" si="9"/>
        <v>4.6200000000000005E-2</v>
      </c>
      <c r="Y9" s="3"/>
      <c r="Z9" s="6">
        <f t="shared" si="10"/>
        <v>0.21862500000000004</v>
      </c>
      <c r="AA9" s="6">
        <f t="shared" si="11"/>
        <v>0.21862500000000004</v>
      </c>
      <c r="AB9" s="6"/>
      <c r="AC9" s="6"/>
      <c r="AD9" s="6">
        <f t="shared" si="12"/>
        <v>3.9750000000000008E-2</v>
      </c>
      <c r="AE9" s="6"/>
      <c r="AF9" s="10"/>
      <c r="AI9" s="3">
        <v>3</v>
      </c>
      <c r="AJ9" s="3" t="s">
        <v>112</v>
      </c>
      <c r="AK9" s="47">
        <f t="shared" si="5"/>
        <v>23.591563999999998</v>
      </c>
      <c r="AL9" s="47">
        <f t="shared" si="6"/>
        <v>8.6968579199999994</v>
      </c>
    </row>
    <row r="10" spans="1:38" x14ac:dyDescent="0.3">
      <c r="A10" s="3">
        <f t="shared" si="13"/>
        <v>4</v>
      </c>
      <c r="B10" s="3" t="s">
        <v>9</v>
      </c>
      <c r="C10" s="3" t="s">
        <v>29</v>
      </c>
      <c r="D10" s="3">
        <v>75</v>
      </c>
      <c r="E10" s="10" t="s">
        <v>192</v>
      </c>
      <c r="F10" s="3" t="s">
        <v>13</v>
      </c>
      <c r="G10" s="10" t="s">
        <v>17</v>
      </c>
      <c r="H10" s="10">
        <v>0.56000000000000005</v>
      </c>
      <c r="I10" s="10">
        <v>1.65</v>
      </c>
      <c r="J10" s="10">
        <v>0.1</v>
      </c>
      <c r="K10" s="38">
        <f t="shared" si="1"/>
        <v>0.92400000000000004</v>
      </c>
      <c r="L10" s="38">
        <f t="shared" si="2"/>
        <v>9.240000000000001E-2</v>
      </c>
      <c r="M10" s="36">
        <v>0.53</v>
      </c>
      <c r="N10" s="36">
        <v>1.5</v>
      </c>
      <c r="O10" s="36">
        <v>0.27500000000000002</v>
      </c>
      <c r="P10" s="36">
        <f t="shared" si="3"/>
        <v>0.79500000000000004</v>
      </c>
      <c r="Q10" s="36">
        <f t="shared" si="4"/>
        <v>0.21862500000000004</v>
      </c>
      <c r="R10" s="3">
        <v>1</v>
      </c>
      <c r="S10" s="3" t="s">
        <v>85</v>
      </c>
      <c r="T10" s="53">
        <f t="shared" si="7"/>
        <v>9.240000000000001E-2</v>
      </c>
      <c r="U10" s="53">
        <f t="shared" si="8"/>
        <v>9.240000000000001E-2</v>
      </c>
      <c r="V10" s="3"/>
      <c r="W10" s="3"/>
      <c r="X10" s="6">
        <f t="shared" si="9"/>
        <v>4.6200000000000005E-2</v>
      </c>
      <c r="Y10" s="3"/>
      <c r="Z10" s="6">
        <f t="shared" si="10"/>
        <v>0.21862500000000004</v>
      </c>
      <c r="AA10" s="6">
        <f t="shared" si="11"/>
        <v>0.21862500000000004</v>
      </c>
      <c r="AB10" s="6"/>
      <c r="AC10" s="6"/>
      <c r="AD10" s="6">
        <f t="shared" si="12"/>
        <v>3.9750000000000008E-2</v>
      </c>
      <c r="AE10" s="6"/>
      <c r="AF10" s="10"/>
      <c r="AI10" s="3">
        <v>4</v>
      </c>
      <c r="AJ10" s="3" t="s">
        <v>137</v>
      </c>
      <c r="AK10" s="47">
        <f t="shared" si="5"/>
        <v>290.07543599999997</v>
      </c>
      <c r="AL10" s="47">
        <f t="shared" si="6"/>
        <v>173.86679183999999</v>
      </c>
    </row>
    <row r="11" spans="1:38" x14ac:dyDescent="0.3">
      <c r="A11" s="3">
        <f t="shared" si="13"/>
        <v>5</v>
      </c>
      <c r="B11" s="3" t="s">
        <v>9</v>
      </c>
      <c r="C11" s="3">
        <v>1450</v>
      </c>
      <c r="D11" s="3">
        <v>75</v>
      </c>
      <c r="E11" s="10" t="s">
        <v>192</v>
      </c>
      <c r="F11" s="3" t="s">
        <v>19</v>
      </c>
      <c r="G11" s="10" t="s">
        <v>20</v>
      </c>
      <c r="H11" s="10">
        <v>4.07</v>
      </c>
      <c r="I11" s="10">
        <v>4.07</v>
      </c>
      <c r="J11" s="10">
        <v>0.3</v>
      </c>
      <c r="K11" s="38">
        <f t="shared" si="1"/>
        <v>16.564900000000002</v>
      </c>
      <c r="L11" s="38">
        <f t="shared" si="2"/>
        <v>4.9694700000000003</v>
      </c>
      <c r="M11" s="36">
        <v>4.07</v>
      </c>
      <c r="N11" s="36">
        <v>4.07</v>
      </c>
      <c r="O11" s="36">
        <v>0.3</v>
      </c>
      <c r="P11" s="36">
        <f t="shared" si="3"/>
        <v>16.564900000000002</v>
      </c>
      <c r="Q11" s="36">
        <f t="shared" si="4"/>
        <v>4.9694700000000003</v>
      </c>
      <c r="R11" s="3">
        <v>1</v>
      </c>
      <c r="S11" s="3" t="s">
        <v>84</v>
      </c>
      <c r="T11" s="53">
        <f t="shared" si="7"/>
        <v>4.9694700000000003</v>
      </c>
      <c r="U11" s="53">
        <f t="shared" si="8"/>
        <v>4.9694700000000003</v>
      </c>
      <c r="V11" s="3"/>
      <c r="W11" s="3"/>
      <c r="X11" s="6">
        <f t="shared" si="9"/>
        <v>0.82824500000000012</v>
      </c>
      <c r="Y11" s="3"/>
      <c r="Z11" s="6">
        <f t="shared" si="10"/>
        <v>4.9694700000000003</v>
      </c>
      <c r="AA11" s="6">
        <f t="shared" si="11"/>
        <v>4.9694700000000003</v>
      </c>
      <c r="AB11" s="6"/>
      <c r="AC11" s="6"/>
      <c r="AD11" s="6">
        <f t="shared" si="12"/>
        <v>0.82824500000000012</v>
      </c>
      <c r="AE11" s="6"/>
      <c r="AF11" s="10"/>
      <c r="AI11" s="3">
        <v>5</v>
      </c>
      <c r="AJ11" s="3" t="s">
        <v>140</v>
      </c>
      <c r="AK11" s="47">
        <f t="shared" si="5"/>
        <v>5.58</v>
      </c>
      <c r="AL11" s="47">
        <f t="shared" si="6"/>
        <v>1.4715</v>
      </c>
    </row>
    <row r="12" spans="1:38" x14ac:dyDescent="0.3">
      <c r="A12" s="3">
        <f t="shared" si="13"/>
        <v>6</v>
      </c>
      <c r="B12" s="3" t="s">
        <v>9</v>
      </c>
      <c r="C12" s="3">
        <v>1450</v>
      </c>
      <c r="D12" s="3">
        <v>75</v>
      </c>
      <c r="E12" s="10" t="s">
        <v>192</v>
      </c>
      <c r="F12" s="3" t="s">
        <v>21</v>
      </c>
      <c r="G12" s="10" t="s">
        <v>22</v>
      </c>
      <c r="H12" s="10">
        <v>1.5</v>
      </c>
      <c r="I12" s="10">
        <v>1.5</v>
      </c>
      <c r="J12" s="10">
        <v>0.3</v>
      </c>
      <c r="K12" s="38">
        <f t="shared" si="1"/>
        <v>2.25</v>
      </c>
      <c r="L12" s="38">
        <f t="shared" si="2"/>
        <v>0.67499999999999993</v>
      </c>
      <c r="M12" s="36">
        <v>1.5</v>
      </c>
      <c r="N12" s="36">
        <v>1.5</v>
      </c>
      <c r="O12" s="36">
        <v>0.3</v>
      </c>
      <c r="P12" s="36">
        <f t="shared" si="3"/>
        <v>2.25</v>
      </c>
      <c r="Q12" s="36">
        <f t="shared" si="4"/>
        <v>0.67499999999999993</v>
      </c>
      <c r="R12" s="3">
        <v>1</v>
      </c>
      <c r="S12" s="3" t="s">
        <v>84</v>
      </c>
      <c r="T12" s="53">
        <f t="shared" si="7"/>
        <v>0.67499999999999993</v>
      </c>
      <c r="U12" s="53">
        <f t="shared" si="8"/>
        <v>0.67499999999999993</v>
      </c>
      <c r="V12" s="3"/>
      <c r="W12" s="3"/>
      <c r="X12" s="6">
        <f t="shared" si="9"/>
        <v>0.1125</v>
      </c>
      <c r="Y12" s="3"/>
      <c r="Z12" s="6">
        <f t="shared" si="10"/>
        <v>0.67499999999999993</v>
      </c>
      <c r="AA12" s="6">
        <f t="shared" si="11"/>
        <v>0.67499999999999993</v>
      </c>
      <c r="AB12" s="6"/>
      <c r="AC12" s="6"/>
      <c r="AD12" s="6">
        <f t="shared" si="12"/>
        <v>0.1125</v>
      </c>
      <c r="AE12" s="6"/>
      <c r="AF12" s="10"/>
      <c r="AI12" s="3">
        <v>6</v>
      </c>
      <c r="AJ12" s="3" t="s">
        <v>149</v>
      </c>
      <c r="AK12" s="47">
        <f t="shared" si="5"/>
        <v>6.3900000000000006</v>
      </c>
      <c r="AL12" s="47">
        <f t="shared" si="6"/>
        <v>2.7600000000000002</v>
      </c>
    </row>
    <row r="13" spans="1:38" x14ac:dyDescent="0.3">
      <c r="A13" s="3">
        <f t="shared" si="13"/>
        <v>7</v>
      </c>
      <c r="B13" s="3" t="s">
        <v>9</v>
      </c>
      <c r="C13" s="3">
        <v>1452</v>
      </c>
      <c r="D13" s="3">
        <v>75</v>
      </c>
      <c r="E13" s="10" t="s">
        <v>192</v>
      </c>
      <c r="F13" s="3" t="s">
        <v>23</v>
      </c>
      <c r="G13" s="10" t="s">
        <v>24</v>
      </c>
      <c r="H13" s="10">
        <v>4.5</v>
      </c>
      <c r="I13" s="10">
        <v>4.5</v>
      </c>
      <c r="J13" s="10">
        <v>0.28999999999999998</v>
      </c>
      <c r="K13" s="38">
        <f t="shared" si="1"/>
        <v>20.25</v>
      </c>
      <c r="L13" s="38">
        <f t="shared" si="2"/>
        <v>5.8724999999999996</v>
      </c>
      <c r="M13" s="36">
        <v>4.5</v>
      </c>
      <c r="N13" s="36">
        <v>4.5</v>
      </c>
      <c r="O13" s="36">
        <v>0.28999999999999998</v>
      </c>
      <c r="P13" s="36">
        <f t="shared" si="3"/>
        <v>20.25</v>
      </c>
      <c r="Q13" s="36">
        <f t="shared" si="4"/>
        <v>5.8724999999999996</v>
      </c>
      <c r="R13" s="3">
        <v>1</v>
      </c>
      <c r="S13" s="3" t="s">
        <v>85</v>
      </c>
      <c r="T13" s="53">
        <f t="shared" si="7"/>
        <v>5.8724999999999996</v>
      </c>
      <c r="U13" s="53">
        <f t="shared" si="8"/>
        <v>5.8724999999999996</v>
      </c>
      <c r="V13" s="3"/>
      <c r="W13" s="3"/>
      <c r="X13" s="6">
        <f t="shared" si="9"/>
        <v>1.0125</v>
      </c>
      <c r="Y13" s="3"/>
      <c r="Z13" s="6">
        <f t="shared" si="10"/>
        <v>5.8724999999999996</v>
      </c>
      <c r="AA13" s="6">
        <f t="shared" si="11"/>
        <v>5.8724999999999996</v>
      </c>
      <c r="AB13" s="6"/>
      <c r="AC13" s="6"/>
      <c r="AD13" s="6">
        <f t="shared" si="12"/>
        <v>1.0125</v>
      </c>
      <c r="AE13" s="6"/>
      <c r="AF13" s="10"/>
      <c r="AI13" s="3">
        <v>7</v>
      </c>
      <c r="AJ13" s="3" t="s">
        <v>164</v>
      </c>
      <c r="AK13" s="47">
        <f t="shared" si="5"/>
        <v>86.72999999999999</v>
      </c>
      <c r="AL13" s="47">
        <f t="shared" si="6"/>
        <v>43.075199999999995</v>
      </c>
    </row>
    <row r="14" spans="1:38" x14ac:dyDescent="0.3">
      <c r="A14" s="3">
        <f t="shared" si="13"/>
        <v>8</v>
      </c>
      <c r="B14" s="3" t="s">
        <v>9</v>
      </c>
      <c r="C14" s="3">
        <v>1452</v>
      </c>
      <c r="D14" s="3">
        <v>75</v>
      </c>
      <c r="E14" s="10" t="s">
        <v>192</v>
      </c>
      <c r="F14" s="3" t="s">
        <v>25</v>
      </c>
      <c r="G14" s="10" t="s">
        <v>26</v>
      </c>
      <c r="H14" s="10">
        <v>4.1500000000000004</v>
      </c>
      <c r="I14" s="10">
        <v>4.1500000000000004</v>
      </c>
      <c r="J14" s="10">
        <v>0.3</v>
      </c>
      <c r="K14" s="38">
        <f t="shared" si="1"/>
        <v>17.222500000000004</v>
      </c>
      <c r="L14" s="38">
        <f t="shared" si="2"/>
        <v>5.1667500000000013</v>
      </c>
      <c r="M14" s="36">
        <v>4.1500000000000004</v>
      </c>
      <c r="N14" s="36">
        <v>4.1500000000000004</v>
      </c>
      <c r="O14" s="36">
        <v>0.3</v>
      </c>
      <c r="P14" s="36">
        <f t="shared" si="3"/>
        <v>17.222500000000004</v>
      </c>
      <c r="Q14" s="36">
        <f t="shared" si="4"/>
        <v>5.1667500000000013</v>
      </c>
      <c r="R14" s="3">
        <v>1</v>
      </c>
      <c r="S14" s="3" t="s">
        <v>84</v>
      </c>
      <c r="T14" s="53">
        <f t="shared" si="7"/>
        <v>5.1667500000000013</v>
      </c>
      <c r="U14" s="53">
        <f t="shared" si="8"/>
        <v>5.1667500000000013</v>
      </c>
      <c r="V14" s="3"/>
      <c r="W14" s="3"/>
      <c r="X14" s="6">
        <f t="shared" si="9"/>
        <v>0.86112500000000025</v>
      </c>
      <c r="Y14" s="3"/>
      <c r="Z14" s="6">
        <f t="shared" si="10"/>
        <v>5.1667500000000013</v>
      </c>
      <c r="AA14" s="6">
        <f t="shared" si="11"/>
        <v>5.1667500000000013</v>
      </c>
      <c r="AB14" s="6"/>
      <c r="AC14" s="6"/>
      <c r="AD14" s="6">
        <f t="shared" si="12"/>
        <v>0.86112500000000025</v>
      </c>
      <c r="AE14" s="6"/>
      <c r="AF14" s="10"/>
      <c r="AI14" s="3">
        <v>8</v>
      </c>
      <c r="AJ14" s="3" t="s">
        <v>186</v>
      </c>
      <c r="AK14" s="47">
        <f t="shared" si="5"/>
        <v>2.25</v>
      </c>
      <c r="AL14" s="47">
        <f t="shared" si="6"/>
        <v>0.9</v>
      </c>
    </row>
    <row r="15" spans="1:38" x14ac:dyDescent="0.3">
      <c r="A15" s="3">
        <f t="shared" si="13"/>
        <v>9</v>
      </c>
      <c r="B15" s="3" t="s">
        <v>9</v>
      </c>
      <c r="C15" s="3">
        <v>1452</v>
      </c>
      <c r="D15" s="3">
        <v>75</v>
      </c>
      <c r="E15" s="10" t="s">
        <v>192</v>
      </c>
      <c r="F15" s="3" t="s">
        <v>27</v>
      </c>
      <c r="G15" s="10" t="s">
        <v>28</v>
      </c>
      <c r="H15" s="10">
        <v>0.7</v>
      </c>
      <c r="I15" s="10">
        <v>1.82</v>
      </c>
      <c r="J15" s="10">
        <v>0.35</v>
      </c>
      <c r="K15" s="38">
        <f t="shared" si="1"/>
        <v>1.274</v>
      </c>
      <c r="L15" s="38">
        <f t="shared" si="2"/>
        <v>0.44589999999999996</v>
      </c>
      <c r="M15" s="36">
        <v>0.7</v>
      </c>
      <c r="N15" s="36">
        <v>1.82</v>
      </c>
      <c r="O15" s="36">
        <v>0.35</v>
      </c>
      <c r="P15" s="36">
        <f t="shared" si="3"/>
        <v>1.274</v>
      </c>
      <c r="Q15" s="36">
        <f t="shared" si="4"/>
        <v>0.44589999999999996</v>
      </c>
      <c r="R15" s="3">
        <v>1</v>
      </c>
      <c r="S15" s="3" t="s">
        <v>84</v>
      </c>
      <c r="T15" s="53">
        <f t="shared" si="7"/>
        <v>0.44589999999999996</v>
      </c>
      <c r="U15" s="53">
        <f t="shared" si="8"/>
        <v>0.44589999999999996</v>
      </c>
      <c r="V15" s="3"/>
      <c r="W15" s="3"/>
      <c r="X15" s="6">
        <f t="shared" si="9"/>
        <v>6.3700000000000007E-2</v>
      </c>
      <c r="Y15" s="3"/>
      <c r="Z15" s="6">
        <f t="shared" si="10"/>
        <v>0.44589999999999996</v>
      </c>
      <c r="AA15" s="6">
        <f t="shared" si="11"/>
        <v>0.44589999999999996</v>
      </c>
      <c r="AB15" s="6"/>
      <c r="AC15" s="6"/>
      <c r="AD15" s="6">
        <f t="shared" si="12"/>
        <v>6.3700000000000007E-2</v>
      </c>
      <c r="AE15" s="6"/>
      <c r="AF15" s="10"/>
      <c r="AK15" s="7">
        <f>SUM(AK7:AK14)</f>
        <v>579.52901599999996</v>
      </c>
      <c r="AL15" s="7">
        <f>SUM(AL7:AL14)</f>
        <v>338.50056751999995</v>
      </c>
    </row>
    <row r="16" spans="1:38" x14ac:dyDescent="0.3">
      <c r="A16" s="3">
        <f t="shared" si="13"/>
        <v>10</v>
      </c>
      <c r="B16" s="3" t="s">
        <v>9</v>
      </c>
      <c r="C16" s="3">
        <v>1452</v>
      </c>
      <c r="D16" s="3">
        <v>75</v>
      </c>
      <c r="E16" s="10" t="s">
        <v>192</v>
      </c>
      <c r="F16" s="3" t="s">
        <v>30</v>
      </c>
      <c r="G16" s="10" t="s">
        <v>31</v>
      </c>
      <c r="H16" s="10">
        <v>0.7</v>
      </c>
      <c r="I16" s="10">
        <v>1.79</v>
      </c>
      <c r="J16" s="10">
        <v>0.36</v>
      </c>
      <c r="K16" s="38">
        <f t="shared" si="1"/>
        <v>1.2529999999999999</v>
      </c>
      <c r="L16" s="38">
        <f t="shared" si="2"/>
        <v>0.45107999999999993</v>
      </c>
      <c r="M16" s="36">
        <v>0.7</v>
      </c>
      <c r="N16" s="36">
        <v>1.79</v>
      </c>
      <c r="O16" s="36">
        <v>0.36</v>
      </c>
      <c r="P16" s="36">
        <f t="shared" si="3"/>
        <v>1.2529999999999999</v>
      </c>
      <c r="Q16" s="36">
        <f t="shared" si="4"/>
        <v>0.45107999999999993</v>
      </c>
      <c r="R16" s="3">
        <v>1</v>
      </c>
      <c r="S16" s="3" t="s">
        <v>84</v>
      </c>
      <c r="T16" s="53">
        <f t="shared" si="7"/>
        <v>0.45107999999999993</v>
      </c>
      <c r="U16" s="53">
        <f t="shared" si="8"/>
        <v>0.45107999999999993</v>
      </c>
      <c r="V16" s="3"/>
      <c r="W16" s="3"/>
      <c r="X16" s="6">
        <f t="shared" si="9"/>
        <v>6.2649999999999997E-2</v>
      </c>
      <c r="Y16" s="3"/>
      <c r="Z16" s="6">
        <f t="shared" si="10"/>
        <v>0.45107999999999993</v>
      </c>
      <c r="AA16" s="6">
        <f t="shared" si="11"/>
        <v>0.45107999999999993</v>
      </c>
      <c r="AB16" s="6"/>
      <c r="AC16" s="6"/>
      <c r="AD16" s="6">
        <f t="shared" si="12"/>
        <v>6.2649999999999997E-2</v>
      </c>
      <c r="AE16" s="6"/>
      <c r="AF16" s="10"/>
    </row>
    <row r="17" spans="1:38" x14ac:dyDescent="0.3">
      <c r="A17" s="3">
        <f t="shared" si="13"/>
        <v>11</v>
      </c>
      <c r="B17" s="3" t="s">
        <v>9</v>
      </c>
      <c r="C17" s="3">
        <v>1454</v>
      </c>
      <c r="D17" s="3">
        <v>75</v>
      </c>
      <c r="E17" s="10" t="s">
        <v>192</v>
      </c>
      <c r="F17" s="3" t="s">
        <v>32</v>
      </c>
      <c r="G17" s="10" t="s">
        <v>33</v>
      </c>
      <c r="H17" s="10">
        <v>0.6</v>
      </c>
      <c r="I17" s="10">
        <v>3.2</v>
      </c>
      <c r="J17" s="10">
        <v>4.2</v>
      </c>
      <c r="K17" s="38">
        <f t="shared" si="1"/>
        <v>1.92</v>
      </c>
      <c r="L17" s="38">
        <f t="shared" si="2"/>
        <v>8.0640000000000001</v>
      </c>
      <c r="M17" s="36">
        <v>0.6</v>
      </c>
      <c r="N17" s="36">
        <v>3.2</v>
      </c>
      <c r="O17" s="36">
        <v>1.5</v>
      </c>
      <c r="P17" s="36">
        <f t="shared" si="3"/>
        <v>1.92</v>
      </c>
      <c r="Q17" s="36">
        <f t="shared" si="4"/>
        <v>2.88</v>
      </c>
      <c r="R17" s="3">
        <v>2</v>
      </c>
      <c r="S17" s="3" t="s">
        <v>84</v>
      </c>
      <c r="T17" s="53">
        <f t="shared" si="7"/>
        <v>16.128</v>
      </c>
      <c r="U17" s="53">
        <f t="shared" si="8"/>
        <v>16.128</v>
      </c>
      <c r="V17" s="3"/>
      <c r="W17" s="3"/>
      <c r="X17" s="6">
        <f t="shared" si="9"/>
        <v>9.6000000000000002E-2</v>
      </c>
      <c r="Y17" s="3"/>
      <c r="Z17" s="6">
        <f t="shared" si="10"/>
        <v>5.76</v>
      </c>
      <c r="AA17" s="6">
        <f t="shared" si="11"/>
        <v>5.76</v>
      </c>
      <c r="AB17" s="6"/>
      <c r="AC17" s="6"/>
      <c r="AD17" s="6">
        <f t="shared" si="12"/>
        <v>9.6000000000000002E-2</v>
      </c>
      <c r="AE17" s="6"/>
      <c r="AF17" s="10"/>
    </row>
    <row r="18" spans="1:38" s="56" customFormat="1" hidden="1" x14ac:dyDescent="0.3">
      <c r="A18" s="39">
        <f t="shared" si="13"/>
        <v>12</v>
      </c>
      <c r="B18" s="39" t="s">
        <v>9</v>
      </c>
      <c r="C18" s="39">
        <v>1454</v>
      </c>
      <c r="D18" s="39">
        <v>75</v>
      </c>
      <c r="E18" s="40" t="s">
        <v>192</v>
      </c>
      <c r="F18" s="39" t="s">
        <v>39</v>
      </c>
      <c r="G18" s="40" t="s">
        <v>40</v>
      </c>
      <c r="H18" s="40">
        <v>0.6</v>
      </c>
      <c r="I18" s="40">
        <v>3.2</v>
      </c>
      <c r="J18" s="40">
        <v>4.2</v>
      </c>
      <c r="K18" s="54">
        <f t="shared" si="1"/>
        <v>1.92</v>
      </c>
      <c r="L18" s="54">
        <f t="shared" si="2"/>
        <v>8.0640000000000001</v>
      </c>
      <c r="M18" s="41">
        <v>0.6</v>
      </c>
      <c r="N18" s="41">
        <v>3.2</v>
      </c>
      <c r="O18" s="41">
        <v>1.5</v>
      </c>
      <c r="P18" s="41">
        <f t="shared" si="3"/>
        <v>1.92</v>
      </c>
      <c r="Q18" s="41">
        <f t="shared" si="4"/>
        <v>2.88</v>
      </c>
      <c r="R18" s="39">
        <v>2</v>
      </c>
      <c r="S18" s="39" t="s">
        <v>84</v>
      </c>
      <c r="T18" s="55">
        <f t="shared" si="7"/>
        <v>16.128</v>
      </c>
      <c r="U18" s="39"/>
      <c r="V18" s="39"/>
      <c r="W18" s="39"/>
      <c r="X18" s="39"/>
      <c r="Y18" s="39"/>
      <c r="Z18" s="43">
        <f t="shared" si="10"/>
        <v>5.76</v>
      </c>
      <c r="AA18" s="43"/>
      <c r="AB18" s="43"/>
      <c r="AC18" s="43"/>
      <c r="AD18" s="43"/>
      <c r="AE18" s="43"/>
      <c r="AF18" s="40" t="s">
        <v>345</v>
      </c>
      <c r="AI18" s="57"/>
      <c r="AJ18" s="57"/>
      <c r="AK18" s="57"/>
      <c r="AL18" s="57"/>
    </row>
    <row r="19" spans="1:38" x14ac:dyDescent="0.3">
      <c r="A19" s="3">
        <f t="shared" si="13"/>
        <v>13</v>
      </c>
      <c r="B19" s="3" t="s">
        <v>9</v>
      </c>
      <c r="C19" s="3">
        <v>1454</v>
      </c>
      <c r="D19" s="3">
        <v>75</v>
      </c>
      <c r="E19" s="10" t="s">
        <v>192</v>
      </c>
      <c r="F19" s="3" t="s">
        <v>41</v>
      </c>
      <c r="G19" s="10" t="s">
        <v>42</v>
      </c>
      <c r="H19" s="10">
        <v>2.62</v>
      </c>
      <c r="I19" s="10">
        <v>2.62</v>
      </c>
      <c r="J19" s="10">
        <v>0.25</v>
      </c>
      <c r="K19" s="38">
        <f>H19*I19</f>
        <v>6.8644000000000007</v>
      </c>
      <c r="L19" s="38">
        <f>K19*J19</f>
        <v>1.7161000000000002</v>
      </c>
      <c r="M19" s="36">
        <v>2.62</v>
      </c>
      <c r="N19" s="36">
        <v>2.62</v>
      </c>
      <c r="O19" s="36">
        <v>0.25</v>
      </c>
      <c r="P19" s="36">
        <f t="shared" si="3"/>
        <v>6.8644000000000007</v>
      </c>
      <c r="Q19" s="36">
        <f t="shared" si="4"/>
        <v>1.7161000000000002</v>
      </c>
      <c r="R19" s="3">
        <v>1</v>
      </c>
      <c r="S19" s="3" t="s">
        <v>85</v>
      </c>
      <c r="T19" s="53">
        <f t="shared" ref="T19:T20" si="14">R19*L19</f>
        <v>1.7161000000000002</v>
      </c>
      <c r="U19" s="53">
        <f t="shared" si="8"/>
        <v>1.7161000000000002</v>
      </c>
      <c r="V19" s="3"/>
      <c r="W19" s="3"/>
      <c r="X19" s="6">
        <f t="shared" ref="X19" si="15">H19*I19*0.05</f>
        <v>0.34322000000000008</v>
      </c>
      <c r="Y19" s="3"/>
      <c r="Z19" s="37">
        <f t="shared" si="10"/>
        <v>1.7161000000000002</v>
      </c>
      <c r="AA19" s="6">
        <f t="shared" si="11"/>
        <v>1.7161000000000002</v>
      </c>
      <c r="AB19" s="6"/>
      <c r="AC19" s="37"/>
      <c r="AD19" s="6">
        <f>M19*N19*0.05</f>
        <v>0.34322000000000008</v>
      </c>
      <c r="AE19" s="37"/>
      <c r="AF19" s="10"/>
    </row>
    <row r="20" spans="1:38" s="56" customFormat="1" hidden="1" x14ac:dyDescent="0.3">
      <c r="A20" s="39">
        <f t="shared" si="13"/>
        <v>14</v>
      </c>
      <c r="B20" s="39" t="s">
        <v>9</v>
      </c>
      <c r="C20" s="39">
        <v>1454</v>
      </c>
      <c r="D20" s="39">
        <v>75</v>
      </c>
      <c r="E20" s="40" t="s">
        <v>192</v>
      </c>
      <c r="F20" s="39" t="s">
        <v>43</v>
      </c>
      <c r="G20" s="40" t="s">
        <v>44</v>
      </c>
      <c r="H20" s="40">
        <v>2.25</v>
      </c>
      <c r="I20" s="40">
        <v>2.25</v>
      </c>
      <c r="J20" s="40">
        <v>0.24</v>
      </c>
      <c r="K20" s="54">
        <f t="shared" ref="K20:K83" si="16">H20*I20</f>
        <v>5.0625</v>
      </c>
      <c r="L20" s="54">
        <f t="shared" ref="L20:L83" si="17">K20*J20</f>
        <v>1.2149999999999999</v>
      </c>
      <c r="M20" s="41">
        <v>2.5</v>
      </c>
      <c r="N20" s="41">
        <v>2.5</v>
      </c>
      <c r="O20" s="41">
        <v>0.44</v>
      </c>
      <c r="P20" s="41">
        <f t="shared" si="3"/>
        <v>6.25</v>
      </c>
      <c r="Q20" s="41">
        <f t="shared" si="4"/>
        <v>2.75</v>
      </c>
      <c r="R20" s="39">
        <v>1</v>
      </c>
      <c r="S20" s="39" t="s">
        <v>85</v>
      </c>
      <c r="T20" s="55">
        <f t="shared" si="14"/>
        <v>1.2149999999999999</v>
      </c>
      <c r="U20" s="55"/>
      <c r="V20" s="39"/>
      <c r="W20" s="39"/>
      <c r="X20" s="43"/>
      <c r="Y20" s="39"/>
      <c r="Z20" s="42">
        <f t="shared" si="10"/>
        <v>2.75</v>
      </c>
      <c r="AA20" s="43"/>
      <c r="AB20" s="43"/>
      <c r="AC20" s="42"/>
      <c r="AD20" s="43"/>
      <c r="AE20" s="42"/>
      <c r="AF20" s="40" t="s">
        <v>345</v>
      </c>
      <c r="AI20" s="57"/>
      <c r="AJ20" s="57"/>
      <c r="AK20" s="57"/>
      <c r="AL20" s="57"/>
    </row>
    <row r="21" spans="1:38" x14ac:dyDescent="0.3">
      <c r="A21" s="3">
        <f t="shared" si="13"/>
        <v>15</v>
      </c>
      <c r="B21" s="3" t="s">
        <v>9</v>
      </c>
      <c r="C21" s="3">
        <v>1454</v>
      </c>
      <c r="D21" s="3">
        <v>75</v>
      </c>
      <c r="E21" s="10" t="s">
        <v>192</v>
      </c>
      <c r="F21" s="3" t="s">
        <v>45</v>
      </c>
      <c r="G21" s="10" t="s">
        <v>46</v>
      </c>
      <c r="H21" s="36">
        <v>0.7</v>
      </c>
      <c r="I21" s="36">
        <v>1.8</v>
      </c>
      <c r="J21" s="36">
        <v>0.36</v>
      </c>
      <c r="K21" s="38">
        <f t="shared" si="16"/>
        <v>1.26</v>
      </c>
      <c r="L21" s="38">
        <f t="shared" si="17"/>
        <v>0.4536</v>
      </c>
      <c r="M21" s="36">
        <v>0.7</v>
      </c>
      <c r="N21" s="36">
        <v>1.8</v>
      </c>
      <c r="O21" s="36">
        <v>0.36</v>
      </c>
      <c r="P21" s="36">
        <f t="shared" si="3"/>
        <v>1.26</v>
      </c>
      <c r="Q21" s="36">
        <f t="shared" si="4"/>
        <v>0.4536</v>
      </c>
      <c r="R21" s="3">
        <v>1</v>
      </c>
      <c r="S21" s="3" t="s">
        <v>84</v>
      </c>
      <c r="T21" s="53">
        <f t="shared" ref="T21:T26" si="18">R21*L21</f>
        <v>0.4536</v>
      </c>
      <c r="U21" s="53">
        <f t="shared" si="8"/>
        <v>0.4536</v>
      </c>
      <c r="V21" s="3"/>
      <c r="W21" s="3"/>
      <c r="X21" s="6">
        <f t="shared" ref="X21:X26" si="19">H21*I21*0.05</f>
        <v>6.3E-2</v>
      </c>
      <c r="Y21" s="3"/>
      <c r="Z21" s="37">
        <f t="shared" si="10"/>
        <v>0.4536</v>
      </c>
      <c r="AA21" s="6">
        <f t="shared" si="11"/>
        <v>0.4536</v>
      </c>
      <c r="AB21" s="6"/>
      <c r="AC21" s="37"/>
      <c r="AD21" s="6">
        <f>M21*N21*0.05</f>
        <v>6.3E-2</v>
      </c>
      <c r="AE21" s="37"/>
      <c r="AF21" s="10"/>
    </row>
    <row r="22" spans="1:38" x14ac:dyDescent="0.3">
      <c r="A22" s="3">
        <f t="shared" si="13"/>
        <v>16</v>
      </c>
      <c r="B22" s="3" t="s">
        <v>9</v>
      </c>
      <c r="C22" s="3">
        <v>1454</v>
      </c>
      <c r="D22" s="3">
        <v>75</v>
      </c>
      <c r="E22" s="10" t="s">
        <v>192</v>
      </c>
      <c r="F22" s="3" t="s">
        <v>45</v>
      </c>
      <c r="G22" s="10" t="s">
        <v>47</v>
      </c>
      <c r="H22" s="36">
        <v>0.7</v>
      </c>
      <c r="I22" s="36">
        <v>1.8</v>
      </c>
      <c r="J22" s="36">
        <v>0.36</v>
      </c>
      <c r="K22" s="38">
        <f t="shared" si="16"/>
        <v>1.26</v>
      </c>
      <c r="L22" s="38">
        <f t="shared" si="17"/>
        <v>0.4536</v>
      </c>
      <c r="M22" s="36">
        <v>0.7</v>
      </c>
      <c r="N22" s="36">
        <v>1.8</v>
      </c>
      <c r="O22" s="36">
        <v>0.36</v>
      </c>
      <c r="P22" s="36">
        <f t="shared" si="3"/>
        <v>1.26</v>
      </c>
      <c r="Q22" s="36">
        <f t="shared" si="4"/>
        <v>0.4536</v>
      </c>
      <c r="R22" s="3">
        <v>1</v>
      </c>
      <c r="S22" s="3" t="s">
        <v>84</v>
      </c>
      <c r="T22" s="53">
        <f t="shared" si="18"/>
        <v>0.4536</v>
      </c>
      <c r="U22" s="53">
        <f t="shared" si="8"/>
        <v>0.4536</v>
      </c>
      <c r="V22" s="3"/>
      <c r="W22" s="3"/>
      <c r="X22" s="6">
        <f t="shared" si="19"/>
        <v>6.3E-2</v>
      </c>
      <c r="Y22" s="3"/>
      <c r="Z22" s="37">
        <f t="shared" si="10"/>
        <v>0.4536</v>
      </c>
      <c r="AA22" s="6">
        <f t="shared" si="11"/>
        <v>0.4536</v>
      </c>
      <c r="AB22" s="6"/>
      <c r="AC22" s="37"/>
      <c r="AD22" s="6">
        <f>M22*N22*0.05</f>
        <v>6.3E-2</v>
      </c>
      <c r="AE22" s="37"/>
      <c r="AF22" s="10"/>
    </row>
    <row r="23" spans="1:38" x14ac:dyDescent="0.3">
      <c r="A23" s="3">
        <f t="shared" si="13"/>
        <v>17</v>
      </c>
      <c r="B23" s="3" t="s">
        <v>9</v>
      </c>
      <c r="C23" s="3">
        <v>1454</v>
      </c>
      <c r="D23" s="3">
        <v>75</v>
      </c>
      <c r="E23" s="10" t="s">
        <v>192</v>
      </c>
      <c r="F23" s="3" t="s">
        <v>48</v>
      </c>
      <c r="G23" s="10" t="s">
        <v>49</v>
      </c>
      <c r="H23" s="10">
        <v>0.6</v>
      </c>
      <c r="I23" s="10">
        <v>3.21</v>
      </c>
      <c r="J23" s="10">
        <v>1.42</v>
      </c>
      <c r="K23" s="38">
        <f t="shared" si="16"/>
        <v>1.9259999999999999</v>
      </c>
      <c r="L23" s="38">
        <f t="shared" si="17"/>
        <v>2.7349199999999998</v>
      </c>
      <c r="M23" s="36">
        <v>0.6</v>
      </c>
      <c r="N23" s="36">
        <v>3.21</v>
      </c>
      <c r="O23" s="36">
        <v>1.42</v>
      </c>
      <c r="P23" s="36">
        <f t="shared" si="3"/>
        <v>1.9259999999999999</v>
      </c>
      <c r="Q23" s="36">
        <f t="shared" si="4"/>
        <v>2.7349199999999998</v>
      </c>
      <c r="R23" s="3">
        <v>2</v>
      </c>
      <c r="S23" s="36" t="s">
        <v>84</v>
      </c>
      <c r="T23" s="53">
        <f t="shared" si="18"/>
        <v>5.4698399999999996</v>
      </c>
      <c r="U23" s="53">
        <f t="shared" si="8"/>
        <v>5.4698399999999996</v>
      </c>
      <c r="V23" s="3"/>
      <c r="W23" s="3"/>
      <c r="X23" s="6">
        <f t="shared" si="19"/>
        <v>9.6299999999999997E-2</v>
      </c>
      <c r="Y23" s="36"/>
      <c r="Z23" s="37">
        <f t="shared" si="10"/>
        <v>5.4698399999999996</v>
      </c>
      <c r="AA23" s="6">
        <f t="shared" si="11"/>
        <v>5.4698399999999996</v>
      </c>
      <c r="AB23" s="6"/>
      <c r="AC23" s="37"/>
      <c r="AD23" s="6">
        <f>M23*N23*0.05</f>
        <v>9.6299999999999997E-2</v>
      </c>
      <c r="AE23" s="37"/>
      <c r="AF23" s="46"/>
    </row>
    <row r="24" spans="1:38" x14ac:dyDescent="0.3">
      <c r="A24" s="3">
        <f t="shared" si="13"/>
        <v>18</v>
      </c>
      <c r="B24" s="3" t="s">
        <v>9</v>
      </c>
      <c r="C24" s="3">
        <v>1454</v>
      </c>
      <c r="D24" s="3">
        <v>75</v>
      </c>
      <c r="E24" s="10" t="s">
        <v>192</v>
      </c>
      <c r="F24" s="3" t="s">
        <v>50</v>
      </c>
      <c r="G24" s="10" t="s">
        <v>51</v>
      </c>
      <c r="H24" s="10">
        <v>0.69</v>
      </c>
      <c r="I24" s="10">
        <v>1.64</v>
      </c>
      <c r="J24" s="10">
        <v>0.4</v>
      </c>
      <c r="K24" s="38">
        <f t="shared" si="16"/>
        <v>1.1315999999999999</v>
      </c>
      <c r="L24" s="38">
        <f t="shared" si="17"/>
        <v>0.45263999999999999</v>
      </c>
      <c r="M24" s="36">
        <v>0.69</v>
      </c>
      <c r="N24" s="36">
        <v>1.64</v>
      </c>
      <c r="O24" s="36">
        <v>0.4</v>
      </c>
      <c r="P24" s="36">
        <f t="shared" si="3"/>
        <v>1.1315999999999999</v>
      </c>
      <c r="Q24" s="36">
        <f t="shared" si="4"/>
        <v>0.45263999999999999</v>
      </c>
      <c r="R24" s="3">
        <v>1</v>
      </c>
      <c r="S24" s="3" t="s">
        <v>84</v>
      </c>
      <c r="T24" s="53">
        <f t="shared" si="18"/>
        <v>0.45263999999999999</v>
      </c>
      <c r="U24" s="53">
        <f t="shared" si="8"/>
        <v>0.45263999999999999</v>
      </c>
      <c r="V24" s="3"/>
      <c r="W24" s="3"/>
      <c r="X24" s="6">
        <f t="shared" si="19"/>
        <v>5.6579999999999998E-2</v>
      </c>
      <c r="Y24" s="3"/>
      <c r="Z24" s="36">
        <f t="shared" si="10"/>
        <v>0.45263999999999999</v>
      </c>
      <c r="AA24" s="6">
        <f t="shared" si="11"/>
        <v>0.45263999999999999</v>
      </c>
      <c r="AB24" s="6"/>
      <c r="AC24" s="36"/>
      <c r="AD24" s="6">
        <f>M24*N24*0.05</f>
        <v>5.6579999999999998E-2</v>
      </c>
      <c r="AE24" s="36"/>
      <c r="AF24" s="46"/>
    </row>
    <row r="25" spans="1:38" s="56" customFormat="1" hidden="1" x14ac:dyDescent="0.3">
      <c r="A25" s="39">
        <f t="shared" si="13"/>
        <v>19</v>
      </c>
      <c r="B25" s="39" t="s">
        <v>9</v>
      </c>
      <c r="C25" s="39">
        <v>1455</v>
      </c>
      <c r="D25" s="39">
        <v>75</v>
      </c>
      <c r="E25" s="40" t="s">
        <v>192</v>
      </c>
      <c r="F25" s="39" t="s">
        <v>52</v>
      </c>
      <c r="G25" s="40" t="s">
        <v>53</v>
      </c>
      <c r="H25" s="40">
        <v>2.2000000000000002</v>
      </c>
      <c r="I25" s="40">
        <v>0.4</v>
      </c>
      <c r="J25" s="40">
        <v>0.3</v>
      </c>
      <c r="K25" s="54">
        <f t="shared" si="16"/>
        <v>0.88000000000000012</v>
      </c>
      <c r="L25" s="54">
        <f t="shared" si="17"/>
        <v>0.26400000000000001</v>
      </c>
      <c r="M25" s="41">
        <v>2.1800000000000002</v>
      </c>
      <c r="N25" s="41">
        <v>3.96</v>
      </c>
      <c r="O25" s="41">
        <v>0.44</v>
      </c>
      <c r="P25" s="41">
        <f t="shared" si="3"/>
        <v>8.6328000000000014</v>
      </c>
      <c r="Q25" s="41">
        <f t="shared" si="4"/>
        <v>3.7984320000000005</v>
      </c>
      <c r="R25" s="39">
        <v>1</v>
      </c>
      <c r="S25" s="39" t="s">
        <v>84</v>
      </c>
      <c r="T25" s="55">
        <f t="shared" si="18"/>
        <v>0.26400000000000001</v>
      </c>
      <c r="U25" s="55"/>
      <c r="V25" s="39"/>
      <c r="W25" s="39"/>
      <c r="X25" s="43"/>
      <c r="Y25" s="39"/>
      <c r="Z25" s="41">
        <f t="shared" si="10"/>
        <v>3.7984320000000005</v>
      </c>
      <c r="AA25" s="43"/>
      <c r="AB25" s="43"/>
      <c r="AC25" s="41"/>
      <c r="AD25" s="43"/>
      <c r="AE25" s="41"/>
      <c r="AF25" s="40" t="s">
        <v>345</v>
      </c>
      <c r="AI25" s="57"/>
      <c r="AJ25" s="57"/>
      <c r="AK25" s="57"/>
      <c r="AL25" s="57"/>
    </row>
    <row r="26" spans="1:38" x14ac:dyDescent="0.3">
      <c r="A26" s="3">
        <f t="shared" si="13"/>
        <v>20</v>
      </c>
      <c r="B26" s="3" t="s">
        <v>9</v>
      </c>
      <c r="C26" s="3">
        <v>1459</v>
      </c>
      <c r="D26" s="3">
        <v>75</v>
      </c>
      <c r="E26" s="10" t="s">
        <v>192</v>
      </c>
      <c r="F26" s="3" t="s">
        <v>54</v>
      </c>
      <c r="G26" s="10" t="s">
        <v>55</v>
      </c>
      <c r="H26" s="10">
        <v>1.4</v>
      </c>
      <c r="I26" s="10">
        <v>1.4</v>
      </c>
      <c r="J26" s="10">
        <v>0.5</v>
      </c>
      <c r="K26" s="38">
        <f t="shared" si="16"/>
        <v>1.9599999999999997</v>
      </c>
      <c r="L26" s="38">
        <f t="shared" si="17"/>
        <v>0.97999999999999987</v>
      </c>
      <c r="M26" s="4">
        <v>1.2</v>
      </c>
      <c r="N26" s="4">
        <v>1.2</v>
      </c>
      <c r="O26" s="4">
        <v>0.44</v>
      </c>
      <c r="P26" s="4">
        <f t="shared" si="3"/>
        <v>1.44</v>
      </c>
      <c r="Q26" s="4">
        <f t="shared" si="4"/>
        <v>0.63359999999999994</v>
      </c>
      <c r="R26" s="3">
        <v>1</v>
      </c>
      <c r="S26" s="3" t="s">
        <v>84</v>
      </c>
      <c r="T26" s="53">
        <f t="shared" si="18"/>
        <v>0.97999999999999987</v>
      </c>
      <c r="U26" s="53">
        <f t="shared" si="8"/>
        <v>0.97999999999999987</v>
      </c>
      <c r="V26" s="3"/>
      <c r="W26" s="3"/>
      <c r="X26" s="6">
        <f t="shared" si="19"/>
        <v>9.799999999999999E-2</v>
      </c>
      <c r="Y26" s="3"/>
      <c r="Z26" s="4">
        <f t="shared" si="10"/>
        <v>0.63359999999999994</v>
      </c>
      <c r="AA26" s="6">
        <f t="shared" si="11"/>
        <v>0.63359999999999994</v>
      </c>
      <c r="AB26" s="6"/>
      <c r="AC26" s="4"/>
      <c r="AD26" s="6">
        <f>M26*N26*0.05</f>
        <v>7.1999999999999995E-2</v>
      </c>
      <c r="AE26" s="4"/>
      <c r="AF26" s="11"/>
    </row>
    <row r="27" spans="1:38" ht="43.2" x14ac:dyDescent="0.3">
      <c r="A27" s="3">
        <f t="shared" si="13"/>
        <v>21</v>
      </c>
      <c r="B27" s="3" t="s">
        <v>9</v>
      </c>
      <c r="C27" s="3">
        <v>1459</v>
      </c>
      <c r="D27" s="3">
        <v>75</v>
      </c>
      <c r="E27" s="10" t="s">
        <v>192</v>
      </c>
      <c r="F27" s="3" t="s">
        <v>58</v>
      </c>
      <c r="G27" s="10" t="s">
        <v>56</v>
      </c>
      <c r="H27" s="10">
        <v>0.69</v>
      </c>
      <c r="I27" s="10">
        <v>1.64</v>
      </c>
      <c r="J27" s="10">
        <v>0.4</v>
      </c>
      <c r="K27" s="38">
        <f t="shared" si="16"/>
        <v>1.1315999999999999</v>
      </c>
      <c r="L27" s="38">
        <f t="shared" si="17"/>
        <v>0.45263999999999999</v>
      </c>
      <c r="M27" s="36">
        <v>0.69</v>
      </c>
      <c r="N27" s="36">
        <v>1.64</v>
      </c>
      <c r="O27" s="36">
        <v>0.4</v>
      </c>
      <c r="P27" s="36">
        <f t="shared" si="3"/>
        <v>1.1315999999999999</v>
      </c>
      <c r="Q27" s="36">
        <f t="shared" si="4"/>
        <v>0.45263999999999999</v>
      </c>
      <c r="R27" s="3">
        <v>1</v>
      </c>
      <c r="S27" s="3" t="s">
        <v>84</v>
      </c>
      <c r="T27" s="53">
        <f t="shared" ref="T27:T29" si="20">R27*L27</f>
        <v>0.45263999999999999</v>
      </c>
      <c r="U27" s="53">
        <f t="shared" si="8"/>
        <v>0.45263999999999999</v>
      </c>
      <c r="V27" s="3"/>
      <c r="W27" s="3"/>
      <c r="X27" s="6">
        <f t="shared" ref="X27:X29" si="21">H27*I27*0.05</f>
        <v>5.6579999999999998E-2</v>
      </c>
      <c r="Y27" s="3"/>
      <c r="Z27" s="36">
        <f t="shared" si="10"/>
        <v>0.45263999999999999</v>
      </c>
      <c r="AA27" s="6">
        <f t="shared" si="11"/>
        <v>0.45263999999999999</v>
      </c>
      <c r="AB27" s="6"/>
      <c r="AC27" s="36"/>
      <c r="AD27" s="6">
        <f>M27*N27*0.05</f>
        <v>5.6579999999999998E-2</v>
      </c>
      <c r="AE27" s="36">
        <f>117/1000*20</f>
        <v>2.3400000000000003</v>
      </c>
      <c r="AF27" s="48" t="s">
        <v>190</v>
      </c>
    </row>
    <row r="28" spans="1:38" ht="43.2" x14ac:dyDescent="0.3">
      <c r="A28" s="3">
        <f t="shared" si="13"/>
        <v>22</v>
      </c>
      <c r="B28" s="3" t="s">
        <v>9</v>
      </c>
      <c r="C28" s="3">
        <v>1459</v>
      </c>
      <c r="D28" s="3">
        <v>75</v>
      </c>
      <c r="E28" s="10" t="s">
        <v>192</v>
      </c>
      <c r="F28" s="3" t="s">
        <v>59</v>
      </c>
      <c r="G28" s="10" t="s">
        <v>57</v>
      </c>
      <c r="H28" s="10">
        <v>0.69</v>
      </c>
      <c r="I28" s="10">
        <v>1.64</v>
      </c>
      <c r="J28" s="10">
        <v>0.4</v>
      </c>
      <c r="K28" s="38">
        <f t="shared" si="16"/>
        <v>1.1315999999999999</v>
      </c>
      <c r="L28" s="38">
        <f t="shared" si="17"/>
        <v>0.45263999999999999</v>
      </c>
      <c r="M28" s="36">
        <v>0.69</v>
      </c>
      <c r="N28" s="36">
        <v>1.64</v>
      </c>
      <c r="O28" s="36">
        <v>0.4</v>
      </c>
      <c r="P28" s="36">
        <f t="shared" ref="P28:P33" si="22">M28*N28</f>
        <v>1.1315999999999999</v>
      </c>
      <c r="Q28" s="36">
        <f t="shared" si="4"/>
        <v>0.45263999999999999</v>
      </c>
      <c r="R28" s="3">
        <v>1</v>
      </c>
      <c r="S28" s="3" t="s">
        <v>84</v>
      </c>
      <c r="T28" s="53">
        <f t="shared" si="20"/>
        <v>0.45263999999999999</v>
      </c>
      <c r="U28" s="53">
        <f t="shared" si="8"/>
        <v>0.45263999999999999</v>
      </c>
      <c r="V28" s="3"/>
      <c r="W28" s="3"/>
      <c r="X28" s="6">
        <f t="shared" si="21"/>
        <v>5.6579999999999998E-2</v>
      </c>
      <c r="Y28" s="3"/>
      <c r="Z28" s="36">
        <f t="shared" si="10"/>
        <v>0.45263999999999999</v>
      </c>
      <c r="AA28" s="6">
        <f t="shared" si="11"/>
        <v>0.45263999999999999</v>
      </c>
      <c r="AB28" s="6"/>
      <c r="AC28" s="36"/>
      <c r="AD28" s="6">
        <f>M28*N28*0.05</f>
        <v>5.6579999999999998E-2</v>
      </c>
      <c r="AE28" s="36">
        <f>117/1000*20</f>
        <v>2.3400000000000003</v>
      </c>
      <c r="AF28" s="48" t="s">
        <v>190</v>
      </c>
    </row>
    <row r="29" spans="1:38" x14ac:dyDescent="0.3">
      <c r="A29" s="3">
        <f t="shared" si="13"/>
        <v>23</v>
      </c>
      <c r="B29" s="3" t="s">
        <v>9</v>
      </c>
      <c r="C29" s="3">
        <v>1459</v>
      </c>
      <c r="D29" s="3">
        <v>75</v>
      </c>
      <c r="E29" s="10" t="s">
        <v>192</v>
      </c>
      <c r="F29" s="3" t="s">
        <v>60</v>
      </c>
      <c r="G29" s="10" t="s">
        <v>61</v>
      </c>
      <c r="H29" s="10">
        <v>0.48</v>
      </c>
      <c r="I29" s="10">
        <v>0.73</v>
      </c>
      <c r="J29" s="10">
        <v>0.26</v>
      </c>
      <c r="K29" s="38">
        <f t="shared" si="16"/>
        <v>0.35039999999999999</v>
      </c>
      <c r="L29" s="38">
        <f t="shared" si="17"/>
        <v>9.1104000000000004E-2</v>
      </c>
      <c r="M29" s="36">
        <v>0.48</v>
      </c>
      <c r="N29" s="36">
        <v>0.73</v>
      </c>
      <c r="O29" s="36">
        <v>0.26</v>
      </c>
      <c r="P29" s="36">
        <f t="shared" si="22"/>
        <v>0.35039999999999999</v>
      </c>
      <c r="Q29" s="36">
        <f t="shared" si="4"/>
        <v>9.1104000000000004E-2</v>
      </c>
      <c r="R29" s="3">
        <v>1</v>
      </c>
      <c r="S29" s="3" t="s">
        <v>84</v>
      </c>
      <c r="T29" s="53">
        <f t="shared" si="20"/>
        <v>9.1104000000000004E-2</v>
      </c>
      <c r="U29" s="53">
        <f t="shared" si="8"/>
        <v>9.1104000000000004E-2</v>
      </c>
      <c r="V29" s="3"/>
      <c r="W29" s="3"/>
      <c r="X29" s="6">
        <f t="shared" si="21"/>
        <v>1.7520000000000001E-2</v>
      </c>
      <c r="Y29" s="3"/>
      <c r="Z29" s="36">
        <f t="shared" si="10"/>
        <v>9.1104000000000004E-2</v>
      </c>
      <c r="AA29" s="6">
        <f t="shared" si="11"/>
        <v>9.1104000000000004E-2</v>
      </c>
      <c r="AB29" s="6"/>
      <c r="AC29" s="36"/>
      <c r="AD29" s="6">
        <f>M29*N29*0.05</f>
        <v>1.7520000000000001E-2</v>
      </c>
      <c r="AE29" s="36"/>
      <c r="AF29" s="46"/>
    </row>
    <row r="30" spans="1:38" s="56" customFormat="1" ht="43.2" hidden="1" x14ac:dyDescent="0.3">
      <c r="A30" s="39">
        <f t="shared" si="13"/>
        <v>24</v>
      </c>
      <c r="B30" s="39" t="s">
        <v>9</v>
      </c>
      <c r="C30" s="39">
        <v>1458</v>
      </c>
      <c r="D30" s="39">
        <v>75</v>
      </c>
      <c r="E30" s="40" t="s">
        <v>192</v>
      </c>
      <c r="F30" s="39" t="s">
        <v>64</v>
      </c>
      <c r="G30" s="40" t="s">
        <v>65</v>
      </c>
      <c r="H30" s="40">
        <v>1.8</v>
      </c>
      <c r="I30" s="40">
        <v>1.8</v>
      </c>
      <c r="J30" s="40">
        <v>0.35</v>
      </c>
      <c r="K30" s="54">
        <f t="shared" si="16"/>
        <v>3.24</v>
      </c>
      <c r="L30" s="54">
        <f t="shared" si="17"/>
        <v>1.1339999999999999</v>
      </c>
      <c r="M30" s="41">
        <v>1.75</v>
      </c>
      <c r="N30" s="41">
        <v>1.75</v>
      </c>
      <c r="O30" s="41">
        <v>0.44</v>
      </c>
      <c r="P30" s="41">
        <f t="shared" si="22"/>
        <v>3.0625</v>
      </c>
      <c r="Q30" s="41">
        <f t="shared" si="4"/>
        <v>1.3474999999999999</v>
      </c>
      <c r="R30" s="39">
        <v>1</v>
      </c>
      <c r="S30" s="39" t="s">
        <v>84</v>
      </c>
      <c r="T30" s="39"/>
      <c r="U30" s="39"/>
      <c r="V30" s="39"/>
      <c r="W30" s="39"/>
      <c r="X30" s="39"/>
      <c r="Y30" s="39"/>
      <c r="Z30" s="41"/>
      <c r="AA30" s="43"/>
      <c r="AB30" s="43"/>
      <c r="AC30" s="41"/>
      <c r="AD30" s="43"/>
      <c r="AE30" s="41"/>
      <c r="AF30" s="49" t="s">
        <v>346</v>
      </c>
      <c r="AI30" s="57"/>
      <c r="AJ30" s="57"/>
      <c r="AK30" s="57"/>
      <c r="AL30" s="57"/>
    </row>
    <row r="31" spans="1:38" x14ac:dyDescent="0.3">
      <c r="A31" s="3">
        <f t="shared" si="13"/>
        <v>25</v>
      </c>
      <c r="B31" s="3" t="s">
        <v>9</v>
      </c>
      <c r="C31" s="3">
        <v>1458</v>
      </c>
      <c r="D31" s="3">
        <v>75</v>
      </c>
      <c r="E31" s="10" t="s">
        <v>192</v>
      </c>
      <c r="F31" s="44" t="s">
        <v>62</v>
      </c>
      <c r="G31" s="45" t="s">
        <v>63</v>
      </c>
      <c r="H31" s="45">
        <v>0.56000000000000005</v>
      </c>
      <c r="I31" s="45">
        <v>1.17</v>
      </c>
      <c r="J31" s="45">
        <v>0.36</v>
      </c>
      <c r="K31" s="38">
        <f t="shared" si="16"/>
        <v>0.6552</v>
      </c>
      <c r="L31" s="38">
        <f t="shared" si="17"/>
        <v>0.235872</v>
      </c>
      <c r="M31" s="36">
        <v>0.56000000000000005</v>
      </c>
      <c r="N31" s="36">
        <v>1.17</v>
      </c>
      <c r="O31" s="36">
        <v>0.36</v>
      </c>
      <c r="P31" s="36">
        <f t="shared" si="22"/>
        <v>0.6552</v>
      </c>
      <c r="Q31" s="36">
        <f t="shared" si="4"/>
        <v>0.235872</v>
      </c>
      <c r="R31" s="3">
        <v>1</v>
      </c>
      <c r="S31" s="3" t="s">
        <v>85</v>
      </c>
      <c r="T31" s="53">
        <f t="shared" ref="T31:T54" si="23">R31*L31</f>
        <v>0.235872</v>
      </c>
      <c r="U31" s="53">
        <f t="shared" si="8"/>
        <v>0.235872</v>
      </c>
      <c r="V31" s="3"/>
      <c r="W31" s="3"/>
      <c r="X31" s="6">
        <f t="shared" ref="X31:X54" si="24">H31*I31*0.05</f>
        <v>3.2760000000000004E-2</v>
      </c>
      <c r="Y31" s="3"/>
      <c r="Z31" s="36">
        <f t="shared" ref="Z31:Z54" si="25">R31*Q31</f>
        <v>0.235872</v>
      </c>
      <c r="AA31" s="6">
        <f t="shared" si="11"/>
        <v>0.235872</v>
      </c>
      <c r="AB31" s="6"/>
      <c r="AC31" s="36"/>
      <c r="AD31" s="6">
        <f t="shared" ref="AD31:AD54" si="26">M31*N31*0.05</f>
        <v>3.2760000000000004E-2</v>
      </c>
      <c r="AE31" s="36"/>
      <c r="AF31" s="46"/>
    </row>
    <row r="32" spans="1:38" x14ac:dyDescent="0.3">
      <c r="A32" s="3">
        <f t="shared" si="13"/>
        <v>26</v>
      </c>
      <c r="B32" s="3" t="s">
        <v>9</v>
      </c>
      <c r="C32" s="3">
        <v>1434</v>
      </c>
      <c r="D32" s="3">
        <v>75</v>
      </c>
      <c r="E32" s="10" t="s">
        <v>192</v>
      </c>
      <c r="F32" s="3" t="s">
        <v>66</v>
      </c>
      <c r="G32" s="10" t="s">
        <v>67</v>
      </c>
      <c r="H32" s="10">
        <v>4.05</v>
      </c>
      <c r="I32" s="10">
        <v>4.05</v>
      </c>
      <c r="J32" s="10">
        <v>0.23</v>
      </c>
      <c r="K32" s="38">
        <f t="shared" si="16"/>
        <v>16.4025</v>
      </c>
      <c r="L32" s="38">
        <f t="shared" si="17"/>
        <v>3.7725750000000002</v>
      </c>
      <c r="M32" s="36">
        <v>4.0999999999999996</v>
      </c>
      <c r="N32" s="36">
        <v>4.0999999999999996</v>
      </c>
      <c r="O32" s="36">
        <v>0.44</v>
      </c>
      <c r="P32" s="36">
        <f t="shared" si="22"/>
        <v>16.809999999999999</v>
      </c>
      <c r="Q32" s="36">
        <f t="shared" si="4"/>
        <v>7.3963999999999999</v>
      </c>
      <c r="R32" s="3">
        <v>1</v>
      </c>
      <c r="S32" s="3" t="s">
        <v>85</v>
      </c>
      <c r="T32" s="53">
        <f t="shared" si="23"/>
        <v>3.7725750000000002</v>
      </c>
      <c r="U32" s="53">
        <f t="shared" si="8"/>
        <v>3.7725750000000002</v>
      </c>
      <c r="V32" s="3"/>
      <c r="W32" s="3"/>
      <c r="X32" s="6">
        <f t="shared" si="24"/>
        <v>0.82012499999999999</v>
      </c>
      <c r="Y32" s="3"/>
      <c r="Z32" s="36">
        <f t="shared" si="25"/>
        <v>7.3963999999999999</v>
      </c>
      <c r="AA32" s="6">
        <f t="shared" si="11"/>
        <v>7.3963999999999999</v>
      </c>
      <c r="AB32" s="6"/>
      <c r="AC32" s="36"/>
      <c r="AD32" s="6">
        <f t="shared" si="26"/>
        <v>0.84050000000000002</v>
      </c>
      <c r="AE32" s="36"/>
      <c r="AF32" s="46"/>
    </row>
    <row r="33" spans="1:32" x14ac:dyDescent="0.3">
      <c r="A33" s="3">
        <f t="shared" si="13"/>
        <v>27</v>
      </c>
      <c r="B33" s="3" t="s">
        <v>9</v>
      </c>
      <c r="C33" s="3">
        <v>1434</v>
      </c>
      <c r="D33" s="3">
        <v>75</v>
      </c>
      <c r="E33" s="10" t="s">
        <v>192</v>
      </c>
      <c r="F33" s="3" t="s">
        <v>68</v>
      </c>
      <c r="G33" s="10" t="s">
        <v>69</v>
      </c>
      <c r="H33" s="10">
        <v>0.72</v>
      </c>
      <c r="I33" s="10">
        <v>1.8</v>
      </c>
      <c r="J33" s="10">
        <v>3.9</v>
      </c>
      <c r="K33" s="38">
        <f t="shared" si="16"/>
        <v>1.296</v>
      </c>
      <c r="L33" s="38">
        <f t="shared" si="17"/>
        <v>5.0544000000000002</v>
      </c>
      <c r="M33" s="36">
        <v>0.72</v>
      </c>
      <c r="N33" s="36">
        <v>1.8</v>
      </c>
      <c r="O33" s="36">
        <v>0.39</v>
      </c>
      <c r="P33" s="36">
        <f t="shared" si="22"/>
        <v>1.296</v>
      </c>
      <c r="Q33" s="36">
        <f t="shared" si="4"/>
        <v>0.50544</v>
      </c>
      <c r="R33" s="3">
        <v>1</v>
      </c>
      <c r="S33" s="3" t="s">
        <v>85</v>
      </c>
      <c r="T33" s="53">
        <f t="shared" si="23"/>
        <v>5.0544000000000002</v>
      </c>
      <c r="U33" s="53">
        <f t="shared" si="8"/>
        <v>5.0544000000000002</v>
      </c>
      <c r="V33" s="3"/>
      <c r="W33" s="3"/>
      <c r="X33" s="6">
        <f t="shared" si="24"/>
        <v>6.480000000000001E-2</v>
      </c>
      <c r="Y33" s="3"/>
      <c r="Z33" s="36">
        <f t="shared" si="25"/>
        <v>0.50544</v>
      </c>
      <c r="AA33" s="6">
        <f t="shared" si="11"/>
        <v>0.50544</v>
      </c>
      <c r="AB33" s="6"/>
      <c r="AC33" s="36"/>
      <c r="AD33" s="6">
        <f t="shared" si="26"/>
        <v>6.480000000000001E-2</v>
      </c>
      <c r="AE33" s="36"/>
      <c r="AF33" s="46"/>
    </row>
    <row r="34" spans="1:32" x14ac:dyDescent="0.3">
      <c r="A34" s="3">
        <f t="shared" si="13"/>
        <v>28</v>
      </c>
      <c r="B34" s="3" t="s">
        <v>9</v>
      </c>
      <c r="C34" s="3">
        <v>1434</v>
      </c>
      <c r="D34" s="3">
        <v>75</v>
      </c>
      <c r="E34" s="10" t="s">
        <v>192</v>
      </c>
      <c r="F34" s="3" t="s">
        <v>70</v>
      </c>
      <c r="G34" s="10" t="s">
        <v>71</v>
      </c>
      <c r="H34" s="10">
        <v>0.72</v>
      </c>
      <c r="I34" s="10">
        <v>1.8</v>
      </c>
      <c r="J34" s="10">
        <v>0.39</v>
      </c>
      <c r="K34" s="38">
        <f t="shared" si="16"/>
        <v>1.296</v>
      </c>
      <c r="L34" s="38">
        <f t="shared" si="17"/>
        <v>0.50544</v>
      </c>
      <c r="M34" s="36">
        <v>0.72</v>
      </c>
      <c r="N34" s="36">
        <v>1.8</v>
      </c>
      <c r="O34" s="36">
        <v>0.39</v>
      </c>
      <c r="P34" s="36">
        <f t="shared" ref="P34:P55" si="27">M34*N34</f>
        <v>1.296</v>
      </c>
      <c r="Q34" s="36">
        <f t="shared" si="4"/>
        <v>0.50544</v>
      </c>
      <c r="R34" s="3">
        <v>1</v>
      </c>
      <c r="S34" s="3" t="s">
        <v>85</v>
      </c>
      <c r="T34" s="53">
        <f t="shared" si="23"/>
        <v>0.50544</v>
      </c>
      <c r="U34" s="53">
        <f t="shared" si="8"/>
        <v>0.50544</v>
      </c>
      <c r="V34" s="3"/>
      <c r="W34" s="3"/>
      <c r="X34" s="6">
        <f t="shared" si="24"/>
        <v>6.480000000000001E-2</v>
      </c>
      <c r="Y34" s="3"/>
      <c r="Z34" s="36">
        <f t="shared" si="25"/>
        <v>0.50544</v>
      </c>
      <c r="AA34" s="6">
        <f t="shared" si="11"/>
        <v>0.50544</v>
      </c>
      <c r="AB34" s="6"/>
      <c r="AC34" s="36"/>
      <c r="AD34" s="6">
        <f t="shared" si="26"/>
        <v>6.480000000000001E-2</v>
      </c>
      <c r="AE34" s="36"/>
      <c r="AF34" s="46"/>
    </row>
    <row r="35" spans="1:32" x14ac:dyDescent="0.3">
      <c r="A35" s="3">
        <f t="shared" si="13"/>
        <v>29</v>
      </c>
      <c r="B35" s="3" t="s">
        <v>9</v>
      </c>
      <c r="C35" s="3"/>
      <c r="D35" s="3">
        <v>75</v>
      </c>
      <c r="E35" s="10" t="s">
        <v>192</v>
      </c>
      <c r="F35" s="3"/>
      <c r="G35" s="10" t="s">
        <v>72</v>
      </c>
      <c r="H35" s="10">
        <v>6</v>
      </c>
      <c r="I35" s="10">
        <v>11</v>
      </c>
      <c r="J35" s="10">
        <v>0.5</v>
      </c>
      <c r="K35" s="38">
        <f t="shared" si="16"/>
        <v>66</v>
      </c>
      <c r="L35" s="38">
        <f t="shared" si="17"/>
        <v>33</v>
      </c>
      <c r="M35" s="4">
        <v>6</v>
      </c>
      <c r="N35" s="4">
        <v>11</v>
      </c>
      <c r="O35" s="4">
        <v>0.5</v>
      </c>
      <c r="P35" s="4">
        <f t="shared" si="27"/>
        <v>66</v>
      </c>
      <c r="Q35" s="4">
        <f t="shared" si="4"/>
        <v>33</v>
      </c>
      <c r="R35" s="3">
        <v>1</v>
      </c>
      <c r="S35" s="4" t="s">
        <v>84</v>
      </c>
      <c r="T35" s="53">
        <f t="shared" si="23"/>
        <v>33</v>
      </c>
      <c r="U35" s="53">
        <f t="shared" si="8"/>
        <v>33</v>
      </c>
      <c r="V35" s="3"/>
      <c r="W35" s="3"/>
      <c r="X35" s="6">
        <f t="shared" si="24"/>
        <v>3.3000000000000003</v>
      </c>
      <c r="Y35" s="4"/>
      <c r="Z35" s="4">
        <f t="shared" si="25"/>
        <v>33</v>
      </c>
      <c r="AA35" s="6">
        <f t="shared" si="11"/>
        <v>33</v>
      </c>
      <c r="AB35" s="6"/>
      <c r="AC35" s="4"/>
      <c r="AD35" s="6">
        <f t="shared" si="26"/>
        <v>3.3000000000000003</v>
      </c>
      <c r="AE35" s="4"/>
      <c r="AF35" s="11"/>
    </row>
    <row r="36" spans="1:32" x14ac:dyDescent="0.3">
      <c r="A36" s="3">
        <f t="shared" si="13"/>
        <v>30</v>
      </c>
      <c r="B36" s="3" t="s">
        <v>73</v>
      </c>
      <c r="C36" s="3">
        <v>1405</v>
      </c>
      <c r="D36" s="3" t="s">
        <v>193</v>
      </c>
      <c r="E36" s="10" t="s">
        <v>194</v>
      </c>
      <c r="F36" s="3" t="s">
        <v>74</v>
      </c>
      <c r="G36" s="10" t="s">
        <v>75</v>
      </c>
      <c r="H36" s="10">
        <v>0.5</v>
      </c>
      <c r="I36" s="10">
        <v>0.66</v>
      </c>
      <c r="J36" s="10">
        <v>0.4</v>
      </c>
      <c r="K36" s="38">
        <f t="shared" si="16"/>
        <v>0.33</v>
      </c>
      <c r="L36" s="38">
        <f t="shared" si="17"/>
        <v>0.13200000000000001</v>
      </c>
      <c r="M36" s="36">
        <v>0.5</v>
      </c>
      <c r="N36" s="36">
        <v>0.66</v>
      </c>
      <c r="O36" s="36">
        <v>0.4</v>
      </c>
      <c r="P36" s="36">
        <f t="shared" si="27"/>
        <v>0.33</v>
      </c>
      <c r="Q36" s="36">
        <f t="shared" si="4"/>
        <v>0.13200000000000001</v>
      </c>
      <c r="R36" s="3">
        <v>1</v>
      </c>
      <c r="S36" s="36" t="s">
        <v>84</v>
      </c>
      <c r="T36" s="53">
        <f t="shared" si="23"/>
        <v>0.13200000000000001</v>
      </c>
      <c r="U36" s="53">
        <f t="shared" si="8"/>
        <v>0.13200000000000001</v>
      </c>
      <c r="V36" s="3"/>
      <c r="W36" s="3"/>
      <c r="X36" s="6">
        <f t="shared" si="24"/>
        <v>1.6500000000000001E-2</v>
      </c>
      <c r="Y36" s="36"/>
      <c r="Z36" s="36">
        <f t="shared" si="25"/>
        <v>0.13200000000000001</v>
      </c>
      <c r="AA36" s="6">
        <f t="shared" si="11"/>
        <v>0.13200000000000001</v>
      </c>
      <c r="AB36" s="6"/>
      <c r="AC36" s="36"/>
      <c r="AD36" s="6">
        <f t="shared" si="26"/>
        <v>1.6500000000000001E-2</v>
      </c>
      <c r="AE36" s="36"/>
      <c r="AF36" s="46"/>
    </row>
    <row r="37" spans="1:32" x14ac:dyDescent="0.3">
      <c r="A37" s="3">
        <f t="shared" si="13"/>
        <v>31</v>
      </c>
      <c r="B37" s="3" t="s">
        <v>73</v>
      </c>
      <c r="C37" s="3">
        <v>1405</v>
      </c>
      <c r="D37" s="3" t="s">
        <v>193</v>
      </c>
      <c r="E37" s="10" t="s">
        <v>194</v>
      </c>
      <c r="F37" s="3" t="s">
        <v>76</v>
      </c>
      <c r="G37" s="10" t="s">
        <v>77</v>
      </c>
      <c r="H37" s="10">
        <v>2.85</v>
      </c>
      <c r="I37" s="10">
        <v>2.85</v>
      </c>
      <c r="J37" s="10">
        <v>0.36</v>
      </c>
      <c r="K37" s="38">
        <f t="shared" si="16"/>
        <v>8.1225000000000005</v>
      </c>
      <c r="L37" s="38">
        <f t="shared" si="17"/>
        <v>2.9241000000000001</v>
      </c>
      <c r="M37" s="36">
        <v>2.9</v>
      </c>
      <c r="N37" s="36">
        <v>2.9</v>
      </c>
      <c r="O37" s="36">
        <v>0.44</v>
      </c>
      <c r="P37" s="36">
        <f t="shared" si="27"/>
        <v>8.41</v>
      </c>
      <c r="Q37" s="36">
        <f t="shared" si="4"/>
        <v>3.7004000000000001</v>
      </c>
      <c r="R37" s="3">
        <v>1</v>
      </c>
      <c r="S37" s="36" t="s">
        <v>85</v>
      </c>
      <c r="T37" s="53">
        <f t="shared" si="23"/>
        <v>2.9241000000000001</v>
      </c>
      <c r="U37" s="53">
        <f t="shared" si="8"/>
        <v>2.9241000000000001</v>
      </c>
      <c r="V37" s="3"/>
      <c r="W37" s="3"/>
      <c r="X37" s="6">
        <f t="shared" si="24"/>
        <v>0.40612500000000007</v>
      </c>
      <c r="Y37" s="36"/>
      <c r="Z37" s="36">
        <f t="shared" si="25"/>
        <v>3.7004000000000001</v>
      </c>
      <c r="AA37" s="6">
        <f t="shared" si="11"/>
        <v>3.7004000000000001</v>
      </c>
      <c r="AB37" s="6"/>
      <c r="AC37" s="36"/>
      <c r="AD37" s="6">
        <f t="shared" si="26"/>
        <v>0.42050000000000004</v>
      </c>
      <c r="AE37" s="36"/>
      <c r="AF37" s="46"/>
    </row>
    <row r="38" spans="1:32" x14ac:dyDescent="0.3">
      <c r="A38" s="3">
        <f t="shared" si="13"/>
        <v>32</v>
      </c>
      <c r="B38" s="3" t="s">
        <v>73</v>
      </c>
      <c r="C38" s="3">
        <v>1405</v>
      </c>
      <c r="D38" s="3" t="s">
        <v>193</v>
      </c>
      <c r="E38" s="10" t="s">
        <v>194</v>
      </c>
      <c r="F38" s="3" t="s">
        <v>78</v>
      </c>
      <c r="G38" s="10" t="s">
        <v>80</v>
      </c>
      <c r="H38" s="10">
        <v>0.78</v>
      </c>
      <c r="I38" s="10">
        <v>1.64</v>
      </c>
      <c r="J38" s="10">
        <v>0.33</v>
      </c>
      <c r="K38" s="38">
        <f t="shared" si="16"/>
        <v>1.2791999999999999</v>
      </c>
      <c r="L38" s="38">
        <f t="shared" si="17"/>
        <v>0.42213600000000001</v>
      </c>
      <c r="M38" s="36">
        <v>0.68600000000000005</v>
      </c>
      <c r="N38" s="36">
        <v>1.6259999999999999</v>
      </c>
      <c r="O38" s="36">
        <v>0.44</v>
      </c>
      <c r="P38" s="36">
        <f t="shared" si="27"/>
        <v>1.1154360000000001</v>
      </c>
      <c r="Q38" s="36">
        <f t="shared" si="4"/>
        <v>0.49079184000000003</v>
      </c>
      <c r="R38" s="3">
        <v>1</v>
      </c>
      <c r="S38" s="36" t="s">
        <v>84</v>
      </c>
      <c r="T38" s="53">
        <f t="shared" si="23"/>
        <v>0.42213600000000001</v>
      </c>
      <c r="U38" s="53">
        <f t="shared" si="8"/>
        <v>0.42213600000000001</v>
      </c>
      <c r="V38" s="3"/>
      <c r="W38" s="3"/>
      <c r="X38" s="6">
        <f t="shared" si="24"/>
        <v>6.3960000000000003E-2</v>
      </c>
      <c r="Y38" s="36"/>
      <c r="Z38" s="36">
        <f t="shared" si="25"/>
        <v>0.49079184000000003</v>
      </c>
      <c r="AA38" s="6">
        <f t="shared" si="11"/>
        <v>0.49079184000000003</v>
      </c>
      <c r="AB38" s="6"/>
      <c r="AC38" s="36"/>
      <c r="AD38" s="6">
        <f t="shared" si="26"/>
        <v>5.577180000000001E-2</v>
      </c>
      <c r="AE38" s="36"/>
      <c r="AF38" s="46"/>
    </row>
    <row r="39" spans="1:32" x14ac:dyDescent="0.3">
      <c r="A39" s="3">
        <f t="shared" si="13"/>
        <v>33</v>
      </c>
      <c r="B39" s="3" t="s">
        <v>73</v>
      </c>
      <c r="C39" s="3">
        <v>1405</v>
      </c>
      <c r="D39" s="3" t="s">
        <v>193</v>
      </c>
      <c r="E39" s="10" t="s">
        <v>194</v>
      </c>
      <c r="F39" s="3" t="s">
        <v>79</v>
      </c>
      <c r="G39" s="10" t="s">
        <v>81</v>
      </c>
      <c r="H39" s="10">
        <v>0.78</v>
      </c>
      <c r="I39" s="10">
        <v>1.64</v>
      </c>
      <c r="J39" s="10">
        <v>0.33</v>
      </c>
      <c r="K39" s="38">
        <f t="shared" si="16"/>
        <v>1.2791999999999999</v>
      </c>
      <c r="L39" s="38">
        <f t="shared" si="17"/>
        <v>0.42213600000000001</v>
      </c>
      <c r="M39" s="36">
        <v>0.68600000000000005</v>
      </c>
      <c r="N39" s="36">
        <v>1.6259999999999999</v>
      </c>
      <c r="O39" s="36">
        <v>0.44</v>
      </c>
      <c r="P39" s="36">
        <f t="shared" si="27"/>
        <v>1.1154360000000001</v>
      </c>
      <c r="Q39" s="36">
        <f t="shared" ref="Q39:Q55" si="28">M39*N39*O39</f>
        <v>0.49079184000000003</v>
      </c>
      <c r="R39" s="3">
        <v>1</v>
      </c>
      <c r="S39" s="36" t="s">
        <v>84</v>
      </c>
      <c r="T39" s="53">
        <f t="shared" si="23"/>
        <v>0.42213600000000001</v>
      </c>
      <c r="U39" s="53">
        <f t="shared" si="8"/>
        <v>0.42213600000000001</v>
      </c>
      <c r="V39" s="3"/>
      <c r="W39" s="3"/>
      <c r="X39" s="6">
        <f t="shared" si="24"/>
        <v>6.3960000000000003E-2</v>
      </c>
      <c r="Y39" s="36"/>
      <c r="Z39" s="36">
        <f t="shared" si="25"/>
        <v>0.49079184000000003</v>
      </c>
      <c r="AA39" s="6">
        <f t="shared" si="11"/>
        <v>0.49079184000000003</v>
      </c>
      <c r="AB39" s="6"/>
      <c r="AC39" s="36"/>
      <c r="AD39" s="6">
        <f t="shared" si="26"/>
        <v>5.577180000000001E-2</v>
      </c>
      <c r="AE39" s="36"/>
      <c r="AF39" s="46"/>
    </row>
    <row r="40" spans="1:32" x14ac:dyDescent="0.3">
      <c r="A40" s="3">
        <f t="shared" si="13"/>
        <v>34</v>
      </c>
      <c r="B40" s="3" t="s">
        <v>73</v>
      </c>
      <c r="C40" s="3">
        <v>1415</v>
      </c>
      <c r="D40" s="3" t="s">
        <v>193</v>
      </c>
      <c r="E40" s="10" t="s">
        <v>194</v>
      </c>
      <c r="F40" s="3" t="s">
        <v>86</v>
      </c>
      <c r="G40" s="10" t="s">
        <v>87</v>
      </c>
      <c r="H40" s="10">
        <v>0.5</v>
      </c>
      <c r="I40" s="10">
        <v>2.9</v>
      </c>
      <c r="J40" s="10">
        <v>0.2</v>
      </c>
      <c r="K40" s="38">
        <f t="shared" si="16"/>
        <v>1.45</v>
      </c>
      <c r="L40" s="38">
        <f t="shared" si="17"/>
        <v>0.28999999999999998</v>
      </c>
      <c r="M40" s="36">
        <v>0.5</v>
      </c>
      <c r="N40" s="36">
        <v>2.6</v>
      </c>
      <c r="O40" s="36">
        <v>0.3</v>
      </c>
      <c r="P40" s="36">
        <f t="shared" si="27"/>
        <v>1.3</v>
      </c>
      <c r="Q40" s="36">
        <f t="shared" si="28"/>
        <v>0.39</v>
      </c>
      <c r="R40" s="3">
        <v>2</v>
      </c>
      <c r="S40" s="36" t="s">
        <v>84</v>
      </c>
      <c r="T40" s="53">
        <f t="shared" si="23"/>
        <v>0.57999999999999996</v>
      </c>
      <c r="U40" s="53">
        <f t="shared" si="8"/>
        <v>0.57999999999999996</v>
      </c>
      <c r="V40" s="3"/>
      <c r="W40" s="3"/>
      <c r="X40" s="6">
        <f t="shared" si="24"/>
        <v>7.2499999999999995E-2</v>
      </c>
      <c r="Y40" s="36"/>
      <c r="Z40" s="36">
        <f t="shared" si="25"/>
        <v>0.78</v>
      </c>
      <c r="AA40" s="6">
        <f t="shared" si="11"/>
        <v>0.78</v>
      </c>
      <c r="AB40" s="6"/>
      <c r="AC40" s="36"/>
      <c r="AD40" s="6">
        <f t="shared" si="26"/>
        <v>6.5000000000000002E-2</v>
      </c>
      <c r="AE40" s="36"/>
      <c r="AF40" s="46"/>
    </row>
    <row r="41" spans="1:32" x14ac:dyDescent="0.3">
      <c r="A41" s="3">
        <f t="shared" si="13"/>
        <v>35</v>
      </c>
      <c r="B41" s="3" t="s">
        <v>73</v>
      </c>
      <c r="C41" s="3">
        <v>1415</v>
      </c>
      <c r="D41" s="3" t="s">
        <v>193</v>
      </c>
      <c r="E41" s="10" t="s">
        <v>194</v>
      </c>
      <c r="F41" s="3" t="s">
        <v>88</v>
      </c>
      <c r="G41" s="10" t="s">
        <v>89</v>
      </c>
      <c r="H41" s="10">
        <v>0.7</v>
      </c>
      <c r="I41" s="10">
        <v>1.7</v>
      </c>
      <c r="J41" s="10">
        <v>0.62</v>
      </c>
      <c r="K41" s="38">
        <f t="shared" si="16"/>
        <v>1.19</v>
      </c>
      <c r="L41" s="38">
        <f t="shared" si="17"/>
        <v>0.73780000000000001</v>
      </c>
      <c r="M41" s="36">
        <v>0.68600000000000005</v>
      </c>
      <c r="N41" s="36">
        <v>1.6259999999999999</v>
      </c>
      <c r="O41" s="36">
        <v>0.6</v>
      </c>
      <c r="P41" s="36">
        <f t="shared" si="27"/>
        <v>1.1154360000000001</v>
      </c>
      <c r="Q41" s="36">
        <f t="shared" si="28"/>
        <v>0.66926160000000001</v>
      </c>
      <c r="R41" s="3">
        <v>1</v>
      </c>
      <c r="S41" s="36" t="s">
        <v>84</v>
      </c>
      <c r="T41" s="53">
        <f t="shared" si="23"/>
        <v>0.73780000000000001</v>
      </c>
      <c r="U41" s="53">
        <f t="shared" si="8"/>
        <v>0.73780000000000001</v>
      </c>
      <c r="V41" s="3"/>
      <c r="W41" s="3"/>
      <c r="X41" s="6">
        <f t="shared" si="24"/>
        <v>5.9499999999999997E-2</v>
      </c>
      <c r="Y41" s="36"/>
      <c r="Z41" s="36">
        <f t="shared" si="25"/>
        <v>0.66926160000000001</v>
      </c>
      <c r="AA41" s="6">
        <f t="shared" si="11"/>
        <v>0.66926160000000001</v>
      </c>
      <c r="AB41" s="6"/>
      <c r="AC41" s="36"/>
      <c r="AD41" s="6">
        <f t="shared" si="26"/>
        <v>5.577180000000001E-2</v>
      </c>
      <c r="AE41" s="36"/>
      <c r="AF41" s="46"/>
    </row>
    <row r="42" spans="1:32" x14ac:dyDescent="0.3">
      <c r="A42" s="3">
        <f t="shared" si="13"/>
        <v>36</v>
      </c>
      <c r="B42" s="3" t="s">
        <v>73</v>
      </c>
      <c r="C42" s="3">
        <v>1415</v>
      </c>
      <c r="D42" s="3" t="s">
        <v>193</v>
      </c>
      <c r="E42" s="10" t="s">
        <v>194</v>
      </c>
      <c r="F42" s="3" t="s">
        <v>90</v>
      </c>
      <c r="G42" s="10" t="s">
        <v>91</v>
      </c>
      <c r="H42" s="10">
        <v>0.69</v>
      </c>
      <c r="I42" s="10">
        <v>1.63</v>
      </c>
      <c r="J42" s="10">
        <v>0.6</v>
      </c>
      <c r="K42" s="38">
        <f t="shared" si="16"/>
        <v>1.1246999999999998</v>
      </c>
      <c r="L42" s="38">
        <f t="shared" si="17"/>
        <v>0.67481999999999986</v>
      </c>
      <c r="M42" s="36">
        <v>0.68600000000000005</v>
      </c>
      <c r="N42" s="36">
        <v>1.6259999999999999</v>
      </c>
      <c r="O42" s="36">
        <v>0.6</v>
      </c>
      <c r="P42" s="36">
        <f t="shared" si="27"/>
        <v>1.1154360000000001</v>
      </c>
      <c r="Q42" s="36">
        <f t="shared" si="28"/>
        <v>0.66926160000000001</v>
      </c>
      <c r="R42" s="3">
        <v>1</v>
      </c>
      <c r="S42" s="36" t="s">
        <v>84</v>
      </c>
      <c r="T42" s="53">
        <f t="shared" si="23"/>
        <v>0.67481999999999986</v>
      </c>
      <c r="U42" s="53">
        <f t="shared" si="8"/>
        <v>0.67481999999999986</v>
      </c>
      <c r="V42" s="3"/>
      <c r="W42" s="3"/>
      <c r="X42" s="6">
        <f t="shared" si="24"/>
        <v>5.6234999999999993E-2</v>
      </c>
      <c r="Y42" s="36"/>
      <c r="Z42" s="36">
        <f t="shared" si="25"/>
        <v>0.66926160000000001</v>
      </c>
      <c r="AA42" s="6">
        <f t="shared" si="11"/>
        <v>0.66926160000000001</v>
      </c>
      <c r="AB42" s="6"/>
      <c r="AC42" s="36"/>
      <c r="AD42" s="6">
        <f t="shared" si="26"/>
        <v>5.577180000000001E-2</v>
      </c>
      <c r="AE42" s="36"/>
      <c r="AF42" s="46"/>
    </row>
    <row r="43" spans="1:32" x14ac:dyDescent="0.3">
      <c r="A43" s="3">
        <f t="shared" si="13"/>
        <v>37</v>
      </c>
      <c r="B43" s="3" t="s">
        <v>73</v>
      </c>
      <c r="C43" s="3">
        <v>1417</v>
      </c>
      <c r="D43" s="3" t="s">
        <v>193</v>
      </c>
      <c r="E43" s="10" t="s">
        <v>194</v>
      </c>
      <c r="F43" s="3" t="s">
        <v>82</v>
      </c>
      <c r="G43" s="10" t="s">
        <v>83</v>
      </c>
      <c r="H43" s="10">
        <v>2</v>
      </c>
      <c r="I43" s="10">
        <v>2.0499999999999998</v>
      </c>
      <c r="J43" s="10">
        <v>0.41</v>
      </c>
      <c r="K43" s="38">
        <f t="shared" si="16"/>
        <v>4.0999999999999996</v>
      </c>
      <c r="L43" s="38">
        <f t="shared" si="17"/>
        <v>1.6809999999999998</v>
      </c>
      <c r="M43" s="36">
        <v>2</v>
      </c>
      <c r="N43" s="36">
        <v>2.0499999999999998</v>
      </c>
      <c r="O43" s="36">
        <v>0.41</v>
      </c>
      <c r="P43" s="36">
        <f t="shared" si="27"/>
        <v>4.0999999999999996</v>
      </c>
      <c r="Q43" s="36">
        <f t="shared" si="28"/>
        <v>1.6809999999999998</v>
      </c>
      <c r="R43" s="3">
        <v>1</v>
      </c>
      <c r="S43" s="36" t="s">
        <v>84</v>
      </c>
      <c r="T43" s="53">
        <f t="shared" si="23"/>
        <v>1.6809999999999998</v>
      </c>
      <c r="U43" s="53">
        <f t="shared" si="8"/>
        <v>1.6809999999999998</v>
      </c>
      <c r="V43" s="3"/>
      <c r="W43" s="3"/>
      <c r="X43" s="6">
        <f t="shared" si="24"/>
        <v>0.20499999999999999</v>
      </c>
      <c r="Y43" s="36"/>
      <c r="Z43" s="36">
        <f t="shared" si="25"/>
        <v>1.6809999999999998</v>
      </c>
      <c r="AA43" s="6">
        <f t="shared" si="11"/>
        <v>1.6809999999999998</v>
      </c>
      <c r="AB43" s="6"/>
      <c r="AC43" s="36"/>
      <c r="AD43" s="6">
        <f t="shared" si="26"/>
        <v>0.20499999999999999</v>
      </c>
      <c r="AE43" s="36"/>
      <c r="AF43" s="46"/>
    </row>
    <row r="44" spans="1:32" x14ac:dyDescent="0.3">
      <c r="A44" s="3">
        <f t="shared" si="13"/>
        <v>38</v>
      </c>
      <c r="B44" s="3" t="s">
        <v>73</v>
      </c>
      <c r="C44" s="3">
        <v>1421</v>
      </c>
      <c r="D44" s="3" t="s">
        <v>193</v>
      </c>
      <c r="E44" s="10" t="s">
        <v>194</v>
      </c>
      <c r="F44" s="3" t="s">
        <v>92</v>
      </c>
      <c r="G44" s="10" t="s">
        <v>93</v>
      </c>
      <c r="H44" s="10">
        <v>2.5</v>
      </c>
      <c r="I44" s="10">
        <v>2.5</v>
      </c>
      <c r="J44" s="10">
        <v>0.25</v>
      </c>
      <c r="K44" s="38">
        <f t="shared" si="16"/>
        <v>6.25</v>
      </c>
      <c r="L44" s="38">
        <f t="shared" si="17"/>
        <v>1.5625</v>
      </c>
      <c r="M44" s="36">
        <v>2.02</v>
      </c>
      <c r="N44" s="36">
        <v>2.02</v>
      </c>
      <c r="O44" s="36">
        <v>0.3</v>
      </c>
      <c r="P44" s="36">
        <f t="shared" si="27"/>
        <v>4.0804</v>
      </c>
      <c r="Q44" s="36">
        <f t="shared" si="28"/>
        <v>1.2241199999999999</v>
      </c>
      <c r="R44" s="3">
        <v>1</v>
      </c>
      <c r="S44" s="36" t="s">
        <v>84</v>
      </c>
      <c r="T44" s="53">
        <f t="shared" si="23"/>
        <v>1.5625</v>
      </c>
      <c r="U44" s="53">
        <f t="shared" si="8"/>
        <v>1.5625</v>
      </c>
      <c r="V44" s="3"/>
      <c r="W44" s="3"/>
      <c r="X44" s="6">
        <f t="shared" si="24"/>
        <v>0.3125</v>
      </c>
      <c r="Y44" s="36"/>
      <c r="Z44" s="36">
        <f t="shared" si="25"/>
        <v>1.2241199999999999</v>
      </c>
      <c r="AA44" s="6">
        <f t="shared" si="11"/>
        <v>1.2241199999999999</v>
      </c>
      <c r="AB44" s="6"/>
      <c r="AC44" s="36"/>
      <c r="AD44" s="6">
        <f t="shared" si="26"/>
        <v>0.20402000000000001</v>
      </c>
      <c r="AE44" s="36"/>
      <c r="AF44" s="46"/>
    </row>
    <row r="45" spans="1:32" x14ac:dyDescent="0.3">
      <c r="A45" s="3">
        <f t="shared" si="13"/>
        <v>39</v>
      </c>
      <c r="B45" s="3" t="s">
        <v>73</v>
      </c>
      <c r="C45" s="3">
        <v>1417</v>
      </c>
      <c r="D45" s="3" t="s">
        <v>193</v>
      </c>
      <c r="E45" s="10" t="s">
        <v>194</v>
      </c>
      <c r="F45" s="3" t="s">
        <v>94</v>
      </c>
      <c r="G45" s="10" t="s">
        <v>95</v>
      </c>
      <c r="H45" s="10">
        <v>0.5</v>
      </c>
      <c r="I45" s="10">
        <v>2.95</v>
      </c>
      <c r="J45" s="10">
        <v>0.15</v>
      </c>
      <c r="K45" s="38">
        <f t="shared" si="16"/>
        <v>1.4750000000000001</v>
      </c>
      <c r="L45" s="38">
        <f t="shared" si="17"/>
        <v>0.22125</v>
      </c>
      <c r="M45" s="36">
        <v>2.6</v>
      </c>
      <c r="N45" s="36">
        <v>2.6</v>
      </c>
      <c r="O45" s="36">
        <v>0.44</v>
      </c>
      <c r="P45" s="36">
        <f t="shared" si="27"/>
        <v>6.7600000000000007</v>
      </c>
      <c r="Q45" s="36">
        <f t="shared" si="28"/>
        <v>2.9744000000000002</v>
      </c>
      <c r="R45" s="3">
        <v>1</v>
      </c>
      <c r="S45" s="36" t="s">
        <v>84</v>
      </c>
      <c r="T45" s="53">
        <f t="shared" si="23"/>
        <v>0.22125</v>
      </c>
      <c r="U45" s="53">
        <f t="shared" si="8"/>
        <v>0.22125</v>
      </c>
      <c r="V45" s="3"/>
      <c r="W45" s="3"/>
      <c r="X45" s="6">
        <f t="shared" si="24"/>
        <v>7.375000000000001E-2</v>
      </c>
      <c r="Y45" s="36"/>
      <c r="Z45" s="36">
        <f t="shared" si="25"/>
        <v>2.9744000000000002</v>
      </c>
      <c r="AA45" s="6">
        <f t="shared" si="11"/>
        <v>2.9744000000000002</v>
      </c>
      <c r="AB45" s="6"/>
      <c r="AC45" s="36"/>
      <c r="AD45" s="6">
        <f t="shared" si="26"/>
        <v>0.33800000000000008</v>
      </c>
      <c r="AE45" s="36"/>
      <c r="AF45" s="46"/>
    </row>
    <row r="46" spans="1:32" x14ac:dyDescent="0.3">
      <c r="A46" s="3">
        <f t="shared" si="13"/>
        <v>40</v>
      </c>
      <c r="B46" s="3" t="s">
        <v>73</v>
      </c>
      <c r="C46" s="3">
        <v>1417</v>
      </c>
      <c r="D46" s="3" t="s">
        <v>193</v>
      </c>
      <c r="E46" s="10" t="s">
        <v>194</v>
      </c>
      <c r="F46" s="3" t="s">
        <v>96</v>
      </c>
      <c r="G46" s="10" t="s">
        <v>97</v>
      </c>
      <c r="H46" s="10">
        <v>0.69</v>
      </c>
      <c r="I46" s="10">
        <v>1.68</v>
      </c>
      <c r="J46" s="10">
        <v>0.56999999999999995</v>
      </c>
      <c r="K46" s="38">
        <f t="shared" si="16"/>
        <v>1.1591999999999998</v>
      </c>
      <c r="L46" s="38">
        <f t="shared" si="17"/>
        <v>0.66074399999999978</v>
      </c>
      <c r="M46" s="36">
        <v>0.626</v>
      </c>
      <c r="N46" s="36">
        <v>1.6259999999999999</v>
      </c>
      <c r="O46" s="36">
        <v>0.44</v>
      </c>
      <c r="P46" s="36">
        <f t="shared" si="27"/>
        <v>1.017876</v>
      </c>
      <c r="Q46" s="36">
        <f t="shared" si="28"/>
        <v>0.44786544</v>
      </c>
      <c r="R46" s="3">
        <v>1</v>
      </c>
      <c r="S46" s="36" t="s">
        <v>84</v>
      </c>
      <c r="T46" s="53">
        <f t="shared" si="23"/>
        <v>0.66074399999999978</v>
      </c>
      <c r="U46" s="53">
        <f t="shared" si="8"/>
        <v>0.66074399999999978</v>
      </c>
      <c r="V46" s="3"/>
      <c r="W46" s="3"/>
      <c r="X46" s="6">
        <f t="shared" si="24"/>
        <v>5.7959999999999991E-2</v>
      </c>
      <c r="Y46" s="36"/>
      <c r="Z46" s="36">
        <f t="shared" si="25"/>
        <v>0.44786544</v>
      </c>
      <c r="AA46" s="6">
        <f t="shared" si="11"/>
        <v>0.44786544</v>
      </c>
      <c r="AB46" s="6"/>
      <c r="AC46" s="36"/>
      <c r="AD46" s="6">
        <f t="shared" si="26"/>
        <v>5.0893800000000003E-2</v>
      </c>
      <c r="AE46" s="36"/>
      <c r="AF46" s="46"/>
    </row>
    <row r="47" spans="1:32" x14ac:dyDescent="0.3">
      <c r="A47" s="3">
        <f t="shared" si="13"/>
        <v>41</v>
      </c>
      <c r="B47" s="3" t="s">
        <v>73</v>
      </c>
      <c r="C47" s="3">
        <v>1417</v>
      </c>
      <c r="D47" s="3" t="s">
        <v>193</v>
      </c>
      <c r="E47" s="10" t="s">
        <v>194</v>
      </c>
      <c r="F47" s="3" t="s">
        <v>98</v>
      </c>
      <c r="G47" s="10" t="s">
        <v>99</v>
      </c>
      <c r="H47" s="10">
        <v>0.69</v>
      </c>
      <c r="I47" s="10">
        <v>1.68</v>
      </c>
      <c r="J47" s="10">
        <v>0.56999999999999995</v>
      </c>
      <c r="K47" s="38">
        <f t="shared" si="16"/>
        <v>1.1591999999999998</v>
      </c>
      <c r="L47" s="38">
        <f t="shared" si="17"/>
        <v>0.66074399999999978</v>
      </c>
      <c r="M47" s="36">
        <v>0.626</v>
      </c>
      <c r="N47" s="36">
        <v>1.6259999999999999</v>
      </c>
      <c r="O47" s="36">
        <v>0.44</v>
      </c>
      <c r="P47" s="36">
        <f t="shared" si="27"/>
        <v>1.017876</v>
      </c>
      <c r="Q47" s="36">
        <f t="shared" si="28"/>
        <v>0.44786544</v>
      </c>
      <c r="R47" s="3">
        <v>1</v>
      </c>
      <c r="S47" s="36" t="s">
        <v>84</v>
      </c>
      <c r="T47" s="53">
        <f t="shared" si="23"/>
        <v>0.66074399999999978</v>
      </c>
      <c r="U47" s="53">
        <f t="shared" si="8"/>
        <v>0.66074399999999978</v>
      </c>
      <c r="V47" s="3"/>
      <c r="W47" s="3"/>
      <c r="X47" s="6">
        <f t="shared" si="24"/>
        <v>5.7959999999999991E-2</v>
      </c>
      <c r="Y47" s="36"/>
      <c r="Z47" s="36">
        <f t="shared" si="25"/>
        <v>0.44786544</v>
      </c>
      <c r="AA47" s="6">
        <f t="shared" si="11"/>
        <v>0.44786544</v>
      </c>
      <c r="AB47" s="6"/>
      <c r="AC47" s="36"/>
      <c r="AD47" s="6">
        <f t="shared" si="26"/>
        <v>5.0893800000000003E-2</v>
      </c>
      <c r="AE47" s="36"/>
      <c r="AF47" s="46"/>
    </row>
    <row r="48" spans="1:32" x14ac:dyDescent="0.3">
      <c r="A48" s="3">
        <f t="shared" si="13"/>
        <v>42</v>
      </c>
      <c r="B48" s="3" t="s">
        <v>73</v>
      </c>
      <c r="C48" s="3">
        <v>1419</v>
      </c>
      <c r="D48" s="3" t="s">
        <v>193</v>
      </c>
      <c r="E48" s="10" t="s">
        <v>194</v>
      </c>
      <c r="F48" s="3" t="s">
        <v>100</v>
      </c>
      <c r="G48" s="10" t="s">
        <v>101</v>
      </c>
      <c r="H48" s="10">
        <v>2.1</v>
      </c>
      <c r="I48" s="10">
        <v>2.1</v>
      </c>
      <c r="J48" s="10">
        <v>0.25</v>
      </c>
      <c r="K48" s="38">
        <f t="shared" si="16"/>
        <v>4.41</v>
      </c>
      <c r="L48" s="38">
        <f t="shared" si="17"/>
        <v>1.1025</v>
      </c>
      <c r="M48" s="36">
        <v>2.0099999999999998</v>
      </c>
      <c r="N48" s="36">
        <v>2.0099999999999998</v>
      </c>
      <c r="O48" s="36">
        <v>0.4</v>
      </c>
      <c r="P48" s="36">
        <f t="shared" si="27"/>
        <v>4.0400999999999989</v>
      </c>
      <c r="Q48" s="36">
        <f t="shared" si="28"/>
        <v>1.6160399999999997</v>
      </c>
      <c r="R48" s="3">
        <v>1</v>
      </c>
      <c r="S48" s="36" t="s">
        <v>84</v>
      </c>
      <c r="T48" s="53">
        <f t="shared" si="23"/>
        <v>1.1025</v>
      </c>
      <c r="U48" s="53">
        <f t="shared" si="8"/>
        <v>1.1025</v>
      </c>
      <c r="V48" s="3"/>
      <c r="W48" s="3"/>
      <c r="X48" s="6">
        <f t="shared" si="24"/>
        <v>0.22050000000000003</v>
      </c>
      <c r="Y48" s="36"/>
      <c r="Z48" s="36">
        <f t="shared" si="25"/>
        <v>1.6160399999999997</v>
      </c>
      <c r="AA48" s="6">
        <f t="shared" si="11"/>
        <v>1.6160399999999997</v>
      </c>
      <c r="AB48" s="6"/>
      <c r="AC48" s="36"/>
      <c r="AD48" s="6">
        <f t="shared" si="26"/>
        <v>0.20200499999999996</v>
      </c>
      <c r="AE48" s="36"/>
      <c r="AF48" s="46"/>
    </row>
    <row r="49" spans="1:38" x14ac:dyDescent="0.3">
      <c r="A49" s="3">
        <f t="shared" si="13"/>
        <v>43</v>
      </c>
      <c r="B49" s="3" t="s">
        <v>73</v>
      </c>
      <c r="C49" s="3">
        <v>1419</v>
      </c>
      <c r="D49" s="3" t="s">
        <v>193</v>
      </c>
      <c r="E49" s="10" t="s">
        <v>194</v>
      </c>
      <c r="F49" s="3" t="s">
        <v>102</v>
      </c>
      <c r="G49" s="10" t="s">
        <v>103</v>
      </c>
      <c r="H49" s="10">
        <v>0.35</v>
      </c>
      <c r="I49" s="10">
        <v>0.39</v>
      </c>
      <c r="J49" s="10">
        <v>0.5</v>
      </c>
      <c r="K49" s="38">
        <f t="shared" si="16"/>
        <v>0.13649999999999998</v>
      </c>
      <c r="L49" s="38">
        <f t="shared" si="17"/>
        <v>6.8249999999999991E-2</v>
      </c>
      <c r="M49" s="36">
        <v>0.5</v>
      </c>
      <c r="N49" s="36">
        <v>0.66</v>
      </c>
      <c r="O49" s="36">
        <v>0.4</v>
      </c>
      <c r="P49" s="36">
        <f t="shared" si="27"/>
        <v>0.33</v>
      </c>
      <c r="Q49" s="36">
        <f t="shared" si="28"/>
        <v>0.13200000000000001</v>
      </c>
      <c r="R49" s="3">
        <v>1</v>
      </c>
      <c r="S49" s="36" t="s">
        <v>84</v>
      </c>
      <c r="T49" s="53">
        <f t="shared" si="23"/>
        <v>6.8249999999999991E-2</v>
      </c>
      <c r="U49" s="53">
        <f t="shared" si="8"/>
        <v>6.8249999999999991E-2</v>
      </c>
      <c r="V49" s="3"/>
      <c r="W49" s="3"/>
      <c r="X49" s="6">
        <f t="shared" si="24"/>
        <v>6.8249999999999995E-3</v>
      </c>
      <c r="Y49" s="36"/>
      <c r="Z49" s="36">
        <f t="shared" si="25"/>
        <v>0.13200000000000001</v>
      </c>
      <c r="AA49" s="6">
        <f t="shared" si="11"/>
        <v>0.13200000000000001</v>
      </c>
      <c r="AB49" s="6"/>
      <c r="AC49" s="36"/>
      <c r="AD49" s="6">
        <f t="shared" si="26"/>
        <v>1.6500000000000001E-2</v>
      </c>
      <c r="AE49" s="36"/>
      <c r="AF49" s="46"/>
    </row>
    <row r="50" spans="1:38" x14ac:dyDescent="0.3">
      <c r="A50" s="3">
        <f t="shared" si="13"/>
        <v>44</v>
      </c>
      <c r="B50" s="3" t="s">
        <v>73</v>
      </c>
      <c r="C50" s="3">
        <v>1427</v>
      </c>
      <c r="D50" s="3" t="s">
        <v>193</v>
      </c>
      <c r="E50" s="10" t="s">
        <v>194</v>
      </c>
      <c r="F50" s="3" t="s">
        <v>104</v>
      </c>
      <c r="G50" s="10" t="s">
        <v>105</v>
      </c>
      <c r="H50" s="10">
        <v>0.5</v>
      </c>
      <c r="I50" s="10">
        <v>0.66</v>
      </c>
      <c r="J50" s="10">
        <v>0.4</v>
      </c>
      <c r="K50" s="38">
        <f t="shared" si="16"/>
        <v>0.33</v>
      </c>
      <c r="L50" s="38">
        <f t="shared" si="17"/>
        <v>0.13200000000000001</v>
      </c>
      <c r="M50" s="36">
        <v>0.5</v>
      </c>
      <c r="N50" s="36">
        <v>0.66</v>
      </c>
      <c r="O50" s="36">
        <v>0.4</v>
      </c>
      <c r="P50" s="36">
        <f t="shared" si="27"/>
        <v>0.33</v>
      </c>
      <c r="Q50" s="36">
        <f t="shared" si="28"/>
        <v>0.13200000000000001</v>
      </c>
      <c r="R50" s="3">
        <v>1</v>
      </c>
      <c r="S50" s="36" t="s">
        <v>84</v>
      </c>
      <c r="T50" s="53">
        <f t="shared" si="23"/>
        <v>0.13200000000000001</v>
      </c>
      <c r="U50" s="53">
        <f t="shared" si="8"/>
        <v>0.13200000000000001</v>
      </c>
      <c r="V50" s="3"/>
      <c r="W50" s="3"/>
      <c r="X50" s="6">
        <f t="shared" si="24"/>
        <v>1.6500000000000001E-2</v>
      </c>
      <c r="Y50" s="36"/>
      <c r="Z50" s="36">
        <f t="shared" si="25"/>
        <v>0.13200000000000001</v>
      </c>
      <c r="AA50" s="6">
        <f t="shared" si="11"/>
        <v>0.13200000000000001</v>
      </c>
      <c r="AB50" s="6"/>
      <c r="AC50" s="36"/>
      <c r="AD50" s="6">
        <f t="shared" si="26"/>
        <v>1.6500000000000001E-2</v>
      </c>
      <c r="AE50" s="36"/>
      <c r="AF50" s="46"/>
    </row>
    <row r="51" spans="1:38" x14ac:dyDescent="0.3">
      <c r="A51" s="3">
        <f t="shared" si="13"/>
        <v>45</v>
      </c>
      <c r="B51" s="3" t="s">
        <v>73</v>
      </c>
      <c r="C51" s="3">
        <v>1427</v>
      </c>
      <c r="D51" s="3" t="s">
        <v>193</v>
      </c>
      <c r="E51" s="10" t="s">
        <v>194</v>
      </c>
      <c r="F51" s="3" t="s">
        <v>106</v>
      </c>
      <c r="G51" s="10" t="s">
        <v>107</v>
      </c>
      <c r="H51" s="10">
        <v>0.85</v>
      </c>
      <c r="I51" s="10">
        <v>0.85</v>
      </c>
      <c r="J51" s="10">
        <v>0.25</v>
      </c>
      <c r="K51" s="38">
        <f t="shared" si="16"/>
        <v>0.72249999999999992</v>
      </c>
      <c r="L51" s="38">
        <f t="shared" si="17"/>
        <v>0.18062499999999998</v>
      </c>
      <c r="M51" s="36">
        <v>1.8</v>
      </c>
      <c r="N51" s="36">
        <v>1.8</v>
      </c>
      <c r="O51" s="36">
        <v>0.4</v>
      </c>
      <c r="P51" s="36">
        <f t="shared" si="27"/>
        <v>3.24</v>
      </c>
      <c r="Q51" s="36">
        <f t="shared" si="28"/>
        <v>1.2960000000000003</v>
      </c>
      <c r="R51" s="3">
        <v>1</v>
      </c>
      <c r="S51" s="36" t="s">
        <v>84</v>
      </c>
      <c r="T51" s="53">
        <f t="shared" si="23"/>
        <v>0.18062499999999998</v>
      </c>
      <c r="U51" s="53">
        <f t="shared" si="8"/>
        <v>0.18062499999999998</v>
      </c>
      <c r="V51" s="3"/>
      <c r="W51" s="3"/>
      <c r="X51" s="6">
        <f t="shared" si="24"/>
        <v>3.6124999999999997E-2</v>
      </c>
      <c r="Y51" s="36"/>
      <c r="Z51" s="36">
        <f t="shared" si="25"/>
        <v>1.2960000000000003</v>
      </c>
      <c r="AA51" s="6">
        <f t="shared" si="11"/>
        <v>1.2960000000000003</v>
      </c>
      <c r="AB51" s="6"/>
      <c r="AC51" s="36"/>
      <c r="AD51" s="6">
        <f t="shared" si="26"/>
        <v>0.16200000000000003</v>
      </c>
      <c r="AE51" s="36"/>
      <c r="AF51" s="46"/>
    </row>
    <row r="52" spans="1:38" x14ac:dyDescent="0.3">
      <c r="A52" s="3">
        <f t="shared" si="13"/>
        <v>46</v>
      </c>
      <c r="B52" s="3" t="s">
        <v>73</v>
      </c>
      <c r="C52" s="3">
        <v>1426</v>
      </c>
      <c r="D52" s="3" t="s">
        <v>193</v>
      </c>
      <c r="E52" s="10" t="s">
        <v>194</v>
      </c>
      <c r="F52" s="3" t="s">
        <v>108</v>
      </c>
      <c r="G52" s="10" t="s">
        <v>109</v>
      </c>
      <c r="H52" s="10">
        <v>0.81</v>
      </c>
      <c r="I52" s="10">
        <v>2.6</v>
      </c>
      <c r="J52" s="10">
        <v>0.49</v>
      </c>
      <c r="K52" s="38">
        <f t="shared" si="16"/>
        <v>2.1060000000000003</v>
      </c>
      <c r="L52" s="38">
        <f t="shared" si="17"/>
        <v>1.0319400000000001</v>
      </c>
      <c r="M52" s="36">
        <v>0.81</v>
      </c>
      <c r="N52" s="36">
        <v>2.5760000000000001</v>
      </c>
      <c r="O52" s="36">
        <v>0.6</v>
      </c>
      <c r="P52" s="36">
        <f t="shared" si="27"/>
        <v>2.08656</v>
      </c>
      <c r="Q52" s="36">
        <f t="shared" si="28"/>
        <v>1.2519359999999999</v>
      </c>
      <c r="R52" s="3">
        <v>1</v>
      </c>
      <c r="S52" s="36" t="s">
        <v>84</v>
      </c>
      <c r="T52" s="53">
        <f t="shared" si="23"/>
        <v>1.0319400000000001</v>
      </c>
      <c r="U52" s="53">
        <f t="shared" si="8"/>
        <v>1.0319400000000001</v>
      </c>
      <c r="V52" s="3"/>
      <c r="W52" s="3"/>
      <c r="X52" s="6">
        <f t="shared" si="24"/>
        <v>0.10530000000000002</v>
      </c>
      <c r="Y52" s="36"/>
      <c r="Z52" s="36">
        <f t="shared" si="25"/>
        <v>1.2519359999999999</v>
      </c>
      <c r="AA52" s="6">
        <f t="shared" si="11"/>
        <v>1.2519359999999999</v>
      </c>
      <c r="AB52" s="6"/>
      <c r="AC52" s="36"/>
      <c r="AD52" s="6">
        <f t="shared" si="26"/>
        <v>0.104328</v>
      </c>
      <c r="AE52" s="36"/>
      <c r="AF52" s="46"/>
    </row>
    <row r="53" spans="1:38" x14ac:dyDescent="0.3">
      <c r="A53" s="3">
        <f t="shared" si="13"/>
        <v>47</v>
      </c>
      <c r="B53" s="3" t="s">
        <v>73</v>
      </c>
      <c r="C53" s="3">
        <v>1426</v>
      </c>
      <c r="D53" s="3" t="s">
        <v>193</v>
      </c>
      <c r="E53" s="10" t="s">
        <v>194</v>
      </c>
      <c r="F53" s="3" t="s">
        <v>110</v>
      </c>
      <c r="G53" s="10" t="s">
        <v>111</v>
      </c>
      <c r="H53" s="10">
        <v>0.81</v>
      </c>
      <c r="I53" s="10">
        <v>2.6</v>
      </c>
      <c r="J53" s="10">
        <v>0.49</v>
      </c>
      <c r="K53" s="38">
        <f t="shared" si="16"/>
        <v>2.1060000000000003</v>
      </c>
      <c r="L53" s="38">
        <f t="shared" si="17"/>
        <v>1.0319400000000001</v>
      </c>
      <c r="M53" s="36">
        <v>0.81</v>
      </c>
      <c r="N53" s="36">
        <v>2.5760000000000001</v>
      </c>
      <c r="O53" s="36">
        <v>0.6</v>
      </c>
      <c r="P53" s="36">
        <f t="shared" si="27"/>
        <v>2.08656</v>
      </c>
      <c r="Q53" s="36">
        <f t="shared" si="28"/>
        <v>1.2519359999999999</v>
      </c>
      <c r="R53" s="3">
        <v>1</v>
      </c>
      <c r="S53" s="36" t="s">
        <v>84</v>
      </c>
      <c r="T53" s="53">
        <f t="shared" si="23"/>
        <v>1.0319400000000001</v>
      </c>
      <c r="U53" s="53">
        <f t="shared" si="8"/>
        <v>1.0319400000000001</v>
      </c>
      <c r="V53" s="3"/>
      <c r="W53" s="3"/>
      <c r="X53" s="6">
        <f t="shared" si="24"/>
        <v>0.10530000000000002</v>
      </c>
      <c r="Y53" s="36"/>
      <c r="Z53" s="36">
        <f t="shared" si="25"/>
        <v>1.2519359999999999</v>
      </c>
      <c r="AA53" s="6">
        <f t="shared" si="11"/>
        <v>1.2519359999999999</v>
      </c>
      <c r="AB53" s="6"/>
      <c r="AC53" s="36"/>
      <c r="AD53" s="6">
        <f t="shared" si="26"/>
        <v>0.104328</v>
      </c>
      <c r="AE53" s="36"/>
      <c r="AF53" s="46"/>
    </row>
    <row r="54" spans="1:38" x14ac:dyDescent="0.3">
      <c r="A54" s="3">
        <f t="shared" si="13"/>
        <v>48</v>
      </c>
      <c r="B54" s="3" t="s">
        <v>112</v>
      </c>
      <c r="C54" s="3">
        <v>1402</v>
      </c>
      <c r="D54" s="3" t="s">
        <v>195</v>
      </c>
      <c r="E54" s="10" t="s">
        <v>196</v>
      </c>
      <c r="F54" s="3" t="s">
        <v>113</v>
      </c>
      <c r="G54" s="10" t="s">
        <v>114</v>
      </c>
      <c r="H54" s="10">
        <v>2.6</v>
      </c>
      <c r="I54" s="10">
        <v>2.6</v>
      </c>
      <c r="J54" s="10">
        <v>0.32</v>
      </c>
      <c r="K54" s="38">
        <f t="shared" si="16"/>
        <v>6.7600000000000007</v>
      </c>
      <c r="L54" s="38">
        <f t="shared" si="17"/>
        <v>2.1632000000000002</v>
      </c>
      <c r="M54" s="36">
        <v>3</v>
      </c>
      <c r="N54" s="36">
        <v>3</v>
      </c>
      <c r="O54" s="36">
        <v>0.4</v>
      </c>
      <c r="P54" s="36">
        <f t="shared" si="27"/>
        <v>9</v>
      </c>
      <c r="Q54" s="36">
        <f t="shared" si="28"/>
        <v>3.6</v>
      </c>
      <c r="R54" s="3">
        <v>1</v>
      </c>
      <c r="S54" s="36" t="s">
        <v>84</v>
      </c>
      <c r="T54" s="53">
        <f t="shared" si="23"/>
        <v>2.1632000000000002</v>
      </c>
      <c r="U54" s="53">
        <f t="shared" si="8"/>
        <v>2.1632000000000002</v>
      </c>
      <c r="V54" s="3"/>
      <c r="W54" s="3"/>
      <c r="X54" s="6">
        <f t="shared" si="24"/>
        <v>0.33800000000000008</v>
      </c>
      <c r="Y54" s="36"/>
      <c r="Z54" s="36">
        <f t="shared" si="25"/>
        <v>3.6</v>
      </c>
      <c r="AA54" s="6">
        <f t="shared" si="11"/>
        <v>3.6</v>
      </c>
      <c r="AB54" s="6"/>
      <c r="AC54" s="36"/>
      <c r="AD54" s="6">
        <f t="shared" si="26"/>
        <v>0.45</v>
      </c>
      <c r="AE54" s="36"/>
      <c r="AF54" s="46"/>
    </row>
    <row r="55" spans="1:38" ht="43.2" x14ac:dyDescent="0.3">
      <c r="A55" s="3">
        <f t="shared" si="13"/>
        <v>49</v>
      </c>
      <c r="B55" s="3" t="s">
        <v>112</v>
      </c>
      <c r="C55" s="3">
        <v>1402</v>
      </c>
      <c r="D55" s="3" t="s">
        <v>195</v>
      </c>
      <c r="E55" s="10" t="s">
        <v>196</v>
      </c>
      <c r="F55" s="3" t="s">
        <v>115</v>
      </c>
      <c r="G55" s="10" t="s">
        <v>116</v>
      </c>
      <c r="H55" s="10">
        <v>1.75</v>
      </c>
      <c r="I55" s="10">
        <v>1.75</v>
      </c>
      <c r="J55" s="10">
        <v>0.44</v>
      </c>
      <c r="K55" s="38">
        <f t="shared" si="16"/>
        <v>3.0625</v>
      </c>
      <c r="L55" s="38">
        <f t="shared" si="17"/>
        <v>1.3474999999999999</v>
      </c>
      <c r="M55" s="36">
        <v>1.75</v>
      </c>
      <c r="N55" s="36">
        <v>1.75</v>
      </c>
      <c r="O55" s="36">
        <v>0.44</v>
      </c>
      <c r="P55" s="36">
        <f t="shared" si="27"/>
        <v>3.0625</v>
      </c>
      <c r="Q55" s="36">
        <f t="shared" si="28"/>
        <v>1.3474999999999999</v>
      </c>
      <c r="R55" s="3">
        <v>1</v>
      </c>
      <c r="S55" s="3" t="s">
        <v>84</v>
      </c>
      <c r="T55" s="3"/>
      <c r="U55" s="3"/>
      <c r="V55" s="3"/>
      <c r="W55" s="3"/>
      <c r="X55" s="36">
        <f>R55*L55</f>
        <v>1.3474999999999999</v>
      </c>
      <c r="Y55" s="3"/>
      <c r="Z55" s="36"/>
      <c r="AA55" s="6"/>
      <c r="AB55" s="6"/>
      <c r="AC55" s="36">
        <f>R55*Q55*25%</f>
        <v>0.33687499999999998</v>
      </c>
      <c r="AD55" s="6"/>
      <c r="AE55" s="36"/>
      <c r="AF55" s="48" t="s">
        <v>189</v>
      </c>
    </row>
    <row r="56" spans="1:38" x14ac:dyDescent="0.3">
      <c r="A56" s="3">
        <f t="shared" si="13"/>
        <v>50</v>
      </c>
      <c r="B56" s="3" t="s">
        <v>112</v>
      </c>
      <c r="C56" s="3">
        <v>1402</v>
      </c>
      <c r="D56" s="3" t="s">
        <v>195</v>
      </c>
      <c r="E56" s="10" t="s">
        <v>196</v>
      </c>
      <c r="F56" s="3" t="s">
        <v>117</v>
      </c>
      <c r="G56" s="10" t="s">
        <v>118</v>
      </c>
      <c r="H56" s="10">
        <v>2.6</v>
      </c>
      <c r="I56" s="10">
        <v>2.6</v>
      </c>
      <c r="J56" s="10">
        <v>0.32</v>
      </c>
      <c r="K56" s="38">
        <f t="shared" si="16"/>
        <v>6.7600000000000007</v>
      </c>
      <c r="L56" s="38">
        <f t="shared" si="17"/>
        <v>2.1632000000000002</v>
      </c>
      <c r="M56" s="36">
        <v>0.68600000000000005</v>
      </c>
      <c r="N56" s="36">
        <v>1.6259999999999999</v>
      </c>
      <c r="O56" s="36">
        <v>0.6</v>
      </c>
      <c r="P56" s="36">
        <v>1.1154360000000001</v>
      </c>
      <c r="Q56" s="36">
        <v>0.66926160000000001</v>
      </c>
      <c r="R56" s="3">
        <v>1</v>
      </c>
      <c r="S56" s="36" t="s">
        <v>84</v>
      </c>
      <c r="T56" s="53">
        <f t="shared" ref="T56:T63" si="29">R56*L56</f>
        <v>2.1632000000000002</v>
      </c>
      <c r="U56" s="53">
        <f t="shared" si="8"/>
        <v>2.1632000000000002</v>
      </c>
      <c r="V56" s="3"/>
      <c r="W56" s="3"/>
      <c r="X56" s="6">
        <f t="shared" ref="X56:X61" si="30">H56*I56*0.05</f>
        <v>0.33800000000000008</v>
      </c>
      <c r="Y56" s="36"/>
      <c r="Z56" s="36">
        <v>0.66926160000000001</v>
      </c>
      <c r="AA56" s="6">
        <f t="shared" si="11"/>
        <v>0.66926160000000001</v>
      </c>
      <c r="AB56" s="6"/>
      <c r="AC56" s="36"/>
      <c r="AD56" s="6">
        <f t="shared" ref="AD56:AD61" si="31">M56*N56*0.05</f>
        <v>5.577180000000001E-2</v>
      </c>
      <c r="AE56" s="36"/>
      <c r="AF56" s="46"/>
    </row>
    <row r="57" spans="1:38" x14ac:dyDescent="0.3">
      <c r="A57" s="3">
        <f t="shared" si="13"/>
        <v>51</v>
      </c>
      <c r="B57" s="3" t="s">
        <v>112</v>
      </c>
      <c r="C57" s="3">
        <v>1402</v>
      </c>
      <c r="D57" s="3" t="s">
        <v>195</v>
      </c>
      <c r="E57" s="10" t="s">
        <v>196</v>
      </c>
      <c r="F57" s="3" t="s">
        <v>119</v>
      </c>
      <c r="G57" s="10" t="s">
        <v>120</v>
      </c>
      <c r="H57" s="10">
        <v>0.35</v>
      </c>
      <c r="I57" s="10">
        <v>0.63</v>
      </c>
      <c r="J57" s="10">
        <v>0.7</v>
      </c>
      <c r="K57" s="38">
        <f t="shared" si="16"/>
        <v>0.22049999999999997</v>
      </c>
      <c r="L57" s="38">
        <f t="shared" si="17"/>
        <v>0.15434999999999996</v>
      </c>
      <c r="M57" s="36">
        <v>0.5</v>
      </c>
      <c r="N57" s="36">
        <v>1.4</v>
      </c>
      <c r="O57" s="36">
        <v>0.6</v>
      </c>
      <c r="P57" s="36">
        <f t="shared" ref="P57:P89" si="32">M57*N57</f>
        <v>0.7</v>
      </c>
      <c r="Q57" s="36">
        <f t="shared" ref="Q57:Q63" si="33">M57*N57*O57</f>
        <v>0.42</v>
      </c>
      <c r="R57" s="3">
        <v>1</v>
      </c>
      <c r="S57" s="3" t="s">
        <v>84</v>
      </c>
      <c r="T57" s="53">
        <f t="shared" si="29"/>
        <v>0.15434999999999996</v>
      </c>
      <c r="U57" s="53">
        <f t="shared" si="8"/>
        <v>0.15434999999999996</v>
      </c>
      <c r="V57" s="3"/>
      <c r="W57" s="3"/>
      <c r="X57" s="6">
        <f t="shared" si="30"/>
        <v>1.1025E-2</v>
      </c>
      <c r="Y57" s="3"/>
      <c r="Z57" s="36">
        <f t="shared" ref="Z57:Z67" si="34">R57*Q57</f>
        <v>0.42</v>
      </c>
      <c r="AA57" s="6">
        <f t="shared" si="11"/>
        <v>0.42</v>
      </c>
      <c r="AB57" s="6"/>
      <c r="AC57" s="36"/>
      <c r="AD57" s="6">
        <f t="shared" si="31"/>
        <v>3.4999999999999996E-2</v>
      </c>
      <c r="AE57" s="36"/>
      <c r="AF57" s="46"/>
    </row>
    <row r="58" spans="1:38" x14ac:dyDescent="0.3">
      <c r="A58" s="3">
        <f t="shared" si="13"/>
        <v>52</v>
      </c>
      <c r="B58" s="3" t="s">
        <v>112</v>
      </c>
      <c r="C58" s="3">
        <v>1402</v>
      </c>
      <c r="D58" s="3" t="s">
        <v>195</v>
      </c>
      <c r="E58" s="10" t="s">
        <v>196</v>
      </c>
      <c r="F58" s="3" t="s">
        <v>121</v>
      </c>
      <c r="G58" s="10" t="s">
        <v>122</v>
      </c>
      <c r="H58" s="10">
        <v>0.4</v>
      </c>
      <c r="I58" s="10">
        <v>0.38</v>
      </c>
      <c r="J58" s="10">
        <v>0.32</v>
      </c>
      <c r="K58" s="38">
        <f t="shared" si="16"/>
        <v>0.15200000000000002</v>
      </c>
      <c r="L58" s="38">
        <f t="shared" si="17"/>
        <v>4.864000000000001E-2</v>
      </c>
      <c r="M58" s="36">
        <v>0.626</v>
      </c>
      <c r="N58" s="36">
        <v>1.6259999999999999</v>
      </c>
      <c r="O58" s="36">
        <v>0.44</v>
      </c>
      <c r="P58" s="36">
        <f t="shared" si="32"/>
        <v>1.017876</v>
      </c>
      <c r="Q58" s="36">
        <f t="shared" si="33"/>
        <v>0.44786544</v>
      </c>
      <c r="R58" s="3">
        <v>1</v>
      </c>
      <c r="S58" s="36" t="s">
        <v>84</v>
      </c>
      <c r="T58" s="53">
        <f t="shared" si="29"/>
        <v>4.864000000000001E-2</v>
      </c>
      <c r="U58" s="53">
        <f t="shared" si="8"/>
        <v>4.864000000000001E-2</v>
      </c>
      <c r="V58" s="3"/>
      <c r="W58" s="3"/>
      <c r="X58" s="6">
        <f t="shared" si="30"/>
        <v>7.6000000000000017E-3</v>
      </c>
      <c r="Y58" s="36"/>
      <c r="Z58" s="36">
        <f t="shared" si="34"/>
        <v>0.44786544</v>
      </c>
      <c r="AA58" s="6">
        <f t="shared" si="11"/>
        <v>0.44786544</v>
      </c>
      <c r="AB58" s="6"/>
      <c r="AC58" s="36"/>
      <c r="AD58" s="6">
        <f t="shared" si="31"/>
        <v>5.0893800000000003E-2</v>
      </c>
      <c r="AE58" s="36"/>
      <c r="AF58" s="46"/>
    </row>
    <row r="59" spans="1:38" x14ac:dyDescent="0.3">
      <c r="A59" s="3">
        <f t="shared" si="13"/>
        <v>53</v>
      </c>
      <c r="B59" s="3" t="s">
        <v>112</v>
      </c>
      <c r="C59" s="3">
        <v>1402</v>
      </c>
      <c r="D59" s="3" t="s">
        <v>195</v>
      </c>
      <c r="E59" s="10" t="s">
        <v>196</v>
      </c>
      <c r="F59" s="3" t="s">
        <v>123</v>
      </c>
      <c r="G59" s="10" t="s">
        <v>124</v>
      </c>
      <c r="H59" s="10">
        <v>0.63</v>
      </c>
      <c r="I59" s="10">
        <v>1.63</v>
      </c>
      <c r="J59" s="10">
        <v>0.44</v>
      </c>
      <c r="K59" s="38">
        <f t="shared" si="16"/>
        <v>1.0268999999999999</v>
      </c>
      <c r="L59" s="38">
        <f t="shared" si="17"/>
        <v>0.45183599999999996</v>
      </c>
      <c r="M59" s="36">
        <v>0.626</v>
      </c>
      <c r="N59" s="36">
        <v>1.6259999999999999</v>
      </c>
      <c r="O59" s="36">
        <v>0.44</v>
      </c>
      <c r="P59" s="36">
        <f t="shared" si="32"/>
        <v>1.017876</v>
      </c>
      <c r="Q59" s="36">
        <f t="shared" si="33"/>
        <v>0.44786544</v>
      </c>
      <c r="R59" s="3">
        <v>1</v>
      </c>
      <c r="S59" s="36" t="s">
        <v>84</v>
      </c>
      <c r="T59" s="53">
        <f t="shared" si="29"/>
        <v>0.45183599999999996</v>
      </c>
      <c r="U59" s="53">
        <f t="shared" si="8"/>
        <v>0.45183599999999996</v>
      </c>
      <c r="V59" s="3"/>
      <c r="W59" s="3"/>
      <c r="X59" s="6">
        <f t="shared" si="30"/>
        <v>5.1345000000000002E-2</v>
      </c>
      <c r="Y59" s="36"/>
      <c r="Z59" s="36">
        <f t="shared" si="34"/>
        <v>0.44786544</v>
      </c>
      <c r="AA59" s="6">
        <f t="shared" si="11"/>
        <v>0.44786544</v>
      </c>
      <c r="AB59" s="6"/>
      <c r="AC59" s="36"/>
      <c r="AD59" s="6">
        <f t="shared" si="31"/>
        <v>5.0893800000000003E-2</v>
      </c>
      <c r="AE59" s="36"/>
      <c r="AF59" s="46"/>
    </row>
    <row r="60" spans="1:38" x14ac:dyDescent="0.3">
      <c r="A60" s="3">
        <f t="shared" si="13"/>
        <v>54</v>
      </c>
      <c r="B60" s="3" t="s">
        <v>112</v>
      </c>
      <c r="C60" s="3">
        <v>1403</v>
      </c>
      <c r="D60" s="3" t="s">
        <v>195</v>
      </c>
      <c r="E60" s="10" t="s">
        <v>196</v>
      </c>
      <c r="F60" s="3" t="s">
        <v>125</v>
      </c>
      <c r="G60" s="10" t="s">
        <v>126</v>
      </c>
      <c r="H60" s="10">
        <v>1.2</v>
      </c>
      <c r="I60" s="10">
        <v>2.5</v>
      </c>
      <c r="J60" s="10">
        <v>0.4</v>
      </c>
      <c r="K60" s="38">
        <f t="shared" si="16"/>
        <v>3</v>
      </c>
      <c r="L60" s="38">
        <f t="shared" si="17"/>
        <v>1.2000000000000002</v>
      </c>
      <c r="M60" s="36">
        <v>1.2</v>
      </c>
      <c r="N60" s="36">
        <v>2.5</v>
      </c>
      <c r="O60" s="36">
        <v>0.4</v>
      </c>
      <c r="P60" s="36">
        <f t="shared" si="32"/>
        <v>3</v>
      </c>
      <c r="Q60" s="36">
        <f t="shared" si="33"/>
        <v>1.2000000000000002</v>
      </c>
      <c r="R60" s="3">
        <v>1</v>
      </c>
      <c r="S60" s="36" t="s">
        <v>84</v>
      </c>
      <c r="T60" s="53">
        <f t="shared" si="29"/>
        <v>1.2000000000000002</v>
      </c>
      <c r="U60" s="53">
        <f t="shared" si="8"/>
        <v>1.2000000000000002</v>
      </c>
      <c r="V60" s="3"/>
      <c r="W60" s="3"/>
      <c r="X60" s="6">
        <f t="shared" si="30"/>
        <v>0.15000000000000002</v>
      </c>
      <c r="Y60" s="36"/>
      <c r="Z60" s="36">
        <f t="shared" si="34"/>
        <v>1.2000000000000002</v>
      </c>
      <c r="AA60" s="6">
        <f t="shared" si="11"/>
        <v>1.2000000000000002</v>
      </c>
      <c r="AB60" s="6"/>
      <c r="AC60" s="36"/>
      <c r="AD60" s="6">
        <f t="shared" si="31"/>
        <v>0.15000000000000002</v>
      </c>
      <c r="AE60" s="36"/>
      <c r="AF60" s="46"/>
    </row>
    <row r="61" spans="1:38" x14ac:dyDescent="0.3">
      <c r="A61" s="3">
        <f t="shared" si="13"/>
        <v>55</v>
      </c>
      <c r="B61" s="3" t="s">
        <v>112</v>
      </c>
      <c r="C61" s="3">
        <v>1403</v>
      </c>
      <c r="D61" s="3" t="s">
        <v>195</v>
      </c>
      <c r="E61" s="10" t="s">
        <v>196</v>
      </c>
      <c r="F61" s="3" t="s">
        <v>127</v>
      </c>
      <c r="G61" s="10" t="s">
        <v>128</v>
      </c>
      <c r="H61" s="10">
        <v>1.4</v>
      </c>
      <c r="I61" s="10">
        <v>3.6</v>
      </c>
      <c r="J61" s="10">
        <v>0.3</v>
      </c>
      <c r="K61" s="38">
        <f t="shared" si="16"/>
        <v>5.04</v>
      </c>
      <c r="L61" s="38">
        <f t="shared" si="17"/>
        <v>1.512</v>
      </c>
      <c r="M61" s="36">
        <v>1.2</v>
      </c>
      <c r="N61" s="36">
        <v>2.5</v>
      </c>
      <c r="O61" s="36">
        <v>0.4</v>
      </c>
      <c r="P61" s="36">
        <f t="shared" si="32"/>
        <v>3</v>
      </c>
      <c r="Q61" s="36">
        <f t="shared" si="33"/>
        <v>1.2000000000000002</v>
      </c>
      <c r="R61" s="3">
        <v>1</v>
      </c>
      <c r="S61" s="36" t="s">
        <v>84</v>
      </c>
      <c r="T61" s="53">
        <f t="shared" si="29"/>
        <v>1.512</v>
      </c>
      <c r="U61" s="53">
        <f t="shared" si="8"/>
        <v>1.512</v>
      </c>
      <c r="V61" s="3"/>
      <c r="W61" s="3"/>
      <c r="X61" s="6">
        <f t="shared" si="30"/>
        <v>0.252</v>
      </c>
      <c r="Y61" s="36"/>
      <c r="Z61" s="36">
        <f t="shared" si="34"/>
        <v>1.2000000000000002</v>
      </c>
      <c r="AA61" s="6">
        <f t="shared" si="11"/>
        <v>1.2000000000000002</v>
      </c>
      <c r="AB61" s="6"/>
      <c r="AC61" s="36"/>
      <c r="AD61" s="6">
        <f t="shared" si="31"/>
        <v>0.15000000000000002</v>
      </c>
      <c r="AE61" s="36"/>
      <c r="AF61" s="46"/>
    </row>
    <row r="62" spans="1:38" s="56" customFormat="1" hidden="1" x14ac:dyDescent="0.3">
      <c r="A62" s="39">
        <f t="shared" si="13"/>
        <v>56</v>
      </c>
      <c r="B62" s="39" t="s">
        <v>112</v>
      </c>
      <c r="C62" s="39">
        <v>1403</v>
      </c>
      <c r="D62" s="39" t="s">
        <v>195</v>
      </c>
      <c r="E62" s="40" t="s">
        <v>196</v>
      </c>
      <c r="F62" s="39" t="s">
        <v>129</v>
      </c>
      <c r="G62" s="40" t="s">
        <v>130</v>
      </c>
      <c r="H62" s="40">
        <v>0.4</v>
      </c>
      <c r="I62" s="40">
        <v>0.5</v>
      </c>
      <c r="J62" s="40">
        <v>0.45</v>
      </c>
      <c r="K62" s="54">
        <f t="shared" si="16"/>
        <v>0.2</v>
      </c>
      <c r="L62" s="54">
        <f t="shared" si="17"/>
        <v>9.0000000000000011E-2</v>
      </c>
      <c r="M62" s="41">
        <v>0.5</v>
      </c>
      <c r="N62" s="41">
        <v>0.66</v>
      </c>
      <c r="O62" s="41">
        <v>0.4</v>
      </c>
      <c r="P62" s="41">
        <f t="shared" si="32"/>
        <v>0.33</v>
      </c>
      <c r="Q62" s="41">
        <f t="shared" si="33"/>
        <v>0.13200000000000001</v>
      </c>
      <c r="R62" s="39">
        <v>1</v>
      </c>
      <c r="S62" s="41" t="s">
        <v>84</v>
      </c>
      <c r="T62" s="55">
        <f t="shared" si="29"/>
        <v>9.0000000000000011E-2</v>
      </c>
      <c r="U62" s="41"/>
      <c r="V62" s="41"/>
      <c r="W62" s="41"/>
      <c r="X62" s="41"/>
      <c r="Y62" s="41"/>
      <c r="Z62" s="41">
        <f t="shared" si="34"/>
        <v>0.13200000000000001</v>
      </c>
      <c r="AA62" s="43"/>
      <c r="AB62" s="43"/>
      <c r="AC62" s="41"/>
      <c r="AD62" s="43"/>
      <c r="AE62" s="41"/>
      <c r="AF62" s="40" t="s">
        <v>345</v>
      </c>
      <c r="AI62" s="57"/>
      <c r="AJ62" s="57"/>
      <c r="AK62" s="57"/>
      <c r="AL62" s="57"/>
    </row>
    <row r="63" spans="1:38" s="56" customFormat="1" hidden="1" x14ac:dyDescent="0.3">
      <c r="A63" s="39">
        <f t="shared" si="13"/>
        <v>57</v>
      </c>
      <c r="B63" s="39" t="s">
        <v>112</v>
      </c>
      <c r="C63" s="39">
        <v>1403</v>
      </c>
      <c r="D63" s="39" t="s">
        <v>195</v>
      </c>
      <c r="E63" s="40" t="s">
        <v>196</v>
      </c>
      <c r="F63" s="39" t="s">
        <v>131</v>
      </c>
      <c r="G63" s="40" t="s">
        <v>132</v>
      </c>
      <c r="H63" s="40">
        <v>0.72</v>
      </c>
      <c r="I63" s="40">
        <v>1.65</v>
      </c>
      <c r="J63" s="40">
        <v>0.34</v>
      </c>
      <c r="K63" s="54">
        <f t="shared" si="16"/>
        <v>1.1879999999999999</v>
      </c>
      <c r="L63" s="54">
        <f t="shared" si="17"/>
        <v>0.40392</v>
      </c>
      <c r="M63" s="41">
        <v>0.626</v>
      </c>
      <c r="N63" s="41">
        <v>1.6259999999999999</v>
      </c>
      <c r="O63" s="41">
        <v>0.44</v>
      </c>
      <c r="P63" s="41">
        <f t="shared" si="32"/>
        <v>1.017876</v>
      </c>
      <c r="Q63" s="41">
        <f t="shared" si="33"/>
        <v>0.44786544</v>
      </c>
      <c r="R63" s="39">
        <v>1</v>
      </c>
      <c r="S63" s="41" t="s">
        <v>84</v>
      </c>
      <c r="T63" s="55">
        <f t="shared" si="29"/>
        <v>0.40392</v>
      </c>
      <c r="U63" s="41"/>
      <c r="V63" s="41"/>
      <c r="W63" s="41"/>
      <c r="X63" s="41"/>
      <c r="Y63" s="41"/>
      <c r="Z63" s="41">
        <f t="shared" si="34"/>
        <v>0.44786544</v>
      </c>
      <c r="AA63" s="43"/>
      <c r="AB63" s="43"/>
      <c r="AC63" s="41"/>
      <c r="AD63" s="43"/>
      <c r="AE63" s="41"/>
      <c r="AF63" s="40" t="s">
        <v>345</v>
      </c>
      <c r="AI63" s="57"/>
      <c r="AJ63" s="57"/>
      <c r="AK63" s="57"/>
      <c r="AL63" s="57"/>
    </row>
    <row r="64" spans="1:38" x14ac:dyDescent="0.3">
      <c r="A64" s="3">
        <f t="shared" si="13"/>
        <v>58</v>
      </c>
      <c r="B64" s="3" t="s">
        <v>112</v>
      </c>
      <c r="C64" s="3">
        <v>1429</v>
      </c>
      <c r="D64" s="3" t="s">
        <v>195</v>
      </c>
      <c r="E64" s="10" t="s">
        <v>196</v>
      </c>
      <c r="F64" s="3" t="s">
        <v>133</v>
      </c>
      <c r="G64" s="10" t="s">
        <v>134</v>
      </c>
      <c r="H64" s="10">
        <v>2.6</v>
      </c>
      <c r="I64" s="10">
        <v>2.75</v>
      </c>
      <c r="J64" s="10">
        <v>0.4</v>
      </c>
      <c r="K64" s="38">
        <f t="shared" si="16"/>
        <v>7.15</v>
      </c>
      <c r="L64" s="38">
        <f t="shared" si="17"/>
        <v>2.8600000000000003</v>
      </c>
      <c r="M64" s="36">
        <v>0.5</v>
      </c>
      <c r="N64" s="36">
        <v>0.66</v>
      </c>
      <c r="O64" s="36">
        <v>0.4</v>
      </c>
      <c r="P64" s="36">
        <f t="shared" si="32"/>
        <v>0.33</v>
      </c>
      <c r="Q64" s="36">
        <f t="shared" ref="Q64:Q76" si="35">M64*N64*O64</f>
        <v>0.13200000000000001</v>
      </c>
      <c r="R64" s="3">
        <v>1</v>
      </c>
      <c r="S64" s="36" t="s">
        <v>84</v>
      </c>
      <c r="T64" s="53">
        <f t="shared" ref="T64:T65" si="36">R64*L64</f>
        <v>2.8600000000000003</v>
      </c>
      <c r="U64" s="53">
        <f t="shared" ref="U64:U82" si="37">T64</f>
        <v>2.8600000000000003</v>
      </c>
      <c r="V64" s="3"/>
      <c r="W64" s="3"/>
      <c r="X64" s="6">
        <f t="shared" ref="X64:X65" si="38">H64*I64*0.05</f>
        <v>0.35750000000000004</v>
      </c>
      <c r="Y64" s="36"/>
      <c r="Z64" s="36">
        <f t="shared" si="34"/>
        <v>0.13200000000000001</v>
      </c>
      <c r="AA64" s="6">
        <f t="shared" si="11"/>
        <v>0.13200000000000001</v>
      </c>
      <c r="AB64" s="6"/>
      <c r="AC64" s="36"/>
      <c r="AD64" s="6">
        <f>M64*N64*0.05</f>
        <v>1.6500000000000001E-2</v>
      </c>
      <c r="AE64" s="36"/>
      <c r="AF64" s="46"/>
    </row>
    <row r="65" spans="1:32" x14ac:dyDescent="0.3">
      <c r="A65" s="3">
        <f t="shared" si="13"/>
        <v>59</v>
      </c>
      <c r="B65" s="3" t="s">
        <v>137</v>
      </c>
      <c r="C65" s="3">
        <v>1401</v>
      </c>
      <c r="D65" s="3" t="s">
        <v>195</v>
      </c>
      <c r="E65" s="10" t="s">
        <v>196</v>
      </c>
      <c r="F65" s="3" t="s">
        <v>135</v>
      </c>
      <c r="G65" s="10" t="s">
        <v>136</v>
      </c>
      <c r="H65" s="10">
        <v>0.7</v>
      </c>
      <c r="I65" s="10">
        <v>1.65</v>
      </c>
      <c r="J65" s="10">
        <v>0.6</v>
      </c>
      <c r="K65" s="38">
        <f t="shared" si="16"/>
        <v>1.1549999999999998</v>
      </c>
      <c r="L65" s="38">
        <f t="shared" si="17"/>
        <v>0.69299999999999984</v>
      </c>
      <c r="M65" s="4">
        <v>0.68600000000000005</v>
      </c>
      <c r="N65" s="4">
        <v>1.6259999999999999</v>
      </c>
      <c r="O65" s="4">
        <v>0.44</v>
      </c>
      <c r="P65" s="4">
        <f t="shared" si="32"/>
        <v>1.1154360000000001</v>
      </c>
      <c r="Q65" s="4">
        <f t="shared" si="35"/>
        <v>0.49079184000000003</v>
      </c>
      <c r="R65" s="3">
        <v>1</v>
      </c>
      <c r="S65" s="4" t="s">
        <v>84</v>
      </c>
      <c r="T65" s="53">
        <f t="shared" si="36"/>
        <v>0.69299999999999984</v>
      </c>
      <c r="U65" s="53">
        <f t="shared" si="37"/>
        <v>0.69299999999999984</v>
      </c>
      <c r="V65" s="3"/>
      <c r="W65" s="3"/>
      <c r="X65" s="6">
        <f t="shared" si="38"/>
        <v>5.7749999999999996E-2</v>
      </c>
      <c r="Y65" s="36"/>
      <c r="Z65" s="4">
        <f t="shared" si="34"/>
        <v>0.49079184000000003</v>
      </c>
      <c r="AA65" s="6">
        <f t="shared" si="11"/>
        <v>0.49079184000000003</v>
      </c>
      <c r="AB65" s="6"/>
      <c r="AC65" s="4"/>
      <c r="AD65" s="6">
        <f>M65*N65*0.05</f>
        <v>5.577180000000001E-2</v>
      </c>
      <c r="AE65" s="4"/>
      <c r="AF65" s="11"/>
    </row>
    <row r="66" spans="1:32" x14ac:dyDescent="0.3">
      <c r="A66" s="3">
        <f t="shared" si="13"/>
        <v>60</v>
      </c>
      <c r="B66" s="3" t="s">
        <v>137</v>
      </c>
      <c r="C66" s="3"/>
      <c r="D66" s="3" t="s">
        <v>195</v>
      </c>
      <c r="E66" s="10" t="s">
        <v>196</v>
      </c>
      <c r="F66" s="3"/>
      <c r="G66" s="10" t="s">
        <v>347</v>
      </c>
      <c r="H66" s="10">
        <v>3.01</v>
      </c>
      <c r="I66" s="10">
        <v>84</v>
      </c>
      <c r="J66" s="10">
        <v>0.3</v>
      </c>
      <c r="K66" s="38">
        <f t="shared" si="16"/>
        <v>252.83999999999997</v>
      </c>
      <c r="L66" s="38">
        <f t="shared" si="17"/>
        <v>75.85199999999999</v>
      </c>
      <c r="M66" s="36">
        <v>3.01</v>
      </c>
      <c r="N66" s="36">
        <v>84</v>
      </c>
      <c r="O66" s="36">
        <v>0.3</v>
      </c>
      <c r="P66" s="36">
        <f t="shared" si="32"/>
        <v>252.83999999999997</v>
      </c>
      <c r="Q66" s="36">
        <f t="shared" si="35"/>
        <v>75.85199999999999</v>
      </c>
      <c r="R66" s="3">
        <v>2</v>
      </c>
      <c r="S66" s="36" t="s">
        <v>84</v>
      </c>
      <c r="T66" s="53">
        <f t="shared" ref="T66:T67" si="39">R66*L66</f>
        <v>151.70399999999998</v>
      </c>
      <c r="U66" s="53">
        <f t="shared" si="37"/>
        <v>151.70399999999998</v>
      </c>
      <c r="V66" s="36">
        <f>N66*M66</f>
        <v>252.83999999999997</v>
      </c>
      <c r="W66" s="36"/>
      <c r="X66" s="36"/>
      <c r="Y66" s="36"/>
      <c r="Z66" s="36">
        <f t="shared" si="34"/>
        <v>151.70399999999998</v>
      </c>
      <c r="AA66" s="6">
        <f t="shared" si="11"/>
        <v>151.70399999999998</v>
      </c>
      <c r="AB66" s="6">
        <f>M66*N66</f>
        <v>252.83999999999997</v>
      </c>
      <c r="AC66" s="36"/>
      <c r="AD66" s="6"/>
      <c r="AE66" s="36"/>
      <c r="AF66" s="46" t="s">
        <v>188</v>
      </c>
    </row>
    <row r="67" spans="1:32" x14ac:dyDescent="0.3">
      <c r="A67" s="3">
        <f t="shared" si="13"/>
        <v>61</v>
      </c>
      <c r="B67" s="3" t="s">
        <v>137</v>
      </c>
      <c r="C67" s="3"/>
      <c r="D67" s="3" t="s">
        <v>195</v>
      </c>
      <c r="E67" s="10" t="s">
        <v>196</v>
      </c>
      <c r="F67" s="3"/>
      <c r="G67" s="10" t="s">
        <v>348</v>
      </c>
      <c r="H67" s="10">
        <v>3.01</v>
      </c>
      <c r="I67" s="10">
        <v>12</v>
      </c>
      <c r="J67" s="10">
        <v>0.3</v>
      </c>
      <c r="K67" s="38">
        <f t="shared" si="16"/>
        <v>36.119999999999997</v>
      </c>
      <c r="L67" s="38">
        <f t="shared" si="17"/>
        <v>10.835999999999999</v>
      </c>
      <c r="M67" s="36">
        <v>3.01</v>
      </c>
      <c r="N67" s="36">
        <v>12</v>
      </c>
      <c r="O67" s="36">
        <v>0.3</v>
      </c>
      <c r="P67" s="36">
        <f t="shared" si="32"/>
        <v>36.119999999999997</v>
      </c>
      <c r="Q67" s="36">
        <f t="shared" si="35"/>
        <v>10.835999999999999</v>
      </c>
      <c r="R67" s="3">
        <v>2</v>
      </c>
      <c r="S67" s="36" t="s">
        <v>84</v>
      </c>
      <c r="T67" s="53">
        <f t="shared" si="39"/>
        <v>21.671999999999997</v>
      </c>
      <c r="U67" s="53">
        <f t="shared" si="37"/>
        <v>21.671999999999997</v>
      </c>
      <c r="V67" s="36">
        <f>N67*M67</f>
        <v>36.119999999999997</v>
      </c>
      <c r="W67" s="36"/>
      <c r="X67" s="36"/>
      <c r="Y67" s="36"/>
      <c r="Z67" s="36">
        <f t="shared" si="34"/>
        <v>21.671999999999997</v>
      </c>
      <c r="AA67" s="6">
        <f t="shared" si="11"/>
        <v>21.671999999999997</v>
      </c>
      <c r="AB67" s="6">
        <f>M67*N67</f>
        <v>36.119999999999997</v>
      </c>
      <c r="AC67" s="36"/>
      <c r="AD67" s="6"/>
      <c r="AE67" s="36"/>
      <c r="AF67" s="46" t="s">
        <v>188</v>
      </c>
    </row>
    <row r="68" spans="1:32" ht="43.2" x14ac:dyDescent="0.3">
      <c r="A68" s="3">
        <f t="shared" si="13"/>
        <v>62</v>
      </c>
      <c r="B68" s="3" t="s">
        <v>140</v>
      </c>
      <c r="C68" s="3">
        <v>1461</v>
      </c>
      <c r="D68" s="3" t="s">
        <v>197</v>
      </c>
      <c r="E68" s="10" t="s">
        <v>198</v>
      </c>
      <c r="F68" s="3" t="s">
        <v>138</v>
      </c>
      <c r="G68" s="10" t="s">
        <v>139</v>
      </c>
      <c r="H68" s="10">
        <v>0.8</v>
      </c>
      <c r="I68" s="10">
        <v>2.2999999999999998</v>
      </c>
      <c r="J68" s="10">
        <v>0.48</v>
      </c>
      <c r="K68" s="38">
        <f t="shared" si="16"/>
        <v>1.8399999999999999</v>
      </c>
      <c r="L68" s="38">
        <f t="shared" si="17"/>
        <v>0.88319999999999987</v>
      </c>
      <c r="M68" s="36">
        <v>0.75</v>
      </c>
      <c r="N68" s="36">
        <v>1.8</v>
      </c>
      <c r="O68" s="36">
        <v>0.45</v>
      </c>
      <c r="P68" s="36">
        <f t="shared" si="32"/>
        <v>1.35</v>
      </c>
      <c r="Q68" s="36">
        <f t="shared" si="35"/>
        <v>0.60750000000000004</v>
      </c>
      <c r="R68" s="3">
        <v>1</v>
      </c>
      <c r="S68" s="36" t="s">
        <v>84</v>
      </c>
      <c r="T68" s="36"/>
      <c r="U68" s="36"/>
      <c r="V68" s="36"/>
      <c r="W68" s="36"/>
      <c r="X68" s="36">
        <f>R68*L68</f>
        <v>0.88319999999999987</v>
      </c>
      <c r="Y68" s="36"/>
      <c r="Z68" s="36"/>
      <c r="AA68" s="6"/>
      <c r="AB68" s="6"/>
      <c r="AC68" s="36">
        <f>R68*Q68*25%</f>
        <v>0.15187500000000001</v>
      </c>
      <c r="AD68" s="6"/>
      <c r="AE68" s="36"/>
      <c r="AF68" s="48" t="s">
        <v>189</v>
      </c>
    </row>
    <row r="69" spans="1:32" x14ac:dyDescent="0.3">
      <c r="A69" s="3">
        <f t="shared" si="13"/>
        <v>63</v>
      </c>
      <c r="B69" s="3" t="s">
        <v>140</v>
      </c>
      <c r="C69" s="3">
        <v>1437</v>
      </c>
      <c r="D69" s="3" t="s">
        <v>197</v>
      </c>
      <c r="E69" s="10" t="s">
        <v>198</v>
      </c>
      <c r="F69" s="3" t="s">
        <v>141</v>
      </c>
      <c r="G69" s="10" t="s">
        <v>142</v>
      </c>
      <c r="H69" s="10">
        <v>0.7</v>
      </c>
      <c r="I69" s="10">
        <v>1.95</v>
      </c>
      <c r="J69" s="10">
        <v>0.33</v>
      </c>
      <c r="K69" s="38">
        <f t="shared" si="16"/>
        <v>1.365</v>
      </c>
      <c r="L69" s="38">
        <f t="shared" si="17"/>
        <v>0.45045000000000002</v>
      </c>
      <c r="M69" s="36">
        <v>0.75</v>
      </c>
      <c r="N69" s="36">
        <v>1.8</v>
      </c>
      <c r="O69" s="36">
        <v>0.45</v>
      </c>
      <c r="P69" s="36">
        <f t="shared" si="32"/>
        <v>1.35</v>
      </c>
      <c r="Q69" s="36">
        <f t="shared" si="35"/>
        <v>0.60750000000000004</v>
      </c>
      <c r="R69" s="3">
        <v>1</v>
      </c>
      <c r="S69" s="36" t="s">
        <v>84</v>
      </c>
      <c r="T69" s="53">
        <f t="shared" ref="T69:T84" si="40">R69*L69</f>
        <v>0.45045000000000002</v>
      </c>
      <c r="U69" s="53">
        <f t="shared" si="37"/>
        <v>0.45045000000000002</v>
      </c>
      <c r="V69" s="3"/>
      <c r="W69" s="3"/>
      <c r="X69" s="6">
        <f t="shared" ref="X69:X82" si="41">H69*I69*0.05</f>
        <v>6.8250000000000005E-2</v>
      </c>
      <c r="Y69" s="36"/>
      <c r="Z69" s="36">
        <f t="shared" ref="Z69:Z89" si="42">R69*Q69</f>
        <v>0.60750000000000004</v>
      </c>
      <c r="AA69" s="6">
        <f t="shared" si="11"/>
        <v>0.60750000000000004</v>
      </c>
      <c r="AB69" s="6"/>
      <c r="AC69" s="36"/>
      <c r="AD69" s="6">
        <f t="shared" ref="AD69:AD82" si="43">M69*N69*0.05</f>
        <v>6.7500000000000004E-2</v>
      </c>
      <c r="AE69" s="36"/>
      <c r="AF69" s="46"/>
    </row>
    <row r="70" spans="1:32" x14ac:dyDescent="0.3">
      <c r="A70" s="3">
        <f t="shared" si="13"/>
        <v>64</v>
      </c>
      <c r="B70" s="3" t="s">
        <v>140</v>
      </c>
      <c r="C70" s="3">
        <v>1460</v>
      </c>
      <c r="D70" s="3" t="s">
        <v>197</v>
      </c>
      <c r="E70" s="10" t="s">
        <v>198</v>
      </c>
      <c r="F70" s="3" t="s">
        <v>143</v>
      </c>
      <c r="G70" s="10" t="s">
        <v>144</v>
      </c>
      <c r="H70" s="10">
        <v>1.87</v>
      </c>
      <c r="I70" s="10">
        <v>1.87</v>
      </c>
      <c r="J70" s="10">
        <v>0.34</v>
      </c>
      <c r="K70" s="38">
        <f t="shared" si="16"/>
        <v>3.4969000000000006</v>
      </c>
      <c r="L70" s="38">
        <f t="shared" si="17"/>
        <v>1.1889460000000003</v>
      </c>
      <c r="M70" s="36">
        <v>1.2</v>
      </c>
      <c r="N70" s="36">
        <v>1.2</v>
      </c>
      <c r="O70" s="36">
        <v>0.3</v>
      </c>
      <c r="P70" s="36">
        <f t="shared" si="32"/>
        <v>1.44</v>
      </c>
      <c r="Q70" s="36">
        <f t="shared" si="35"/>
        <v>0.432</v>
      </c>
      <c r="R70" s="3">
        <v>1</v>
      </c>
      <c r="S70" s="36" t="s">
        <v>84</v>
      </c>
      <c r="T70" s="53">
        <f t="shared" si="40"/>
        <v>1.1889460000000003</v>
      </c>
      <c r="U70" s="53">
        <f t="shared" si="37"/>
        <v>1.1889460000000003</v>
      </c>
      <c r="V70" s="3"/>
      <c r="W70" s="3"/>
      <c r="X70" s="6">
        <f t="shared" si="41"/>
        <v>0.17484500000000003</v>
      </c>
      <c r="Y70" s="36"/>
      <c r="Z70" s="36">
        <f t="shared" si="42"/>
        <v>0.432</v>
      </c>
      <c r="AA70" s="6">
        <f t="shared" si="11"/>
        <v>0.432</v>
      </c>
      <c r="AB70" s="6"/>
      <c r="AC70" s="36"/>
      <c r="AD70" s="6">
        <f t="shared" si="43"/>
        <v>7.1999999999999995E-2</v>
      </c>
      <c r="AE70" s="36"/>
      <c r="AF70" s="46"/>
    </row>
    <row r="71" spans="1:32" x14ac:dyDescent="0.3">
      <c r="A71" s="3">
        <f t="shared" si="13"/>
        <v>65</v>
      </c>
      <c r="B71" s="3" t="s">
        <v>140</v>
      </c>
      <c r="C71" s="3">
        <v>1460</v>
      </c>
      <c r="D71" s="3" t="s">
        <v>197</v>
      </c>
      <c r="E71" s="10" t="s">
        <v>198</v>
      </c>
      <c r="F71" s="3" t="s">
        <v>145</v>
      </c>
      <c r="G71" s="10" t="s">
        <v>146</v>
      </c>
      <c r="H71" s="10">
        <v>1.87</v>
      </c>
      <c r="I71" s="10">
        <v>1.87</v>
      </c>
      <c r="J71" s="10">
        <v>0.34</v>
      </c>
      <c r="K71" s="38">
        <f t="shared" si="16"/>
        <v>3.4969000000000006</v>
      </c>
      <c r="L71" s="38">
        <f t="shared" si="17"/>
        <v>1.1889460000000003</v>
      </c>
      <c r="M71" s="36">
        <v>1.2</v>
      </c>
      <c r="N71" s="36">
        <v>1.2</v>
      </c>
      <c r="O71" s="36">
        <v>0.3</v>
      </c>
      <c r="P71" s="36">
        <f t="shared" si="32"/>
        <v>1.44</v>
      </c>
      <c r="Q71" s="36">
        <f t="shared" si="35"/>
        <v>0.432</v>
      </c>
      <c r="R71" s="3">
        <v>1</v>
      </c>
      <c r="S71" s="36" t="s">
        <v>84</v>
      </c>
      <c r="T71" s="53">
        <f t="shared" si="40"/>
        <v>1.1889460000000003</v>
      </c>
      <c r="U71" s="53">
        <f t="shared" si="37"/>
        <v>1.1889460000000003</v>
      </c>
      <c r="V71" s="3"/>
      <c r="W71" s="3"/>
      <c r="X71" s="6">
        <f t="shared" si="41"/>
        <v>0.17484500000000003</v>
      </c>
      <c r="Y71" s="36"/>
      <c r="Z71" s="36">
        <f t="shared" si="42"/>
        <v>0.432</v>
      </c>
      <c r="AA71" s="6">
        <f t="shared" si="11"/>
        <v>0.432</v>
      </c>
      <c r="AB71" s="6"/>
      <c r="AC71" s="36"/>
      <c r="AD71" s="6">
        <f t="shared" si="43"/>
        <v>7.1999999999999995E-2</v>
      </c>
      <c r="AE71" s="36"/>
      <c r="AF71" s="46"/>
    </row>
    <row r="72" spans="1:32" x14ac:dyDescent="0.3">
      <c r="A72" s="3">
        <f t="shared" si="13"/>
        <v>66</v>
      </c>
      <c r="B72" s="3" t="s">
        <v>149</v>
      </c>
      <c r="C72" s="3">
        <v>1491</v>
      </c>
      <c r="D72" s="3" t="s">
        <v>197</v>
      </c>
      <c r="E72" s="10" t="s">
        <v>198</v>
      </c>
      <c r="F72" s="3" t="s">
        <v>147</v>
      </c>
      <c r="G72" s="10" t="s">
        <v>148</v>
      </c>
      <c r="H72" s="10">
        <v>0.5</v>
      </c>
      <c r="I72" s="10">
        <v>0.8</v>
      </c>
      <c r="J72" s="10">
        <v>0.3</v>
      </c>
      <c r="K72" s="38">
        <f t="shared" si="16"/>
        <v>0.4</v>
      </c>
      <c r="L72" s="38">
        <f t="shared" si="17"/>
        <v>0.12</v>
      </c>
      <c r="M72" s="36">
        <v>0.5</v>
      </c>
      <c r="N72" s="36">
        <v>0.66</v>
      </c>
      <c r="O72" s="36">
        <v>0.4</v>
      </c>
      <c r="P72" s="36">
        <f t="shared" si="32"/>
        <v>0.33</v>
      </c>
      <c r="Q72" s="36">
        <f t="shared" si="35"/>
        <v>0.13200000000000001</v>
      </c>
      <c r="R72" s="3">
        <v>1</v>
      </c>
      <c r="S72" s="36" t="s">
        <v>84</v>
      </c>
      <c r="T72" s="53">
        <f t="shared" si="40"/>
        <v>0.12</v>
      </c>
      <c r="U72" s="53">
        <f t="shared" si="37"/>
        <v>0.12</v>
      </c>
      <c r="V72" s="3"/>
      <c r="W72" s="3"/>
      <c r="X72" s="6">
        <f t="shared" si="41"/>
        <v>2.0000000000000004E-2</v>
      </c>
      <c r="Y72" s="36"/>
      <c r="Z72" s="36">
        <f t="shared" si="42"/>
        <v>0.13200000000000001</v>
      </c>
      <c r="AA72" s="6">
        <f t="shared" ref="AA72:AA89" si="44">Z72</f>
        <v>0.13200000000000001</v>
      </c>
      <c r="AB72" s="6"/>
      <c r="AC72" s="36"/>
      <c r="AD72" s="6">
        <f t="shared" si="43"/>
        <v>1.6500000000000001E-2</v>
      </c>
      <c r="AE72" s="36"/>
      <c r="AF72" s="46"/>
    </row>
    <row r="73" spans="1:32" x14ac:dyDescent="0.3">
      <c r="A73" s="3">
        <f t="shared" ref="A73:A89" si="45">A72+1</f>
        <v>67</v>
      </c>
      <c r="B73" s="3" t="s">
        <v>149</v>
      </c>
      <c r="C73" s="3">
        <v>1491</v>
      </c>
      <c r="D73" s="3" t="s">
        <v>197</v>
      </c>
      <c r="E73" s="10" t="s">
        <v>198</v>
      </c>
      <c r="F73" s="3" t="s">
        <v>150</v>
      </c>
      <c r="G73" s="10" t="s">
        <v>151</v>
      </c>
      <c r="H73" s="10">
        <v>0.5</v>
      </c>
      <c r="I73" s="10">
        <v>0.8</v>
      </c>
      <c r="J73" s="10">
        <v>0.3</v>
      </c>
      <c r="K73" s="38">
        <f t="shared" si="16"/>
        <v>0.4</v>
      </c>
      <c r="L73" s="38">
        <f t="shared" si="17"/>
        <v>0.12</v>
      </c>
      <c r="M73" s="36">
        <v>0.5</v>
      </c>
      <c r="N73" s="36">
        <v>0.66</v>
      </c>
      <c r="O73" s="36">
        <v>0.4</v>
      </c>
      <c r="P73" s="36">
        <f t="shared" si="32"/>
        <v>0.33</v>
      </c>
      <c r="Q73" s="36">
        <f t="shared" si="35"/>
        <v>0.13200000000000001</v>
      </c>
      <c r="R73" s="3">
        <v>1</v>
      </c>
      <c r="S73" s="36" t="s">
        <v>84</v>
      </c>
      <c r="T73" s="53">
        <f t="shared" si="40"/>
        <v>0.12</v>
      </c>
      <c r="U73" s="53">
        <f t="shared" si="37"/>
        <v>0.12</v>
      </c>
      <c r="V73" s="3"/>
      <c r="W73" s="3"/>
      <c r="X73" s="6">
        <f t="shared" si="41"/>
        <v>2.0000000000000004E-2</v>
      </c>
      <c r="Y73" s="36"/>
      <c r="Z73" s="36">
        <f t="shared" si="42"/>
        <v>0.13200000000000001</v>
      </c>
      <c r="AA73" s="6">
        <f t="shared" si="44"/>
        <v>0.13200000000000001</v>
      </c>
      <c r="AB73" s="6"/>
      <c r="AC73" s="36"/>
      <c r="AD73" s="6">
        <f t="shared" si="43"/>
        <v>1.6500000000000001E-2</v>
      </c>
      <c r="AE73" s="36"/>
      <c r="AF73" s="46"/>
    </row>
    <row r="74" spans="1:32" x14ac:dyDescent="0.3">
      <c r="A74" s="3">
        <f t="shared" si="45"/>
        <v>68</v>
      </c>
      <c r="B74" s="3" t="s">
        <v>149</v>
      </c>
      <c r="C74" s="3">
        <v>1492</v>
      </c>
      <c r="D74" s="3" t="s">
        <v>197</v>
      </c>
      <c r="E74" s="10" t="s">
        <v>198</v>
      </c>
      <c r="F74" s="3" t="s">
        <v>152</v>
      </c>
      <c r="G74" s="10" t="s">
        <v>153</v>
      </c>
      <c r="H74" s="10">
        <v>0.71</v>
      </c>
      <c r="I74" s="10">
        <v>1.77</v>
      </c>
      <c r="J74" s="10">
        <v>0.35</v>
      </c>
      <c r="K74" s="38">
        <f t="shared" si="16"/>
        <v>1.2566999999999999</v>
      </c>
      <c r="L74" s="38">
        <f t="shared" si="17"/>
        <v>0.43984499999999993</v>
      </c>
      <c r="M74" s="36">
        <v>0.75</v>
      </c>
      <c r="N74" s="36">
        <v>1.8</v>
      </c>
      <c r="O74" s="36">
        <v>0.45</v>
      </c>
      <c r="P74" s="36">
        <f t="shared" si="32"/>
        <v>1.35</v>
      </c>
      <c r="Q74" s="36">
        <f t="shared" si="35"/>
        <v>0.60750000000000004</v>
      </c>
      <c r="R74" s="3">
        <v>1</v>
      </c>
      <c r="S74" s="36" t="s">
        <v>84</v>
      </c>
      <c r="T74" s="53">
        <f t="shared" si="40"/>
        <v>0.43984499999999993</v>
      </c>
      <c r="U74" s="53">
        <f t="shared" si="37"/>
        <v>0.43984499999999993</v>
      </c>
      <c r="V74" s="3"/>
      <c r="W74" s="3"/>
      <c r="X74" s="6">
        <f t="shared" si="41"/>
        <v>6.2835000000000002E-2</v>
      </c>
      <c r="Y74" s="36"/>
      <c r="Z74" s="36">
        <f t="shared" si="42"/>
        <v>0.60750000000000004</v>
      </c>
      <c r="AA74" s="6">
        <f t="shared" si="44"/>
        <v>0.60750000000000004</v>
      </c>
      <c r="AB74" s="6"/>
      <c r="AC74" s="36"/>
      <c r="AD74" s="6">
        <f t="shared" si="43"/>
        <v>6.7500000000000004E-2</v>
      </c>
      <c r="AE74" s="36"/>
      <c r="AF74" s="46"/>
    </row>
    <row r="75" spans="1:32" x14ac:dyDescent="0.3">
      <c r="A75" s="3">
        <f t="shared" si="45"/>
        <v>69</v>
      </c>
      <c r="B75" s="3" t="s">
        <v>149</v>
      </c>
      <c r="C75" s="3">
        <v>1492</v>
      </c>
      <c r="D75" s="3" t="s">
        <v>197</v>
      </c>
      <c r="E75" s="10" t="s">
        <v>198</v>
      </c>
      <c r="F75" s="3" t="s">
        <v>154</v>
      </c>
      <c r="G75" s="10" t="s">
        <v>155</v>
      </c>
      <c r="H75" s="10">
        <v>0.75</v>
      </c>
      <c r="I75" s="10">
        <v>1.8</v>
      </c>
      <c r="J75" s="10">
        <v>0.45</v>
      </c>
      <c r="K75" s="38">
        <f t="shared" si="16"/>
        <v>1.35</v>
      </c>
      <c r="L75" s="38">
        <f t="shared" si="17"/>
        <v>0.60750000000000004</v>
      </c>
      <c r="M75" s="36">
        <v>0.75</v>
      </c>
      <c r="N75" s="36">
        <v>1.8</v>
      </c>
      <c r="O75" s="36">
        <v>0.45</v>
      </c>
      <c r="P75" s="36">
        <f t="shared" si="32"/>
        <v>1.35</v>
      </c>
      <c r="Q75" s="36">
        <f t="shared" si="35"/>
        <v>0.60750000000000004</v>
      </c>
      <c r="R75" s="3">
        <v>1</v>
      </c>
      <c r="S75" s="36" t="s">
        <v>84</v>
      </c>
      <c r="T75" s="53">
        <f t="shared" si="40"/>
        <v>0.60750000000000004</v>
      </c>
      <c r="U75" s="53">
        <f t="shared" si="37"/>
        <v>0.60750000000000004</v>
      </c>
      <c r="V75" s="3"/>
      <c r="W75" s="3"/>
      <c r="X75" s="6">
        <f t="shared" si="41"/>
        <v>6.7500000000000004E-2</v>
      </c>
      <c r="Y75" s="36"/>
      <c r="Z75" s="36">
        <f t="shared" si="42"/>
        <v>0.60750000000000004</v>
      </c>
      <c r="AA75" s="6">
        <f t="shared" si="44"/>
        <v>0.60750000000000004</v>
      </c>
      <c r="AB75" s="6"/>
      <c r="AC75" s="36"/>
      <c r="AD75" s="6">
        <f t="shared" si="43"/>
        <v>6.7500000000000004E-2</v>
      </c>
      <c r="AE75" s="36"/>
      <c r="AF75" s="46"/>
    </row>
    <row r="76" spans="1:32" x14ac:dyDescent="0.3">
      <c r="A76" s="3">
        <f t="shared" si="45"/>
        <v>70</v>
      </c>
      <c r="B76" s="3" t="s">
        <v>149</v>
      </c>
      <c r="C76" s="3">
        <v>1492</v>
      </c>
      <c r="D76" s="3" t="s">
        <v>197</v>
      </c>
      <c r="E76" s="10" t="s">
        <v>198</v>
      </c>
      <c r="F76" s="3" t="s">
        <v>156</v>
      </c>
      <c r="G76" s="10" t="s">
        <v>157</v>
      </c>
      <c r="H76" s="10">
        <v>0.76</v>
      </c>
      <c r="I76" s="10">
        <v>0.8</v>
      </c>
      <c r="J76" s="10">
        <v>0.12</v>
      </c>
      <c r="K76" s="38">
        <f t="shared" si="16"/>
        <v>0.6080000000000001</v>
      </c>
      <c r="L76" s="38">
        <f t="shared" si="17"/>
        <v>7.2960000000000011E-2</v>
      </c>
      <c r="M76" s="36">
        <v>0.5</v>
      </c>
      <c r="N76" s="36">
        <v>0.66</v>
      </c>
      <c r="O76" s="36">
        <v>0.2</v>
      </c>
      <c r="P76" s="36">
        <f t="shared" si="32"/>
        <v>0.33</v>
      </c>
      <c r="Q76" s="36">
        <f t="shared" si="35"/>
        <v>6.6000000000000003E-2</v>
      </c>
      <c r="R76" s="3">
        <v>1</v>
      </c>
      <c r="S76" s="36" t="s">
        <v>84</v>
      </c>
      <c r="T76" s="53">
        <f t="shared" si="40"/>
        <v>7.2960000000000011E-2</v>
      </c>
      <c r="U76" s="53">
        <f t="shared" si="37"/>
        <v>7.2960000000000011E-2</v>
      </c>
      <c r="V76" s="3"/>
      <c r="W76" s="3"/>
      <c r="X76" s="6">
        <f t="shared" si="41"/>
        <v>3.0400000000000007E-2</v>
      </c>
      <c r="Y76" s="36"/>
      <c r="Z76" s="36">
        <f t="shared" si="42"/>
        <v>6.6000000000000003E-2</v>
      </c>
      <c r="AA76" s="6">
        <f t="shared" si="44"/>
        <v>6.6000000000000003E-2</v>
      </c>
      <c r="AB76" s="6"/>
      <c r="AC76" s="36"/>
      <c r="AD76" s="6">
        <f t="shared" si="43"/>
        <v>1.6500000000000001E-2</v>
      </c>
      <c r="AE76" s="36"/>
      <c r="AF76" s="46"/>
    </row>
    <row r="77" spans="1:32" x14ac:dyDescent="0.3">
      <c r="A77" s="3">
        <f t="shared" si="45"/>
        <v>71</v>
      </c>
      <c r="B77" s="3" t="s">
        <v>149</v>
      </c>
      <c r="C77" s="3">
        <v>1481</v>
      </c>
      <c r="D77" s="3" t="s">
        <v>197</v>
      </c>
      <c r="E77" s="10" t="s">
        <v>198</v>
      </c>
      <c r="F77" s="3" t="s">
        <v>158</v>
      </c>
      <c r="G77" s="10" t="s">
        <v>159</v>
      </c>
      <c r="H77" s="10">
        <v>0.71</v>
      </c>
      <c r="I77" s="10">
        <v>1.9</v>
      </c>
      <c r="J77" s="10">
        <v>0.56999999999999995</v>
      </c>
      <c r="K77" s="38">
        <f t="shared" si="16"/>
        <v>1.349</v>
      </c>
      <c r="L77" s="38">
        <f t="shared" si="17"/>
        <v>0.76892999999999989</v>
      </c>
      <c r="M77" s="36">
        <v>0.75</v>
      </c>
      <c r="N77" s="36">
        <v>1.8</v>
      </c>
      <c r="O77" s="36">
        <v>0.45</v>
      </c>
      <c r="P77" s="36">
        <f t="shared" si="32"/>
        <v>1.35</v>
      </c>
      <c r="Q77" s="36">
        <f t="shared" ref="Q77:Q88" si="46">M77*N77*O77</f>
        <v>0.60750000000000004</v>
      </c>
      <c r="R77" s="3">
        <v>1</v>
      </c>
      <c r="S77" s="36" t="s">
        <v>84</v>
      </c>
      <c r="T77" s="53">
        <f t="shared" si="40"/>
        <v>0.76892999999999989</v>
      </c>
      <c r="U77" s="53">
        <f t="shared" si="37"/>
        <v>0.76892999999999989</v>
      </c>
      <c r="V77" s="3"/>
      <c r="W77" s="3"/>
      <c r="X77" s="6">
        <f t="shared" si="41"/>
        <v>6.7449999999999996E-2</v>
      </c>
      <c r="Y77" s="36"/>
      <c r="Z77" s="36">
        <f t="shared" si="42"/>
        <v>0.60750000000000004</v>
      </c>
      <c r="AA77" s="6">
        <f t="shared" si="44"/>
        <v>0.60750000000000004</v>
      </c>
      <c r="AB77" s="6"/>
      <c r="AC77" s="36"/>
      <c r="AD77" s="6">
        <f t="shared" si="43"/>
        <v>6.7500000000000004E-2</v>
      </c>
      <c r="AE77" s="36"/>
      <c r="AF77" s="46"/>
    </row>
    <row r="78" spans="1:32" x14ac:dyDescent="0.3">
      <c r="A78" s="3">
        <f t="shared" si="45"/>
        <v>72</v>
      </c>
      <c r="B78" s="3" t="s">
        <v>149</v>
      </c>
      <c r="C78" s="3">
        <v>1481</v>
      </c>
      <c r="D78" s="3" t="s">
        <v>197</v>
      </c>
      <c r="E78" s="10" t="s">
        <v>198</v>
      </c>
      <c r="F78" s="3" t="s">
        <v>160</v>
      </c>
      <c r="G78" s="10" t="s">
        <v>161</v>
      </c>
      <c r="H78" s="10">
        <v>0.71</v>
      </c>
      <c r="I78" s="10">
        <v>1.9</v>
      </c>
      <c r="J78" s="10">
        <v>0.56999999999999995</v>
      </c>
      <c r="K78" s="38">
        <f t="shared" si="16"/>
        <v>1.349</v>
      </c>
      <c r="L78" s="38">
        <f t="shared" si="17"/>
        <v>0.76892999999999989</v>
      </c>
      <c r="M78" s="36">
        <v>0.75</v>
      </c>
      <c r="N78" s="36">
        <v>1.8</v>
      </c>
      <c r="O78" s="36">
        <v>0.45</v>
      </c>
      <c r="P78" s="36">
        <f t="shared" si="32"/>
        <v>1.35</v>
      </c>
      <c r="Q78" s="36">
        <f t="shared" si="46"/>
        <v>0.60750000000000004</v>
      </c>
      <c r="R78" s="3">
        <v>1</v>
      </c>
      <c r="S78" s="36" t="s">
        <v>84</v>
      </c>
      <c r="T78" s="53">
        <f t="shared" si="40"/>
        <v>0.76892999999999989</v>
      </c>
      <c r="U78" s="53">
        <f t="shared" si="37"/>
        <v>0.76892999999999989</v>
      </c>
      <c r="V78" s="3"/>
      <c r="W78" s="3"/>
      <c r="X78" s="6">
        <f t="shared" si="41"/>
        <v>6.7449999999999996E-2</v>
      </c>
      <c r="Y78" s="36"/>
      <c r="Z78" s="36">
        <f t="shared" si="42"/>
        <v>0.60750000000000004</v>
      </c>
      <c r="AA78" s="6">
        <f t="shared" si="44"/>
        <v>0.60750000000000004</v>
      </c>
      <c r="AB78" s="6"/>
      <c r="AC78" s="36"/>
      <c r="AD78" s="6">
        <f t="shared" si="43"/>
        <v>6.7500000000000004E-2</v>
      </c>
      <c r="AE78" s="36"/>
      <c r="AF78" s="46"/>
    </row>
    <row r="79" spans="1:32" x14ac:dyDescent="0.3">
      <c r="A79" s="3">
        <f t="shared" si="45"/>
        <v>73</v>
      </c>
      <c r="B79" s="3" t="s">
        <v>164</v>
      </c>
      <c r="C79" s="3">
        <v>1427</v>
      </c>
      <c r="D79" s="3" t="s">
        <v>199</v>
      </c>
      <c r="E79" s="10" t="s">
        <v>200</v>
      </c>
      <c r="F79" s="3" t="s">
        <v>162</v>
      </c>
      <c r="G79" s="10" t="s">
        <v>163</v>
      </c>
      <c r="H79" s="10">
        <v>0.7</v>
      </c>
      <c r="I79" s="10">
        <v>1.9</v>
      </c>
      <c r="J79" s="10">
        <v>0.56999999999999995</v>
      </c>
      <c r="K79" s="38">
        <f t="shared" si="16"/>
        <v>1.3299999999999998</v>
      </c>
      <c r="L79" s="38">
        <f t="shared" si="17"/>
        <v>0.75809999999999989</v>
      </c>
      <c r="M79" s="36">
        <v>0.75</v>
      </c>
      <c r="N79" s="36">
        <v>1.8</v>
      </c>
      <c r="O79" s="36">
        <v>0.45</v>
      </c>
      <c r="P79" s="36">
        <f t="shared" si="32"/>
        <v>1.35</v>
      </c>
      <c r="Q79" s="36">
        <f t="shared" si="46"/>
        <v>0.60750000000000004</v>
      </c>
      <c r="R79" s="3">
        <v>1</v>
      </c>
      <c r="S79" s="36" t="s">
        <v>84</v>
      </c>
      <c r="T79" s="53">
        <f t="shared" si="40"/>
        <v>0.75809999999999989</v>
      </c>
      <c r="U79" s="53">
        <f t="shared" si="37"/>
        <v>0.75809999999999989</v>
      </c>
      <c r="V79" s="3"/>
      <c r="W79" s="3"/>
      <c r="X79" s="6">
        <f t="shared" si="41"/>
        <v>6.649999999999999E-2</v>
      </c>
      <c r="Y79" s="36"/>
      <c r="Z79" s="36">
        <f t="shared" si="42"/>
        <v>0.60750000000000004</v>
      </c>
      <c r="AA79" s="6">
        <f t="shared" si="44"/>
        <v>0.60750000000000004</v>
      </c>
      <c r="AB79" s="6"/>
      <c r="AC79" s="36"/>
      <c r="AD79" s="6">
        <f t="shared" si="43"/>
        <v>6.7500000000000004E-2</v>
      </c>
      <c r="AE79" s="36"/>
      <c r="AF79" s="46"/>
    </row>
    <row r="80" spans="1:32" x14ac:dyDescent="0.3">
      <c r="A80" s="3">
        <f t="shared" si="45"/>
        <v>74</v>
      </c>
      <c r="B80" s="3" t="s">
        <v>164</v>
      </c>
      <c r="C80" s="3">
        <v>1427</v>
      </c>
      <c r="D80" s="3" t="s">
        <v>199</v>
      </c>
      <c r="E80" s="10" t="s">
        <v>200</v>
      </c>
      <c r="F80" s="3" t="s">
        <v>165</v>
      </c>
      <c r="G80" s="10" t="s">
        <v>166</v>
      </c>
      <c r="H80" s="10">
        <v>0.7</v>
      </c>
      <c r="I80" s="10">
        <v>1.9</v>
      </c>
      <c r="J80" s="10">
        <v>0.56999999999999995</v>
      </c>
      <c r="K80" s="38">
        <f t="shared" si="16"/>
        <v>1.3299999999999998</v>
      </c>
      <c r="L80" s="38">
        <f t="shared" si="17"/>
        <v>0.75809999999999989</v>
      </c>
      <c r="M80" s="36">
        <v>0.75</v>
      </c>
      <c r="N80" s="36">
        <v>1.8</v>
      </c>
      <c r="O80" s="36">
        <v>0.45</v>
      </c>
      <c r="P80" s="36">
        <f t="shared" si="32"/>
        <v>1.35</v>
      </c>
      <c r="Q80" s="36">
        <f t="shared" si="46"/>
        <v>0.60750000000000004</v>
      </c>
      <c r="R80" s="3">
        <v>1</v>
      </c>
      <c r="S80" s="36" t="s">
        <v>84</v>
      </c>
      <c r="T80" s="53">
        <f t="shared" si="40"/>
        <v>0.75809999999999989</v>
      </c>
      <c r="U80" s="53">
        <f t="shared" si="37"/>
        <v>0.75809999999999989</v>
      </c>
      <c r="V80" s="3"/>
      <c r="W80" s="3"/>
      <c r="X80" s="6">
        <f t="shared" si="41"/>
        <v>6.649999999999999E-2</v>
      </c>
      <c r="Y80" s="36"/>
      <c r="Z80" s="36">
        <f t="shared" si="42"/>
        <v>0.60750000000000004</v>
      </c>
      <c r="AA80" s="6">
        <f t="shared" si="44"/>
        <v>0.60750000000000004</v>
      </c>
      <c r="AB80" s="6"/>
      <c r="AC80" s="36"/>
      <c r="AD80" s="6">
        <f t="shared" si="43"/>
        <v>6.7500000000000004E-2</v>
      </c>
      <c r="AE80" s="36"/>
      <c r="AF80" s="46"/>
    </row>
    <row r="81" spans="1:38" x14ac:dyDescent="0.3">
      <c r="A81" s="3">
        <f t="shared" si="45"/>
        <v>75</v>
      </c>
      <c r="B81" s="3" t="s">
        <v>164</v>
      </c>
      <c r="C81" s="3">
        <v>1427</v>
      </c>
      <c r="D81" s="3" t="s">
        <v>199</v>
      </c>
      <c r="E81" s="10" t="s">
        <v>200</v>
      </c>
      <c r="F81" s="3" t="s">
        <v>167</v>
      </c>
      <c r="G81" s="10" t="s">
        <v>168</v>
      </c>
      <c r="H81" s="10">
        <v>4</v>
      </c>
      <c r="I81" s="10">
        <v>4</v>
      </c>
      <c r="J81" s="10">
        <v>0.18</v>
      </c>
      <c r="K81" s="38">
        <f t="shared" si="16"/>
        <v>16</v>
      </c>
      <c r="L81" s="38">
        <f t="shared" si="17"/>
        <v>2.88</v>
      </c>
      <c r="M81" s="36">
        <v>4.5</v>
      </c>
      <c r="N81" s="36">
        <v>4.5</v>
      </c>
      <c r="O81" s="36">
        <v>0.5</v>
      </c>
      <c r="P81" s="36">
        <f t="shared" si="32"/>
        <v>20.25</v>
      </c>
      <c r="Q81" s="36">
        <f t="shared" si="46"/>
        <v>10.125</v>
      </c>
      <c r="R81" s="3">
        <v>1</v>
      </c>
      <c r="S81" s="36" t="s">
        <v>84</v>
      </c>
      <c r="T81" s="53">
        <f t="shared" si="40"/>
        <v>2.88</v>
      </c>
      <c r="U81" s="53">
        <f t="shared" si="37"/>
        <v>2.88</v>
      </c>
      <c r="V81" s="3"/>
      <c r="W81" s="3"/>
      <c r="X81" s="6">
        <f t="shared" si="41"/>
        <v>0.8</v>
      </c>
      <c r="Y81" s="36"/>
      <c r="Z81" s="36">
        <f t="shared" si="42"/>
        <v>10.125</v>
      </c>
      <c r="AA81" s="6">
        <f t="shared" si="44"/>
        <v>10.125</v>
      </c>
      <c r="AB81" s="6"/>
      <c r="AC81" s="36"/>
      <c r="AD81" s="6">
        <f t="shared" si="43"/>
        <v>1.0125</v>
      </c>
      <c r="AE81" s="36"/>
      <c r="AF81" s="46"/>
    </row>
    <row r="82" spans="1:38" x14ac:dyDescent="0.3">
      <c r="A82" s="3">
        <f t="shared" si="45"/>
        <v>76</v>
      </c>
      <c r="B82" s="3" t="s">
        <v>164</v>
      </c>
      <c r="C82" s="3">
        <v>1428</v>
      </c>
      <c r="D82" s="3" t="s">
        <v>199</v>
      </c>
      <c r="E82" s="10" t="s">
        <v>200</v>
      </c>
      <c r="F82" s="3" t="s">
        <v>169</v>
      </c>
      <c r="G82" s="10" t="s">
        <v>170</v>
      </c>
      <c r="H82" s="10">
        <v>0.75</v>
      </c>
      <c r="I82" s="10">
        <v>1.8</v>
      </c>
      <c r="J82" s="10">
        <v>0.45</v>
      </c>
      <c r="K82" s="38">
        <f t="shared" si="16"/>
        <v>1.35</v>
      </c>
      <c r="L82" s="38">
        <f t="shared" si="17"/>
        <v>0.60750000000000004</v>
      </c>
      <c r="M82" s="36">
        <v>0.75</v>
      </c>
      <c r="N82" s="36">
        <v>1.8</v>
      </c>
      <c r="O82" s="36">
        <v>0.45</v>
      </c>
      <c r="P82" s="36">
        <f t="shared" si="32"/>
        <v>1.35</v>
      </c>
      <c r="Q82" s="36">
        <f t="shared" si="46"/>
        <v>0.60750000000000004</v>
      </c>
      <c r="R82" s="3">
        <v>1</v>
      </c>
      <c r="S82" s="36" t="s">
        <v>84</v>
      </c>
      <c r="T82" s="53">
        <f t="shared" si="40"/>
        <v>0.60750000000000004</v>
      </c>
      <c r="U82" s="53">
        <f t="shared" si="37"/>
        <v>0.60750000000000004</v>
      </c>
      <c r="V82" s="3"/>
      <c r="W82" s="3"/>
      <c r="X82" s="6">
        <f t="shared" si="41"/>
        <v>6.7500000000000004E-2</v>
      </c>
      <c r="Y82" s="36"/>
      <c r="Z82" s="36">
        <f t="shared" si="42"/>
        <v>0.60750000000000004</v>
      </c>
      <c r="AA82" s="6">
        <f t="shared" si="44"/>
        <v>0.60750000000000004</v>
      </c>
      <c r="AB82" s="6"/>
      <c r="AC82" s="36"/>
      <c r="AD82" s="6">
        <f t="shared" si="43"/>
        <v>6.7500000000000004E-2</v>
      </c>
      <c r="AE82" s="36"/>
      <c r="AF82" s="46"/>
    </row>
    <row r="83" spans="1:38" s="56" customFormat="1" hidden="1" x14ac:dyDescent="0.3">
      <c r="A83" s="39">
        <f t="shared" si="45"/>
        <v>77</v>
      </c>
      <c r="B83" s="39" t="s">
        <v>164</v>
      </c>
      <c r="C83" s="39">
        <v>1428</v>
      </c>
      <c r="D83" s="39" t="s">
        <v>199</v>
      </c>
      <c r="E83" s="40" t="s">
        <v>200</v>
      </c>
      <c r="F83" s="39" t="s">
        <v>171</v>
      </c>
      <c r="G83" s="40" t="s">
        <v>172</v>
      </c>
      <c r="H83" s="40">
        <v>4.3</v>
      </c>
      <c r="I83" s="40">
        <v>4.3</v>
      </c>
      <c r="J83" s="40">
        <v>0.3</v>
      </c>
      <c r="K83" s="54">
        <f t="shared" si="16"/>
        <v>18.489999999999998</v>
      </c>
      <c r="L83" s="54">
        <f t="shared" si="17"/>
        <v>5.5469999999999997</v>
      </c>
      <c r="M83" s="41">
        <v>4.5</v>
      </c>
      <c r="N83" s="41">
        <v>4.5</v>
      </c>
      <c r="O83" s="41">
        <v>0.5</v>
      </c>
      <c r="P83" s="41">
        <f t="shared" si="32"/>
        <v>20.25</v>
      </c>
      <c r="Q83" s="41">
        <f t="shared" si="46"/>
        <v>10.125</v>
      </c>
      <c r="R83" s="39">
        <v>1</v>
      </c>
      <c r="S83" s="41" t="s">
        <v>84</v>
      </c>
      <c r="T83" s="55">
        <f t="shared" si="40"/>
        <v>5.5469999999999997</v>
      </c>
      <c r="U83" s="41"/>
      <c r="V83" s="41"/>
      <c r="W83" s="41"/>
      <c r="X83" s="41"/>
      <c r="Y83" s="41"/>
      <c r="Z83" s="41">
        <f t="shared" si="42"/>
        <v>10.125</v>
      </c>
      <c r="AA83" s="43"/>
      <c r="AB83" s="43"/>
      <c r="AC83" s="41"/>
      <c r="AD83" s="43"/>
      <c r="AE83" s="41"/>
      <c r="AF83" s="40" t="s">
        <v>345</v>
      </c>
      <c r="AI83" s="57"/>
      <c r="AJ83" s="57"/>
      <c r="AK83" s="57"/>
      <c r="AL83" s="57"/>
    </row>
    <row r="84" spans="1:38" s="56" customFormat="1" hidden="1" x14ac:dyDescent="0.3">
      <c r="A84" s="39">
        <f t="shared" si="45"/>
        <v>78</v>
      </c>
      <c r="B84" s="39" t="s">
        <v>164</v>
      </c>
      <c r="C84" s="39">
        <v>1428</v>
      </c>
      <c r="D84" s="39" t="s">
        <v>199</v>
      </c>
      <c r="E84" s="40" t="s">
        <v>200</v>
      </c>
      <c r="F84" s="39" t="s">
        <v>173</v>
      </c>
      <c r="G84" s="40" t="s">
        <v>174</v>
      </c>
      <c r="H84" s="40">
        <v>0.6</v>
      </c>
      <c r="I84" s="40">
        <v>0.8</v>
      </c>
      <c r="J84" s="40">
        <v>0.4</v>
      </c>
      <c r="K84" s="54">
        <f t="shared" ref="K84:K89" si="47">H84*I84</f>
        <v>0.48</v>
      </c>
      <c r="L84" s="54">
        <f t="shared" ref="L84:L89" si="48">K84*J84</f>
        <v>0.192</v>
      </c>
      <c r="M84" s="41">
        <v>0.5</v>
      </c>
      <c r="N84" s="41">
        <v>0.66</v>
      </c>
      <c r="O84" s="41">
        <v>0.44</v>
      </c>
      <c r="P84" s="41">
        <f t="shared" si="32"/>
        <v>0.33</v>
      </c>
      <c r="Q84" s="41">
        <f t="shared" si="46"/>
        <v>0.1452</v>
      </c>
      <c r="R84" s="39">
        <v>1</v>
      </c>
      <c r="S84" s="41" t="s">
        <v>84</v>
      </c>
      <c r="T84" s="55">
        <f t="shared" si="40"/>
        <v>0.192</v>
      </c>
      <c r="U84" s="41"/>
      <c r="V84" s="41"/>
      <c r="W84" s="41"/>
      <c r="X84" s="41"/>
      <c r="Y84" s="41"/>
      <c r="Z84" s="41">
        <f t="shared" si="42"/>
        <v>0.1452</v>
      </c>
      <c r="AA84" s="43"/>
      <c r="AB84" s="43"/>
      <c r="AC84" s="41"/>
      <c r="AD84" s="43"/>
      <c r="AE84" s="41"/>
      <c r="AF84" s="40" t="s">
        <v>345</v>
      </c>
      <c r="AI84" s="57"/>
      <c r="AJ84" s="57"/>
      <c r="AK84" s="57"/>
      <c r="AL84" s="57"/>
    </row>
    <row r="85" spans="1:38" x14ac:dyDescent="0.3">
      <c r="A85" s="3">
        <f t="shared" si="45"/>
        <v>79</v>
      </c>
      <c r="B85" s="3" t="s">
        <v>164</v>
      </c>
      <c r="C85" s="3">
        <v>1458</v>
      </c>
      <c r="D85" s="3" t="s">
        <v>199</v>
      </c>
      <c r="E85" s="10" t="s">
        <v>200</v>
      </c>
      <c r="F85" s="3" t="s">
        <v>178</v>
      </c>
      <c r="G85" s="10" t="s">
        <v>177</v>
      </c>
      <c r="H85" s="10">
        <v>4.2</v>
      </c>
      <c r="I85" s="10">
        <v>4.2</v>
      </c>
      <c r="J85" s="10">
        <v>0.35</v>
      </c>
      <c r="K85" s="38">
        <f t="shared" si="47"/>
        <v>17.64</v>
      </c>
      <c r="L85" s="38">
        <f t="shared" si="48"/>
        <v>6.1739999999999995</v>
      </c>
      <c r="M85" s="36">
        <v>4.5</v>
      </c>
      <c r="N85" s="36">
        <v>4.5</v>
      </c>
      <c r="O85" s="36">
        <v>0.5</v>
      </c>
      <c r="P85" s="36">
        <f t="shared" si="32"/>
        <v>20.25</v>
      </c>
      <c r="Q85" s="36">
        <f t="shared" si="46"/>
        <v>10.125</v>
      </c>
      <c r="R85" s="3">
        <v>1</v>
      </c>
      <c r="S85" s="36" t="s">
        <v>84</v>
      </c>
      <c r="T85" s="53">
        <f t="shared" ref="T85:T88" si="49">R85*L85</f>
        <v>6.1739999999999995</v>
      </c>
      <c r="U85" s="53">
        <f t="shared" ref="U85:U88" si="50">T85</f>
        <v>6.1739999999999995</v>
      </c>
      <c r="V85" s="3"/>
      <c r="W85" s="3"/>
      <c r="X85" s="6">
        <f t="shared" ref="X85:X89" si="51">H85*I85*0.05</f>
        <v>0.88200000000000012</v>
      </c>
      <c r="Y85" s="36"/>
      <c r="Z85" s="36">
        <f t="shared" si="42"/>
        <v>10.125</v>
      </c>
      <c r="AA85" s="6">
        <f t="shared" si="44"/>
        <v>10.125</v>
      </c>
      <c r="AB85" s="6"/>
      <c r="AC85" s="36"/>
      <c r="AD85" s="6">
        <f>M85*N85*0.05</f>
        <v>1.0125</v>
      </c>
      <c r="AE85" s="36"/>
      <c r="AF85" s="46"/>
    </row>
    <row r="86" spans="1:38" x14ac:dyDescent="0.3">
      <c r="A86" s="3">
        <f t="shared" si="45"/>
        <v>80</v>
      </c>
      <c r="B86" s="3" t="s">
        <v>164</v>
      </c>
      <c r="C86" s="3">
        <v>1458</v>
      </c>
      <c r="D86" s="3" t="s">
        <v>199</v>
      </c>
      <c r="E86" s="10" t="s">
        <v>200</v>
      </c>
      <c r="F86" s="3" t="s">
        <v>175</v>
      </c>
      <c r="G86" s="10" t="s">
        <v>176</v>
      </c>
      <c r="H86" s="10">
        <v>4.2</v>
      </c>
      <c r="I86" s="10">
        <v>4.2</v>
      </c>
      <c r="J86" s="10">
        <v>0.35</v>
      </c>
      <c r="K86" s="38">
        <f t="shared" si="47"/>
        <v>17.64</v>
      </c>
      <c r="L86" s="38">
        <f t="shared" si="48"/>
        <v>6.1739999999999995</v>
      </c>
      <c r="M86" s="36">
        <v>4.5</v>
      </c>
      <c r="N86" s="36">
        <v>4.5</v>
      </c>
      <c r="O86" s="36">
        <v>0.5</v>
      </c>
      <c r="P86" s="36">
        <f t="shared" si="32"/>
        <v>20.25</v>
      </c>
      <c r="Q86" s="36">
        <f t="shared" si="46"/>
        <v>10.125</v>
      </c>
      <c r="R86" s="3">
        <v>1</v>
      </c>
      <c r="S86" s="36" t="s">
        <v>84</v>
      </c>
      <c r="T86" s="53">
        <f t="shared" si="49"/>
        <v>6.1739999999999995</v>
      </c>
      <c r="U86" s="53">
        <f t="shared" si="50"/>
        <v>6.1739999999999995</v>
      </c>
      <c r="V86" s="3"/>
      <c r="W86" s="3"/>
      <c r="X86" s="6">
        <f t="shared" si="51"/>
        <v>0.88200000000000012</v>
      </c>
      <c r="Y86" s="36"/>
      <c r="Z86" s="36">
        <f t="shared" si="42"/>
        <v>10.125</v>
      </c>
      <c r="AA86" s="6">
        <f t="shared" si="44"/>
        <v>10.125</v>
      </c>
      <c r="AB86" s="6"/>
      <c r="AC86" s="36"/>
      <c r="AD86" s="6">
        <f>M86*N86*0.05</f>
        <v>1.0125</v>
      </c>
      <c r="AE86" s="36"/>
      <c r="AF86" s="46"/>
    </row>
    <row r="87" spans="1:38" x14ac:dyDescent="0.3">
      <c r="A87" s="3">
        <f t="shared" si="45"/>
        <v>81</v>
      </c>
      <c r="B87" s="3" t="s">
        <v>164</v>
      </c>
      <c r="C87" s="3">
        <v>1458</v>
      </c>
      <c r="D87" s="3" t="s">
        <v>199</v>
      </c>
      <c r="E87" s="10" t="s">
        <v>200</v>
      </c>
      <c r="F87" s="3" t="s">
        <v>179</v>
      </c>
      <c r="G87" s="10" t="s">
        <v>180</v>
      </c>
      <c r="H87" s="10">
        <v>0.56000000000000005</v>
      </c>
      <c r="I87" s="10">
        <v>1.18</v>
      </c>
      <c r="J87" s="10">
        <v>0.6</v>
      </c>
      <c r="K87" s="38">
        <f t="shared" si="47"/>
        <v>0.66080000000000005</v>
      </c>
      <c r="L87" s="38">
        <f t="shared" si="48"/>
        <v>0.39648</v>
      </c>
      <c r="M87" s="36">
        <v>0.75</v>
      </c>
      <c r="N87" s="36">
        <v>1.8</v>
      </c>
      <c r="O87" s="36">
        <v>0.45</v>
      </c>
      <c r="P87" s="36">
        <f t="shared" si="32"/>
        <v>1.35</v>
      </c>
      <c r="Q87" s="36">
        <f t="shared" si="46"/>
        <v>0.60750000000000004</v>
      </c>
      <c r="R87" s="3">
        <v>1</v>
      </c>
      <c r="S87" s="36" t="s">
        <v>84</v>
      </c>
      <c r="T87" s="53">
        <f t="shared" si="49"/>
        <v>0.39648</v>
      </c>
      <c r="U87" s="53">
        <f t="shared" si="50"/>
        <v>0.39648</v>
      </c>
      <c r="V87" s="3"/>
      <c r="W87" s="3"/>
      <c r="X87" s="6">
        <f t="shared" si="51"/>
        <v>3.3040000000000007E-2</v>
      </c>
      <c r="Y87" s="36"/>
      <c r="Z87" s="36">
        <f t="shared" si="42"/>
        <v>0.60750000000000004</v>
      </c>
      <c r="AA87" s="6">
        <f t="shared" si="44"/>
        <v>0.60750000000000004</v>
      </c>
      <c r="AB87" s="6"/>
      <c r="AC87" s="36"/>
      <c r="AD87" s="6">
        <f>M87*N87*0.05</f>
        <v>6.7500000000000004E-2</v>
      </c>
      <c r="AE87" s="36"/>
      <c r="AF87" s="46"/>
    </row>
    <row r="88" spans="1:38" x14ac:dyDescent="0.3">
      <c r="A88" s="3">
        <f t="shared" si="45"/>
        <v>82</v>
      </c>
      <c r="B88" s="3" t="s">
        <v>186</v>
      </c>
      <c r="C88" s="3"/>
      <c r="D88" s="3" t="s">
        <v>199</v>
      </c>
      <c r="E88" s="10" t="s">
        <v>200</v>
      </c>
      <c r="F88" s="3" t="s">
        <v>184</v>
      </c>
      <c r="G88" s="10" t="s">
        <v>185</v>
      </c>
      <c r="H88" s="10">
        <v>1.2</v>
      </c>
      <c r="I88" s="10">
        <v>1.2</v>
      </c>
      <c r="J88" s="10">
        <v>0.19</v>
      </c>
      <c r="K88" s="38">
        <f t="shared" si="47"/>
        <v>1.44</v>
      </c>
      <c r="L88" s="38">
        <f t="shared" si="48"/>
        <v>0.27360000000000001</v>
      </c>
      <c r="M88" s="50">
        <v>1.5</v>
      </c>
      <c r="N88" s="50">
        <v>1.5</v>
      </c>
      <c r="O88" s="50">
        <v>0.4</v>
      </c>
      <c r="P88" s="50">
        <f t="shared" si="32"/>
        <v>2.25</v>
      </c>
      <c r="Q88" s="50">
        <f t="shared" si="46"/>
        <v>0.9</v>
      </c>
      <c r="R88" s="3">
        <v>1</v>
      </c>
      <c r="S88" s="36" t="s">
        <v>84</v>
      </c>
      <c r="T88" s="53">
        <f t="shared" si="49"/>
        <v>0.27360000000000001</v>
      </c>
      <c r="U88" s="53">
        <f t="shared" si="50"/>
        <v>0.27360000000000001</v>
      </c>
      <c r="V88" s="3"/>
      <c r="W88" s="3"/>
      <c r="X88" s="6">
        <f t="shared" si="51"/>
        <v>7.1999999999999995E-2</v>
      </c>
      <c r="Y88" s="36"/>
      <c r="Z88" s="50">
        <f t="shared" si="42"/>
        <v>0.9</v>
      </c>
      <c r="AA88" s="6">
        <f t="shared" si="44"/>
        <v>0.9</v>
      </c>
      <c r="AB88" s="6"/>
      <c r="AC88" s="50"/>
      <c r="AD88" s="6">
        <f>M88*N88*0.05</f>
        <v>0.1125</v>
      </c>
      <c r="AE88" s="50"/>
      <c r="AF88" s="10"/>
    </row>
    <row r="89" spans="1:38" x14ac:dyDescent="0.3">
      <c r="A89" s="3">
        <f t="shared" si="45"/>
        <v>83</v>
      </c>
      <c r="B89" s="3" t="s">
        <v>137</v>
      </c>
      <c r="C89" s="3"/>
      <c r="D89" s="3" t="s">
        <v>195</v>
      </c>
      <c r="E89" s="10" t="s">
        <v>196</v>
      </c>
      <c r="F89" s="3"/>
      <c r="G89" s="10" t="s">
        <v>362</v>
      </c>
      <c r="H89" s="10">
        <v>12</v>
      </c>
      <c r="I89" s="10">
        <v>84</v>
      </c>
      <c r="J89" s="10">
        <v>0.15</v>
      </c>
      <c r="K89" s="38">
        <f t="shared" si="47"/>
        <v>1008</v>
      </c>
      <c r="L89" s="38">
        <f t="shared" si="48"/>
        <v>151.19999999999999</v>
      </c>
      <c r="M89" s="10">
        <v>12</v>
      </c>
      <c r="N89" s="10">
        <v>84</v>
      </c>
      <c r="O89" s="10">
        <v>0.15</v>
      </c>
      <c r="P89" s="38">
        <f t="shared" si="32"/>
        <v>1008</v>
      </c>
      <c r="Q89" s="50">
        <f>M89*N89*O89</f>
        <v>151.19999999999999</v>
      </c>
      <c r="R89" s="3">
        <v>1</v>
      </c>
      <c r="S89" s="36" t="s">
        <v>84</v>
      </c>
      <c r="T89" s="53">
        <f t="shared" ref="T89" si="52">R89*L89</f>
        <v>151.19999999999999</v>
      </c>
      <c r="U89" s="53">
        <f t="shared" ref="U89" si="53">T89</f>
        <v>151.19999999999999</v>
      </c>
      <c r="V89" s="62">
        <f>I89*H89</f>
        <v>1008</v>
      </c>
      <c r="W89" s="3"/>
      <c r="X89" s="6">
        <f t="shared" si="51"/>
        <v>50.400000000000006</v>
      </c>
      <c r="Y89" s="62">
        <f>I89*H89</f>
        <v>1008</v>
      </c>
      <c r="Z89" s="50">
        <f t="shared" si="42"/>
        <v>151.19999999999999</v>
      </c>
      <c r="AA89" s="6">
        <f t="shared" si="44"/>
        <v>151.19999999999999</v>
      </c>
      <c r="AB89" s="62">
        <f>I89*H89</f>
        <v>1008</v>
      </c>
      <c r="AC89" s="50"/>
      <c r="AD89" s="6"/>
      <c r="AE89" s="50"/>
      <c r="AF89" s="10" t="s">
        <v>363</v>
      </c>
    </row>
    <row r="91" spans="1:38" x14ac:dyDescent="0.3">
      <c r="F91" s="1" t="s">
        <v>350</v>
      </c>
      <c r="T91" s="59" t="s">
        <v>358</v>
      </c>
    </row>
    <row r="92" spans="1:38" ht="28.8" x14ac:dyDescent="0.3">
      <c r="F92" s="1" t="s">
        <v>202</v>
      </c>
      <c r="T92" s="58" t="s">
        <v>202</v>
      </c>
      <c r="U92" s="58" t="s">
        <v>340</v>
      </c>
      <c r="V92" s="58" t="s">
        <v>349</v>
      </c>
      <c r="W92" s="58" t="s">
        <v>341</v>
      </c>
      <c r="X92" s="58" t="s">
        <v>201</v>
      </c>
      <c r="Y92" s="58" t="s">
        <v>342</v>
      </c>
      <c r="Z92" s="27" t="s">
        <v>202</v>
      </c>
      <c r="AA92" s="27" t="s">
        <v>340</v>
      </c>
      <c r="AB92" s="27" t="s">
        <v>349</v>
      </c>
      <c r="AC92" s="27" t="s">
        <v>341</v>
      </c>
      <c r="AD92" s="27" t="s">
        <v>201</v>
      </c>
      <c r="AE92" s="27" t="s">
        <v>342</v>
      </c>
    </row>
    <row r="93" spans="1:38" x14ac:dyDescent="0.3">
      <c r="T93" s="27" t="s">
        <v>343</v>
      </c>
      <c r="U93" s="27" t="s">
        <v>343</v>
      </c>
      <c r="V93" s="27" t="s">
        <v>344</v>
      </c>
      <c r="W93" s="27" t="s">
        <v>343</v>
      </c>
      <c r="X93" s="27" t="s">
        <v>343</v>
      </c>
      <c r="Y93" s="27" t="s">
        <v>344</v>
      </c>
      <c r="Z93" s="27" t="s">
        <v>343</v>
      </c>
      <c r="AA93" s="27" t="s">
        <v>343</v>
      </c>
      <c r="AB93" s="27" t="s">
        <v>344</v>
      </c>
      <c r="AC93" s="27" t="s">
        <v>343</v>
      </c>
      <c r="AD93" s="27" t="s">
        <v>343</v>
      </c>
      <c r="AE93" s="27" t="s">
        <v>344</v>
      </c>
    </row>
    <row r="94" spans="1:38" x14ac:dyDescent="0.3">
      <c r="D94" s="3">
        <v>75</v>
      </c>
      <c r="E94" s="10" t="s">
        <v>192</v>
      </c>
      <c r="F94" s="1">
        <f>COUNTIF($D$7:$D$88,$D94)</f>
        <v>29</v>
      </c>
      <c r="R94" s="31" t="s">
        <v>192</v>
      </c>
      <c r="T94" s="28">
        <f t="shared" ref="T94:U96" si="54">SUMIF($D$6:$D$89,$D94,T$6:T$89)</f>
        <v>104.775751</v>
      </c>
      <c r="U94" s="28">
        <f t="shared" si="54"/>
        <v>87.168751000000015</v>
      </c>
      <c r="V94" s="28">
        <f t="shared" ref="U94:Y98" si="55">SUMIF($D$6:$D$88,$D94,V$6:V$88)</f>
        <v>0</v>
      </c>
      <c r="W94" s="5">
        <f>SUMIF($D$6:$D$88,$D94,W$6:W$88)</f>
        <v>0</v>
      </c>
      <c r="X94" s="28">
        <f>SUMIF($D$6:$D$89,$D94,X$6:X$89)</f>
        <v>8.3547849999999997</v>
      </c>
      <c r="Y94" s="28">
        <f t="shared" si="55"/>
        <v>0</v>
      </c>
      <c r="Z94" s="28">
        <f>SUMIF($D$6:$D$88,$D94,Z$6:Z$88)</f>
        <v>88.342548000000008</v>
      </c>
      <c r="AA94" s="28">
        <f t="shared" ref="AA94:AE98" si="56">SUMIF($D$6:$D$88,$D94,AA$6:AA$88)</f>
        <v>76.034116000000012</v>
      </c>
      <c r="AB94" s="28">
        <f t="shared" si="56"/>
        <v>0</v>
      </c>
      <c r="AC94" s="5">
        <f>SUMIF($D$6:$D$88,$D94,AC$6:AC$88)</f>
        <v>0</v>
      </c>
      <c r="AD94" s="28">
        <f t="shared" si="56"/>
        <v>8.323360000000001</v>
      </c>
      <c r="AE94" s="28">
        <f t="shared" si="56"/>
        <v>4.6800000000000006</v>
      </c>
      <c r="AF94" s="17"/>
      <c r="AG94" s="17"/>
      <c r="AH94" s="17"/>
    </row>
    <row r="95" spans="1:38" x14ac:dyDescent="0.3">
      <c r="D95" s="3" t="s">
        <v>193</v>
      </c>
      <c r="E95" s="10" t="s">
        <v>194</v>
      </c>
      <c r="F95" s="1">
        <f>COUNTIF($D$7:$D$88,$D95)</f>
        <v>18</v>
      </c>
      <c r="R95" s="31" t="s">
        <v>194</v>
      </c>
      <c r="T95" s="28">
        <f t="shared" si="54"/>
        <v>14.226485</v>
      </c>
      <c r="U95" s="28">
        <f t="shared" si="54"/>
        <v>14.226485</v>
      </c>
      <c r="V95" s="28">
        <f t="shared" si="55"/>
        <v>0</v>
      </c>
      <c r="W95" s="5">
        <f t="shared" si="55"/>
        <v>0</v>
      </c>
      <c r="X95" s="28">
        <f>SUMIF($D$6:$D$89,$D95,$X$6:$X$89)</f>
        <v>1.9365000000000001</v>
      </c>
      <c r="Y95" s="28">
        <f t="shared" si="55"/>
        <v>0</v>
      </c>
      <c r="Z95" s="28">
        <f>SUMIF($D$6:$D$88,$D95,Z$6:Z$88)</f>
        <v>19.387669760000001</v>
      </c>
      <c r="AA95" s="28">
        <f t="shared" si="56"/>
        <v>19.387669760000001</v>
      </c>
      <c r="AB95" s="28">
        <f t="shared" si="56"/>
        <v>0</v>
      </c>
      <c r="AC95" s="5">
        <f t="shared" si="56"/>
        <v>0</v>
      </c>
      <c r="AD95" s="28">
        <f t="shared" si="56"/>
        <v>2.1795558000000006</v>
      </c>
      <c r="AE95" s="28">
        <f t="shared" si="56"/>
        <v>0</v>
      </c>
      <c r="AF95" s="17"/>
      <c r="AG95" s="17"/>
      <c r="AH95" s="17"/>
    </row>
    <row r="96" spans="1:38" x14ac:dyDescent="0.3">
      <c r="D96" s="3" t="s">
        <v>195</v>
      </c>
      <c r="E96" s="10" t="s">
        <v>196</v>
      </c>
      <c r="F96" s="1">
        <f>COUNTIF($D$7:$D$88,$D96)</f>
        <v>14</v>
      </c>
      <c r="R96" s="31" t="s">
        <v>196</v>
      </c>
      <c r="T96" s="28">
        <f t="shared" si="54"/>
        <v>336.316146</v>
      </c>
      <c r="U96" s="28">
        <f t="shared" si="54"/>
        <v>335.822226</v>
      </c>
      <c r="V96" s="28">
        <f>SUMIF($D$6:$D$89,$D96,V$6:V$89)</f>
        <v>1296.96</v>
      </c>
      <c r="W96" s="5">
        <f t="shared" si="55"/>
        <v>0</v>
      </c>
      <c r="X96" s="28">
        <f t="shared" ref="X96:X98" si="57">SUMIF($D$6:$D$89,$D96,$X$6:$X$89)</f>
        <v>53.310720000000003</v>
      </c>
      <c r="Y96" s="28">
        <f t="shared" si="55"/>
        <v>0</v>
      </c>
      <c r="Z96" s="28">
        <f>SUMIF($D$6:$D$88,$D96,Z$6:Z$88)</f>
        <v>182.56364975999998</v>
      </c>
      <c r="AA96" s="28">
        <f t="shared" si="56"/>
        <v>181.98378431999998</v>
      </c>
      <c r="AB96" s="28">
        <f t="shared" si="56"/>
        <v>288.95999999999998</v>
      </c>
      <c r="AC96" s="5">
        <f t="shared" si="56"/>
        <v>0.33687499999999998</v>
      </c>
      <c r="AD96" s="28">
        <f t="shared" si="56"/>
        <v>1.0148311999999999</v>
      </c>
      <c r="AE96" s="28">
        <f t="shared" si="56"/>
        <v>0</v>
      </c>
      <c r="AF96" s="17"/>
      <c r="AG96" s="17"/>
      <c r="AH96" s="17"/>
    </row>
    <row r="97" spans="4:37" x14ac:dyDescent="0.3">
      <c r="D97" s="3" t="s">
        <v>197</v>
      </c>
      <c r="E97" s="10" t="s">
        <v>198</v>
      </c>
      <c r="F97" s="1">
        <f>COUNTIF($D$7:$D$88,$D97)</f>
        <v>11</v>
      </c>
      <c r="R97" s="31" t="s">
        <v>198</v>
      </c>
      <c r="T97" s="28">
        <f>SUMIF($D$6:$D$89,$D97,T$6:T$89)</f>
        <v>5.7265070000000016</v>
      </c>
      <c r="U97" s="28">
        <f t="shared" si="55"/>
        <v>5.7265070000000016</v>
      </c>
      <c r="V97" s="28">
        <f t="shared" si="55"/>
        <v>0</v>
      </c>
      <c r="W97" s="5">
        <f t="shared" si="55"/>
        <v>0</v>
      </c>
      <c r="X97" s="28">
        <f t="shared" si="57"/>
        <v>1.6367749999999999</v>
      </c>
      <c r="Y97" s="28">
        <f t="shared" si="55"/>
        <v>0</v>
      </c>
      <c r="Z97" s="28">
        <f>SUMIF($D$6:$D$88,$D97,Z$6:Z$88)</f>
        <v>4.2314999999999996</v>
      </c>
      <c r="AA97" s="28">
        <f t="shared" si="56"/>
        <v>4.2314999999999996</v>
      </c>
      <c r="AB97" s="28">
        <f t="shared" si="56"/>
        <v>0</v>
      </c>
      <c r="AC97" s="5">
        <f t="shared" si="56"/>
        <v>0.15187500000000001</v>
      </c>
      <c r="AD97" s="28">
        <f t="shared" si="56"/>
        <v>0.53100000000000014</v>
      </c>
      <c r="AE97" s="28">
        <f t="shared" si="56"/>
        <v>0</v>
      </c>
      <c r="AF97" s="17"/>
      <c r="AG97" s="17"/>
      <c r="AH97" s="17"/>
    </row>
    <row r="98" spans="4:37" x14ac:dyDescent="0.3">
      <c r="D98" s="3" t="s">
        <v>199</v>
      </c>
      <c r="E98" s="10" t="s">
        <v>200</v>
      </c>
      <c r="F98" s="1">
        <f>COUNTIF($D$7:$D$88,$D98)</f>
        <v>10</v>
      </c>
      <c r="R98" s="31" t="s">
        <v>200</v>
      </c>
      <c r="T98" s="28">
        <f>SUMIF($D$6:$D$88,$D98,T$6:T$88)</f>
        <v>23.760779999999997</v>
      </c>
      <c r="U98" s="28">
        <f>SUMIF($D$6:$D$89,$D98,U$6:U$89)</f>
        <v>18.021779999999996</v>
      </c>
      <c r="V98" s="28">
        <f t="shared" si="55"/>
        <v>0</v>
      </c>
      <c r="W98" s="5">
        <f t="shared" si="55"/>
        <v>0</v>
      </c>
      <c r="X98" s="28">
        <f t="shared" si="57"/>
        <v>2.8695400000000006</v>
      </c>
      <c r="Y98" s="28">
        <f t="shared" si="55"/>
        <v>0</v>
      </c>
      <c r="Z98" s="28">
        <f>SUMIF($D$6:$D$88,$D98,Z$6:Z$88)</f>
        <v>43.975199999999994</v>
      </c>
      <c r="AA98" s="28">
        <f t="shared" si="56"/>
        <v>33.704999999999998</v>
      </c>
      <c r="AB98" s="28">
        <f t="shared" si="56"/>
        <v>0</v>
      </c>
      <c r="AC98" s="5">
        <f t="shared" si="56"/>
        <v>0</v>
      </c>
      <c r="AD98" s="28">
        <f t="shared" si="56"/>
        <v>3.42</v>
      </c>
      <c r="AE98" s="28">
        <f t="shared" si="56"/>
        <v>0</v>
      </c>
      <c r="AF98" s="17"/>
      <c r="AG98" s="17"/>
      <c r="AH98" s="17"/>
    </row>
    <row r="99" spans="4:37" x14ac:dyDescent="0.3">
      <c r="S99" s="29" t="s">
        <v>352</v>
      </c>
      <c r="T99" s="30">
        <f t="shared" ref="T99:Y99" si="58">SUM(T94:T98)</f>
        <v>484.80566900000002</v>
      </c>
      <c r="U99" s="30">
        <f t="shared" si="58"/>
        <v>460.96574900000002</v>
      </c>
      <c r="V99" s="30">
        <f t="shared" si="58"/>
        <v>1296.96</v>
      </c>
      <c r="W99" s="7">
        <f t="shared" si="58"/>
        <v>0</v>
      </c>
      <c r="X99" s="30">
        <f t="shared" si="58"/>
        <v>68.108320000000006</v>
      </c>
      <c r="Y99" s="30">
        <f t="shared" si="58"/>
        <v>0</v>
      </c>
      <c r="Z99" s="30">
        <f t="shared" ref="Z99:AE99" si="59">SUM(Z94:Z98)</f>
        <v>338.50056751999995</v>
      </c>
      <c r="AA99" s="30">
        <f t="shared" si="59"/>
        <v>315.34207007999993</v>
      </c>
      <c r="AB99" s="30">
        <f t="shared" si="59"/>
        <v>288.95999999999998</v>
      </c>
      <c r="AC99" s="7">
        <f t="shared" si="59"/>
        <v>0.48875000000000002</v>
      </c>
      <c r="AD99" s="30">
        <f t="shared" si="59"/>
        <v>15.468747000000002</v>
      </c>
      <c r="AE99" s="30">
        <f t="shared" si="59"/>
        <v>4.6800000000000006</v>
      </c>
      <c r="AG99" s="18"/>
      <c r="AH99" s="18"/>
    </row>
    <row r="100" spans="4:37" x14ac:dyDescent="0.3">
      <c r="R100" s="31" t="s">
        <v>353</v>
      </c>
      <c r="T100" s="32">
        <f>SUM(T66+T67+T89)</f>
        <v>324.57599999999996</v>
      </c>
      <c r="U100" s="32">
        <f>SUM(U66+U67+U89)</f>
        <v>324.57599999999996</v>
      </c>
      <c r="V100" s="32">
        <f>SUM(V66+V67+V89)</f>
        <v>1296.96</v>
      </c>
      <c r="W100" s="34">
        <f t="shared" ref="W100:Y100" si="60">SUM(W66:W67)</f>
        <v>0</v>
      </c>
      <c r="X100" s="32">
        <f t="shared" si="60"/>
        <v>0</v>
      </c>
      <c r="Y100" s="32">
        <f t="shared" si="60"/>
        <v>0</v>
      </c>
      <c r="Z100" s="32">
        <f>SUM(Z66+Z67+Z89)</f>
        <v>324.57599999999996</v>
      </c>
      <c r="AA100" s="32">
        <f>SUM(AA66+AA67+AA89)</f>
        <v>324.57599999999996</v>
      </c>
      <c r="AB100" s="32">
        <f>SUM(AB66+AB67+AB89)</f>
        <v>1296.96</v>
      </c>
      <c r="AC100" s="34">
        <f t="shared" ref="AC100:AE100" si="61">SUM(AC66:AC67)</f>
        <v>0</v>
      </c>
      <c r="AD100" s="32">
        <f t="shared" si="61"/>
        <v>0</v>
      </c>
      <c r="AE100" s="32">
        <f t="shared" si="61"/>
        <v>0</v>
      </c>
    </row>
    <row r="101" spans="4:37" x14ac:dyDescent="0.3">
      <c r="R101" s="1" t="s">
        <v>354</v>
      </c>
      <c r="T101" s="33">
        <f t="shared" ref="T101:Y101" si="62">T99-T100</f>
        <v>160.22966900000006</v>
      </c>
      <c r="U101" s="33">
        <f t="shared" si="62"/>
        <v>136.38974900000005</v>
      </c>
      <c r="V101" s="33">
        <f t="shared" si="62"/>
        <v>0</v>
      </c>
      <c r="W101" s="35">
        <f t="shared" si="62"/>
        <v>0</v>
      </c>
      <c r="X101" s="33">
        <f t="shared" si="62"/>
        <v>68.108320000000006</v>
      </c>
      <c r="Y101" s="33">
        <f t="shared" si="62"/>
        <v>0</v>
      </c>
      <c r="Z101" s="33">
        <f t="shared" ref="Z101:AE101" si="63">Z99-Z100</f>
        <v>13.924567519999982</v>
      </c>
      <c r="AA101" s="33">
        <f t="shared" si="63"/>
        <v>-9.2339299200000369</v>
      </c>
      <c r="AB101" s="33">
        <f t="shared" si="63"/>
        <v>-1008</v>
      </c>
      <c r="AC101" s="35">
        <f t="shared" si="63"/>
        <v>0.48875000000000002</v>
      </c>
      <c r="AD101" s="33">
        <f t="shared" si="63"/>
        <v>15.468747000000002</v>
      </c>
      <c r="AE101" s="33">
        <f t="shared" si="63"/>
        <v>4.6800000000000006</v>
      </c>
    </row>
    <row r="103" spans="4:37" ht="28.8" x14ac:dyDescent="0.3">
      <c r="T103" s="58" t="s">
        <v>202</v>
      </c>
      <c r="U103" s="58" t="s">
        <v>340</v>
      </c>
      <c r="V103" s="58" t="s">
        <v>349</v>
      </c>
      <c r="W103" s="58" t="s">
        <v>341</v>
      </c>
      <c r="X103" s="58" t="s">
        <v>201</v>
      </c>
      <c r="Y103" s="58" t="s">
        <v>342</v>
      </c>
      <c r="Z103" s="27" t="s">
        <v>202</v>
      </c>
      <c r="AA103" s="27" t="s">
        <v>340</v>
      </c>
      <c r="AB103" s="27" t="s">
        <v>349</v>
      </c>
      <c r="AC103" s="27" t="s">
        <v>341</v>
      </c>
      <c r="AD103" s="27" t="s">
        <v>201</v>
      </c>
      <c r="AE103" s="27" t="s">
        <v>342</v>
      </c>
      <c r="AJ103" s="60" t="s">
        <v>359</v>
      </c>
      <c r="AK103" s="60"/>
    </row>
    <row r="104" spans="4:37" x14ac:dyDescent="0.3">
      <c r="T104" s="27" t="s">
        <v>351</v>
      </c>
      <c r="U104" s="27" t="s">
        <v>351</v>
      </c>
      <c r="V104" s="27" t="s">
        <v>351</v>
      </c>
      <c r="W104" s="27" t="s">
        <v>351</v>
      </c>
      <c r="X104" s="27" t="s">
        <v>351</v>
      </c>
      <c r="Y104" s="27" t="s">
        <v>351</v>
      </c>
      <c r="Z104" s="27" t="s">
        <v>351</v>
      </c>
      <c r="AA104" s="27" t="s">
        <v>351</v>
      </c>
      <c r="AB104" s="27" t="s">
        <v>351</v>
      </c>
      <c r="AC104" s="27" t="s">
        <v>351</v>
      </c>
      <c r="AD104" s="27" t="s">
        <v>351</v>
      </c>
      <c r="AE104" s="27" t="s">
        <v>351</v>
      </c>
      <c r="AJ104" s="61">
        <v>2550000</v>
      </c>
      <c r="AK104" s="60" t="s">
        <v>360</v>
      </c>
    </row>
    <row r="105" spans="4:37" x14ac:dyDescent="0.3">
      <c r="D105" s="3">
        <v>75</v>
      </c>
      <c r="E105" s="10" t="s">
        <v>192</v>
      </c>
      <c r="R105" s="31" t="s">
        <v>192</v>
      </c>
      <c r="T105" s="3">
        <f>COUNTIFS($D$7:$D$89,$D105,$T7:$T89,"&gt;0")</f>
        <v>28</v>
      </c>
      <c r="U105" s="3">
        <f>COUNTIFS($D$7:$D$89,$D105,$U$7:$U$89,"&gt;0")</f>
        <v>25</v>
      </c>
      <c r="V105" s="3">
        <f>COUNTIFS($D$7:$D$89,$D105,$V$7:$V$89,"&gt;0")</f>
        <v>0</v>
      </c>
      <c r="W105" s="3">
        <f t="shared" ref="W105:Y109" si="64">COUNTIFS($D$7:$D$88,$D105,W$7:W$88,"&gt;0")</f>
        <v>0</v>
      </c>
      <c r="X105" s="3">
        <f>COUNTIFS($D$7:$D$89,$D105,$X$7:$X$89,"&gt;0")</f>
        <v>25</v>
      </c>
      <c r="Y105" s="3">
        <f t="shared" si="64"/>
        <v>0</v>
      </c>
      <c r="Z105" s="3">
        <f>COUNTIFS($D$7:$D$88,$D105,Z7:Z88,"&gt;0")</f>
        <v>28</v>
      </c>
      <c r="AA105" s="3">
        <f>COUNTIFS($D$7:$D$88,$D105,AA$7:AA$88,"&gt;0")</f>
        <v>25</v>
      </c>
      <c r="AB105" s="3">
        <f t="shared" ref="AB105:AE109" si="65">COUNTIFS($D$7:$D$88,$D105,AB$7:AB$88,"&gt;0")</f>
        <v>0</v>
      </c>
      <c r="AC105" s="3">
        <f t="shared" si="65"/>
        <v>0</v>
      </c>
      <c r="AD105" s="3">
        <f t="shared" si="65"/>
        <v>25</v>
      </c>
      <c r="AE105" s="3">
        <f t="shared" si="65"/>
        <v>2</v>
      </c>
      <c r="AJ105" s="61"/>
      <c r="AK105" s="60"/>
    </row>
    <row r="106" spans="4:37" x14ac:dyDescent="0.3">
      <c r="D106" s="3" t="s">
        <v>193</v>
      </c>
      <c r="E106" s="10" t="s">
        <v>194</v>
      </c>
      <c r="R106" s="31" t="s">
        <v>194</v>
      </c>
      <c r="T106" s="3">
        <f t="shared" ref="T106:T108" si="66">COUNTIFS($D$7:$D$89,$D106,$T8:$T90,"&gt;0")</f>
        <v>18</v>
      </c>
      <c r="U106" s="3">
        <f t="shared" ref="U106:U109" si="67">COUNTIFS($D$7:$D$89,$D106,$U$7:$U$89,"&gt;0")</f>
        <v>18</v>
      </c>
      <c r="V106" s="3">
        <f t="shared" ref="V106:V109" si="68">COUNTIFS($D$7:$D$89,$D106,$V$7:$V$89,"&gt;0")</f>
        <v>0</v>
      </c>
      <c r="W106" s="3">
        <f t="shared" si="64"/>
        <v>0</v>
      </c>
      <c r="X106" s="3">
        <f t="shared" ref="X106:X109" si="69">COUNTIFS($D$7:$D$89,$D106,$X$7:$X$89,"&gt;0")</f>
        <v>18</v>
      </c>
      <c r="Y106" s="3">
        <f t="shared" si="64"/>
        <v>0</v>
      </c>
      <c r="Z106" s="3">
        <f>COUNTIFS($D$7:$D$88,$D106,Z7:Z88,"&gt;0")</f>
        <v>18</v>
      </c>
      <c r="AA106" s="3">
        <f>COUNTIFS($D$7:$D$88,$D106,AA$7:AA$88,"&gt;0")</f>
        <v>18</v>
      </c>
      <c r="AB106" s="3">
        <f t="shared" si="65"/>
        <v>0</v>
      </c>
      <c r="AC106" s="3">
        <f t="shared" si="65"/>
        <v>0</v>
      </c>
      <c r="AD106" s="3">
        <f t="shared" si="65"/>
        <v>18</v>
      </c>
      <c r="AE106" s="3">
        <f t="shared" si="65"/>
        <v>0</v>
      </c>
      <c r="AJ106" s="61">
        <f>AJ104*T99</f>
        <v>1236254455.95</v>
      </c>
      <c r="AK106" s="60" t="s">
        <v>361</v>
      </c>
    </row>
    <row r="107" spans="4:37" x14ac:dyDescent="0.3">
      <c r="D107" s="3" t="s">
        <v>195</v>
      </c>
      <c r="E107" s="10" t="s">
        <v>196</v>
      </c>
      <c r="R107" s="31" t="s">
        <v>196</v>
      </c>
      <c r="T107" s="3">
        <f t="shared" si="66"/>
        <v>13</v>
      </c>
      <c r="U107" s="3">
        <f t="shared" si="67"/>
        <v>12</v>
      </c>
      <c r="V107" s="3">
        <f t="shared" si="68"/>
        <v>3</v>
      </c>
      <c r="W107" s="3">
        <f t="shared" si="64"/>
        <v>0</v>
      </c>
      <c r="X107" s="3">
        <f t="shared" si="69"/>
        <v>11</v>
      </c>
      <c r="Y107" s="3">
        <f t="shared" si="64"/>
        <v>0</v>
      </c>
      <c r="Z107" s="3">
        <f>COUNTIFS($D$7:$D$88,$D107,Z7:Z88,"&gt;0")</f>
        <v>13</v>
      </c>
      <c r="AA107" s="3">
        <f>COUNTIFS($D$7:$D$88,$D107,AA$7:AA$88,"&gt;0")</f>
        <v>11</v>
      </c>
      <c r="AB107" s="3">
        <f t="shared" si="65"/>
        <v>2</v>
      </c>
      <c r="AC107" s="3">
        <f t="shared" si="65"/>
        <v>1</v>
      </c>
      <c r="AD107" s="3">
        <f t="shared" si="65"/>
        <v>9</v>
      </c>
      <c r="AE107" s="3">
        <f t="shared" si="65"/>
        <v>0</v>
      </c>
      <c r="AJ107" s="17"/>
    </row>
    <row r="108" spans="4:37" x14ac:dyDescent="0.3">
      <c r="D108" s="3" t="s">
        <v>197</v>
      </c>
      <c r="E108" s="10" t="s">
        <v>198</v>
      </c>
      <c r="R108" s="31" t="s">
        <v>198</v>
      </c>
      <c r="T108" s="3">
        <f t="shared" si="66"/>
        <v>11</v>
      </c>
      <c r="U108" s="3">
        <f t="shared" si="67"/>
        <v>10</v>
      </c>
      <c r="V108" s="3">
        <f t="shared" si="68"/>
        <v>0</v>
      </c>
      <c r="W108" s="3">
        <f t="shared" si="64"/>
        <v>0</v>
      </c>
      <c r="X108" s="3">
        <f t="shared" si="69"/>
        <v>11</v>
      </c>
      <c r="Y108" s="3">
        <f t="shared" si="64"/>
        <v>0</v>
      </c>
      <c r="Z108" s="3">
        <f>COUNTIFS($D$7:$D$88,$D108,Z7:Z88,"&gt;0")</f>
        <v>10</v>
      </c>
      <c r="AA108" s="3">
        <f>COUNTIFS($D$7:$D$88,$D108,AA$7:AA$88,"&gt;0")</f>
        <v>10</v>
      </c>
      <c r="AB108" s="3">
        <f t="shared" si="65"/>
        <v>0</v>
      </c>
      <c r="AC108" s="3">
        <f t="shared" si="65"/>
        <v>1</v>
      </c>
      <c r="AD108" s="3">
        <f t="shared" si="65"/>
        <v>10</v>
      </c>
      <c r="AE108" s="3">
        <f t="shared" si="65"/>
        <v>0</v>
      </c>
      <c r="AJ108" s="17"/>
    </row>
    <row r="109" spans="4:37" x14ac:dyDescent="0.3">
      <c r="D109" s="3" t="s">
        <v>199</v>
      </c>
      <c r="E109" s="10" t="s">
        <v>200</v>
      </c>
      <c r="R109" s="31" t="s">
        <v>200</v>
      </c>
      <c r="T109" s="3">
        <f>COUNTIFS($D$7:$D$89,$D109,$T7:$T89,"&gt;0")</f>
        <v>10</v>
      </c>
      <c r="U109" s="3">
        <f t="shared" si="67"/>
        <v>8</v>
      </c>
      <c r="V109" s="3">
        <f t="shared" si="68"/>
        <v>0</v>
      </c>
      <c r="W109" s="3">
        <f t="shared" si="64"/>
        <v>0</v>
      </c>
      <c r="X109" s="3">
        <f t="shared" si="69"/>
        <v>8</v>
      </c>
      <c r="Y109" s="3">
        <f t="shared" si="64"/>
        <v>0</v>
      </c>
      <c r="Z109" s="3">
        <f>COUNTIFS($D$7:$D$88,$D109,Z7:Z88,"&gt;0")</f>
        <v>10</v>
      </c>
      <c r="AA109" s="3">
        <f>COUNTIFS($D$7:$D$88,$D109,AA$7:AA$88,"&gt;0")</f>
        <v>8</v>
      </c>
      <c r="AB109" s="3">
        <f t="shared" si="65"/>
        <v>0</v>
      </c>
      <c r="AC109" s="3">
        <f t="shared" si="65"/>
        <v>0</v>
      </c>
      <c r="AD109" s="3">
        <f t="shared" si="65"/>
        <v>8</v>
      </c>
      <c r="AE109" s="3">
        <f t="shared" si="65"/>
        <v>0</v>
      </c>
      <c r="AJ109" s="17"/>
    </row>
    <row r="110" spans="4:37" x14ac:dyDescent="0.3">
      <c r="S110" s="29" t="s">
        <v>352</v>
      </c>
      <c r="T110" s="2">
        <f t="shared" ref="T110:AE110" si="70">SUM(T105:T109)</f>
        <v>80</v>
      </c>
      <c r="U110" s="2">
        <f t="shared" si="70"/>
        <v>73</v>
      </c>
      <c r="V110" s="2">
        <f t="shared" si="70"/>
        <v>3</v>
      </c>
      <c r="W110" s="2">
        <f t="shared" si="70"/>
        <v>0</v>
      </c>
      <c r="X110" s="2">
        <f t="shared" si="70"/>
        <v>73</v>
      </c>
      <c r="Y110" s="2">
        <f t="shared" si="70"/>
        <v>0</v>
      </c>
      <c r="Z110" s="2">
        <f t="shared" si="70"/>
        <v>79</v>
      </c>
      <c r="AA110" s="2">
        <f t="shared" si="70"/>
        <v>72</v>
      </c>
      <c r="AB110" s="2">
        <f t="shared" si="70"/>
        <v>2</v>
      </c>
      <c r="AC110" s="2">
        <f t="shared" si="70"/>
        <v>2</v>
      </c>
      <c r="AD110" s="2">
        <f t="shared" si="70"/>
        <v>70</v>
      </c>
      <c r="AE110" s="2">
        <f t="shared" si="70"/>
        <v>2</v>
      </c>
      <c r="AJ110" s="17"/>
    </row>
    <row r="111" spans="4:37" x14ac:dyDescent="0.3">
      <c r="R111" s="31" t="s">
        <v>353</v>
      </c>
      <c r="T111" s="29">
        <v>3</v>
      </c>
      <c r="U111" s="29">
        <v>3</v>
      </c>
      <c r="V111" s="29">
        <v>3</v>
      </c>
      <c r="W111" s="29"/>
      <c r="X111" s="29"/>
      <c r="Y111" s="29"/>
      <c r="Z111" s="29">
        <v>3</v>
      </c>
      <c r="AA111" s="29">
        <v>3</v>
      </c>
      <c r="AB111" s="29">
        <v>3</v>
      </c>
      <c r="AC111" s="29"/>
      <c r="AD111" s="29"/>
      <c r="AE111" s="29"/>
      <c r="AJ111" s="17"/>
    </row>
    <row r="112" spans="4:37" x14ac:dyDescent="0.3">
      <c r="R112" s="1" t="s">
        <v>354</v>
      </c>
      <c r="T112" s="29">
        <f t="shared" ref="T112:Y112" si="71">T110-T111</f>
        <v>77</v>
      </c>
      <c r="U112" s="29">
        <f t="shared" si="71"/>
        <v>70</v>
      </c>
      <c r="V112" s="29">
        <f t="shared" si="71"/>
        <v>0</v>
      </c>
      <c r="W112" s="29">
        <f t="shared" si="71"/>
        <v>0</v>
      </c>
      <c r="X112" s="29">
        <f t="shared" si="71"/>
        <v>73</v>
      </c>
      <c r="Y112" s="29">
        <f t="shared" si="71"/>
        <v>0</v>
      </c>
      <c r="Z112" s="29">
        <f t="shared" ref="Z112:AE112" si="72">Z110-Z111</f>
        <v>76</v>
      </c>
      <c r="AA112" s="29">
        <f t="shared" si="72"/>
        <v>69</v>
      </c>
      <c r="AB112" s="29">
        <f t="shared" si="72"/>
        <v>-1</v>
      </c>
      <c r="AC112" s="29">
        <f t="shared" si="72"/>
        <v>2</v>
      </c>
      <c r="AD112" s="29">
        <f t="shared" si="72"/>
        <v>70</v>
      </c>
      <c r="AE112" s="29">
        <f t="shared" si="72"/>
        <v>2</v>
      </c>
      <c r="AJ112" s="17"/>
    </row>
    <row r="113" spans="7:36" x14ac:dyDescent="0.3">
      <c r="AJ113" s="17"/>
    </row>
    <row r="114" spans="7:36" x14ac:dyDescent="0.3">
      <c r="AJ114" s="17"/>
    </row>
    <row r="115" spans="7:36" x14ac:dyDescent="0.3">
      <c r="AJ115" s="17"/>
    </row>
    <row r="116" spans="7:36" x14ac:dyDescent="0.3">
      <c r="AJ116" s="17"/>
    </row>
    <row r="118" spans="7:36" x14ac:dyDescent="0.3">
      <c r="G118" s="16"/>
    </row>
  </sheetData>
  <autoFilter ref="A6:AF88" xr:uid="{285A7597-163E-42D5-A9B1-225C1B0336C1}"/>
  <mergeCells count="17">
    <mergeCell ref="T4:Y4"/>
    <mergeCell ref="AI4:AI5"/>
    <mergeCell ref="AJ4:AJ5"/>
    <mergeCell ref="AK4:AL4"/>
    <mergeCell ref="Q4:S4"/>
    <mergeCell ref="A4:A5"/>
    <mergeCell ref="B4:B5"/>
    <mergeCell ref="F4:F5"/>
    <mergeCell ref="G4:G5"/>
    <mergeCell ref="AF4:AF5"/>
    <mergeCell ref="C4:C5"/>
    <mergeCell ref="M4:O4"/>
    <mergeCell ref="P4:P5"/>
    <mergeCell ref="D4:D5"/>
    <mergeCell ref="H4:J4"/>
    <mergeCell ref="K4:K5"/>
    <mergeCell ref="L4:L5"/>
  </mergeCells>
  <phoneticPr fontId="4" type="noConversion"/>
  <printOptions horizontalCentered="1"/>
  <pageMargins left="0.59055118110236227" right="0.59055118110236227" top="0.78740157480314965" bottom="0.78740157480314965" header="0.31496062992125984" footer="0.31496062992125984"/>
  <pageSetup paperSize="9" scale="37" orientation="landscape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731E-2D0E-4BA8-8013-0A13FCC57505}">
  <dimension ref="A2:AD91"/>
  <sheetViews>
    <sheetView tabSelected="1" topLeftCell="E1" zoomScale="70" zoomScaleNormal="70" workbookViewId="0">
      <pane xSplit="2" ySplit="6" topLeftCell="G43" activePane="bottomRight" state="frozen"/>
      <selection activeCell="E1" sqref="E1"/>
      <selection pane="topRight" activeCell="G1" sqref="G1"/>
      <selection pane="bottomLeft" activeCell="E7" sqref="E7"/>
      <selection pane="bottomRight" activeCell="X73" sqref="X73"/>
    </sheetView>
  </sheetViews>
  <sheetFormatPr defaultRowHeight="14.4" x14ac:dyDescent="0.3"/>
  <cols>
    <col min="1" max="1" width="4" bestFit="1" customWidth="1"/>
    <col min="2" max="2" width="17.88671875" bestFit="1" customWidth="1"/>
    <col min="3" max="3" width="9.77734375" bestFit="1" customWidth="1"/>
    <col min="4" max="4" width="18.21875" bestFit="1" customWidth="1"/>
    <col min="5" max="5" width="35" bestFit="1" customWidth="1"/>
    <col min="6" max="6" width="12.88671875" bestFit="1" customWidth="1"/>
    <col min="7" max="7" width="34.109375" bestFit="1" customWidth="1"/>
    <col min="13" max="13" width="3.5546875" customWidth="1"/>
    <col min="14" max="14" width="11.109375" style="1" customWidth="1"/>
    <col min="15" max="19" width="9.88671875" style="1" customWidth="1"/>
    <col min="20" max="29" width="9.88671875" customWidth="1"/>
  </cols>
  <sheetData>
    <row r="2" spans="1:29" x14ac:dyDescent="0.3">
      <c r="O2" s="69" t="s">
        <v>372</v>
      </c>
      <c r="W2" s="63"/>
    </row>
    <row r="3" spans="1:29" x14ac:dyDescent="0.3">
      <c r="N3" s="29"/>
      <c r="O3" s="91" t="s">
        <v>364</v>
      </c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3"/>
    </row>
    <row r="4" spans="1:29" x14ac:dyDescent="0.3">
      <c r="A4" s="76" t="s">
        <v>0</v>
      </c>
      <c r="B4" s="76" t="s">
        <v>7</v>
      </c>
      <c r="C4" s="76" t="s">
        <v>8</v>
      </c>
      <c r="D4" s="82" t="s">
        <v>7</v>
      </c>
      <c r="E4" s="14"/>
      <c r="F4" s="81" t="s">
        <v>1</v>
      </c>
      <c r="G4" s="76" t="s">
        <v>2</v>
      </c>
      <c r="H4" s="84" t="s">
        <v>355</v>
      </c>
      <c r="I4" s="85"/>
      <c r="J4" s="85"/>
      <c r="K4" s="86" t="s">
        <v>38</v>
      </c>
      <c r="L4" s="86" t="s">
        <v>356</v>
      </c>
      <c r="N4" s="66" t="s">
        <v>369</v>
      </c>
      <c r="O4" s="91" t="s">
        <v>365</v>
      </c>
      <c r="P4" s="92"/>
      <c r="Q4" s="93"/>
      <c r="R4" s="91" t="s">
        <v>366</v>
      </c>
      <c r="S4" s="92"/>
      <c r="T4" s="93"/>
      <c r="U4" s="91" t="s">
        <v>367</v>
      </c>
      <c r="V4" s="92"/>
      <c r="W4" s="93"/>
      <c r="X4" s="91" t="s">
        <v>374</v>
      </c>
      <c r="Y4" s="92"/>
      <c r="Z4" s="93"/>
      <c r="AA4" s="91" t="s">
        <v>375</v>
      </c>
      <c r="AB4" s="92"/>
      <c r="AC4" s="93"/>
    </row>
    <row r="5" spans="1:29" x14ac:dyDescent="0.3">
      <c r="A5" s="76"/>
      <c r="B5" s="76"/>
      <c r="C5" s="76"/>
      <c r="D5" s="83"/>
      <c r="E5" s="15"/>
      <c r="F5" s="81"/>
      <c r="G5" s="76"/>
      <c r="H5" s="51" t="s">
        <v>34</v>
      </c>
      <c r="I5" s="51" t="s">
        <v>35</v>
      </c>
      <c r="J5" s="51" t="s">
        <v>36</v>
      </c>
      <c r="K5" s="87"/>
      <c r="L5" s="87"/>
      <c r="N5" s="67" t="s">
        <v>373</v>
      </c>
      <c r="O5" s="68" t="s">
        <v>368</v>
      </c>
      <c r="P5" s="68" t="s">
        <v>370</v>
      </c>
      <c r="Q5" s="68" t="s">
        <v>371</v>
      </c>
      <c r="R5" s="68" t="s">
        <v>368</v>
      </c>
      <c r="S5" s="68" t="s">
        <v>370</v>
      </c>
      <c r="T5" s="68" t="s">
        <v>371</v>
      </c>
      <c r="U5" s="68" t="s">
        <v>368</v>
      </c>
      <c r="V5" s="68" t="s">
        <v>370</v>
      </c>
      <c r="W5" s="68" t="s">
        <v>371</v>
      </c>
      <c r="X5" s="68" t="s">
        <v>368</v>
      </c>
      <c r="Y5" s="68" t="s">
        <v>370</v>
      </c>
      <c r="Z5" s="68" t="s">
        <v>371</v>
      </c>
      <c r="AA5" s="68" t="s">
        <v>368</v>
      </c>
      <c r="AB5" s="68" t="s">
        <v>370</v>
      </c>
      <c r="AC5" s="68" t="s">
        <v>371</v>
      </c>
    </row>
    <row r="6" spans="1:29" x14ac:dyDescent="0.3">
      <c r="A6" s="3"/>
      <c r="B6" s="3"/>
      <c r="C6" s="3"/>
      <c r="D6" s="3"/>
      <c r="E6" s="10"/>
      <c r="F6" s="3"/>
      <c r="G6" s="10"/>
      <c r="H6" s="10"/>
      <c r="I6" s="10"/>
      <c r="J6" s="10"/>
      <c r="K6" s="10"/>
      <c r="L6" s="10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3">
      <c r="A7" s="3">
        <v>1</v>
      </c>
      <c r="B7" s="3" t="s">
        <v>9</v>
      </c>
      <c r="C7" s="3" t="s">
        <v>29</v>
      </c>
      <c r="D7" s="3">
        <v>75</v>
      </c>
      <c r="E7" s="10" t="s">
        <v>192</v>
      </c>
      <c r="F7" s="3" t="s">
        <v>10</v>
      </c>
      <c r="G7" s="10" t="s">
        <v>11</v>
      </c>
      <c r="H7" s="10">
        <v>0.56000000000000005</v>
      </c>
      <c r="I7" s="10">
        <v>1.65</v>
      </c>
      <c r="J7" s="10">
        <v>0.1</v>
      </c>
      <c r="K7" s="38">
        <f t="shared" ref="K7:K18" si="0">H7*I7</f>
        <v>0.92400000000000004</v>
      </c>
      <c r="L7" s="38">
        <f t="shared" ref="L7:L18" si="1">K7*J7</f>
        <v>9.240000000000001E-2</v>
      </c>
      <c r="N7" s="65">
        <f>Q7+T7+W7+Z7+AC7</f>
        <v>113.96315999999999</v>
      </c>
      <c r="O7" s="5"/>
      <c r="P7" s="4"/>
      <c r="Q7" s="5"/>
      <c r="R7" s="5"/>
      <c r="S7" s="4"/>
      <c r="T7" s="5"/>
      <c r="U7" s="5">
        <v>72.587999999999994</v>
      </c>
      <c r="V7" s="4">
        <v>1.57</v>
      </c>
      <c r="W7" s="5">
        <f t="shared" ref="W7:W24" si="2">U7*V7</f>
        <v>113.96315999999999</v>
      </c>
      <c r="X7" s="5"/>
      <c r="Y7" s="4"/>
      <c r="Z7" s="5"/>
      <c r="AA7" s="5"/>
      <c r="AB7" s="4"/>
      <c r="AC7" s="5"/>
    </row>
    <row r="8" spans="1:29" x14ac:dyDescent="0.3">
      <c r="A8" s="3">
        <f>A7+1</f>
        <v>2</v>
      </c>
      <c r="B8" s="3" t="s">
        <v>9</v>
      </c>
      <c r="C8" s="3" t="s">
        <v>29</v>
      </c>
      <c r="D8" s="3">
        <v>75</v>
      </c>
      <c r="E8" s="10" t="s">
        <v>192</v>
      </c>
      <c r="F8" s="3" t="s">
        <v>12</v>
      </c>
      <c r="G8" s="10" t="s">
        <v>15</v>
      </c>
      <c r="H8" s="10">
        <v>0.56000000000000005</v>
      </c>
      <c r="I8" s="10">
        <v>1.65</v>
      </c>
      <c r="J8" s="10">
        <v>0.1</v>
      </c>
      <c r="K8" s="38">
        <f t="shared" si="0"/>
        <v>0.92400000000000004</v>
      </c>
      <c r="L8" s="38">
        <f t="shared" si="1"/>
        <v>9.240000000000001E-2</v>
      </c>
      <c r="N8" s="65">
        <f t="shared" ref="N8:N71" si="3">Q8+T8+W8+Z8+AC8</f>
        <v>113.96315999999999</v>
      </c>
      <c r="O8" s="3"/>
      <c r="P8" s="3"/>
      <c r="Q8" s="3"/>
      <c r="R8" s="3"/>
      <c r="S8" s="3"/>
      <c r="T8" s="23"/>
      <c r="U8" s="5">
        <v>72.587999999999994</v>
      </c>
      <c r="V8" s="4">
        <v>1.57</v>
      </c>
      <c r="W8" s="5">
        <f t="shared" si="2"/>
        <v>113.96315999999999</v>
      </c>
      <c r="X8" s="5"/>
      <c r="Y8" s="4"/>
      <c r="Z8" s="5"/>
      <c r="AA8" s="5"/>
      <c r="AB8" s="4"/>
      <c r="AC8" s="5"/>
    </row>
    <row r="9" spans="1:29" x14ac:dyDescent="0.3">
      <c r="A9" s="3">
        <f t="shared" ref="A9:A72" si="4">A8+1</f>
        <v>3</v>
      </c>
      <c r="B9" s="3" t="s">
        <v>9</v>
      </c>
      <c r="C9" s="3" t="s">
        <v>29</v>
      </c>
      <c r="D9" s="3">
        <v>75</v>
      </c>
      <c r="E9" s="10" t="s">
        <v>192</v>
      </c>
      <c r="F9" s="3" t="s">
        <v>14</v>
      </c>
      <c r="G9" s="10" t="s">
        <v>16</v>
      </c>
      <c r="H9" s="10">
        <v>0.56000000000000005</v>
      </c>
      <c r="I9" s="10">
        <v>1.65</v>
      </c>
      <c r="J9" s="10">
        <v>0.1</v>
      </c>
      <c r="K9" s="38">
        <f t="shared" si="0"/>
        <v>0.92400000000000004</v>
      </c>
      <c r="L9" s="38">
        <f t="shared" si="1"/>
        <v>9.240000000000001E-2</v>
      </c>
      <c r="N9" s="65">
        <f t="shared" si="3"/>
        <v>113.96315999999999</v>
      </c>
      <c r="O9" s="3"/>
      <c r="P9" s="3"/>
      <c r="Q9" s="3"/>
      <c r="R9" s="3"/>
      <c r="S9" s="3"/>
      <c r="T9" s="23"/>
      <c r="U9" s="5">
        <v>72.587999999999994</v>
      </c>
      <c r="V9" s="4">
        <v>1.57</v>
      </c>
      <c r="W9" s="5">
        <f t="shared" si="2"/>
        <v>113.96315999999999</v>
      </c>
      <c r="X9" s="5"/>
      <c r="Y9" s="4"/>
      <c r="Z9" s="5"/>
      <c r="AA9" s="5"/>
      <c r="AB9" s="4"/>
      <c r="AC9" s="5"/>
    </row>
    <row r="10" spans="1:29" x14ac:dyDescent="0.3">
      <c r="A10" s="3">
        <f t="shared" si="4"/>
        <v>4</v>
      </c>
      <c r="B10" s="3" t="s">
        <v>9</v>
      </c>
      <c r="C10" s="3" t="s">
        <v>29</v>
      </c>
      <c r="D10" s="3">
        <v>75</v>
      </c>
      <c r="E10" s="10" t="s">
        <v>192</v>
      </c>
      <c r="F10" s="3" t="s">
        <v>13</v>
      </c>
      <c r="G10" s="10" t="s">
        <v>17</v>
      </c>
      <c r="H10" s="10">
        <v>0.56000000000000005</v>
      </c>
      <c r="I10" s="10">
        <v>1.65</v>
      </c>
      <c r="J10" s="10">
        <v>0.1</v>
      </c>
      <c r="K10" s="38">
        <f t="shared" si="0"/>
        <v>0.92400000000000004</v>
      </c>
      <c r="L10" s="38">
        <f t="shared" si="1"/>
        <v>9.240000000000001E-2</v>
      </c>
      <c r="N10" s="65">
        <f t="shared" si="3"/>
        <v>113.96315999999999</v>
      </c>
      <c r="O10" s="3"/>
      <c r="P10" s="3"/>
      <c r="Q10" s="3"/>
      <c r="R10" s="3"/>
      <c r="S10" s="3"/>
      <c r="T10" s="23"/>
      <c r="U10" s="5">
        <v>72.587999999999994</v>
      </c>
      <c r="V10" s="4">
        <v>1.57</v>
      </c>
      <c r="W10" s="5">
        <f t="shared" si="2"/>
        <v>113.96315999999999</v>
      </c>
      <c r="X10" s="5"/>
      <c r="Y10" s="4"/>
      <c r="Z10" s="5"/>
      <c r="AA10" s="5"/>
      <c r="AB10" s="4"/>
      <c r="AC10" s="5"/>
    </row>
    <row r="11" spans="1:29" x14ac:dyDescent="0.3">
      <c r="A11" s="3">
        <f t="shared" si="4"/>
        <v>5</v>
      </c>
      <c r="B11" s="3" t="s">
        <v>9</v>
      </c>
      <c r="C11" s="3">
        <v>1450</v>
      </c>
      <c r="D11" s="3">
        <v>75</v>
      </c>
      <c r="E11" s="10" t="s">
        <v>192</v>
      </c>
      <c r="F11" s="3" t="s">
        <v>19</v>
      </c>
      <c r="G11" s="10" t="s">
        <v>20</v>
      </c>
      <c r="H11" s="10">
        <v>4.07</v>
      </c>
      <c r="I11" s="10">
        <v>4.07</v>
      </c>
      <c r="J11" s="10">
        <v>0.3</v>
      </c>
      <c r="K11" s="38">
        <f t="shared" si="0"/>
        <v>16.564900000000002</v>
      </c>
      <c r="L11" s="38">
        <f t="shared" si="1"/>
        <v>4.9694700000000003</v>
      </c>
      <c r="N11" s="65">
        <f t="shared" si="3"/>
        <v>372.66990000000004</v>
      </c>
      <c r="O11" s="3"/>
      <c r="P11" s="3"/>
      <c r="Q11" s="3"/>
      <c r="R11" s="4">
        <v>15.08</v>
      </c>
      <c r="S11" s="4">
        <v>2.23</v>
      </c>
      <c r="T11" s="5">
        <f>R11*S11</f>
        <v>33.628399999999999</v>
      </c>
      <c r="U11" s="23">
        <f>201.6+6.52+7.83</f>
        <v>215.95000000000002</v>
      </c>
      <c r="V11" s="4">
        <v>1.57</v>
      </c>
      <c r="W11" s="5">
        <f t="shared" si="2"/>
        <v>339.04150000000004</v>
      </c>
      <c r="X11" s="23"/>
      <c r="Y11" s="4"/>
      <c r="Z11" s="5"/>
      <c r="AA11" s="23"/>
      <c r="AB11" s="4"/>
      <c r="AC11" s="5"/>
    </row>
    <row r="12" spans="1:29" x14ac:dyDescent="0.3">
      <c r="A12" s="3">
        <f t="shared" si="4"/>
        <v>6</v>
      </c>
      <c r="B12" s="3" t="s">
        <v>9</v>
      </c>
      <c r="C12" s="3">
        <v>1450</v>
      </c>
      <c r="D12" s="3">
        <v>75</v>
      </c>
      <c r="E12" s="10" t="s">
        <v>192</v>
      </c>
      <c r="F12" s="3" t="s">
        <v>21</v>
      </c>
      <c r="G12" s="10" t="s">
        <v>22</v>
      </c>
      <c r="H12" s="10">
        <v>1.5</v>
      </c>
      <c r="I12" s="10">
        <v>1.5</v>
      </c>
      <c r="J12" s="10">
        <v>0.3</v>
      </c>
      <c r="K12" s="38">
        <f t="shared" si="0"/>
        <v>2.25</v>
      </c>
      <c r="L12" s="38">
        <f t="shared" si="1"/>
        <v>0.67499999999999993</v>
      </c>
      <c r="N12" s="65">
        <f t="shared" si="3"/>
        <v>93.155699999999996</v>
      </c>
      <c r="O12" s="3"/>
      <c r="P12" s="3"/>
      <c r="Q12" s="3"/>
      <c r="R12" s="64">
        <v>3.77</v>
      </c>
      <c r="S12" s="4">
        <v>2.23</v>
      </c>
      <c r="T12" s="5">
        <f>R12*S12</f>
        <v>8.4070999999999998</v>
      </c>
      <c r="U12" s="23">
        <v>53.98</v>
      </c>
      <c r="V12" s="4">
        <v>1.57</v>
      </c>
      <c r="W12" s="5">
        <f t="shared" si="2"/>
        <v>84.748599999999996</v>
      </c>
      <c r="X12" s="23"/>
      <c r="Y12" s="4"/>
      <c r="Z12" s="5"/>
      <c r="AA12" s="23"/>
      <c r="AB12" s="4"/>
      <c r="AC12" s="5"/>
    </row>
    <row r="13" spans="1:29" x14ac:dyDescent="0.3">
      <c r="A13" s="3">
        <f t="shared" si="4"/>
        <v>7</v>
      </c>
      <c r="B13" s="3" t="s">
        <v>9</v>
      </c>
      <c r="C13" s="3">
        <v>1452</v>
      </c>
      <c r="D13" s="3">
        <v>75</v>
      </c>
      <c r="E13" s="10" t="s">
        <v>192</v>
      </c>
      <c r="F13" s="3" t="s">
        <v>23</v>
      </c>
      <c r="G13" s="10" t="s">
        <v>24</v>
      </c>
      <c r="H13" s="10">
        <v>4.5</v>
      </c>
      <c r="I13" s="10">
        <v>4.5</v>
      </c>
      <c r="J13" s="10">
        <v>0.28999999999999998</v>
      </c>
      <c r="K13" s="38">
        <f t="shared" si="0"/>
        <v>20.25</v>
      </c>
      <c r="L13" s="38">
        <f t="shared" si="1"/>
        <v>5.8724999999999996</v>
      </c>
      <c r="N13" s="65">
        <f t="shared" si="3"/>
        <v>381.9866475</v>
      </c>
      <c r="O13" s="3"/>
      <c r="P13" s="3"/>
      <c r="Q13" s="3"/>
      <c r="R13" s="64">
        <v>15.456999999999999</v>
      </c>
      <c r="S13" s="4">
        <v>2.23</v>
      </c>
      <c r="T13" s="5">
        <f>R13*S13</f>
        <v>34.469110000000001</v>
      </c>
      <c r="U13" s="23">
        <v>221.34875</v>
      </c>
      <c r="V13" s="4">
        <v>1.57</v>
      </c>
      <c r="W13" s="5">
        <f t="shared" si="2"/>
        <v>347.5175375</v>
      </c>
      <c r="X13" s="23"/>
      <c r="Y13" s="4"/>
      <c r="Z13" s="5"/>
      <c r="AA13" s="23"/>
      <c r="AB13" s="4"/>
      <c r="AC13" s="5"/>
    </row>
    <row r="14" spans="1:29" x14ac:dyDescent="0.3">
      <c r="A14" s="3">
        <f t="shared" si="4"/>
        <v>8</v>
      </c>
      <c r="B14" s="3" t="s">
        <v>9</v>
      </c>
      <c r="C14" s="3">
        <v>1452</v>
      </c>
      <c r="D14" s="3">
        <v>75</v>
      </c>
      <c r="E14" s="10" t="s">
        <v>192</v>
      </c>
      <c r="F14" s="3" t="s">
        <v>25</v>
      </c>
      <c r="G14" s="10" t="s">
        <v>26</v>
      </c>
      <c r="H14" s="10">
        <v>4.1500000000000004</v>
      </c>
      <c r="I14" s="10">
        <v>4.1500000000000004</v>
      </c>
      <c r="J14" s="10">
        <v>0.3</v>
      </c>
      <c r="K14" s="38">
        <f t="shared" si="0"/>
        <v>17.222500000000004</v>
      </c>
      <c r="L14" s="38">
        <f t="shared" si="1"/>
        <v>5.1667500000000013</v>
      </c>
      <c r="N14" s="65">
        <f t="shared" si="3"/>
        <v>378.25994849999995</v>
      </c>
      <c r="O14" s="3"/>
      <c r="P14" s="3"/>
      <c r="Q14" s="3"/>
      <c r="R14" s="64">
        <v>15.306199999999999</v>
      </c>
      <c r="S14" s="4">
        <v>2.23</v>
      </c>
      <c r="T14" s="5">
        <f>R14*S14</f>
        <v>34.132825999999994</v>
      </c>
      <c r="U14" s="23">
        <v>219.18924999999999</v>
      </c>
      <c r="V14" s="4">
        <v>1.57</v>
      </c>
      <c r="W14" s="5">
        <f t="shared" si="2"/>
        <v>344.12712249999998</v>
      </c>
      <c r="X14" s="23"/>
      <c r="Y14" s="4"/>
      <c r="Z14" s="5"/>
      <c r="AA14" s="23"/>
      <c r="AB14" s="4"/>
      <c r="AC14" s="5"/>
    </row>
    <row r="15" spans="1:29" x14ac:dyDescent="0.3">
      <c r="A15" s="3">
        <f t="shared" si="4"/>
        <v>9</v>
      </c>
      <c r="B15" s="3" t="s">
        <v>9</v>
      </c>
      <c r="C15" s="3">
        <v>1452</v>
      </c>
      <c r="D15" s="3">
        <v>75</v>
      </c>
      <c r="E15" s="10" t="s">
        <v>192</v>
      </c>
      <c r="F15" s="3" t="s">
        <v>27</v>
      </c>
      <c r="G15" s="10" t="s">
        <v>28</v>
      </c>
      <c r="H15" s="10">
        <v>0.7</v>
      </c>
      <c r="I15" s="10">
        <v>1.82</v>
      </c>
      <c r="J15" s="10">
        <v>0.35</v>
      </c>
      <c r="K15" s="38">
        <f t="shared" si="0"/>
        <v>1.274</v>
      </c>
      <c r="L15" s="38">
        <f t="shared" si="1"/>
        <v>0.44589999999999996</v>
      </c>
      <c r="N15" s="65">
        <f t="shared" si="3"/>
        <v>69.629500000000021</v>
      </c>
      <c r="O15" s="3"/>
      <c r="P15" s="3"/>
      <c r="Q15" s="3"/>
      <c r="R15" s="3"/>
      <c r="S15" s="3"/>
      <c r="T15" s="23"/>
      <c r="U15" s="23">
        <f>22.21+16.8+5.34</f>
        <v>44.350000000000009</v>
      </c>
      <c r="V15" s="4">
        <v>1.57</v>
      </c>
      <c r="W15" s="5">
        <f t="shared" si="2"/>
        <v>69.629500000000021</v>
      </c>
      <c r="X15" s="23"/>
      <c r="Y15" s="4"/>
      <c r="Z15" s="5"/>
      <c r="AA15" s="23"/>
      <c r="AB15" s="4"/>
      <c r="AC15" s="5"/>
    </row>
    <row r="16" spans="1:29" x14ac:dyDescent="0.3">
      <c r="A16" s="3">
        <f t="shared" si="4"/>
        <v>10</v>
      </c>
      <c r="B16" s="3" t="s">
        <v>9</v>
      </c>
      <c r="C16" s="3">
        <v>1452</v>
      </c>
      <c r="D16" s="3">
        <v>75</v>
      </c>
      <c r="E16" s="10" t="s">
        <v>192</v>
      </c>
      <c r="F16" s="3" t="s">
        <v>30</v>
      </c>
      <c r="G16" s="10" t="s">
        <v>31</v>
      </c>
      <c r="H16" s="10">
        <v>0.7</v>
      </c>
      <c r="I16" s="10">
        <v>1.79</v>
      </c>
      <c r="J16" s="10">
        <v>0.36</v>
      </c>
      <c r="K16" s="38">
        <f t="shared" si="0"/>
        <v>1.2529999999999999</v>
      </c>
      <c r="L16" s="38">
        <f t="shared" si="1"/>
        <v>0.45107999999999993</v>
      </c>
      <c r="N16" s="65">
        <f t="shared" si="3"/>
        <v>69.629500000000021</v>
      </c>
      <c r="O16" s="3"/>
      <c r="P16" s="3"/>
      <c r="Q16" s="3"/>
      <c r="R16" s="3"/>
      <c r="S16" s="3"/>
      <c r="T16" s="23"/>
      <c r="U16" s="23">
        <f>22.21+16.8+5.34</f>
        <v>44.350000000000009</v>
      </c>
      <c r="V16" s="4">
        <v>1.57</v>
      </c>
      <c r="W16" s="5">
        <f t="shared" si="2"/>
        <v>69.629500000000021</v>
      </c>
      <c r="X16" s="23"/>
      <c r="Y16" s="4"/>
      <c r="Z16" s="5"/>
      <c r="AA16" s="23"/>
      <c r="AB16" s="4"/>
      <c r="AC16" s="5"/>
    </row>
    <row r="17" spans="1:29" x14ac:dyDescent="0.3">
      <c r="A17" s="3">
        <f t="shared" si="4"/>
        <v>11</v>
      </c>
      <c r="B17" s="3" t="s">
        <v>9</v>
      </c>
      <c r="C17" s="3">
        <v>1454</v>
      </c>
      <c r="D17" s="3">
        <v>75</v>
      </c>
      <c r="E17" s="10" t="s">
        <v>192</v>
      </c>
      <c r="F17" s="3" t="s">
        <v>32</v>
      </c>
      <c r="G17" s="10" t="s">
        <v>33</v>
      </c>
      <c r="H17" s="10">
        <v>0.6</v>
      </c>
      <c r="I17" s="10">
        <v>3.2</v>
      </c>
      <c r="J17" s="10">
        <v>4.2</v>
      </c>
      <c r="K17" s="38">
        <f t="shared" si="0"/>
        <v>1.92</v>
      </c>
      <c r="L17" s="38">
        <f t="shared" si="1"/>
        <v>8.0640000000000001</v>
      </c>
      <c r="N17" s="65">
        <f t="shared" si="3"/>
        <v>2226.5882000000001</v>
      </c>
      <c r="O17" s="3">
        <f>(145.74+61.2)*2</f>
        <v>413.88</v>
      </c>
      <c r="P17" s="4">
        <v>2.98</v>
      </c>
      <c r="Q17" s="5">
        <f>O17*P17</f>
        <v>1233.3624</v>
      </c>
      <c r="R17" s="3">
        <f>(29.15+12.24+54.77)*2</f>
        <v>192.32</v>
      </c>
      <c r="S17" s="4">
        <v>2.23</v>
      </c>
      <c r="T17" s="5">
        <f>R17*S17</f>
        <v>428.87359999999995</v>
      </c>
      <c r="U17" s="23">
        <f>(164.25+15.48)*2</f>
        <v>359.46</v>
      </c>
      <c r="V17" s="4">
        <v>1.57</v>
      </c>
      <c r="W17" s="5">
        <f t="shared" si="2"/>
        <v>564.35220000000004</v>
      </c>
      <c r="X17" s="23"/>
      <c r="Y17" s="4"/>
      <c r="Z17" s="5"/>
      <c r="AA17" s="23"/>
      <c r="AB17" s="4"/>
      <c r="AC17" s="5"/>
    </row>
    <row r="18" spans="1:29" x14ac:dyDescent="0.3">
      <c r="A18" s="39">
        <f t="shared" si="4"/>
        <v>12</v>
      </c>
      <c r="B18" s="39" t="s">
        <v>9</v>
      </c>
      <c r="C18" s="39">
        <v>1454</v>
      </c>
      <c r="D18" s="39">
        <v>75</v>
      </c>
      <c r="E18" s="40" t="s">
        <v>192</v>
      </c>
      <c r="F18" s="39" t="s">
        <v>39</v>
      </c>
      <c r="G18" s="40" t="s">
        <v>40</v>
      </c>
      <c r="H18" s="40">
        <v>0.6</v>
      </c>
      <c r="I18" s="40">
        <v>3.2</v>
      </c>
      <c r="J18" s="40">
        <v>4.2</v>
      </c>
      <c r="K18" s="54">
        <f t="shared" si="0"/>
        <v>1.92</v>
      </c>
      <c r="L18" s="54">
        <f t="shared" si="1"/>
        <v>8.0640000000000001</v>
      </c>
      <c r="N18" s="65">
        <f t="shared" si="3"/>
        <v>2226.5882000000001</v>
      </c>
      <c r="O18" s="3">
        <f>(145.74+61.2)*2</f>
        <v>413.88</v>
      </c>
      <c r="P18" s="4">
        <v>2.98</v>
      </c>
      <c r="Q18" s="5">
        <f>O18*P18</f>
        <v>1233.3624</v>
      </c>
      <c r="R18" s="3">
        <f>(29.15+12.24+54.77)*2</f>
        <v>192.32</v>
      </c>
      <c r="S18" s="4">
        <v>2.23</v>
      </c>
      <c r="T18" s="5">
        <f>R18*S18</f>
        <v>428.87359999999995</v>
      </c>
      <c r="U18" s="23">
        <f>(164.25+15.48)*2</f>
        <v>359.46</v>
      </c>
      <c r="V18" s="4">
        <v>1.57</v>
      </c>
      <c r="W18" s="5">
        <f t="shared" si="2"/>
        <v>564.35220000000004</v>
      </c>
      <c r="X18" s="23"/>
      <c r="Y18" s="4"/>
      <c r="Z18" s="5"/>
      <c r="AA18" s="23"/>
      <c r="AB18" s="4"/>
      <c r="AC18" s="5"/>
    </row>
    <row r="19" spans="1:29" x14ac:dyDescent="0.3">
      <c r="A19" s="3">
        <f t="shared" si="4"/>
        <v>13</v>
      </c>
      <c r="B19" s="3" t="s">
        <v>9</v>
      </c>
      <c r="C19" s="3">
        <v>1454</v>
      </c>
      <c r="D19" s="3">
        <v>75</v>
      </c>
      <c r="E19" s="10" t="s">
        <v>192</v>
      </c>
      <c r="F19" s="3" t="s">
        <v>41</v>
      </c>
      <c r="G19" s="10" t="s">
        <v>42</v>
      </c>
      <c r="H19" s="10">
        <v>2.62</v>
      </c>
      <c r="I19" s="10">
        <v>2.62</v>
      </c>
      <c r="J19" s="10">
        <v>0.25</v>
      </c>
      <c r="K19" s="38">
        <f>H19*I19</f>
        <v>6.8644000000000007</v>
      </c>
      <c r="L19" s="38">
        <f>K19*J19</f>
        <v>1.7161000000000002</v>
      </c>
      <c r="N19" s="65">
        <f t="shared" si="3"/>
        <v>278.25790000000001</v>
      </c>
      <c r="O19" s="3"/>
      <c r="P19" s="3"/>
      <c r="Q19" s="3"/>
      <c r="R19" s="3">
        <f>12.89+57.58</f>
        <v>70.47</v>
      </c>
      <c r="S19" s="4">
        <v>2.23</v>
      </c>
      <c r="T19" s="5">
        <f>R19*S19</f>
        <v>157.1481</v>
      </c>
      <c r="U19" s="23">
        <f>25.28+9.32+7.8+6.2+4.6+23.94</f>
        <v>77.14</v>
      </c>
      <c r="V19" s="4">
        <v>1.57</v>
      </c>
      <c r="W19" s="5">
        <f t="shared" si="2"/>
        <v>121.10980000000001</v>
      </c>
      <c r="X19" s="23"/>
      <c r="Y19" s="4"/>
      <c r="Z19" s="5"/>
      <c r="AA19" s="23"/>
      <c r="AB19" s="4"/>
      <c r="AC19" s="5"/>
    </row>
    <row r="20" spans="1:29" x14ac:dyDescent="0.3">
      <c r="A20" s="39">
        <f t="shared" si="4"/>
        <v>14</v>
      </c>
      <c r="B20" s="39" t="s">
        <v>9</v>
      </c>
      <c r="C20" s="39">
        <v>1454</v>
      </c>
      <c r="D20" s="39">
        <v>75</v>
      </c>
      <c r="E20" s="40" t="s">
        <v>192</v>
      </c>
      <c r="F20" s="39" t="s">
        <v>43</v>
      </c>
      <c r="G20" s="40" t="s">
        <v>44</v>
      </c>
      <c r="H20" s="40">
        <v>2.25</v>
      </c>
      <c r="I20" s="40">
        <v>2.25</v>
      </c>
      <c r="J20" s="40">
        <v>0.24</v>
      </c>
      <c r="K20" s="54">
        <f t="shared" ref="K20:K83" si="5">H20*I20</f>
        <v>5.0625</v>
      </c>
      <c r="L20" s="54">
        <f t="shared" ref="L20:L83" si="6">K20*J20</f>
        <v>1.2149999999999999</v>
      </c>
      <c r="N20" s="65">
        <f t="shared" si="3"/>
        <v>278.25790000000001</v>
      </c>
      <c r="O20" s="3"/>
      <c r="P20" s="3"/>
      <c r="Q20" s="3"/>
      <c r="R20" s="3">
        <f>12.89+57.58</f>
        <v>70.47</v>
      </c>
      <c r="S20" s="4">
        <v>2.23</v>
      </c>
      <c r="T20" s="5">
        <f>R20*S20</f>
        <v>157.1481</v>
      </c>
      <c r="U20" s="23">
        <f>25.28+9.32+7.8+6.2+4.6+23.94</f>
        <v>77.14</v>
      </c>
      <c r="V20" s="4">
        <v>1.57</v>
      </c>
      <c r="W20" s="5">
        <f t="shared" si="2"/>
        <v>121.10980000000001</v>
      </c>
      <c r="X20" s="23"/>
      <c r="Y20" s="4"/>
      <c r="Z20" s="5"/>
      <c r="AA20" s="23"/>
      <c r="AB20" s="4"/>
      <c r="AC20" s="5"/>
    </row>
    <row r="21" spans="1:29" x14ac:dyDescent="0.3">
      <c r="A21" s="3">
        <f t="shared" si="4"/>
        <v>15</v>
      </c>
      <c r="B21" s="3" t="s">
        <v>9</v>
      </c>
      <c r="C21" s="3">
        <v>1454</v>
      </c>
      <c r="D21" s="3">
        <v>75</v>
      </c>
      <c r="E21" s="10" t="s">
        <v>192</v>
      </c>
      <c r="F21" s="3" t="s">
        <v>45</v>
      </c>
      <c r="G21" s="10" t="s">
        <v>46</v>
      </c>
      <c r="H21" s="36">
        <v>0.7</v>
      </c>
      <c r="I21" s="36">
        <v>1.8</v>
      </c>
      <c r="J21" s="36">
        <v>0.36</v>
      </c>
      <c r="K21" s="38">
        <f t="shared" si="5"/>
        <v>1.26</v>
      </c>
      <c r="L21" s="38">
        <f t="shared" si="6"/>
        <v>0.4536</v>
      </c>
      <c r="N21" s="65">
        <f t="shared" si="3"/>
        <v>69.629500000000021</v>
      </c>
      <c r="O21" s="3"/>
      <c r="P21" s="3"/>
      <c r="Q21" s="3"/>
      <c r="R21" s="3"/>
      <c r="S21" s="3"/>
      <c r="T21" s="23"/>
      <c r="U21" s="23">
        <f>22.21+16.8+5.34</f>
        <v>44.350000000000009</v>
      </c>
      <c r="V21" s="4">
        <v>1.57</v>
      </c>
      <c r="W21" s="5">
        <f t="shared" si="2"/>
        <v>69.629500000000021</v>
      </c>
      <c r="X21" s="23"/>
      <c r="Y21" s="4"/>
      <c r="Z21" s="5"/>
      <c r="AA21" s="23"/>
      <c r="AB21" s="4"/>
      <c r="AC21" s="5"/>
    </row>
    <row r="22" spans="1:29" x14ac:dyDescent="0.3">
      <c r="A22" s="3">
        <f t="shared" si="4"/>
        <v>16</v>
      </c>
      <c r="B22" s="3" t="s">
        <v>9</v>
      </c>
      <c r="C22" s="3">
        <v>1454</v>
      </c>
      <c r="D22" s="3">
        <v>75</v>
      </c>
      <c r="E22" s="10" t="s">
        <v>192</v>
      </c>
      <c r="F22" s="3" t="s">
        <v>45</v>
      </c>
      <c r="G22" s="10" t="s">
        <v>47</v>
      </c>
      <c r="H22" s="36">
        <v>0.7</v>
      </c>
      <c r="I22" s="36">
        <v>1.8</v>
      </c>
      <c r="J22" s="36">
        <v>0.36</v>
      </c>
      <c r="K22" s="38">
        <f t="shared" si="5"/>
        <v>1.26</v>
      </c>
      <c r="L22" s="38">
        <f t="shared" si="6"/>
        <v>0.4536</v>
      </c>
      <c r="N22" s="65">
        <f t="shared" si="3"/>
        <v>69.629500000000021</v>
      </c>
      <c r="O22" s="3"/>
      <c r="P22" s="3"/>
      <c r="Q22" s="3"/>
      <c r="R22" s="3"/>
      <c r="S22" s="3"/>
      <c r="T22" s="23"/>
      <c r="U22" s="23">
        <f>22.21+16.8+5.34</f>
        <v>44.350000000000009</v>
      </c>
      <c r="V22" s="4">
        <v>1.57</v>
      </c>
      <c r="W22" s="5">
        <f t="shared" si="2"/>
        <v>69.629500000000021</v>
      </c>
      <c r="X22" s="23"/>
      <c r="Y22" s="4"/>
      <c r="Z22" s="5"/>
      <c r="AA22" s="23"/>
      <c r="AB22" s="4"/>
      <c r="AC22" s="5"/>
    </row>
    <row r="23" spans="1:29" x14ac:dyDescent="0.3">
      <c r="A23" s="3">
        <f t="shared" si="4"/>
        <v>17</v>
      </c>
      <c r="B23" s="3" t="s">
        <v>9</v>
      </c>
      <c r="C23" s="3">
        <v>1454</v>
      </c>
      <c r="D23" s="3">
        <v>75</v>
      </c>
      <c r="E23" s="10" t="s">
        <v>192</v>
      </c>
      <c r="F23" s="3" t="s">
        <v>48</v>
      </c>
      <c r="G23" s="10" t="s">
        <v>49</v>
      </c>
      <c r="H23" s="10">
        <v>0.6</v>
      </c>
      <c r="I23" s="10">
        <v>3.21</v>
      </c>
      <c r="J23" s="10">
        <v>1.42</v>
      </c>
      <c r="K23" s="38">
        <f t="shared" si="5"/>
        <v>1.9259999999999999</v>
      </c>
      <c r="L23" s="38">
        <f t="shared" si="6"/>
        <v>2.7349199999999998</v>
      </c>
      <c r="N23" s="65">
        <f t="shared" si="3"/>
        <v>286.89660000000003</v>
      </c>
      <c r="O23" s="3"/>
      <c r="P23" s="3"/>
      <c r="Q23" s="3"/>
      <c r="R23" s="3">
        <f>(18.36+10.8)*2</f>
        <v>58.32</v>
      </c>
      <c r="S23" s="4">
        <v>2.23</v>
      </c>
      <c r="T23" s="5">
        <f>R23*S23</f>
        <v>130.05359999999999</v>
      </c>
      <c r="U23" s="23">
        <f>(49.95*2)</f>
        <v>99.9</v>
      </c>
      <c r="V23" s="4">
        <v>1.57</v>
      </c>
      <c r="W23" s="5">
        <f t="shared" si="2"/>
        <v>156.84300000000002</v>
      </c>
      <c r="X23" s="23"/>
      <c r="Y23" s="4"/>
      <c r="Z23" s="5"/>
      <c r="AA23" s="23"/>
      <c r="AB23" s="4"/>
      <c r="AC23" s="5"/>
    </row>
    <row r="24" spans="1:29" x14ac:dyDescent="0.3">
      <c r="A24" s="3">
        <f t="shared" si="4"/>
        <v>18</v>
      </c>
      <c r="B24" s="3" t="s">
        <v>9</v>
      </c>
      <c r="C24" s="3">
        <v>1454</v>
      </c>
      <c r="D24" s="3">
        <v>75</v>
      </c>
      <c r="E24" s="10" t="s">
        <v>192</v>
      </c>
      <c r="F24" s="3" t="s">
        <v>50</v>
      </c>
      <c r="G24" s="10" t="s">
        <v>51</v>
      </c>
      <c r="H24" s="10">
        <v>0.69</v>
      </c>
      <c r="I24" s="10">
        <v>1.64</v>
      </c>
      <c r="J24" s="10">
        <v>0.4</v>
      </c>
      <c r="K24" s="38">
        <f t="shared" si="5"/>
        <v>1.1315999999999999</v>
      </c>
      <c r="L24" s="38">
        <f t="shared" si="6"/>
        <v>0.45263999999999999</v>
      </c>
      <c r="N24" s="65">
        <f t="shared" si="3"/>
        <v>66.144100000000009</v>
      </c>
      <c r="O24" s="3"/>
      <c r="P24" s="3"/>
      <c r="Q24" s="3"/>
      <c r="R24" s="3"/>
      <c r="S24" s="3"/>
      <c r="T24" s="23"/>
      <c r="U24" s="23">
        <v>42.13</v>
      </c>
      <c r="V24" s="4">
        <v>1.57</v>
      </c>
      <c r="W24" s="5">
        <f t="shared" si="2"/>
        <v>66.144100000000009</v>
      </c>
      <c r="X24" s="23"/>
      <c r="Y24" s="4"/>
      <c r="Z24" s="5"/>
      <c r="AA24" s="23"/>
      <c r="AB24" s="4"/>
      <c r="AC24" s="5"/>
    </row>
    <row r="25" spans="1:29" x14ac:dyDescent="0.3">
      <c r="A25" s="39">
        <f t="shared" si="4"/>
        <v>19</v>
      </c>
      <c r="B25" s="39" t="s">
        <v>9</v>
      </c>
      <c r="C25" s="39">
        <v>1455</v>
      </c>
      <c r="D25" s="39">
        <v>75</v>
      </c>
      <c r="E25" s="40" t="s">
        <v>192</v>
      </c>
      <c r="F25" s="39" t="s">
        <v>52</v>
      </c>
      <c r="G25" s="40" t="s">
        <v>53</v>
      </c>
      <c r="H25" s="40">
        <v>2.2000000000000002</v>
      </c>
      <c r="I25" s="40">
        <v>0.4</v>
      </c>
      <c r="J25" s="40">
        <v>0.3</v>
      </c>
      <c r="K25" s="54">
        <f t="shared" si="5"/>
        <v>0.88000000000000012</v>
      </c>
      <c r="L25" s="54">
        <f t="shared" si="6"/>
        <v>0.26400000000000001</v>
      </c>
      <c r="N25" s="65">
        <f t="shared" si="3"/>
        <v>59.758399999999995</v>
      </c>
      <c r="O25" s="3"/>
      <c r="P25" s="3"/>
      <c r="Q25" s="3"/>
      <c r="R25" s="3"/>
      <c r="S25" s="3"/>
      <c r="T25" s="23"/>
      <c r="U25" s="23"/>
      <c r="V25" s="23"/>
      <c r="W25" s="23"/>
      <c r="X25" s="23">
        <f>9.98+3.33+2.67+41.48</f>
        <v>57.459999999999994</v>
      </c>
      <c r="Y25" s="23">
        <v>1.04</v>
      </c>
      <c r="Z25" s="5">
        <f>X25*Y25</f>
        <v>59.758399999999995</v>
      </c>
      <c r="AA25" s="23"/>
      <c r="AB25" s="23"/>
      <c r="AC25" s="5"/>
    </row>
    <row r="26" spans="1:29" x14ac:dyDescent="0.3">
      <c r="A26" s="3">
        <f t="shared" si="4"/>
        <v>20</v>
      </c>
      <c r="B26" s="3" t="s">
        <v>9</v>
      </c>
      <c r="C26" s="3">
        <v>1459</v>
      </c>
      <c r="D26" s="3">
        <v>75</v>
      </c>
      <c r="E26" s="10" t="s">
        <v>192</v>
      </c>
      <c r="F26" s="3" t="s">
        <v>54</v>
      </c>
      <c r="G26" s="10" t="s">
        <v>55</v>
      </c>
      <c r="H26" s="10">
        <v>1.4</v>
      </c>
      <c r="I26" s="10">
        <v>1.4</v>
      </c>
      <c r="J26" s="10">
        <v>0.5</v>
      </c>
      <c r="K26" s="38">
        <f t="shared" si="5"/>
        <v>1.9599999999999997</v>
      </c>
      <c r="L26" s="38">
        <f t="shared" si="6"/>
        <v>0.97999999999999987</v>
      </c>
      <c r="N26" s="65">
        <f t="shared" si="3"/>
        <v>93.155699999999996</v>
      </c>
      <c r="O26" s="3"/>
      <c r="P26" s="3"/>
      <c r="Q26" s="3"/>
      <c r="R26" s="64">
        <v>3.77</v>
      </c>
      <c r="S26" s="4">
        <v>2.23</v>
      </c>
      <c r="T26" s="5">
        <f>R26*S26</f>
        <v>8.4070999999999998</v>
      </c>
      <c r="U26" s="23">
        <v>53.98</v>
      </c>
      <c r="V26" s="4">
        <v>1.57</v>
      </c>
      <c r="W26" s="5">
        <f t="shared" ref="W26:W34" si="7">U26*V26</f>
        <v>84.748599999999996</v>
      </c>
      <c r="X26" s="23"/>
      <c r="Y26" s="23"/>
      <c r="Z26" s="23"/>
      <c r="AA26" s="23"/>
      <c r="AB26" s="23"/>
      <c r="AC26" s="23"/>
    </row>
    <row r="27" spans="1:29" x14ac:dyDescent="0.3">
      <c r="A27" s="3">
        <f t="shared" si="4"/>
        <v>21</v>
      </c>
      <c r="B27" s="3" t="s">
        <v>9</v>
      </c>
      <c r="C27" s="3">
        <v>1459</v>
      </c>
      <c r="D27" s="3">
        <v>75</v>
      </c>
      <c r="E27" s="10" t="s">
        <v>192</v>
      </c>
      <c r="F27" s="3" t="s">
        <v>58</v>
      </c>
      <c r="G27" s="10" t="s">
        <v>56</v>
      </c>
      <c r="H27" s="10">
        <v>0.69</v>
      </c>
      <c r="I27" s="10">
        <v>1.64</v>
      </c>
      <c r="J27" s="10">
        <v>0.4</v>
      </c>
      <c r="K27" s="38">
        <f t="shared" si="5"/>
        <v>1.1315999999999999</v>
      </c>
      <c r="L27" s="38">
        <f t="shared" si="6"/>
        <v>0.45263999999999999</v>
      </c>
      <c r="N27" s="65">
        <f t="shared" si="3"/>
        <v>69.629500000000021</v>
      </c>
      <c r="O27" s="3"/>
      <c r="P27" s="3"/>
      <c r="Q27" s="3"/>
      <c r="R27" s="3"/>
      <c r="S27" s="3"/>
      <c r="T27" s="23"/>
      <c r="U27" s="23">
        <f>22.21+16.8+5.34</f>
        <v>44.350000000000009</v>
      </c>
      <c r="V27" s="4">
        <v>1.57</v>
      </c>
      <c r="W27" s="5">
        <f t="shared" si="7"/>
        <v>69.629500000000021</v>
      </c>
      <c r="X27" s="23"/>
      <c r="Y27" s="23"/>
      <c r="Z27" s="23"/>
      <c r="AA27" s="23"/>
      <c r="AB27" s="23"/>
      <c r="AC27" s="23"/>
    </row>
    <row r="28" spans="1:29" x14ac:dyDescent="0.3">
      <c r="A28" s="3">
        <f t="shared" si="4"/>
        <v>22</v>
      </c>
      <c r="B28" s="3" t="s">
        <v>9</v>
      </c>
      <c r="C28" s="3">
        <v>1459</v>
      </c>
      <c r="D28" s="3">
        <v>75</v>
      </c>
      <c r="E28" s="10" t="s">
        <v>192</v>
      </c>
      <c r="F28" s="3" t="s">
        <v>59</v>
      </c>
      <c r="G28" s="10" t="s">
        <v>57</v>
      </c>
      <c r="H28" s="10">
        <v>0.69</v>
      </c>
      <c r="I28" s="10">
        <v>1.64</v>
      </c>
      <c r="J28" s="10">
        <v>0.4</v>
      </c>
      <c r="K28" s="38">
        <f t="shared" si="5"/>
        <v>1.1315999999999999</v>
      </c>
      <c r="L28" s="38">
        <f t="shared" si="6"/>
        <v>0.45263999999999999</v>
      </c>
      <c r="N28" s="65">
        <f t="shared" si="3"/>
        <v>69.629500000000021</v>
      </c>
      <c r="O28" s="3"/>
      <c r="P28" s="3"/>
      <c r="Q28" s="3"/>
      <c r="R28" s="3"/>
      <c r="S28" s="3"/>
      <c r="T28" s="23"/>
      <c r="U28" s="23">
        <f>22.21+16.8+5.34</f>
        <v>44.350000000000009</v>
      </c>
      <c r="V28" s="4">
        <v>1.57</v>
      </c>
      <c r="W28" s="5">
        <f t="shared" si="7"/>
        <v>69.629500000000021</v>
      </c>
      <c r="X28" s="23"/>
      <c r="Y28" s="23"/>
      <c r="Z28" s="23"/>
      <c r="AA28" s="23"/>
      <c r="AB28" s="23"/>
      <c r="AC28" s="23"/>
    </row>
    <row r="29" spans="1:29" x14ac:dyDescent="0.3">
      <c r="A29" s="3">
        <f t="shared" si="4"/>
        <v>23</v>
      </c>
      <c r="B29" s="3" t="s">
        <v>9</v>
      </c>
      <c r="C29" s="3">
        <v>1459</v>
      </c>
      <c r="D29" s="3">
        <v>75</v>
      </c>
      <c r="E29" s="10" t="s">
        <v>192</v>
      </c>
      <c r="F29" s="3" t="s">
        <v>60</v>
      </c>
      <c r="G29" s="10" t="s">
        <v>61</v>
      </c>
      <c r="H29" s="10">
        <v>0.48</v>
      </c>
      <c r="I29" s="10">
        <v>0.73</v>
      </c>
      <c r="J29" s="10">
        <v>0.26</v>
      </c>
      <c r="K29" s="38">
        <f t="shared" si="5"/>
        <v>0.35039999999999999</v>
      </c>
      <c r="L29" s="38">
        <f t="shared" si="6"/>
        <v>9.1104000000000004E-2</v>
      </c>
      <c r="N29" s="65">
        <f t="shared" si="3"/>
        <v>19.439399999999999</v>
      </c>
      <c r="O29" s="3"/>
      <c r="P29" s="3"/>
      <c r="Q29" s="3"/>
      <c r="R29" s="3"/>
      <c r="S29" s="3"/>
      <c r="T29" s="23"/>
      <c r="U29" s="23">
        <v>7.56</v>
      </c>
      <c r="V29" s="4">
        <v>1.57</v>
      </c>
      <c r="W29" s="5">
        <f t="shared" si="7"/>
        <v>11.869199999999999</v>
      </c>
      <c r="X29" s="23"/>
      <c r="Y29" s="23"/>
      <c r="Z29" s="23"/>
      <c r="AA29" s="23">
        <f>3.9+4.2+2.21+1.9</f>
        <v>12.209999999999999</v>
      </c>
      <c r="AB29" s="23">
        <v>0.62</v>
      </c>
      <c r="AC29" s="5">
        <f>AA29*AB29</f>
        <v>7.5701999999999989</v>
      </c>
    </row>
    <row r="30" spans="1:29" x14ac:dyDescent="0.3">
      <c r="A30" s="39">
        <f t="shared" si="4"/>
        <v>24</v>
      </c>
      <c r="B30" s="39" t="s">
        <v>9</v>
      </c>
      <c r="C30" s="39">
        <v>1458</v>
      </c>
      <c r="D30" s="39">
        <v>75</v>
      </c>
      <c r="E30" s="40" t="s">
        <v>192</v>
      </c>
      <c r="F30" s="39" t="s">
        <v>64</v>
      </c>
      <c r="G30" s="40" t="s">
        <v>65</v>
      </c>
      <c r="H30" s="40">
        <v>1.8</v>
      </c>
      <c r="I30" s="40">
        <v>1.8</v>
      </c>
      <c r="J30" s="40">
        <v>0.35</v>
      </c>
      <c r="K30" s="54">
        <f t="shared" si="5"/>
        <v>3.24</v>
      </c>
      <c r="L30" s="54">
        <f t="shared" si="6"/>
        <v>1.1339999999999999</v>
      </c>
      <c r="N30" s="65">
        <f t="shared" si="3"/>
        <v>109.3887</v>
      </c>
      <c r="O30" s="3"/>
      <c r="P30" s="3"/>
      <c r="Q30" s="3"/>
      <c r="R30" s="3">
        <v>12.38</v>
      </c>
      <c r="S30" s="4">
        <v>2.23</v>
      </c>
      <c r="T30" s="5">
        <f>R30*S30</f>
        <v>27.607400000000002</v>
      </c>
      <c r="U30" s="23">
        <f>23.8+28.29</f>
        <v>52.09</v>
      </c>
      <c r="V30" s="4">
        <v>1.57</v>
      </c>
      <c r="W30" s="5">
        <f t="shared" si="7"/>
        <v>81.781300000000002</v>
      </c>
      <c r="X30" s="23"/>
      <c r="Y30" s="23"/>
      <c r="Z30" s="23"/>
      <c r="AA30" s="23"/>
      <c r="AB30" s="23"/>
      <c r="AC30" s="23"/>
    </row>
    <row r="31" spans="1:29" x14ac:dyDescent="0.3">
      <c r="A31" s="3">
        <f t="shared" si="4"/>
        <v>25</v>
      </c>
      <c r="B31" s="3" t="s">
        <v>9</v>
      </c>
      <c r="C31" s="3">
        <v>1458</v>
      </c>
      <c r="D31" s="3">
        <v>75</v>
      </c>
      <c r="E31" s="10" t="s">
        <v>192</v>
      </c>
      <c r="F31" s="44" t="s">
        <v>62</v>
      </c>
      <c r="G31" s="45" t="s">
        <v>63</v>
      </c>
      <c r="H31" s="45">
        <v>0.56000000000000005</v>
      </c>
      <c r="I31" s="45">
        <v>1.17</v>
      </c>
      <c r="J31" s="45">
        <v>0.36</v>
      </c>
      <c r="K31" s="38">
        <f t="shared" si="5"/>
        <v>0.6552</v>
      </c>
      <c r="L31" s="38">
        <f t="shared" si="6"/>
        <v>0.235872</v>
      </c>
      <c r="N31" s="65">
        <f t="shared" si="3"/>
        <v>66.144100000000009</v>
      </c>
      <c r="O31" s="3"/>
      <c r="P31" s="3"/>
      <c r="Q31" s="3"/>
      <c r="R31" s="3"/>
      <c r="S31" s="3"/>
      <c r="T31" s="23"/>
      <c r="U31" s="23">
        <v>42.13</v>
      </c>
      <c r="V31" s="4">
        <v>1.57</v>
      </c>
      <c r="W31" s="5">
        <f t="shared" si="7"/>
        <v>66.144100000000009</v>
      </c>
      <c r="X31" s="23"/>
      <c r="Y31" s="23"/>
      <c r="Z31" s="23"/>
      <c r="AA31" s="23"/>
      <c r="AB31" s="23"/>
      <c r="AC31" s="23"/>
    </row>
    <row r="32" spans="1:29" x14ac:dyDescent="0.3">
      <c r="A32" s="3">
        <f t="shared" si="4"/>
        <v>26</v>
      </c>
      <c r="B32" s="3" t="s">
        <v>9</v>
      </c>
      <c r="C32" s="3">
        <v>1434</v>
      </c>
      <c r="D32" s="3">
        <v>75</v>
      </c>
      <c r="E32" s="10" t="s">
        <v>192</v>
      </c>
      <c r="F32" s="3" t="s">
        <v>66</v>
      </c>
      <c r="G32" s="10" t="s">
        <v>67</v>
      </c>
      <c r="H32" s="10">
        <v>4.05</v>
      </c>
      <c r="I32" s="10">
        <v>4.05</v>
      </c>
      <c r="J32" s="10">
        <v>0.23</v>
      </c>
      <c r="K32" s="38">
        <f t="shared" si="5"/>
        <v>16.4025</v>
      </c>
      <c r="L32" s="38">
        <f t="shared" si="6"/>
        <v>3.7725750000000002</v>
      </c>
      <c r="N32" s="65">
        <f t="shared" si="3"/>
        <v>372.66990000000004</v>
      </c>
      <c r="O32" s="3"/>
      <c r="P32" s="3"/>
      <c r="Q32" s="3"/>
      <c r="R32" s="4">
        <v>15.08</v>
      </c>
      <c r="S32" s="4">
        <v>2.23</v>
      </c>
      <c r="T32" s="5">
        <f>R32*S32</f>
        <v>33.628399999999999</v>
      </c>
      <c r="U32" s="23">
        <f>201.6+6.52+7.83</f>
        <v>215.95000000000002</v>
      </c>
      <c r="V32" s="4">
        <v>1.57</v>
      </c>
      <c r="W32" s="5">
        <f t="shared" si="7"/>
        <v>339.04150000000004</v>
      </c>
      <c r="X32" s="23"/>
      <c r="Y32" s="23"/>
      <c r="Z32" s="23"/>
      <c r="AA32" s="23"/>
      <c r="AB32" s="23"/>
      <c r="AC32" s="23"/>
    </row>
    <row r="33" spans="1:29" x14ac:dyDescent="0.3">
      <c r="A33" s="3">
        <f t="shared" si="4"/>
        <v>27</v>
      </c>
      <c r="B33" s="3" t="s">
        <v>9</v>
      </c>
      <c r="C33" s="3">
        <v>1434</v>
      </c>
      <c r="D33" s="3">
        <v>75</v>
      </c>
      <c r="E33" s="10" t="s">
        <v>192</v>
      </c>
      <c r="F33" s="3" t="s">
        <v>68</v>
      </c>
      <c r="G33" s="10" t="s">
        <v>69</v>
      </c>
      <c r="H33" s="10">
        <v>0.72</v>
      </c>
      <c r="I33" s="10">
        <v>1.8</v>
      </c>
      <c r="J33" s="10">
        <v>3.9</v>
      </c>
      <c r="K33" s="38">
        <f t="shared" si="5"/>
        <v>1.296</v>
      </c>
      <c r="L33" s="38">
        <f t="shared" si="6"/>
        <v>5.0544000000000002</v>
      </c>
      <c r="N33" s="65">
        <f t="shared" si="3"/>
        <v>69.629500000000021</v>
      </c>
      <c r="O33" s="3"/>
      <c r="P33" s="3"/>
      <c r="Q33" s="3"/>
      <c r="R33" s="3"/>
      <c r="S33" s="3"/>
      <c r="T33" s="23"/>
      <c r="U33" s="23">
        <f>22.21+16.8+5.34</f>
        <v>44.350000000000009</v>
      </c>
      <c r="V33" s="4">
        <v>1.57</v>
      </c>
      <c r="W33" s="5">
        <f t="shared" si="7"/>
        <v>69.629500000000021</v>
      </c>
      <c r="X33" s="23"/>
      <c r="Y33" s="23"/>
      <c r="Z33" s="23"/>
      <c r="AA33" s="23"/>
      <c r="AB33" s="23"/>
      <c r="AC33" s="23"/>
    </row>
    <row r="34" spans="1:29" x14ac:dyDescent="0.3">
      <c r="A34" s="3">
        <f t="shared" si="4"/>
        <v>28</v>
      </c>
      <c r="B34" s="3" t="s">
        <v>9</v>
      </c>
      <c r="C34" s="3">
        <v>1434</v>
      </c>
      <c r="D34" s="3">
        <v>75</v>
      </c>
      <c r="E34" s="10" t="s">
        <v>192</v>
      </c>
      <c r="F34" s="3" t="s">
        <v>70</v>
      </c>
      <c r="G34" s="10" t="s">
        <v>71</v>
      </c>
      <c r="H34" s="10">
        <v>0.72</v>
      </c>
      <c r="I34" s="10">
        <v>1.8</v>
      </c>
      <c r="J34" s="10">
        <v>0.39</v>
      </c>
      <c r="K34" s="38">
        <f t="shared" si="5"/>
        <v>1.296</v>
      </c>
      <c r="L34" s="38">
        <f t="shared" si="6"/>
        <v>0.50544</v>
      </c>
      <c r="N34" s="65">
        <f t="shared" si="3"/>
        <v>69.629500000000021</v>
      </c>
      <c r="O34" s="3"/>
      <c r="P34" s="3"/>
      <c r="Q34" s="3"/>
      <c r="R34" s="3"/>
      <c r="S34" s="3"/>
      <c r="T34" s="23"/>
      <c r="U34" s="23">
        <f>22.21+16.8+5.34</f>
        <v>44.350000000000009</v>
      </c>
      <c r="V34" s="4">
        <v>1.57</v>
      </c>
      <c r="W34" s="5">
        <f t="shared" si="7"/>
        <v>69.629500000000021</v>
      </c>
      <c r="X34" s="23"/>
      <c r="Y34" s="23"/>
      <c r="Z34" s="23"/>
      <c r="AA34" s="23"/>
      <c r="AB34" s="23"/>
      <c r="AC34" s="23"/>
    </row>
    <row r="35" spans="1:29" x14ac:dyDescent="0.3">
      <c r="A35" s="3">
        <f t="shared" si="4"/>
        <v>29</v>
      </c>
      <c r="B35" s="3" t="s">
        <v>9</v>
      </c>
      <c r="C35" s="3"/>
      <c r="D35" s="3">
        <v>75</v>
      </c>
      <c r="E35" s="10" t="s">
        <v>192</v>
      </c>
      <c r="F35" s="3"/>
      <c r="G35" s="10" t="s">
        <v>72</v>
      </c>
      <c r="H35" s="10">
        <v>6</v>
      </c>
      <c r="I35" s="10">
        <v>11</v>
      </c>
      <c r="J35" s="10">
        <v>0.5</v>
      </c>
      <c r="K35" s="38">
        <f t="shared" si="5"/>
        <v>66</v>
      </c>
      <c r="L35" s="38">
        <f t="shared" si="6"/>
        <v>33</v>
      </c>
      <c r="N35" s="65">
        <f t="shared" si="3"/>
        <v>409.2</v>
      </c>
      <c r="O35" s="3"/>
      <c r="P35" s="3"/>
      <c r="Q35" s="3"/>
      <c r="R35" s="3"/>
      <c r="S35" s="3"/>
      <c r="T35" s="23"/>
      <c r="U35" s="23"/>
      <c r="V35" s="23"/>
      <c r="W35" s="23"/>
      <c r="X35" s="23"/>
      <c r="Y35" s="23"/>
      <c r="Z35" s="23"/>
      <c r="AA35" s="23">
        <v>660</v>
      </c>
      <c r="AB35" s="23">
        <v>0.62</v>
      </c>
      <c r="AC35" s="5">
        <f>AA35*AB35</f>
        <v>409.2</v>
      </c>
    </row>
    <row r="36" spans="1:29" x14ac:dyDescent="0.3">
      <c r="A36" s="3">
        <f t="shared" si="4"/>
        <v>30</v>
      </c>
      <c r="B36" s="3" t="s">
        <v>73</v>
      </c>
      <c r="C36" s="3">
        <v>1405</v>
      </c>
      <c r="D36" s="3" t="s">
        <v>193</v>
      </c>
      <c r="E36" s="10" t="s">
        <v>194</v>
      </c>
      <c r="F36" s="3" t="s">
        <v>74</v>
      </c>
      <c r="G36" s="10" t="s">
        <v>75</v>
      </c>
      <c r="H36" s="10">
        <v>0.5</v>
      </c>
      <c r="I36" s="10">
        <v>0.66</v>
      </c>
      <c r="J36" s="10">
        <v>0.4</v>
      </c>
      <c r="K36" s="38">
        <f t="shared" si="5"/>
        <v>0.33</v>
      </c>
      <c r="L36" s="38">
        <f t="shared" si="6"/>
        <v>0.13200000000000001</v>
      </c>
      <c r="N36" s="65">
        <f t="shared" si="3"/>
        <v>19.439399999999999</v>
      </c>
      <c r="O36" s="3"/>
      <c r="P36" s="3"/>
      <c r="Q36" s="3"/>
      <c r="R36" s="3"/>
      <c r="S36" s="3"/>
      <c r="T36" s="23"/>
      <c r="U36" s="23">
        <v>7.56</v>
      </c>
      <c r="V36" s="4">
        <v>1.57</v>
      </c>
      <c r="W36" s="5">
        <f t="shared" ref="W36:W47" si="8">U36*V36</f>
        <v>11.869199999999999</v>
      </c>
      <c r="X36" s="23"/>
      <c r="Y36" s="23"/>
      <c r="Z36" s="23"/>
      <c r="AA36" s="23">
        <f>3.9+4.2+2.21+1.9</f>
        <v>12.209999999999999</v>
      </c>
      <c r="AB36" s="23">
        <v>0.62</v>
      </c>
      <c r="AC36" s="5">
        <f>AA36*AB36</f>
        <v>7.5701999999999989</v>
      </c>
    </row>
    <row r="37" spans="1:29" x14ac:dyDescent="0.3">
      <c r="A37" s="3">
        <f t="shared" si="4"/>
        <v>31</v>
      </c>
      <c r="B37" s="3" t="s">
        <v>73</v>
      </c>
      <c r="C37" s="3">
        <v>1405</v>
      </c>
      <c r="D37" s="3" t="s">
        <v>193</v>
      </c>
      <c r="E37" s="10" t="s">
        <v>194</v>
      </c>
      <c r="F37" s="3" t="s">
        <v>76</v>
      </c>
      <c r="G37" s="10" t="s">
        <v>77</v>
      </c>
      <c r="H37" s="10">
        <v>2.85</v>
      </c>
      <c r="I37" s="10">
        <v>2.85</v>
      </c>
      <c r="J37" s="10">
        <v>0.36</v>
      </c>
      <c r="K37" s="38">
        <f t="shared" si="5"/>
        <v>8.1225000000000005</v>
      </c>
      <c r="L37" s="38">
        <f t="shared" si="6"/>
        <v>2.9241000000000001</v>
      </c>
      <c r="N37" s="65">
        <f t="shared" si="3"/>
        <v>242.23543500000002</v>
      </c>
      <c r="O37" s="3"/>
      <c r="P37" s="3"/>
      <c r="Q37" s="3"/>
      <c r="R37" s="64">
        <v>9.8019999999999996</v>
      </c>
      <c r="S37" s="4">
        <v>2.23</v>
      </c>
      <c r="T37" s="5">
        <f>R37*S37</f>
        <v>21.858459999999997</v>
      </c>
      <c r="U37" s="23">
        <v>140.36750000000001</v>
      </c>
      <c r="V37" s="4">
        <v>1.57</v>
      </c>
      <c r="W37" s="5">
        <f t="shared" si="8"/>
        <v>220.37697500000002</v>
      </c>
      <c r="X37" s="23"/>
      <c r="Y37" s="23"/>
      <c r="Z37" s="23"/>
      <c r="AA37" s="23"/>
      <c r="AB37" s="23"/>
      <c r="AC37" s="23"/>
    </row>
    <row r="38" spans="1:29" x14ac:dyDescent="0.3">
      <c r="A38" s="3">
        <f t="shared" si="4"/>
        <v>32</v>
      </c>
      <c r="B38" s="3" t="s">
        <v>73</v>
      </c>
      <c r="C38" s="3">
        <v>1405</v>
      </c>
      <c r="D38" s="3" t="s">
        <v>193</v>
      </c>
      <c r="E38" s="10" t="s">
        <v>194</v>
      </c>
      <c r="F38" s="3" t="s">
        <v>78</v>
      </c>
      <c r="G38" s="10" t="s">
        <v>80</v>
      </c>
      <c r="H38" s="10">
        <v>0.78</v>
      </c>
      <c r="I38" s="10">
        <v>1.64</v>
      </c>
      <c r="J38" s="10">
        <v>0.33</v>
      </c>
      <c r="K38" s="38">
        <f t="shared" si="5"/>
        <v>1.2791999999999999</v>
      </c>
      <c r="L38" s="38">
        <f t="shared" si="6"/>
        <v>0.42213600000000001</v>
      </c>
      <c r="N38" s="65">
        <f t="shared" si="3"/>
        <v>69.629500000000021</v>
      </c>
      <c r="O38" s="3"/>
      <c r="P38" s="3"/>
      <c r="Q38" s="3"/>
      <c r="R38" s="3"/>
      <c r="S38" s="3"/>
      <c r="T38" s="23"/>
      <c r="U38" s="23">
        <f>22.21+16.8+5.34</f>
        <v>44.350000000000009</v>
      </c>
      <c r="V38" s="4">
        <v>1.57</v>
      </c>
      <c r="W38" s="5">
        <f t="shared" si="8"/>
        <v>69.629500000000021</v>
      </c>
      <c r="X38" s="23"/>
      <c r="Y38" s="23"/>
      <c r="Z38" s="23"/>
      <c r="AA38" s="23"/>
      <c r="AB38" s="23"/>
      <c r="AC38" s="23"/>
    </row>
    <row r="39" spans="1:29" x14ac:dyDescent="0.3">
      <c r="A39" s="3">
        <f t="shared" si="4"/>
        <v>33</v>
      </c>
      <c r="B39" s="3" t="s">
        <v>73</v>
      </c>
      <c r="C39" s="3">
        <v>1405</v>
      </c>
      <c r="D39" s="3" t="s">
        <v>193</v>
      </c>
      <c r="E39" s="10" t="s">
        <v>194</v>
      </c>
      <c r="F39" s="3" t="s">
        <v>79</v>
      </c>
      <c r="G39" s="10" t="s">
        <v>81</v>
      </c>
      <c r="H39" s="10">
        <v>0.78</v>
      </c>
      <c r="I39" s="10">
        <v>1.64</v>
      </c>
      <c r="J39" s="10">
        <v>0.33</v>
      </c>
      <c r="K39" s="38">
        <f t="shared" si="5"/>
        <v>1.2791999999999999</v>
      </c>
      <c r="L39" s="38">
        <f t="shared" si="6"/>
        <v>0.42213600000000001</v>
      </c>
      <c r="N39" s="65">
        <f t="shared" si="3"/>
        <v>69.629500000000021</v>
      </c>
      <c r="O39" s="3"/>
      <c r="P39" s="3"/>
      <c r="Q39" s="3"/>
      <c r="R39" s="3"/>
      <c r="S39" s="3"/>
      <c r="T39" s="23"/>
      <c r="U39" s="23">
        <f>22.21+16.8+5.34</f>
        <v>44.350000000000009</v>
      </c>
      <c r="V39" s="4">
        <v>1.57</v>
      </c>
      <c r="W39" s="5">
        <f t="shared" si="8"/>
        <v>69.629500000000021</v>
      </c>
      <c r="X39" s="23"/>
      <c r="Y39" s="23"/>
      <c r="Z39" s="23"/>
      <c r="AA39" s="23"/>
      <c r="AB39" s="23"/>
      <c r="AC39" s="23"/>
    </row>
    <row r="40" spans="1:29" x14ac:dyDescent="0.3">
      <c r="A40" s="3">
        <f t="shared" si="4"/>
        <v>34</v>
      </c>
      <c r="B40" s="3" t="s">
        <v>73</v>
      </c>
      <c r="C40" s="3">
        <v>1415</v>
      </c>
      <c r="D40" s="3" t="s">
        <v>193</v>
      </c>
      <c r="E40" s="10" t="s">
        <v>194</v>
      </c>
      <c r="F40" s="3" t="s">
        <v>86</v>
      </c>
      <c r="G40" s="10" t="s">
        <v>87</v>
      </c>
      <c r="H40" s="10">
        <v>0.5</v>
      </c>
      <c r="I40" s="10">
        <v>2.9</v>
      </c>
      <c r="J40" s="10">
        <v>0.2</v>
      </c>
      <c r="K40" s="38">
        <f t="shared" si="5"/>
        <v>1.45</v>
      </c>
      <c r="L40" s="38">
        <f t="shared" si="6"/>
        <v>0.28999999999999998</v>
      </c>
      <c r="N40" s="65">
        <f t="shared" si="3"/>
        <v>227.92631999999998</v>
      </c>
      <c r="O40" s="3"/>
      <c r="P40" s="3"/>
      <c r="Q40" s="3"/>
      <c r="R40" s="3"/>
      <c r="S40" s="3"/>
      <c r="T40" s="23"/>
      <c r="U40" s="5">
        <f>72.588*2</f>
        <v>145.17599999999999</v>
      </c>
      <c r="V40" s="4">
        <v>1.57</v>
      </c>
      <c r="W40" s="5">
        <f t="shared" si="8"/>
        <v>227.92631999999998</v>
      </c>
      <c r="X40" s="23"/>
      <c r="Y40" s="23"/>
      <c r="Z40" s="23"/>
      <c r="AA40" s="23"/>
      <c r="AB40" s="23"/>
      <c r="AC40" s="23"/>
    </row>
    <row r="41" spans="1:29" x14ac:dyDescent="0.3">
      <c r="A41" s="3">
        <f t="shared" si="4"/>
        <v>35</v>
      </c>
      <c r="B41" s="3" t="s">
        <v>73</v>
      </c>
      <c r="C41" s="3">
        <v>1415</v>
      </c>
      <c r="D41" s="3" t="s">
        <v>193</v>
      </c>
      <c r="E41" s="10" t="s">
        <v>194</v>
      </c>
      <c r="F41" s="3" t="s">
        <v>88</v>
      </c>
      <c r="G41" s="10" t="s">
        <v>89</v>
      </c>
      <c r="H41" s="10">
        <v>0.7</v>
      </c>
      <c r="I41" s="10">
        <v>1.7</v>
      </c>
      <c r="J41" s="10">
        <v>0.62</v>
      </c>
      <c r="K41" s="38">
        <f t="shared" si="5"/>
        <v>1.19</v>
      </c>
      <c r="L41" s="38">
        <f t="shared" si="6"/>
        <v>0.73780000000000001</v>
      </c>
      <c r="N41" s="65">
        <f t="shared" si="3"/>
        <v>69.629500000000021</v>
      </c>
      <c r="O41" s="3"/>
      <c r="P41" s="3"/>
      <c r="Q41" s="3"/>
      <c r="R41" s="3"/>
      <c r="S41" s="3"/>
      <c r="T41" s="23"/>
      <c r="U41" s="23">
        <f>22.21+16.8+5.34</f>
        <v>44.350000000000009</v>
      </c>
      <c r="V41" s="4">
        <v>1.57</v>
      </c>
      <c r="W41" s="5">
        <f t="shared" si="8"/>
        <v>69.629500000000021</v>
      </c>
      <c r="X41" s="23"/>
      <c r="Y41" s="23"/>
      <c r="Z41" s="23"/>
      <c r="AA41" s="23"/>
      <c r="AB41" s="23"/>
      <c r="AC41" s="23"/>
    </row>
    <row r="42" spans="1:29" x14ac:dyDescent="0.3">
      <c r="A42" s="3">
        <f t="shared" si="4"/>
        <v>36</v>
      </c>
      <c r="B42" s="3" t="s">
        <v>73</v>
      </c>
      <c r="C42" s="3">
        <v>1415</v>
      </c>
      <c r="D42" s="3" t="s">
        <v>193</v>
      </c>
      <c r="E42" s="10" t="s">
        <v>194</v>
      </c>
      <c r="F42" s="3" t="s">
        <v>90</v>
      </c>
      <c r="G42" s="10" t="s">
        <v>91</v>
      </c>
      <c r="H42" s="10">
        <v>0.69</v>
      </c>
      <c r="I42" s="10">
        <v>1.63</v>
      </c>
      <c r="J42" s="10">
        <v>0.6</v>
      </c>
      <c r="K42" s="38">
        <f t="shared" si="5"/>
        <v>1.1246999999999998</v>
      </c>
      <c r="L42" s="38">
        <f t="shared" si="6"/>
        <v>0.67481999999999986</v>
      </c>
      <c r="N42" s="65">
        <f t="shared" si="3"/>
        <v>66.144100000000009</v>
      </c>
      <c r="O42" s="3"/>
      <c r="P42" s="3"/>
      <c r="Q42" s="3"/>
      <c r="R42" s="3"/>
      <c r="S42" s="3"/>
      <c r="T42" s="23"/>
      <c r="U42" s="23">
        <v>42.13</v>
      </c>
      <c r="V42" s="4">
        <v>1.57</v>
      </c>
      <c r="W42" s="5">
        <f t="shared" si="8"/>
        <v>66.144100000000009</v>
      </c>
      <c r="X42" s="23"/>
      <c r="Y42" s="23"/>
      <c r="Z42" s="23"/>
      <c r="AA42" s="23"/>
      <c r="AB42" s="23"/>
      <c r="AC42" s="23"/>
    </row>
    <row r="43" spans="1:29" x14ac:dyDescent="0.3">
      <c r="A43" s="3">
        <f t="shared" si="4"/>
        <v>37</v>
      </c>
      <c r="B43" s="3" t="s">
        <v>73</v>
      </c>
      <c r="C43" s="3">
        <v>1417</v>
      </c>
      <c r="D43" s="3" t="s">
        <v>193</v>
      </c>
      <c r="E43" s="10" t="s">
        <v>194</v>
      </c>
      <c r="F43" s="3" t="s">
        <v>82</v>
      </c>
      <c r="G43" s="10" t="s">
        <v>83</v>
      </c>
      <c r="H43" s="10">
        <v>2</v>
      </c>
      <c r="I43" s="10">
        <v>2.0499999999999998</v>
      </c>
      <c r="J43" s="10">
        <v>0.41</v>
      </c>
      <c r="K43" s="38">
        <f t="shared" si="5"/>
        <v>4.0999999999999996</v>
      </c>
      <c r="L43" s="38">
        <f t="shared" si="6"/>
        <v>1.6809999999999998</v>
      </c>
      <c r="N43" s="65">
        <f t="shared" si="3"/>
        <v>186.33495000000002</v>
      </c>
      <c r="O43" s="3"/>
      <c r="P43" s="3"/>
      <c r="Q43" s="3"/>
      <c r="R43" s="64">
        <v>7.54</v>
      </c>
      <c r="S43" s="4">
        <v>2.23</v>
      </c>
      <c r="T43" s="5">
        <f>R43*S43</f>
        <v>16.8142</v>
      </c>
      <c r="U43" s="23">
        <v>107.97500000000001</v>
      </c>
      <c r="V43" s="4">
        <v>1.57</v>
      </c>
      <c r="W43" s="5">
        <f t="shared" si="8"/>
        <v>169.52075000000002</v>
      </c>
      <c r="X43" s="23"/>
      <c r="Y43" s="23"/>
      <c r="Z43" s="23"/>
      <c r="AA43" s="23"/>
      <c r="AB43" s="23"/>
      <c r="AC43" s="23"/>
    </row>
    <row r="44" spans="1:29" x14ac:dyDescent="0.3">
      <c r="A44" s="3">
        <f t="shared" si="4"/>
        <v>38</v>
      </c>
      <c r="B44" s="3" t="s">
        <v>73</v>
      </c>
      <c r="C44" s="3">
        <v>1421</v>
      </c>
      <c r="D44" s="3" t="s">
        <v>193</v>
      </c>
      <c r="E44" s="10" t="s">
        <v>194</v>
      </c>
      <c r="F44" s="3" t="s">
        <v>92</v>
      </c>
      <c r="G44" s="10" t="s">
        <v>93</v>
      </c>
      <c r="H44" s="10">
        <v>2.5</v>
      </c>
      <c r="I44" s="10">
        <v>2.5</v>
      </c>
      <c r="J44" s="10">
        <v>0.25</v>
      </c>
      <c r="K44" s="38">
        <f t="shared" si="5"/>
        <v>6.25</v>
      </c>
      <c r="L44" s="38">
        <f t="shared" si="6"/>
        <v>1.5625</v>
      </c>
      <c r="N44" s="65">
        <f t="shared" si="3"/>
        <v>167.70145500000001</v>
      </c>
      <c r="O44" s="3"/>
      <c r="P44" s="3"/>
      <c r="Q44" s="3"/>
      <c r="R44" s="64">
        <v>6.7860000000000005</v>
      </c>
      <c r="S44" s="4">
        <v>2.23</v>
      </c>
      <c r="T44" s="5">
        <f>R44*S44</f>
        <v>15.13278</v>
      </c>
      <c r="U44" s="64">
        <v>97.177500000000009</v>
      </c>
      <c r="V44" s="4">
        <v>1.57</v>
      </c>
      <c r="W44" s="5">
        <f t="shared" si="8"/>
        <v>152.56867500000001</v>
      </c>
      <c r="X44" s="23"/>
      <c r="Y44" s="23"/>
      <c r="Z44" s="23"/>
      <c r="AA44" s="23"/>
      <c r="AB44" s="23"/>
      <c r="AC44" s="23"/>
    </row>
    <row r="45" spans="1:29" x14ac:dyDescent="0.3">
      <c r="A45" s="3">
        <f t="shared" si="4"/>
        <v>39</v>
      </c>
      <c r="B45" s="3" t="s">
        <v>73</v>
      </c>
      <c r="C45" s="3">
        <v>1417</v>
      </c>
      <c r="D45" s="3" t="s">
        <v>193</v>
      </c>
      <c r="E45" s="10" t="s">
        <v>194</v>
      </c>
      <c r="F45" s="3" t="s">
        <v>94</v>
      </c>
      <c r="G45" s="10" t="s">
        <v>95</v>
      </c>
      <c r="H45" s="10">
        <v>0.5</v>
      </c>
      <c r="I45" s="10">
        <v>2.95</v>
      </c>
      <c r="J45" s="10">
        <v>0.15</v>
      </c>
      <c r="K45" s="38">
        <f t="shared" si="5"/>
        <v>1.4750000000000001</v>
      </c>
      <c r="L45" s="38">
        <f t="shared" si="6"/>
        <v>0.22125</v>
      </c>
      <c r="N45" s="65">
        <f t="shared" si="3"/>
        <v>227.92631999999998</v>
      </c>
      <c r="O45" s="3"/>
      <c r="P45" s="3"/>
      <c r="Q45" s="3"/>
      <c r="R45" s="3"/>
      <c r="S45" s="3"/>
      <c r="T45" s="23"/>
      <c r="U45" s="5">
        <f>72.588*2</f>
        <v>145.17599999999999</v>
      </c>
      <c r="V45" s="4">
        <v>1.57</v>
      </c>
      <c r="W45" s="5">
        <f t="shared" si="8"/>
        <v>227.92631999999998</v>
      </c>
      <c r="X45" s="23"/>
      <c r="Y45" s="23"/>
      <c r="Z45" s="23"/>
      <c r="AA45" s="23"/>
      <c r="AB45" s="23"/>
      <c r="AC45" s="23"/>
    </row>
    <row r="46" spans="1:29" x14ac:dyDescent="0.3">
      <c r="A46" s="3">
        <f t="shared" si="4"/>
        <v>40</v>
      </c>
      <c r="B46" s="3" t="s">
        <v>73</v>
      </c>
      <c r="C46" s="3">
        <v>1417</v>
      </c>
      <c r="D46" s="3" t="s">
        <v>193</v>
      </c>
      <c r="E46" s="10" t="s">
        <v>194</v>
      </c>
      <c r="F46" s="3" t="s">
        <v>96</v>
      </c>
      <c r="G46" s="10" t="s">
        <v>97</v>
      </c>
      <c r="H46" s="10">
        <v>0.69</v>
      </c>
      <c r="I46" s="10">
        <v>1.68</v>
      </c>
      <c r="J46" s="10">
        <v>0.56999999999999995</v>
      </c>
      <c r="K46" s="38">
        <f t="shared" si="5"/>
        <v>1.1591999999999998</v>
      </c>
      <c r="L46" s="38">
        <f t="shared" si="6"/>
        <v>0.66074399999999978</v>
      </c>
      <c r="N46" s="65">
        <f t="shared" si="3"/>
        <v>69.629500000000021</v>
      </c>
      <c r="O46" s="3"/>
      <c r="P46" s="3"/>
      <c r="Q46" s="3"/>
      <c r="R46" s="3"/>
      <c r="S46" s="3"/>
      <c r="T46" s="23"/>
      <c r="U46" s="23">
        <f>22.21+16.8+5.34</f>
        <v>44.350000000000009</v>
      </c>
      <c r="V46" s="4">
        <v>1.57</v>
      </c>
      <c r="W46" s="5">
        <f t="shared" si="8"/>
        <v>69.629500000000021</v>
      </c>
      <c r="X46" s="23"/>
      <c r="Y46" s="23"/>
      <c r="Z46" s="23"/>
      <c r="AA46" s="23"/>
      <c r="AB46" s="23"/>
      <c r="AC46" s="23"/>
    </row>
    <row r="47" spans="1:29" x14ac:dyDescent="0.3">
      <c r="A47" s="3">
        <f t="shared" si="4"/>
        <v>41</v>
      </c>
      <c r="B47" s="3" t="s">
        <v>73</v>
      </c>
      <c r="C47" s="3">
        <v>1417</v>
      </c>
      <c r="D47" s="3" t="s">
        <v>193</v>
      </c>
      <c r="E47" s="10" t="s">
        <v>194</v>
      </c>
      <c r="F47" s="3" t="s">
        <v>98</v>
      </c>
      <c r="G47" s="10" t="s">
        <v>99</v>
      </c>
      <c r="H47" s="10">
        <v>0.69</v>
      </c>
      <c r="I47" s="10">
        <v>1.68</v>
      </c>
      <c r="J47" s="10">
        <v>0.56999999999999995</v>
      </c>
      <c r="K47" s="38">
        <f t="shared" si="5"/>
        <v>1.1591999999999998</v>
      </c>
      <c r="L47" s="38">
        <f t="shared" si="6"/>
        <v>0.66074399999999978</v>
      </c>
      <c r="N47" s="65">
        <f t="shared" si="3"/>
        <v>69.629500000000021</v>
      </c>
      <c r="O47" s="3"/>
      <c r="P47" s="3"/>
      <c r="Q47" s="3"/>
      <c r="R47" s="3"/>
      <c r="S47" s="3"/>
      <c r="T47" s="23"/>
      <c r="U47" s="23">
        <f>22.21+16.8+5.34</f>
        <v>44.350000000000009</v>
      </c>
      <c r="V47" s="4">
        <v>1.57</v>
      </c>
      <c r="W47" s="5">
        <f t="shared" si="8"/>
        <v>69.629500000000021</v>
      </c>
      <c r="X47" s="23"/>
      <c r="Y47" s="23"/>
      <c r="Z47" s="23"/>
      <c r="AA47" s="23"/>
      <c r="AB47" s="23"/>
      <c r="AC47" s="23"/>
    </row>
    <row r="48" spans="1:29" x14ac:dyDescent="0.3">
      <c r="A48" s="3">
        <f t="shared" si="4"/>
        <v>42</v>
      </c>
      <c r="B48" s="3" t="s">
        <v>73</v>
      </c>
      <c r="C48" s="3">
        <v>1419</v>
      </c>
      <c r="D48" s="3" t="s">
        <v>193</v>
      </c>
      <c r="E48" s="10" t="s">
        <v>194</v>
      </c>
      <c r="F48" s="3" t="s">
        <v>100</v>
      </c>
      <c r="G48" s="10" t="s">
        <v>101</v>
      </c>
      <c r="H48" s="10">
        <v>2.1</v>
      </c>
      <c r="I48" s="10">
        <v>2.1</v>
      </c>
      <c r="J48" s="10">
        <v>0.25</v>
      </c>
      <c r="K48" s="38">
        <f t="shared" si="5"/>
        <v>4.41</v>
      </c>
      <c r="L48" s="38">
        <f t="shared" si="6"/>
        <v>1.1025</v>
      </c>
      <c r="N48" s="65">
        <f t="shared" si="3"/>
        <v>177.0182025</v>
      </c>
      <c r="O48" s="3"/>
      <c r="P48" s="3"/>
      <c r="Q48" s="3"/>
      <c r="R48" s="64">
        <v>7.1629999999999994</v>
      </c>
      <c r="S48" s="4">
        <v>2.23</v>
      </c>
      <c r="T48" s="5">
        <v>15.973489999999998</v>
      </c>
      <c r="U48" s="64">
        <v>102.57625</v>
      </c>
      <c r="V48" s="4">
        <v>1.57</v>
      </c>
      <c r="W48" s="5">
        <v>161.0447125</v>
      </c>
      <c r="X48" s="23"/>
      <c r="Y48" s="23"/>
      <c r="Z48" s="23"/>
      <c r="AA48" s="23"/>
      <c r="AB48" s="23"/>
      <c r="AC48" s="23"/>
    </row>
    <row r="49" spans="1:29" x14ac:dyDescent="0.3">
      <c r="A49" s="3">
        <f t="shared" si="4"/>
        <v>43</v>
      </c>
      <c r="B49" s="3" t="s">
        <v>73</v>
      </c>
      <c r="C49" s="3">
        <v>1419</v>
      </c>
      <c r="D49" s="3" t="s">
        <v>193</v>
      </c>
      <c r="E49" s="10" t="s">
        <v>194</v>
      </c>
      <c r="F49" s="3" t="s">
        <v>102</v>
      </c>
      <c r="G49" s="10" t="s">
        <v>103</v>
      </c>
      <c r="H49" s="10">
        <v>0.35</v>
      </c>
      <c r="I49" s="10">
        <v>0.39</v>
      </c>
      <c r="J49" s="10">
        <v>0.5</v>
      </c>
      <c r="K49" s="38">
        <f t="shared" si="5"/>
        <v>0.13649999999999998</v>
      </c>
      <c r="L49" s="38">
        <f t="shared" si="6"/>
        <v>6.8249999999999991E-2</v>
      </c>
      <c r="N49" s="65">
        <f t="shared" si="3"/>
        <v>19.439399999999999</v>
      </c>
      <c r="O49" s="3"/>
      <c r="P49" s="3"/>
      <c r="Q49" s="3"/>
      <c r="R49" s="3"/>
      <c r="S49" s="3"/>
      <c r="T49" s="23"/>
      <c r="U49" s="23">
        <v>7.56</v>
      </c>
      <c r="V49" s="4">
        <v>1.57</v>
      </c>
      <c r="W49" s="5">
        <f t="shared" ref="W49:W65" si="9">U49*V49</f>
        <v>11.869199999999999</v>
      </c>
      <c r="X49" s="23"/>
      <c r="Y49" s="23"/>
      <c r="Z49" s="23"/>
      <c r="AA49" s="23">
        <f>3.9+4.2+2.21+1.9</f>
        <v>12.209999999999999</v>
      </c>
      <c r="AB49" s="23">
        <v>0.62</v>
      </c>
      <c r="AC49" s="5">
        <f>AA49*AB49</f>
        <v>7.5701999999999989</v>
      </c>
    </row>
    <row r="50" spans="1:29" x14ac:dyDescent="0.3">
      <c r="A50" s="3">
        <f t="shared" si="4"/>
        <v>44</v>
      </c>
      <c r="B50" s="3" t="s">
        <v>73</v>
      </c>
      <c r="C50" s="3">
        <v>1427</v>
      </c>
      <c r="D50" s="3" t="s">
        <v>193</v>
      </c>
      <c r="E50" s="10" t="s">
        <v>194</v>
      </c>
      <c r="F50" s="3" t="s">
        <v>104</v>
      </c>
      <c r="G50" s="10" t="s">
        <v>105</v>
      </c>
      <c r="H50" s="10">
        <v>0.5</v>
      </c>
      <c r="I50" s="10">
        <v>0.66</v>
      </c>
      <c r="J50" s="10">
        <v>0.4</v>
      </c>
      <c r="K50" s="38">
        <f t="shared" si="5"/>
        <v>0.33</v>
      </c>
      <c r="L50" s="38">
        <f t="shared" si="6"/>
        <v>0.13200000000000001</v>
      </c>
      <c r="N50" s="65">
        <f t="shared" si="3"/>
        <v>19.439399999999999</v>
      </c>
      <c r="O50" s="3"/>
      <c r="P50" s="3"/>
      <c r="Q50" s="3"/>
      <c r="R50" s="3"/>
      <c r="S50" s="3"/>
      <c r="T50" s="23"/>
      <c r="U50" s="23">
        <v>7.56</v>
      </c>
      <c r="V50" s="4">
        <v>1.57</v>
      </c>
      <c r="W50" s="5">
        <f t="shared" si="9"/>
        <v>11.869199999999999</v>
      </c>
      <c r="X50" s="23"/>
      <c r="Y50" s="23"/>
      <c r="Z50" s="23"/>
      <c r="AA50" s="23">
        <f>3.9+4.2+2.21+1.9</f>
        <v>12.209999999999999</v>
      </c>
      <c r="AB50" s="23">
        <v>0.62</v>
      </c>
      <c r="AC50" s="5">
        <f>AA50*AB50</f>
        <v>7.5701999999999989</v>
      </c>
    </row>
    <row r="51" spans="1:29" x14ac:dyDescent="0.3">
      <c r="A51" s="3">
        <f t="shared" si="4"/>
        <v>45</v>
      </c>
      <c r="B51" s="3" t="s">
        <v>73</v>
      </c>
      <c r="C51" s="3">
        <v>1427</v>
      </c>
      <c r="D51" s="3" t="s">
        <v>193</v>
      </c>
      <c r="E51" s="10" t="s">
        <v>194</v>
      </c>
      <c r="F51" s="3" t="s">
        <v>106</v>
      </c>
      <c r="G51" s="10" t="s">
        <v>107</v>
      </c>
      <c r="H51" s="10">
        <v>0.85</v>
      </c>
      <c r="I51" s="10">
        <v>0.85</v>
      </c>
      <c r="J51" s="10">
        <v>0.25</v>
      </c>
      <c r="K51" s="38">
        <f t="shared" si="5"/>
        <v>0.72249999999999992</v>
      </c>
      <c r="L51" s="38">
        <f t="shared" si="6"/>
        <v>0.18062499999999998</v>
      </c>
      <c r="N51" s="65">
        <f t="shared" si="3"/>
        <v>70.807281000000017</v>
      </c>
      <c r="O51" s="3"/>
      <c r="P51" s="3"/>
      <c r="Q51" s="3"/>
      <c r="R51" s="64">
        <f>0.4*R48</f>
        <v>2.8651999999999997</v>
      </c>
      <c r="S51" s="4">
        <v>2.23</v>
      </c>
      <c r="T51" s="5">
        <f>R51*S51</f>
        <v>6.3893959999999996</v>
      </c>
      <c r="U51" s="64">
        <f>0.4*U48</f>
        <v>41.030500000000004</v>
      </c>
      <c r="V51" s="4">
        <v>1.57</v>
      </c>
      <c r="W51" s="5">
        <f t="shared" si="9"/>
        <v>64.417885000000012</v>
      </c>
      <c r="X51" s="23"/>
      <c r="Y51" s="23"/>
      <c r="Z51" s="23"/>
      <c r="AA51" s="23"/>
      <c r="AB51" s="23"/>
      <c r="AC51" s="23"/>
    </row>
    <row r="52" spans="1:29" x14ac:dyDescent="0.3">
      <c r="A52" s="3">
        <f t="shared" si="4"/>
        <v>46</v>
      </c>
      <c r="B52" s="3" t="s">
        <v>73</v>
      </c>
      <c r="C52" s="3">
        <v>1426</v>
      </c>
      <c r="D52" s="3" t="s">
        <v>193</v>
      </c>
      <c r="E52" s="10" t="s">
        <v>194</v>
      </c>
      <c r="F52" s="3" t="s">
        <v>108</v>
      </c>
      <c r="G52" s="10" t="s">
        <v>109</v>
      </c>
      <c r="H52" s="10">
        <v>0.81</v>
      </c>
      <c r="I52" s="10">
        <v>2.6</v>
      </c>
      <c r="J52" s="10">
        <v>0.49</v>
      </c>
      <c r="K52" s="38">
        <f t="shared" si="5"/>
        <v>2.1060000000000003</v>
      </c>
      <c r="L52" s="38">
        <f t="shared" si="6"/>
        <v>1.0319400000000001</v>
      </c>
      <c r="N52" s="65">
        <f t="shared" si="3"/>
        <v>69.629500000000021</v>
      </c>
      <c r="O52" s="3"/>
      <c r="P52" s="3"/>
      <c r="Q52" s="3"/>
      <c r="R52" s="3"/>
      <c r="S52" s="3"/>
      <c r="T52" s="23"/>
      <c r="U52" s="23">
        <f>22.21+16.8+5.34</f>
        <v>44.350000000000009</v>
      </c>
      <c r="V52" s="4">
        <v>1.57</v>
      </c>
      <c r="W52" s="5">
        <f t="shared" si="9"/>
        <v>69.629500000000021</v>
      </c>
      <c r="X52" s="23"/>
      <c r="Y52" s="23"/>
      <c r="Z52" s="23"/>
      <c r="AA52" s="23"/>
      <c r="AB52" s="23"/>
      <c r="AC52" s="23"/>
    </row>
    <row r="53" spans="1:29" x14ac:dyDescent="0.3">
      <c r="A53" s="3">
        <f t="shared" si="4"/>
        <v>47</v>
      </c>
      <c r="B53" s="3" t="s">
        <v>73</v>
      </c>
      <c r="C53" s="3">
        <v>1426</v>
      </c>
      <c r="D53" s="3" t="s">
        <v>193</v>
      </c>
      <c r="E53" s="10" t="s">
        <v>194</v>
      </c>
      <c r="F53" s="3" t="s">
        <v>110</v>
      </c>
      <c r="G53" s="10" t="s">
        <v>111</v>
      </c>
      <c r="H53" s="10">
        <v>0.81</v>
      </c>
      <c r="I53" s="10">
        <v>2.6</v>
      </c>
      <c r="J53" s="10">
        <v>0.49</v>
      </c>
      <c r="K53" s="38">
        <f t="shared" si="5"/>
        <v>2.1060000000000003</v>
      </c>
      <c r="L53" s="38">
        <f t="shared" si="6"/>
        <v>1.0319400000000001</v>
      </c>
      <c r="N53" s="65">
        <f t="shared" si="3"/>
        <v>69.629500000000021</v>
      </c>
      <c r="O53" s="3"/>
      <c r="P53" s="3"/>
      <c r="Q53" s="3"/>
      <c r="R53" s="3"/>
      <c r="S53" s="3"/>
      <c r="T53" s="23"/>
      <c r="U53" s="23">
        <f>22.21+16.8+5.34</f>
        <v>44.350000000000009</v>
      </c>
      <c r="V53" s="4">
        <v>1.57</v>
      </c>
      <c r="W53" s="5">
        <f t="shared" si="9"/>
        <v>69.629500000000021</v>
      </c>
      <c r="X53" s="23"/>
      <c r="Y53" s="23"/>
      <c r="Z53" s="23"/>
      <c r="AA53" s="23"/>
      <c r="AB53" s="23"/>
      <c r="AC53" s="23"/>
    </row>
    <row r="54" spans="1:29" x14ac:dyDescent="0.3">
      <c r="A54" s="3">
        <f t="shared" si="4"/>
        <v>48</v>
      </c>
      <c r="B54" s="3" t="s">
        <v>112</v>
      </c>
      <c r="C54" s="3">
        <v>1402</v>
      </c>
      <c r="D54" s="3" t="s">
        <v>195</v>
      </c>
      <c r="E54" s="10" t="s">
        <v>196</v>
      </c>
      <c r="F54" s="3" t="s">
        <v>113</v>
      </c>
      <c r="G54" s="10" t="s">
        <v>114</v>
      </c>
      <c r="H54" s="10">
        <v>2.6</v>
      </c>
      <c r="I54" s="10">
        <v>2.6</v>
      </c>
      <c r="J54" s="10">
        <v>0.32</v>
      </c>
      <c r="K54" s="38">
        <f t="shared" si="5"/>
        <v>6.7600000000000007</v>
      </c>
      <c r="L54" s="38">
        <f t="shared" si="6"/>
        <v>2.1632000000000002</v>
      </c>
      <c r="N54" s="65">
        <f t="shared" si="3"/>
        <v>167.70145500000001</v>
      </c>
      <c r="O54" s="3"/>
      <c r="P54" s="3"/>
      <c r="Q54" s="3"/>
      <c r="R54" s="64">
        <v>6.7860000000000005</v>
      </c>
      <c r="S54" s="4">
        <v>2.23</v>
      </c>
      <c r="T54" s="5">
        <f>R54*S54</f>
        <v>15.13278</v>
      </c>
      <c r="U54" s="64">
        <v>97.177500000000009</v>
      </c>
      <c r="V54" s="4">
        <v>1.57</v>
      </c>
      <c r="W54" s="5">
        <f t="shared" si="9"/>
        <v>152.56867500000001</v>
      </c>
      <c r="X54" s="23"/>
      <c r="Y54" s="23"/>
      <c r="Z54" s="23"/>
      <c r="AA54" s="23"/>
      <c r="AB54" s="23"/>
      <c r="AC54" s="23"/>
    </row>
    <row r="55" spans="1:29" x14ac:dyDescent="0.3">
      <c r="A55" s="3">
        <f t="shared" si="4"/>
        <v>49</v>
      </c>
      <c r="B55" s="3" t="s">
        <v>112</v>
      </c>
      <c r="C55" s="3">
        <v>1402</v>
      </c>
      <c r="D55" s="3" t="s">
        <v>195</v>
      </c>
      <c r="E55" s="10" t="s">
        <v>196</v>
      </c>
      <c r="F55" s="3" t="s">
        <v>115</v>
      </c>
      <c r="G55" s="10" t="s">
        <v>116</v>
      </c>
      <c r="H55" s="10">
        <v>1.75</v>
      </c>
      <c r="I55" s="10">
        <v>1.75</v>
      </c>
      <c r="J55" s="10">
        <v>0.44</v>
      </c>
      <c r="K55" s="38">
        <f t="shared" si="5"/>
        <v>3.0625</v>
      </c>
      <c r="L55" s="38">
        <f t="shared" si="6"/>
        <v>1.3474999999999999</v>
      </c>
      <c r="N55" s="65">
        <f t="shared" si="3"/>
        <v>112.35997485000003</v>
      </c>
      <c r="O55" s="3"/>
      <c r="P55" s="3"/>
      <c r="Q55" s="3"/>
      <c r="R55" s="64">
        <v>4.5466200000000008</v>
      </c>
      <c r="S55" s="4">
        <v>2.23</v>
      </c>
      <c r="T55" s="5">
        <f>R55*S55</f>
        <v>10.138962600000001</v>
      </c>
      <c r="U55" s="64">
        <v>65.108925000000013</v>
      </c>
      <c r="V55" s="4">
        <v>1.57</v>
      </c>
      <c r="W55" s="5">
        <f t="shared" si="9"/>
        <v>102.22101225000003</v>
      </c>
      <c r="X55" s="23"/>
      <c r="Y55" s="23"/>
      <c r="Z55" s="23"/>
      <c r="AA55" s="23"/>
      <c r="AB55" s="23"/>
      <c r="AC55" s="23"/>
    </row>
    <row r="56" spans="1:29" x14ac:dyDescent="0.3">
      <c r="A56" s="3">
        <f t="shared" si="4"/>
        <v>50</v>
      </c>
      <c r="B56" s="3" t="s">
        <v>112</v>
      </c>
      <c r="C56" s="3">
        <v>1402</v>
      </c>
      <c r="D56" s="3" t="s">
        <v>195</v>
      </c>
      <c r="E56" s="10" t="s">
        <v>196</v>
      </c>
      <c r="F56" s="3" t="s">
        <v>117</v>
      </c>
      <c r="G56" s="10" t="s">
        <v>118</v>
      </c>
      <c r="H56" s="10">
        <v>2.6</v>
      </c>
      <c r="I56" s="10">
        <v>2.6</v>
      </c>
      <c r="J56" s="10">
        <v>0.32</v>
      </c>
      <c r="K56" s="38">
        <f t="shared" si="5"/>
        <v>6.7600000000000007</v>
      </c>
      <c r="L56" s="38">
        <f t="shared" si="6"/>
        <v>2.1632000000000002</v>
      </c>
      <c r="N56" s="65">
        <f t="shared" si="3"/>
        <v>69.629500000000021</v>
      </c>
      <c r="O56" s="3"/>
      <c r="P56" s="3"/>
      <c r="Q56" s="3"/>
      <c r="R56" s="3"/>
      <c r="S56" s="3"/>
      <c r="T56" s="23"/>
      <c r="U56" s="23">
        <f>22.21+16.8+5.34</f>
        <v>44.350000000000009</v>
      </c>
      <c r="V56" s="4">
        <v>1.57</v>
      </c>
      <c r="W56" s="5">
        <f t="shared" si="9"/>
        <v>69.629500000000021</v>
      </c>
      <c r="X56" s="23"/>
      <c r="Y56" s="23"/>
      <c r="Z56" s="23"/>
      <c r="AA56" s="23"/>
      <c r="AB56" s="23"/>
      <c r="AC56" s="23"/>
    </row>
    <row r="57" spans="1:29" x14ac:dyDescent="0.3">
      <c r="A57" s="3">
        <f t="shared" si="4"/>
        <v>51</v>
      </c>
      <c r="B57" s="3" t="s">
        <v>112</v>
      </c>
      <c r="C57" s="3">
        <v>1402</v>
      </c>
      <c r="D57" s="3" t="s">
        <v>195</v>
      </c>
      <c r="E57" s="10" t="s">
        <v>196</v>
      </c>
      <c r="F57" s="3" t="s">
        <v>119</v>
      </c>
      <c r="G57" s="10" t="s">
        <v>120</v>
      </c>
      <c r="H57" s="10">
        <v>0.35</v>
      </c>
      <c r="I57" s="10">
        <v>0.63</v>
      </c>
      <c r="J57" s="10">
        <v>0.7</v>
      </c>
      <c r="K57" s="38">
        <f t="shared" si="5"/>
        <v>0.22049999999999997</v>
      </c>
      <c r="L57" s="38">
        <f t="shared" si="6"/>
        <v>0.15434999999999996</v>
      </c>
      <c r="N57" s="65">
        <f t="shared" si="3"/>
        <v>27.851800000000011</v>
      </c>
      <c r="O57" s="3"/>
      <c r="P57" s="3"/>
      <c r="Q57" s="3"/>
      <c r="R57" s="3"/>
      <c r="S57" s="3"/>
      <c r="T57" s="23"/>
      <c r="U57" s="23">
        <v>17.740000000000006</v>
      </c>
      <c r="V57" s="4">
        <v>1.57</v>
      </c>
      <c r="W57" s="5">
        <f t="shared" si="9"/>
        <v>27.851800000000011</v>
      </c>
      <c r="X57" s="23"/>
      <c r="Y57" s="23"/>
      <c r="Z57" s="23"/>
      <c r="AA57" s="23"/>
      <c r="AB57" s="23"/>
      <c r="AC57" s="23"/>
    </row>
    <row r="58" spans="1:29" x14ac:dyDescent="0.3">
      <c r="A58" s="3">
        <f t="shared" si="4"/>
        <v>52</v>
      </c>
      <c r="B58" s="3" t="s">
        <v>112</v>
      </c>
      <c r="C58" s="3">
        <v>1402</v>
      </c>
      <c r="D58" s="3" t="s">
        <v>195</v>
      </c>
      <c r="E58" s="10" t="s">
        <v>196</v>
      </c>
      <c r="F58" s="3" t="s">
        <v>121</v>
      </c>
      <c r="G58" s="10" t="s">
        <v>122</v>
      </c>
      <c r="H58" s="10">
        <v>0.4</v>
      </c>
      <c r="I58" s="10">
        <v>0.38</v>
      </c>
      <c r="J58" s="10">
        <v>0.32</v>
      </c>
      <c r="K58" s="38">
        <f t="shared" si="5"/>
        <v>0.15200000000000002</v>
      </c>
      <c r="L58" s="38">
        <f t="shared" si="6"/>
        <v>4.864000000000001E-2</v>
      </c>
      <c r="N58" s="65">
        <f t="shared" si="3"/>
        <v>69.629500000000021</v>
      </c>
      <c r="O58" s="3"/>
      <c r="P58" s="3"/>
      <c r="Q58" s="3"/>
      <c r="R58" s="3"/>
      <c r="S58" s="3"/>
      <c r="T58" s="23"/>
      <c r="U58" s="23">
        <f>22.21+16.8+5.34</f>
        <v>44.350000000000009</v>
      </c>
      <c r="V58" s="4">
        <v>1.57</v>
      </c>
      <c r="W58" s="5">
        <f t="shared" si="9"/>
        <v>69.629500000000021</v>
      </c>
      <c r="X58" s="23"/>
      <c r="Y58" s="23"/>
      <c r="Z58" s="23"/>
      <c r="AA58" s="23"/>
      <c r="AB58" s="23"/>
      <c r="AC58" s="23"/>
    </row>
    <row r="59" spans="1:29" x14ac:dyDescent="0.3">
      <c r="A59" s="3">
        <f t="shared" si="4"/>
        <v>53</v>
      </c>
      <c r="B59" s="3" t="s">
        <v>112</v>
      </c>
      <c r="C59" s="3">
        <v>1402</v>
      </c>
      <c r="D59" s="3" t="s">
        <v>195</v>
      </c>
      <c r="E59" s="10" t="s">
        <v>196</v>
      </c>
      <c r="F59" s="3" t="s">
        <v>123</v>
      </c>
      <c r="G59" s="10" t="s">
        <v>124</v>
      </c>
      <c r="H59" s="10">
        <v>0.63</v>
      </c>
      <c r="I59" s="10">
        <v>1.63</v>
      </c>
      <c r="J59" s="10">
        <v>0.44</v>
      </c>
      <c r="K59" s="38">
        <f t="shared" si="5"/>
        <v>1.0268999999999999</v>
      </c>
      <c r="L59" s="38">
        <f t="shared" si="6"/>
        <v>0.45183599999999996</v>
      </c>
      <c r="N59" s="65">
        <f t="shared" si="3"/>
        <v>69.629500000000021</v>
      </c>
      <c r="O59" s="3"/>
      <c r="P59" s="3"/>
      <c r="Q59" s="3"/>
      <c r="R59" s="3"/>
      <c r="S59" s="3"/>
      <c r="T59" s="23"/>
      <c r="U59" s="23">
        <f>22.21+16.8+5.34</f>
        <v>44.350000000000009</v>
      </c>
      <c r="V59" s="4">
        <v>1.57</v>
      </c>
      <c r="W59" s="5">
        <f t="shared" si="9"/>
        <v>69.629500000000021</v>
      </c>
      <c r="X59" s="23"/>
      <c r="Y59" s="23"/>
      <c r="Z59" s="23"/>
      <c r="AA59" s="23"/>
      <c r="AB59" s="23"/>
      <c r="AC59" s="23"/>
    </row>
    <row r="60" spans="1:29" x14ac:dyDescent="0.3">
      <c r="A60" s="3">
        <f t="shared" si="4"/>
        <v>54</v>
      </c>
      <c r="B60" s="3" t="s">
        <v>112</v>
      </c>
      <c r="C60" s="3">
        <v>1403</v>
      </c>
      <c r="D60" s="3" t="s">
        <v>195</v>
      </c>
      <c r="E60" s="10" t="s">
        <v>196</v>
      </c>
      <c r="F60" s="3" t="s">
        <v>125</v>
      </c>
      <c r="G60" s="10" t="s">
        <v>126</v>
      </c>
      <c r="H60" s="10">
        <v>1.2</v>
      </c>
      <c r="I60" s="10">
        <v>2.5</v>
      </c>
      <c r="J60" s="10">
        <v>0.4</v>
      </c>
      <c r="K60" s="38">
        <f t="shared" si="5"/>
        <v>3</v>
      </c>
      <c r="L60" s="38">
        <f t="shared" si="6"/>
        <v>1.2000000000000002</v>
      </c>
      <c r="N60" s="65">
        <f t="shared" si="3"/>
        <v>159.31638225</v>
      </c>
      <c r="O60" s="3"/>
      <c r="P60" s="3"/>
      <c r="Q60" s="3"/>
      <c r="R60" s="64">
        <v>6.4466999999999999</v>
      </c>
      <c r="S60" s="4">
        <v>2.23</v>
      </c>
      <c r="T60" s="5">
        <f>R60*S60</f>
        <v>14.376140999999999</v>
      </c>
      <c r="U60" s="64">
        <v>92.318624999999997</v>
      </c>
      <c r="V60" s="4">
        <v>1.57</v>
      </c>
      <c r="W60" s="5">
        <f t="shared" si="9"/>
        <v>144.94024125000001</v>
      </c>
      <c r="X60" s="23"/>
      <c r="Y60" s="23"/>
      <c r="Z60" s="23"/>
      <c r="AA60" s="23"/>
      <c r="AB60" s="23"/>
      <c r="AC60" s="23"/>
    </row>
    <row r="61" spans="1:29" x14ac:dyDescent="0.3">
      <c r="A61" s="3">
        <f t="shared" si="4"/>
        <v>55</v>
      </c>
      <c r="B61" s="3" t="s">
        <v>112</v>
      </c>
      <c r="C61" s="3">
        <v>1403</v>
      </c>
      <c r="D61" s="3" t="s">
        <v>195</v>
      </c>
      <c r="E61" s="10" t="s">
        <v>196</v>
      </c>
      <c r="F61" s="3" t="s">
        <v>127</v>
      </c>
      <c r="G61" s="10" t="s">
        <v>128</v>
      </c>
      <c r="H61" s="10">
        <v>1.4</v>
      </c>
      <c r="I61" s="10">
        <v>3.6</v>
      </c>
      <c r="J61" s="10">
        <v>0.3</v>
      </c>
      <c r="K61" s="38">
        <f t="shared" si="5"/>
        <v>5.04</v>
      </c>
      <c r="L61" s="38">
        <f t="shared" si="6"/>
        <v>1.512</v>
      </c>
      <c r="N61" s="65">
        <f t="shared" si="3"/>
        <v>225.53403237000001</v>
      </c>
      <c r="O61" s="3"/>
      <c r="P61" s="3"/>
      <c r="Q61" s="3"/>
      <c r="R61" s="64">
        <v>7.5426389999999994</v>
      </c>
      <c r="S61" s="4">
        <v>2.23</v>
      </c>
      <c r="T61" s="5">
        <f>R61*S61</f>
        <v>16.82008497</v>
      </c>
      <c r="U61" s="64">
        <v>132.93881999999999</v>
      </c>
      <c r="V61" s="4">
        <v>1.57</v>
      </c>
      <c r="W61" s="5">
        <f t="shared" si="9"/>
        <v>208.7139474</v>
      </c>
      <c r="X61" s="23"/>
      <c r="Y61" s="23"/>
      <c r="Z61" s="23"/>
      <c r="AA61" s="23"/>
      <c r="AB61" s="23"/>
      <c r="AC61" s="23"/>
    </row>
    <row r="62" spans="1:29" x14ac:dyDescent="0.3">
      <c r="A62" s="39">
        <f t="shared" si="4"/>
        <v>56</v>
      </c>
      <c r="B62" s="39" t="s">
        <v>112</v>
      </c>
      <c r="C62" s="39">
        <v>1403</v>
      </c>
      <c r="D62" s="39" t="s">
        <v>195</v>
      </c>
      <c r="E62" s="40" t="s">
        <v>196</v>
      </c>
      <c r="F62" s="39" t="s">
        <v>129</v>
      </c>
      <c r="G62" s="40" t="s">
        <v>130</v>
      </c>
      <c r="H62" s="40">
        <v>0.4</v>
      </c>
      <c r="I62" s="40">
        <v>0.5</v>
      </c>
      <c r="J62" s="40">
        <v>0.45</v>
      </c>
      <c r="K62" s="54">
        <f t="shared" si="5"/>
        <v>0.2</v>
      </c>
      <c r="L62" s="54">
        <f t="shared" si="6"/>
        <v>9.0000000000000011E-2</v>
      </c>
      <c r="N62" s="65">
        <f t="shared" si="3"/>
        <v>69.629500000000021</v>
      </c>
      <c r="O62" s="3"/>
      <c r="P62" s="3"/>
      <c r="Q62" s="3"/>
      <c r="R62" s="3"/>
      <c r="S62" s="3"/>
      <c r="T62" s="23"/>
      <c r="U62" s="23">
        <f>22.21+16.8+5.34</f>
        <v>44.350000000000009</v>
      </c>
      <c r="V62" s="4">
        <v>1.57</v>
      </c>
      <c r="W62" s="5">
        <f t="shared" si="9"/>
        <v>69.629500000000021</v>
      </c>
      <c r="X62" s="23"/>
      <c r="Y62" s="23"/>
      <c r="Z62" s="23"/>
      <c r="AA62" s="23"/>
      <c r="AB62" s="23"/>
      <c r="AC62" s="23"/>
    </row>
    <row r="63" spans="1:29" x14ac:dyDescent="0.3">
      <c r="A63" s="39">
        <f t="shared" si="4"/>
        <v>57</v>
      </c>
      <c r="B63" s="39" t="s">
        <v>112</v>
      </c>
      <c r="C63" s="39">
        <v>1403</v>
      </c>
      <c r="D63" s="39" t="s">
        <v>195</v>
      </c>
      <c r="E63" s="40" t="s">
        <v>196</v>
      </c>
      <c r="F63" s="39" t="s">
        <v>131</v>
      </c>
      <c r="G63" s="40" t="s">
        <v>132</v>
      </c>
      <c r="H63" s="40">
        <v>0.72</v>
      </c>
      <c r="I63" s="40">
        <v>1.65</v>
      </c>
      <c r="J63" s="40">
        <v>0.34</v>
      </c>
      <c r="K63" s="54">
        <f t="shared" si="5"/>
        <v>1.1879999999999999</v>
      </c>
      <c r="L63" s="54">
        <f t="shared" si="6"/>
        <v>0.40392</v>
      </c>
      <c r="N63" s="65">
        <f t="shared" si="3"/>
        <v>69.629500000000021</v>
      </c>
      <c r="O63" s="3"/>
      <c r="P63" s="3"/>
      <c r="Q63" s="3"/>
      <c r="R63" s="3"/>
      <c r="S63" s="3"/>
      <c r="T63" s="23"/>
      <c r="U63" s="23">
        <f>22.21+16.8+5.34</f>
        <v>44.350000000000009</v>
      </c>
      <c r="V63" s="4">
        <v>1.57</v>
      </c>
      <c r="W63" s="5">
        <f t="shared" si="9"/>
        <v>69.629500000000021</v>
      </c>
      <c r="X63" s="23"/>
      <c r="Y63" s="23"/>
      <c r="Z63" s="23"/>
      <c r="AA63" s="23"/>
      <c r="AB63" s="23"/>
      <c r="AC63" s="23"/>
    </row>
    <row r="64" spans="1:29" x14ac:dyDescent="0.3">
      <c r="A64" s="3">
        <f t="shared" si="4"/>
        <v>58</v>
      </c>
      <c r="B64" s="3" t="s">
        <v>112</v>
      </c>
      <c r="C64" s="3">
        <v>1429</v>
      </c>
      <c r="D64" s="3" t="s">
        <v>195</v>
      </c>
      <c r="E64" s="10" t="s">
        <v>196</v>
      </c>
      <c r="F64" s="3" t="s">
        <v>133</v>
      </c>
      <c r="G64" s="10" t="s">
        <v>134</v>
      </c>
      <c r="H64" s="10">
        <v>2.6</v>
      </c>
      <c r="I64" s="10">
        <v>2.75</v>
      </c>
      <c r="J64" s="10">
        <v>0.4</v>
      </c>
      <c r="K64" s="38">
        <f t="shared" si="5"/>
        <v>7.15</v>
      </c>
      <c r="L64" s="38">
        <f t="shared" si="6"/>
        <v>2.8600000000000003</v>
      </c>
      <c r="N64" s="65">
        <f t="shared" si="3"/>
        <v>242.23543500000002</v>
      </c>
      <c r="O64" s="3"/>
      <c r="P64" s="3"/>
      <c r="Q64" s="3"/>
      <c r="R64" s="64">
        <v>9.8019999999999996</v>
      </c>
      <c r="S64" s="4">
        <v>2.23</v>
      </c>
      <c r="T64" s="5">
        <f>R64*S64</f>
        <v>21.858459999999997</v>
      </c>
      <c r="U64" s="94">
        <v>140.36750000000001</v>
      </c>
      <c r="V64" s="4">
        <v>1.57</v>
      </c>
      <c r="W64" s="5">
        <f t="shared" si="9"/>
        <v>220.37697500000002</v>
      </c>
      <c r="X64" s="23"/>
      <c r="Y64" s="23"/>
      <c r="Z64" s="23"/>
      <c r="AA64" s="23"/>
      <c r="AB64" s="23"/>
      <c r="AC64" s="23"/>
    </row>
    <row r="65" spans="1:29" x14ac:dyDescent="0.3">
      <c r="A65" s="3">
        <f t="shared" si="4"/>
        <v>59</v>
      </c>
      <c r="B65" s="3" t="s">
        <v>137</v>
      </c>
      <c r="C65" s="3">
        <v>1401</v>
      </c>
      <c r="D65" s="3" t="s">
        <v>195</v>
      </c>
      <c r="E65" s="10" t="s">
        <v>196</v>
      </c>
      <c r="F65" s="3" t="s">
        <v>135</v>
      </c>
      <c r="G65" s="10" t="s">
        <v>136</v>
      </c>
      <c r="H65" s="10">
        <v>0.7</v>
      </c>
      <c r="I65" s="10">
        <v>1.65</v>
      </c>
      <c r="J65" s="10">
        <v>0.6</v>
      </c>
      <c r="K65" s="38">
        <f t="shared" si="5"/>
        <v>1.1549999999999998</v>
      </c>
      <c r="L65" s="38">
        <f t="shared" si="6"/>
        <v>0.69299999999999984</v>
      </c>
      <c r="N65" s="65">
        <f t="shared" si="3"/>
        <v>69.629500000000021</v>
      </c>
      <c r="O65" s="3"/>
      <c r="P65" s="3"/>
      <c r="Q65" s="3"/>
      <c r="R65" s="3"/>
      <c r="S65" s="3"/>
      <c r="T65" s="23"/>
      <c r="U65" s="23">
        <f>22.21+16.8+5.34</f>
        <v>44.350000000000009</v>
      </c>
      <c r="V65" s="4">
        <v>1.57</v>
      </c>
      <c r="W65" s="5">
        <f t="shared" si="9"/>
        <v>69.629500000000021</v>
      </c>
      <c r="X65" s="23"/>
      <c r="Y65" s="23"/>
      <c r="Z65" s="23"/>
      <c r="AA65" s="23"/>
      <c r="AB65" s="23"/>
      <c r="AC65" s="23"/>
    </row>
    <row r="66" spans="1:29" x14ac:dyDescent="0.3">
      <c r="A66" s="3">
        <f t="shared" si="4"/>
        <v>60</v>
      </c>
      <c r="B66" s="3" t="s">
        <v>137</v>
      </c>
      <c r="C66" s="3"/>
      <c r="D66" s="3" t="s">
        <v>195</v>
      </c>
      <c r="E66" s="10" t="s">
        <v>196</v>
      </c>
      <c r="F66" s="3"/>
      <c r="G66" s="10" t="s">
        <v>347</v>
      </c>
      <c r="H66" s="10">
        <v>3.01</v>
      </c>
      <c r="I66" s="10">
        <v>84</v>
      </c>
      <c r="J66" s="10">
        <v>0.3</v>
      </c>
      <c r="K66" s="38">
        <f t="shared" si="5"/>
        <v>252.83999999999997</v>
      </c>
      <c r="L66" s="38">
        <f t="shared" si="6"/>
        <v>75.85199999999999</v>
      </c>
      <c r="N66" s="65">
        <f t="shared" si="3"/>
        <v>3135.2159999999999</v>
      </c>
      <c r="O66" s="3"/>
      <c r="P66" s="3"/>
      <c r="Q66" s="3"/>
      <c r="R66" s="3"/>
      <c r="S66" s="3"/>
      <c r="T66" s="23"/>
      <c r="U66" s="23"/>
      <c r="V66" s="23"/>
      <c r="W66" s="23"/>
      <c r="X66" s="23"/>
      <c r="Y66" s="23"/>
      <c r="Z66" s="23"/>
      <c r="AA66" s="73">
        <f>2528.4*2</f>
        <v>5056.8</v>
      </c>
      <c r="AB66" s="73">
        <v>0.62</v>
      </c>
      <c r="AC66" s="74">
        <f>AA66*AB66</f>
        <v>3135.2159999999999</v>
      </c>
    </row>
    <row r="67" spans="1:29" x14ac:dyDescent="0.3">
      <c r="A67" s="3">
        <f t="shared" si="4"/>
        <v>61</v>
      </c>
      <c r="B67" s="3" t="s">
        <v>137</v>
      </c>
      <c r="C67" s="3"/>
      <c r="D67" s="3" t="s">
        <v>195</v>
      </c>
      <c r="E67" s="10" t="s">
        <v>196</v>
      </c>
      <c r="F67" s="3"/>
      <c r="G67" s="10" t="s">
        <v>348</v>
      </c>
      <c r="H67" s="10">
        <v>3.01</v>
      </c>
      <c r="I67" s="10">
        <v>12</v>
      </c>
      <c r="J67" s="10">
        <v>0.3</v>
      </c>
      <c r="K67" s="38">
        <f t="shared" si="5"/>
        <v>36.119999999999997</v>
      </c>
      <c r="L67" s="38">
        <f t="shared" si="6"/>
        <v>10.835999999999999</v>
      </c>
      <c r="N67" s="65">
        <f t="shared" si="3"/>
        <v>438.93023999999997</v>
      </c>
      <c r="O67" s="3"/>
      <c r="P67" s="3"/>
      <c r="Q67" s="3"/>
      <c r="R67" s="3"/>
      <c r="S67" s="3"/>
      <c r="T67" s="23"/>
      <c r="U67" s="23"/>
      <c r="V67" s="23"/>
      <c r="W67" s="23"/>
      <c r="X67" s="23"/>
      <c r="Y67" s="23"/>
      <c r="Z67" s="23"/>
      <c r="AA67" s="75">
        <f>353.976*2</f>
        <v>707.952</v>
      </c>
      <c r="AB67" s="73">
        <v>0.62</v>
      </c>
      <c r="AC67" s="74">
        <f>AA67*AB67</f>
        <v>438.93023999999997</v>
      </c>
    </row>
    <row r="68" spans="1:29" x14ac:dyDescent="0.3">
      <c r="A68" s="3">
        <f t="shared" si="4"/>
        <v>62</v>
      </c>
      <c r="B68" s="3" t="s">
        <v>140</v>
      </c>
      <c r="C68" s="3">
        <v>1461</v>
      </c>
      <c r="D68" s="3" t="s">
        <v>197</v>
      </c>
      <c r="E68" s="10" t="s">
        <v>198</v>
      </c>
      <c r="F68" s="3" t="s">
        <v>138</v>
      </c>
      <c r="G68" s="10" t="s">
        <v>139</v>
      </c>
      <c r="H68" s="10">
        <v>0.8</v>
      </c>
      <c r="I68" s="10">
        <v>2.2999999999999998</v>
      </c>
      <c r="J68" s="10">
        <v>0.48</v>
      </c>
      <c r="K68" s="38">
        <f t="shared" si="5"/>
        <v>1.8399999999999999</v>
      </c>
      <c r="L68" s="38">
        <f t="shared" si="6"/>
        <v>0.88319999999999987</v>
      </c>
      <c r="N68" s="65">
        <f t="shared" si="3"/>
        <v>97.481300000000019</v>
      </c>
      <c r="O68" s="3"/>
      <c r="P68" s="3"/>
      <c r="Q68" s="3"/>
      <c r="R68" s="3"/>
      <c r="S68" s="3"/>
      <c r="T68" s="23"/>
      <c r="U68" s="23">
        <v>62.090000000000011</v>
      </c>
      <c r="V68" s="4">
        <v>1.57</v>
      </c>
      <c r="W68" s="5">
        <f t="shared" ref="W68:W76" si="10">U68*V68</f>
        <v>97.481300000000019</v>
      </c>
      <c r="X68" s="23"/>
      <c r="Y68" s="23"/>
      <c r="Z68" s="23"/>
      <c r="AA68" s="23"/>
      <c r="AB68" s="23"/>
      <c r="AC68" s="23"/>
    </row>
    <row r="69" spans="1:29" x14ac:dyDescent="0.3">
      <c r="A69" s="3">
        <f t="shared" si="4"/>
        <v>63</v>
      </c>
      <c r="B69" s="3" t="s">
        <v>140</v>
      </c>
      <c r="C69" s="3">
        <v>1437</v>
      </c>
      <c r="D69" s="3" t="s">
        <v>197</v>
      </c>
      <c r="E69" s="10" t="s">
        <v>198</v>
      </c>
      <c r="F69" s="3" t="s">
        <v>141</v>
      </c>
      <c r="G69" s="10" t="s">
        <v>142</v>
      </c>
      <c r="H69" s="10">
        <v>0.7</v>
      </c>
      <c r="I69" s="10">
        <v>1.95</v>
      </c>
      <c r="J69" s="10">
        <v>0.33</v>
      </c>
      <c r="K69" s="38">
        <f t="shared" si="5"/>
        <v>1.365</v>
      </c>
      <c r="L69" s="38">
        <f t="shared" si="6"/>
        <v>0.45045000000000002</v>
      </c>
      <c r="N69" s="65">
        <f t="shared" si="3"/>
        <v>77.985040000000026</v>
      </c>
      <c r="O69" s="3"/>
      <c r="P69" s="3"/>
      <c r="Q69" s="3"/>
      <c r="R69" s="3"/>
      <c r="S69" s="3"/>
      <c r="T69" s="23"/>
      <c r="U69" s="70">
        <v>49.672000000000011</v>
      </c>
      <c r="V69" s="4">
        <v>1.57</v>
      </c>
      <c r="W69" s="5">
        <f t="shared" si="10"/>
        <v>77.985040000000026</v>
      </c>
      <c r="X69" s="23"/>
      <c r="Y69" s="23"/>
      <c r="Z69" s="23"/>
      <c r="AA69" s="23"/>
      <c r="AB69" s="23"/>
      <c r="AC69" s="23"/>
    </row>
    <row r="70" spans="1:29" x14ac:dyDescent="0.3">
      <c r="A70" s="3">
        <f t="shared" si="4"/>
        <v>64</v>
      </c>
      <c r="B70" s="3" t="s">
        <v>140</v>
      </c>
      <c r="C70" s="3">
        <v>1460</v>
      </c>
      <c r="D70" s="3" t="s">
        <v>197</v>
      </c>
      <c r="E70" s="10" t="s">
        <v>198</v>
      </c>
      <c r="F70" s="3" t="s">
        <v>143</v>
      </c>
      <c r="G70" s="10" t="s">
        <v>144</v>
      </c>
      <c r="H70" s="10">
        <v>1.87</v>
      </c>
      <c r="I70" s="10">
        <v>1.87</v>
      </c>
      <c r="J70" s="10">
        <v>0.34</v>
      </c>
      <c r="K70" s="38">
        <f t="shared" si="5"/>
        <v>3.4969000000000006</v>
      </c>
      <c r="L70" s="38">
        <f t="shared" si="6"/>
        <v>1.1889460000000003</v>
      </c>
      <c r="N70" s="65">
        <f t="shared" si="3"/>
        <v>210.55960800000008</v>
      </c>
      <c r="O70" s="3"/>
      <c r="P70" s="3"/>
      <c r="Q70" s="3"/>
      <c r="R70" s="3"/>
      <c r="S70" s="3"/>
      <c r="T70" s="23"/>
      <c r="U70" s="70">
        <v>134.11440000000005</v>
      </c>
      <c r="V70" s="4">
        <v>1.57</v>
      </c>
      <c r="W70" s="5">
        <f t="shared" si="10"/>
        <v>210.55960800000008</v>
      </c>
      <c r="X70" s="23"/>
      <c r="Y70" s="23"/>
      <c r="Z70" s="23"/>
      <c r="AA70" s="23"/>
      <c r="AB70" s="23"/>
      <c r="AC70" s="23"/>
    </row>
    <row r="71" spans="1:29" x14ac:dyDescent="0.3">
      <c r="A71" s="3">
        <f t="shared" si="4"/>
        <v>65</v>
      </c>
      <c r="B71" s="3" t="s">
        <v>140</v>
      </c>
      <c r="C71" s="3">
        <v>1460</v>
      </c>
      <c r="D71" s="3" t="s">
        <v>197</v>
      </c>
      <c r="E71" s="10" t="s">
        <v>198</v>
      </c>
      <c r="F71" s="3" t="s">
        <v>145</v>
      </c>
      <c r="G71" s="10" t="s">
        <v>146</v>
      </c>
      <c r="H71" s="10">
        <v>1.87</v>
      </c>
      <c r="I71" s="10">
        <v>1.87</v>
      </c>
      <c r="J71" s="10">
        <v>0.34</v>
      </c>
      <c r="K71" s="38">
        <f t="shared" si="5"/>
        <v>3.4969000000000006</v>
      </c>
      <c r="L71" s="38">
        <f t="shared" si="6"/>
        <v>1.1889460000000003</v>
      </c>
      <c r="N71" s="65">
        <f t="shared" si="3"/>
        <v>210.55960800000008</v>
      </c>
      <c r="O71" s="3"/>
      <c r="P71" s="3"/>
      <c r="Q71" s="3"/>
      <c r="R71" s="3"/>
      <c r="S71" s="3"/>
      <c r="T71" s="23"/>
      <c r="U71" s="70">
        <v>134.11440000000005</v>
      </c>
      <c r="V71" s="4">
        <v>1.57</v>
      </c>
      <c r="W71" s="5">
        <f t="shared" si="10"/>
        <v>210.55960800000008</v>
      </c>
      <c r="X71" s="23"/>
      <c r="Y71" s="23"/>
      <c r="Z71" s="23"/>
      <c r="AA71" s="23"/>
      <c r="AB71" s="23"/>
      <c r="AC71" s="23"/>
    </row>
    <row r="72" spans="1:29" x14ac:dyDescent="0.3">
      <c r="A72" s="3">
        <f t="shared" si="4"/>
        <v>66</v>
      </c>
      <c r="B72" s="3" t="s">
        <v>149</v>
      </c>
      <c r="C72" s="3">
        <v>1491</v>
      </c>
      <c r="D72" s="3" t="s">
        <v>197</v>
      </c>
      <c r="E72" s="10" t="s">
        <v>198</v>
      </c>
      <c r="F72" s="3" t="s">
        <v>147</v>
      </c>
      <c r="G72" s="10" t="s">
        <v>148</v>
      </c>
      <c r="H72" s="10">
        <v>0.5</v>
      </c>
      <c r="I72" s="10">
        <v>0.8</v>
      </c>
      <c r="J72" s="10">
        <v>0.3</v>
      </c>
      <c r="K72" s="38">
        <f t="shared" si="5"/>
        <v>0.4</v>
      </c>
      <c r="L72" s="38">
        <f t="shared" si="6"/>
        <v>0.12</v>
      </c>
      <c r="N72" s="65">
        <f t="shared" ref="N72:N89" si="11">Q72+T72+W72+Z72+AC72</f>
        <v>31.973866400000006</v>
      </c>
      <c r="O72" s="3"/>
      <c r="P72" s="3"/>
      <c r="Q72" s="3"/>
      <c r="R72" s="3"/>
      <c r="S72" s="3"/>
      <c r="T72" s="23"/>
      <c r="U72" s="70">
        <v>20.365520000000004</v>
      </c>
      <c r="V72" s="4">
        <v>1.57</v>
      </c>
      <c r="W72" s="5">
        <f t="shared" si="10"/>
        <v>31.973866400000006</v>
      </c>
      <c r="X72" s="23"/>
      <c r="Y72" s="23"/>
      <c r="Z72" s="23"/>
      <c r="AA72" s="23"/>
      <c r="AB72" s="23"/>
      <c r="AC72" s="23"/>
    </row>
    <row r="73" spans="1:29" x14ac:dyDescent="0.3">
      <c r="A73" s="3">
        <f t="shared" ref="A73:A89" si="12">A72+1</f>
        <v>67</v>
      </c>
      <c r="B73" s="3" t="s">
        <v>149</v>
      </c>
      <c r="C73" s="3">
        <v>1491</v>
      </c>
      <c r="D73" s="3" t="s">
        <v>197</v>
      </c>
      <c r="E73" s="10" t="s">
        <v>198</v>
      </c>
      <c r="F73" s="3" t="s">
        <v>150</v>
      </c>
      <c r="G73" s="10" t="s">
        <v>151</v>
      </c>
      <c r="H73" s="10">
        <v>0.5</v>
      </c>
      <c r="I73" s="10">
        <v>0.8</v>
      </c>
      <c r="J73" s="10">
        <v>0.3</v>
      </c>
      <c r="K73" s="38">
        <f t="shared" si="5"/>
        <v>0.4</v>
      </c>
      <c r="L73" s="38">
        <f t="shared" si="6"/>
        <v>0.12</v>
      </c>
      <c r="N73" s="65">
        <f t="shared" si="11"/>
        <v>31.973866400000006</v>
      </c>
      <c r="O73" s="3"/>
      <c r="P73" s="3"/>
      <c r="Q73" s="3"/>
      <c r="R73" s="3"/>
      <c r="S73" s="3"/>
      <c r="T73" s="23"/>
      <c r="U73" s="70">
        <v>20.365520000000004</v>
      </c>
      <c r="V73" s="4">
        <v>1.57</v>
      </c>
      <c r="W73" s="5">
        <f t="shared" si="10"/>
        <v>31.973866400000006</v>
      </c>
      <c r="X73" s="23"/>
      <c r="Y73" s="23"/>
      <c r="Z73" s="23"/>
      <c r="AA73" s="23"/>
      <c r="AB73" s="23"/>
      <c r="AC73" s="23"/>
    </row>
    <row r="74" spans="1:29" x14ac:dyDescent="0.3">
      <c r="A74" s="3">
        <f t="shared" si="12"/>
        <v>68</v>
      </c>
      <c r="B74" s="3" t="s">
        <v>149</v>
      </c>
      <c r="C74" s="3">
        <v>1492</v>
      </c>
      <c r="D74" s="3" t="s">
        <v>197</v>
      </c>
      <c r="E74" s="10" t="s">
        <v>198</v>
      </c>
      <c r="F74" s="3" t="s">
        <v>152</v>
      </c>
      <c r="G74" s="10" t="s">
        <v>153</v>
      </c>
      <c r="H74" s="10">
        <v>0.71</v>
      </c>
      <c r="I74" s="10">
        <v>1.77</v>
      </c>
      <c r="J74" s="10">
        <v>0.35</v>
      </c>
      <c r="K74" s="38">
        <f t="shared" si="5"/>
        <v>1.2566999999999999</v>
      </c>
      <c r="L74" s="38">
        <f t="shared" si="6"/>
        <v>0.43984499999999993</v>
      </c>
      <c r="N74" s="65">
        <f t="shared" si="11"/>
        <v>77.985040000000026</v>
      </c>
      <c r="O74" s="3"/>
      <c r="P74" s="3"/>
      <c r="Q74" s="3"/>
      <c r="R74" s="3"/>
      <c r="S74" s="3"/>
      <c r="T74" s="23"/>
      <c r="U74" s="70">
        <v>49.672000000000011</v>
      </c>
      <c r="V74" s="4">
        <v>1.57</v>
      </c>
      <c r="W74" s="5">
        <f t="shared" si="10"/>
        <v>77.985040000000026</v>
      </c>
      <c r="X74" s="23"/>
      <c r="Y74" s="23"/>
      <c r="Z74" s="23"/>
      <c r="AA74" s="23"/>
      <c r="AB74" s="23"/>
      <c r="AC74" s="23"/>
    </row>
    <row r="75" spans="1:29" x14ac:dyDescent="0.3">
      <c r="A75" s="3">
        <f t="shared" si="12"/>
        <v>69</v>
      </c>
      <c r="B75" s="3" t="s">
        <v>149</v>
      </c>
      <c r="C75" s="3">
        <v>1492</v>
      </c>
      <c r="D75" s="3" t="s">
        <v>197</v>
      </c>
      <c r="E75" s="10" t="s">
        <v>198</v>
      </c>
      <c r="F75" s="3" t="s">
        <v>154</v>
      </c>
      <c r="G75" s="10" t="s">
        <v>155</v>
      </c>
      <c r="H75" s="10">
        <v>0.75</v>
      </c>
      <c r="I75" s="10">
        <v>1.8</v>
      </c>
      <c r="J75" s="10">
        <v>0.45</v>
      </c>
      <c r="K75" s="38">
        <f t="shared" si="5"/>
        <v>1.35</v>
      </c>
      <c r="L75" s="38">
        <f t="shared" si="6"/>
        <v>0.60750000000000004</v>
      </c>
      <c r="N75" s="65">
        <f t="shared" si="11"/>
        <v>77.985040000000026</v>
      </c>
      <c r="O75" s="3"/>
      <c r="P75" s="3"/>
      <c r="Q75" s="3"/>
      <c r="R75" s="3"/>
      <c r="S75" s="3"/>
      <c r="T75" s="23"/>
      <c r="U75" s="70">
        <v>49.672000000000011</v>
      </c>
      <c r="V75" s="4">
        <v>1.57</v>
      </c>
      <c r="W75" s="5">
        <f t="shared" si="10"/>
        <v>77.985040000000026</v>
      </c>
      <c r="X75" s="23"/>
      <c r="Y75" s="23"/>
      <c r="Z75" s="23"/>
      <c r="AA75" s="23"/>
      <c r="AB75" s="23"/>
      <c r="AC75" s="23"/>
    </row>
    <row r="76" spans="1:29" x14ac:dyDescent="0.3">
      <c r="A76" s="3">
        <f t="shared" si="12"/>
        <v>70</v>
      </c>
      <c r="B76" s="3" t="s">
        <v>149</v>
      </c>
      <c r="C76" s="3">
        <v>1492</v>
      </c>
      <c r="D76" s="3" t="s">
        <v>197</v>
      </c>
      <c r="E76" s="10" t="s">
        <v>198</v>
      </c>
      <c r="F76" s="3" t="s">
        <v>156</v>
      </c>
      <c r="G76" s="10" t="s">
        <v>157</v>
      </c>
      <c r="H76" s="10">
        <v>0.76</v>
      </c>
      <c r="I76" s="10">
        <v>0.8</v>
      </c>
      <c r="J76" s="10">
        <v>0.12</v>
      </c>
      <c r="K76" s="38">
        <f t="shared" si="5"/>
        <v>0.6080000000000001</v>
      </c>
      <c r="L76" s="38">
        <f t="shared" si="6"/>
        <v>7.2960000000000011E-2</v>
      </c>
      <c r="N76" s="65">
        <f t="shared" si="11"/>
        <v>31.973866400000006</v>
      </c>
      <c r="O76" s="3"/>
      <c r="P76" s="3"/>
      <c r="Q76" s="3"/>
      <c r="R76" s="3"/>
      <c r="S76" s="3"/>
      <c r="T76" s="23"/>
      <c r="U76" s="70">
        <v>20.365520000000004</v>
      </c>
      <c r="V76" s="4">
        <v>1.57</v>
      </c>
      <c r="W76" s="5">
        <f t="shared" si="10"/>
        <v>31.973866400000006</v>
      </c>
      <c r="X76" s="23"/>
      <c r="Y76" s="23"/>
      <c r="Z76" s="23"/>
      <c r="AA76" s="23"/>
      <c r="AB76" s="23"/>
      <c r="AC76" s="23"/>
    </row>
    <row r="77" spans="1:29" x14ac:dyDescent="0.3">
      <c r="A77" s="3">
        <f t="shared" si="12"/>
        <v>71</v>
      </c>
      <c r="B77" s="3" t="s">
        <v>149</v>
      </c>
      <c r="C77" s="3">
        <v>1481</v>
      </c>
      <c r="D77" s="3" t="s">
        <v>197</v>
      </c>
      <c r="E77" s="10" t="s">
        <v>198</v>
      </c>
      <c r="F77" s="3" t="s">
        <v>158</v>
      </c>
      <c r="G77" s="10" t="s">
        <v>159</v>
      </c>
      <c r="H77" s="10">
        <v>0.71</v>
      </c>
      <c r="I77" s="10">
        <v>1.9</v>
      </c>
      <c r="J77" s="10">
        <v>0.56999999999999995</v>
      </c>
      <c r="K77" s="38">
        <f t="shared" si="5"/>
        <v>1.349</v>
      </c>
      <c r="L77" s="38">
        <f t="shared" si="6"/>
        <v>0.76892999999999989</v>
      </c>
      <c r="N77" s="65">
        <f t="shared" si="11"/>
        <v>77.985040000000026</v>
      </c>
      <c r="O77" s="3"/>
      <c r="P77" s="3"/>
      <c r="Q77" s="3"/>
      <c r="R77" s="3"/>
      <c r="S77" s="3"/>
      <c r="T77" s="23"/>
      <c r="U77" s="70">
        <v>49.672000000000011</v>
      </c>
      <c r="V77" s="4">
        <v>1.57</v>
      </c>
      <c r="W77" s="5">
        <f t="shared" ref="W77:W80" si="13">U77*V77</f>
        <v>77.985040000000026</v>
      </c>
      <c r="X77" s="23"/>
      <c r="Y77" s="23"/>
      <c r="Z77" s="23"/>
      <c r="AA77" s="23"/>
      <c r="AB77" s="23"/>
      <c r="AC77" s="23"/>
    </row>
    <row r="78" spans="1:29" x14ac:dyDescent="0.3">
      <c r="A78" s="3">
        <f t="shared" si="12"/>
        <v>72</v>
      </c>
      <c r="B78" s="3" t="s">
        <v>149</v>
      </c>
      <c r="C78" s="3">
        <v>1481</v>
      </c>
      <c r="D78" s="3" t="s">
        <v>197</v>
      </c>
      <c r="E78" s="10" t="s">
        <v>198</v>
      </c>
      <c r="F78" s="3" t="s">
        <v>160</v>
      </c>
      <c r="G78" s="10" t="s">
        <v>161</v>
      </c>
      <c r="H78" s="10">
        <v>0.71</v>
      </c>
      <c r="I78" s="10">
        <v>1.9</v>
      </c>
      <c r="J78" s="10">
        <v>0.56999999999999995</v>
      </c>
      <c r="K78" s="38">
        <f t="shared" si="5"/>
        <v>1.349</v>
      </c>
      <c r="L78" s="38">
        <f t="shared" si="6"/>
        <v>0.76892999999999989</v>
      </c>
      <c r="N78" s="65">
        <f t="shared" si="11"/>
        <v>77.985040000000026</v>
      </c>
      <c r="O78" s="3"/>
      <c r="P78" s="3"/>
      <c r="Q78" s="3"/>
      <c r="R78" s="3"/>
      <c r="S78" s="3"/>
      <c r="T78" s="23"/>
      <c r="U78" s="70">
        <v>49.672000000000011</v>
      </c>
      <c r="V78" s="4">
        <v>1.57</v>
      </c>
      <c r="W78" s="5">
        <f t="shared" si="13"/>
        <v>77.985040000000026</v>
      </c>
      <c r="X78" s="23"/>
      <c r="Y78" s="23"/>
      <c r="Z78" s="23"/>
      <c r="AA78" s="23"/>
      <c r="AB78" s="23"/>
      <c r="AC78" s="23"/>
    </row>
    <row r="79" spans="1:29" x14ac:dyDescent="0.3">
      <c r="A79" s="3">
        <f t="shared" si="12"/>
        <v>73</v>
      </c>
      <c r="B79" s="3" t="s">
        <v>164</v>
      </c>
      <c r="C79" s="3">
        <v>1427</v>
      </c>
      <c r="D79" s="3" t="s">
        <v>199</v>
      </c>
      <c r="E79" s="10" t="s">
        <v>200</v>
      </c>
      <c r="F79" s="3" t="s">
        <v>162</v>
      </c>
      <c r="G79" s="10" t="s">
        <v>163</v>
      </c>
      <c r="H79" s="10">
        <v>0.7</v>
      </c>
      <c r="I79" s="10">
        <v>1.9</v>
      </c>
      <c r="J79" s="10">
        <v>0.56999999999999995</v>
      </c>
      <c r="K79" s="38">
        <f t="shared" si="5"/>
        <v>1.3299999999999998</v>
      </c>
      <c r="L79" s="38">
        <f t="shared" si="6"/>
        <v>0.75809999999999989</v>
      </c>
      <c r="N79" s="65">
        <f t="shared" si="11"/>
        <v>77.985040000000026</v>
      </c>
      <c r="O79" s="3"/>
      <c r="P79" s="3"/>
      <c r="Q79" s="3"/>
      <c r="R79" s="3"/>
      <c r="S79" s="3"/>
      <c r="T79" s="23"/>
      <c r="U79" s="70">
        <v>49.672000000000011</v>
      </c>
      <c r="V79" s="4">
        <v>1.57</v>
      </c>
      <c r="W79" s="5">
        <f t="shared" si="13"/>
        <v>77.985040000000026</v>
      </c>
      <c r="X79" s="23"/>
      <c r="Y79" s="23"/>
      <c r="Z79" s="23"/>
      <c r="AA79" s="23"/>
      <c r="AB79" s="23"/>
      <c r="AC79" s="23"/>
    </row>
    <row r="80" spans="1:29" x14ac:dyDescent="0.3">
      <c r="A80" s="3">
        <f t="shared" si="12"/>
        <v>74</v>
      </c>
      <c r="B80" s="3" t="s">
        <v>164</v>
      </c>
      <c r="C80" s="3">
        <v>1427</v>
      </c>
      <c r="D80" s="3" t="s">
        <v>199</v>
      </c>
      <c r="E80" s="10" t="s">
        <v>200</v>
      </c>
      <c r="F80" s="3" t="s">
        <v>165</v>
      </c>
      <c r="G80" s="10" t="s">
        <v>166</v>
      </c>
      <c r="H80" s="10">
        <v>0.7</v>
      </c>
      <c r="I80" s="10">
        <v>1.9</v>
      </c>
      <c r="J80" s="10">
        <v>0.56999999999999995</v>
      </c>
      <c r="K80" s="38">
        <f t="shared" si="5"/>
        <v>1.3299999999999998</v>
      </c>
      <c r="L80" s="38">
        <f t="shared" si="6"/>
        <v>0.75809999999999989</v>
      </c>
      <c r="N80" s="65">
        <f t="shared" si="11"/>
        <v>77.985040000000026</v>
      </c>
      <c r="O80" s="3"/>
      <c r="P80" s="3"/>
      <c r="Q80" s="3"/>
      <c r="R80" s="3"/>
      <c r="S80" s="3"/>
      <c r="T80" s="23"/>
      <c r="U80" s="70">
        <v>49.672000000000011</v>
      </c>
      <c r="V80" s="4">
        <v>1.57</v>
      </c>
      <c r="W80" s="5">
        <f t="shared" si="13"/>
        <v>77.985040000000026</v>
      </c>
      <c r="X80" s="23"/>
      <c r="Y80" s="23"/>
      <c r="Z80" s="23"/>
      <c r="AA80" s="23"/>
      <c r="AB80" s="23"/>
      <c r="AC80" s="23"/>
    </row>
    <row r="81" spans="1:30" x14ac:dyDescent="0.3">
      <c r="A81" s="3">
        <f t="shared" si="12"/>
        <v>75</v>
      </c>
      <c r="B81" s="3" t="s">
        <v>164</v>
      </c>
      <c r="C81" s="3">
        <v>1427</v>
      </c>
      <c r="D81" s="3" t="s">
        <v>199</v>
      </c>
      <c r="E81" s="10" t="s">
        <v>200</v>
      </c>
      <c r="F81" s="3" t="s">
        <v>167</v>
      </c>
      <c r="G81" s="10" t="s">
        <v>168</v>
      </c>
      <c r="H81" s="10">
        <v>4</v>
      </c>
      <c r="I81" s="10">
        <v>4</v>
      </c>
      <c r="J81" s="10">
        <v>0.18</v>
      </c>
      <c r="K81" s="38">
        <f t="shared" si="5"/>
        <v>16</v>
      </c>
      <c r="L81" s="38">
        <f t="shared" si="6"/>
        <v>2.88</v>
      </c>
      <c r="N81" s="65">
        <f t="shared" si="11"/>
        <v>378.25994849999995</v>
      </c>
      <c r="O81" s="3"/>
      <c r="P81" s="3"/>
      <c r="Q81" s="3"/>
      <c r="R81" s="64">
        <v>15.306199999999999</v>
      </c>
      <c r="S81" s="4">
        <v>2.23</v>
      </c>
      <c r="T81" s="5">
        <f>R81*S81</f>
        <v>34.132825999999994</v>
      </c>
      <c r="U81" s="23">
        <v>219.18924999999999</v>
      </c>
      <c r="V81" s="4">
        <v>1.57</v>
      </c>
      <c r="W81" s="5">
        <f t="shared" ref="W81:W88" si="14">U81*V81</f>
        <v>344.12712249999998</v>
      </c>
      <c r="X81" s="23"/>
      <c r="Y81" s="23"/>
      <c r="Z81" s="23"/>
      <c r="AA81" s="23"/>
      <c r="AB81" s="23"/>
      <c r="AC81" s="23"/>
    </row>
    <row r="82" spans="1:30" x14ac:dyDescent="0.3">
      <c r="A82" s="3">
        <f t="shared" si="12"/>
        <v>76</v>
      </c>
      <c r="B82" s="3" t="s">
        <v>164</v>
      </c>
      <c r="C82" s="3">
        <v>1428</v>
      </c>
      <c r="D82" s="3" t="s">
        <v>199</v>
      </c>
      <c r="E82" s="10" t="s">
        <v>200</v>
      </c>
      <c r="F82" s="3" t="s">
        <v>169</v>
      </c>
      <c r="G82" s="10" t="s">
        <v>170</v>
      </c>
      <c r="H82" s="10">
        <v>0.75</v>
      </c>
      <c r="I82" s="10">
        <v>1.8</v>
      </c>
      <c r="J82" s="10">
        <v>0.45</v>
      </c>
      <c r="K82" s="38">
        <f t="shared" si="5"/>
        <v>1.35</v>
      </c>
      <c r="L82" s="38">
        <f t="shared" si="6"/>
        <v>0.60750000000000004</v>
      </c>
      <c r="N82" s="65">
        <f t="shared" si="11"/>
        <v>77.985040000000026</v>
      </c>
      <c r="O82" s="3"/>
      <c r="P82" s="3"/>
      <c r="Q82" s="3"/>
      <c r="R82" s="3"/>
      <c r="S82" s="3"/>
      <c r="T82" s="23"/>
      <c r="U82" s="94">
        <v>49.672000000000011</v>
      </c>
      <c r="V82" s="4">
        <v>1.57</v>
      </c>
      <c r="W82" s="5">
        <f t="shared" si="14"/>
        <v>77.985040000000026</v>
      </c>
      <c r="X82" s="23"/>
      <c r="Y82" s="23"/>
      <c r="Z82" s="23"/>
      <c r="AA82" s="23"/>
      <c r="AB82" s="23"/>
      <c r="AC82" s="23"/>
    </row>
    <row r="83" spans="1:30" x14ac:dyDescent="0.3">
      <c r="A83" s="39">
        <f t="shared" si="12"/>
        <v>77</v>
      </c>
      <c r="B83" s="39" t="s">
        <v>164</v>
      </c>
      <c r="C83" s="39">
        <v>1428</v>
      </c>
      <c r="D83" s="39" t="s">
        <v>199</v>
      </c>
      <c r="E83" s="40" t="s">
        <v>200</v>
      </c>
      <c r="F83" s="39" t="s">
        <v>171</v>
      </c>
      <c r="G83" s="40" t="s">
        <v>172</v>
      </c>
      <c r="H83" s="40">
        <v>4.3</v>
      </c>
      <c r="I83" s="40">
        <v>4.3</v>
      </c>
      <c r="J83" s="40">
        <v>0.3</v>
      </c>
      <c r="K83" s="54">
        <f t="shared" si="5"/>
        <v>18.489999999999998</v>
      </c>
      <c r="L83" s="54">
        <f t="shared" si="6"/>
        <v>5.5469999999999997</v>
      </c>
      <c r="N83" s="65">
        <f t="shared" si="11"/>
        <v>378.25994849999995</v>
      </c>
      <c r="O83" s="3"/>
      <c r="P83" s="3"/>
      <c r="Q83" s="3"/>
      <c r="R83" s="64">
        <v>15.306199999999999</v>
      </c>
      <c r="S83" s="4">
        <v>2.23</v>
      </c>
      <c r="T83" s="5">
        <f>R83*S83</f>
        <v>34.132825999999994</v>
      </c>
      <c r="U83" s="94">
        <v>219.18924999999999</v>
      </c>
      <c r="V83" s="4">
        <v>1.57</v>
      </c>
      <c r="W83" s="5">
        <f t="shared" si="14"/>
        <v>344.12712249999998</v>
      </c>
      <c r="X83" s="23"/>
      <c r="Y83" s="23"/>
      <c r="Z83" s="23"/>
      <c r="AA83" s="23"/>
      <c r="AB83" s="23"/>
      <c r="AC83" s="23"/>
    </row>
    <row r="84" spans="1:30" x14ac:dyDescent="0.3">
      <c r="A84" s="39">
        <f t="shared" si="12"/>
        <v>78</v>
      </c>
      <c r="B84" s="39" t="s">
        <v>164</v>
      </c>
      <c r="C84" s="39">
        <v>1428</v>
      </c>
      <c r="D84" s="39" t="s">
        <v>199</v>
      </c>
      <c r="E84" s="40" t="s">
        <v>200</v>
      </c>
      <c r="F84" s="39" t="s">
        <v>173</v>
      </c>
      <c r="G84" s="40" t="s">
        <v>174</v>
      </c>
      <c r="H84" s="40">
        <v>0.6</v>
      </c>
      <c r="I84" s="40">
        <v>0.8</v>
      </c>
      <c r="J84" s="40">
        <v>0.4</v>
      </c>
      <c r="K84" s="54">
        <f t="shared" ref="K84:K89" si="15">H84*I84</f>
        <v>0.48</v>
      </c>
      <c r="L84" s="54">
        <f t="shared" ref="L84:L89" si="16">K84*J84</f>
        <v>0.192</v>
      </c>
      <c r="N84" s="65">
        <f t="shared" si="11"/>
        <v>31.973866400000006</v>
      </c>
      <c r="O84" s="3"/>
      <c r="P84" s="3"/>
      <c r="Q84" s="3"/>
      <c r="R84" s="3"/>
      <c r="S84" s="3"/>
      <c r="T84" s="23"/>
      <c r="U84" s="70">
        <v>20.365520000000004</v>
      </c>
      <c r="V84" s="4">
        <v>1.57</v>
      </c>
      <c r="W84" s="5">
        <f t="shared" si="14"/>
        <v>31.973866400000006</v>
      </c>
      <c r="X84" s="23"/>
      <c r="Y84" s="23"/>
      <c r="Z84" s="23"/>
      <c r="AA84" s="23"/>
      <c r="AB84" s="23"/>
      <c r="AC84" s="23"/>
    </row>
    <row r="85" spans="1:30" x14ac:dyDescent="0.3">
      <c r="A85" s="3">
        <f t="shared" si="12"/>
        <v>79</v>
      </c>
      <c r="B85" s="3" t="s">
        <v>164</v>
      </c>
      <c r="C85" s="3">
        <v>1458</v>
      </c>
      <c r="D85" s="3" t="s">
        <v>199</v>
      </c>
      <c r="E85" s="10" t="s">
        <v>200</v>
      </c>
      <c r="F85" s="3" t="s">
        <v>178</v>
      </c>
      <c r="G85" s="10" t="s">
        <v>177</v>
      </c>
      <c r="H85" s="10">
        <v>4.2</v>
      </c>
      <c r="I85" s="10">
        <v>4.2</v>
      </c>
      <c r="J85" s="10">
        <v>0.35</v>
      </c>
      <c r="K85" s="38">
        <f t="shared" si="15"/>
        <v>17.64</v>
      </c>
      <c r="L85" s="38">
        <f t="shared" si="16"/>
        <v>6.1739999999999995</v>
      </c>
      <c r="N85" s="65">
        <f t="shared" si="11"/>
        <v>378.25994849999995</v>
      </c>
      <c r="O85" s="3"/>
      <c r="P85" s="3"/>
      <c r="Q85" s="3"/>
      <c r="R85" s="64">
        <v>15.306199999999999</v>
      </c>
      <c r="S85" s="4">
        <v>2.23</v>
      </c>
      <c r="T85" s="5">
        <f>R85*S85</f>
        <v>34.132825999999994</v>
      </c>
      <c r="U85" s="94">
        <v>219.18924999999999</v>
      </c>
      <c r="V85" s="4">
        <v>1.57</v>
      </c>
      <c r="W85" s="5">
        <f t="shared" si="14"/>
        <v>344.12712249999998</v>
      </c>
      <c r="X85" s="23"/>
      <c r="Y85" s="23"/>
      <c r="Z85" s="23"/>
      <c r="AA85" s="23"/>
      <c r="AB85" s="23"/>
      <c r="AC85" s="23"/>
    </row>
    <row r="86" spans="1:30" x14ac:dyDescent="0.3">
      <c r="A86" s="3">
        <f t="shared" si="12"/>
        <v>80</v>
      </c>
      <c r="B86" s="3" t="s">
        <v>164</v>
      </c>
      <c r="C86" s="3">
        <v>1458</v>
      </c>
      <c r="D86" s="3" t="s">
        <v>199</v>
      </c>
      <c r="E86" s="10" t="s">
        <v>200</v>
      </c>
      <c r="F86" s="3" t="s">
        <v>175</v>
      </c>
      <c r="G86" s="10" t="s">
        <v>176</v>
      </c>
      <c r="H86" s="10">
        <v>4.2</v>
      </c>
      <c r="I86" s="10">
        <v>4.2</v>
      </c>
      <c r="J86" s="10">
        <v>0.35</v>
      </c>
      <c r="K86" s="38">
        <f t="shared" si="15"/>
        <v>17.64</v>
      </c>
      <c r="L86" s="38">
        <f t="shared" si="16"/>
        <v>6.1739999999999995</v>
      </c>
      <c r="N86" s="65">
        <f t="shared" si="11"/>
        <v>378.25994849999995</v>
      </c>
      <c r="O86" s="3"/>
      <c r="P86" s="3"/>
      <c r="Q86" s="3"/>
      <c r="R86" s="64">
        <v>15.306199999999999</v>
      </c>
      <c r="S86" s="4">
        <v>2.23</v>
      </c>
      <c r="T86" s="5">
        <f>R86*S86</f>
        <v>34.132825999999994</v>
      </c>
      <c r="U86" s="94">
        <v>219.18924999999999</v>
      </c>
      <c r="V86" s="4">
        <v>1.57</v>
      </c>
      <c r="W86" s="5">
        <f t="shared" si="14"/>
        <v>344.12712249999998</v>
      </c>
      <c r="X86" s="23"/>
      <c r="Y86" s="23"/>
      <c r="Z86" s="23"/>
      <c r="AA86" s="23"/>
      <c r="AB86" s="23"/>
      <c r="AC86" s="23"/>
    </row>
    <row r="87" spans="1:30" x14ac:dyDescent="0.3">
      <c r="A87" s="3">
        <f t="shared" si="12"/>
        <v>81</v>
      </c>
      <c r="B87" s="3" t="s">
        <v>164</v>
      </c>
      <c r="C87" s="3">
        <v>1458</v>
      </c>
      <c r="D87" s="3" t="s">
        <v>199</v>
      </c>
      <c r="E87" s="10" t="s">
        <v>200</v>
      </c>
      <c r="F87" s="3" t="s">
        <v>179</v>
      </c>
      <c r="G87" s="10" t="s">
        <v>180</v>
      </c>
      <c r="H87" s="10">
        <v>0.56000000000000005</v>
      </c>
      <c r="I87" s="10">
        <v>1.18</v>
      </c>
      <c r="J87" s="10">
        <v>0.6</v>
      </c>
      <c r="K87" s="38">
        <f t="shared" si="15"/>
        <v>0.66080000000000005</v>
      </c>
      <c r="L87" s="38">
        <f t="shared" si="16"/>
        <v>0.39648</v>
      </c>
      <c r="N87" s="65">
        <f t="shared" si="11"/>
        <v>47.32132227200001</v>
      </c>
      <c r="O87" s="3"/>
      <c r="P87" s="3"/>
      <c r="Q87" s="3"/>
      <c r="R87" s="3"/>
      <c r="S87" s="3"/>
      <c r="T87" s="23"/>
      <c r="U87" s="94">
        <v>30.140969600000005</v>
      </c>
      <c r="V87" s="4">
        <v>1.57</v>
      </c>
      <c r="W87" s="5">
        <f t="shared" si="14"/>
        <v>47.32132227200001</v>
      </c>
      <c r="X87" s="23"/>
      <c r="Y87" s="23"/>
      <c r="Z87" s="23"/>
      <c r="AA87" s="23"/>
      <c r="AB87" s="23"/>
      <c r="AC87" s="23"/>
    </row>
    <row r="88" spans="1:30" x14ac:dyDescent="0.3">
      <c r="A88" s="3">
        <f t="shared" si="12"/>
        <v>82</v>
      </c>
      <c r="B88" s="3" t="s">
        <v>186</v>
      </c>
      <c r="C88" s="3"/>
      <c r="D88" s="3" t="s">
        <v>199</v>
      </c>
      <c r="E88" s="10" t="s">
        <v>200</v>
      </c>
      <c r="F88" s="3" t="s">
        <v>184</v>
      </c>
      <c r="G88" s="10" t="s">
        <v>185</v>
      </c>
      <c r="H88" s="10">
        <v>1.2</v>
      </c>
      <c r="I88" s="10">
        <v>1.2</v>
      </c>
      <c r="J88" s="10">
        <v>0.19</v>
      </c>
      <c r="K88" s="38">
        <f t="shared" si="15"/>
        <v>1.44</v>
      </c>
      <c r="L88" s="38">
        <f t="shared" si="16"/>
        <v>0.27360000000000001</v>
      </c>
      <c r="N88" s="65">
        <f t="shared" si="11"/>
        <v>134.75814912000007</v>
      </c>
      <c r="O88" s="3"/>
      <c r="P88" s="3"/>
      <c r="Q88" s="3"/>
      <c r="R88" s="3"/>
      <c r="S88" s="3"/>
      <c r="T88" s="23"/>
      <c r="U88" s="94">
        <v>85.833216000000036</v>
      </c>
      <c r="V88" s="4">
        <v>1.57</v>
      </c>
      <c r="W88" s="5">
        <f t="shared" si="14"/>
        <v>134.75814912000007</v>
      </c>
      <c r="X88" s="23"/>
      <c r="Y88" s="23"/>
      <c r="Z88" s="23"/>
      <c r="AA88" s="23"/>
      <c r="AB88" s="23"/>
      <c r="AC88" s="23"/>
    </row>
    <row r="89" spans="1:30" x14ac:dyDescent="0.3">
      <c r="A89" s="3">
        <f t="shared" si="12"/>
        <v>83</v>
      </c>
      <c r="B89" s="3" t="s">
        <v>137</v>
      </c>
      <c r="C89" s="3"/>
      <c r="D89" s="3" t="s">
        <v>195</v>
      </c>
      <c r="E89" s="10" t="s">
        <v>196</v>
      </c>
      <c r="F89" s="3"/>
      <c r="G89" s="10" t="s">
        <v>362</v>
      </c>
      <c r="H89" s="10">
        <v>12</v>
      </c>
      <c r="I89" s="10">
        <v>84</v>
      </c>
      <c r="J89" s="10">
        <v>0.15</v>
      </c>
      <c r="K89" s="38">
        <f t="shared" si="15"/>
        <v>1008</v>
      </c>
      <c r="L89" s="38">
        <f t="shared" si="16"/>
        <v>151.19999999999999</v>
      </c>
      <c r="N89" s="65">
        <f t="shared" si="11"/>
        <v>6249.6</v>
      </c>
      <c r="O89" s="3"/>
      <c r="P89" s="3"/>
      <c r="Q89" s="3"/>
      <c r="R89" s="3"/>
      <c r="S89" s="3"/>
      <c r="T89" s="23"/>
      <c r="U89" s="23"/>
      <c r="V89" s="23"/>
      <c r="W89" s="23"/>
      <c r="X89" s="23"/>
      <c r="Y89" s="23"/>
      <c r="Z89" s="23"/>
      <c r="AA89" s="73">
        <f>5040*2</f>
        <v>10080</v>
      </c>
      <c r="AB89" s="73">
        <v>0.62</v>
      </c>
      <c r="AC89" s="74">
        <f>AA89*AB89</f>
        <v>6249.6</v>
      </c>
    </row>
    <row r="90" spans="1:30" x14ac:dyDescent="0.3">
      <c r="N90" s="72">
        <f>SUM(N7:N89)</f>
        <v>24785.286585962007</v>
      </c>
      <c r="O90" s="72">
        <f>SUM(O7:O89)</f>
        <v>827.76</v>
      </c>
      <c r="P90" s="2"/>
      <c r="Q90" s="72">
        <f>SUM(Q7:Q89)</f>
        <v>2466.7248</v>
      </c>
      <c r="R90" s="72">
        <f>SUM(R7:R89)</f>
        <v>795.24815899999987</v>
      </c>
      <c r="S90" s="2"/>
      <c r="T90" s="72">
        <f>SUM(T7:T89)</f>
        <v>1773.4033945699998</v>
      </c>
      <c r="U90" s="72">
        <f>SUM(U7:U89)</f>
        <v>6510.9381856000009</v>
      </c>
      <c r="V90" s="71"/>
      <c r="W90" s="72">
        <f>SUM(W7:W89)</f>
        <v>10222.172951392</v>
      </c>
      <c r="X90" s="72">
        <f>SUM(X7:X89)</f>
        <v>57.459999999999994</v>
      </c>
      <c r="Y90" s="71"/>
      <c r="Z90" s="72">
        <f>SUM(Z7:Z89)</f>
        <v>59.758399999999995</v>
      </c>
      <c r="AA90" s="72">
        <f>SUM(AA7:AA89)</f>
        <v>16553.592000000001</v>
      </c>
      <c r="AB90" s="71"/>
      <c r="AC90" s="72">
        <f>SUM(AC7:AC89)</f>
        <v>10263.22704</v>
      </c>
    </row>
    <row r="91" spans="1:30" x14ac:dyDescent="0.3">
      <c r="N91" s="72">
        <f>N90/1000</f>
        <v>24.785286585962005</v>
      </c>
      <c r="O91" s="8" t="s">
        <v>376</v>
      </c>
      <c r="Q91" s="72">
        <f>Q90/1000</f>
        <v>2.4667248000000002</v>
      </c>
      <c r="R91" s="8" t="s">
        <v>376</v>
      </c>
      <c r="T91" s="72">
        <f>T90/1000</f>
        <v>1.7734033945699998</v>
      </c>
      <c r="U91" s="8" t="s">
        <v>376</v>
      </c>
      <c r="W91" s="72">
        <f>W90/1000</f>
        <v>10.222172951392</v>
      </c>
      <c r="X91" s="8" t="s">
        <v>376</v>
      </c>
      <c r="Z91" s="72">
        <f>Z90/1000</f>
        <v>5.9758399999999996E-2</v>
      </c>
      <c r="AA91" s="8" t="s">
        <v>376</v>
      </c>
      <c r="AC91" s="72">
        <f>AC90/1000</f>
        <v>10.26322704</v>
      </c>
      <c r="AD91" s="8" t="s">
        <v>376</v>
      </c>
    </row>
  </sheetData>
  <autoFilter ref="E6:Z6" xr:uid="{96ED731E-2D0E-4BA8-8013-0A13FCC57505}"/>
  <mergeCells count="15">
    <mergeCell ref="H4:J4"/>
    <mergeCell ref="K4:K5"/>
    <mergeCell ref="L4:L5"/>
    <mergeCell ref="O4:Q4"/>
    <mergeCell ref="A4:A5"/>
    <mergeCell ref="B4:B5"/>
    <mergeCell ref="C4:C5"/>
    <mergeCell ref="D4:D5"/>
    <mergeCell ref="F4:F5"/>
    <mergeCell ref="G4:G5"/>
    <mergeCell ref="R4:T4"/>
    <mergeCell ref="U4:W4"/>
    <mergeCell ref="X4:Z4"/>
    <mergeCell ref="AA4:AC4"/>
    <mergeCell ref="O3:A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3929-2A9E-44D5-9565-924E5735A98F}">
  <dimension ref="A1:D77"/>
  <sheetViews>
    <sheetView zoomScale="80" zoomScaleNormal="80" workbookViewId="0">
      <selection activeCell="F27" sqref="F27"/>
    </sheetView>
  </sheetViews>
  <sheetFormatPr defaultRowHeight="14.4" x14ac:dyDescent="0.3"/>
  <cols>
    <col min="1" max="1" width="13.6640625" customWidth="1"/>
    <col min="2" max="2" width="29.88671875" customWidth="1"/>
    <col min="3" max="3" width="17" customWidth="1"/>
    <col min="4" max="4" width="39.6640625" bestFit="1" customWidth="1"/>
  </cols>
  <sheetData>
    <row r="1" spans="1:4" x14ac:dyDescent="0.3">
      <c r="A1" s="19" t="s">
        <v>203</v>
      </c>
      <c r="B1" s="19"/>
      <c r="C1" s="19"/>
      <c r="D1" s="19"/>
    </row>
    <row r="3" spans="1:4" s="20" customFormat="1" ht="13.2" x14ac:dyDescent="0.25">
      <c r="A3" s="20" t="s">
        <v>204</v>
      </c>
    </row>
    <row r="4" spans="1:4" x14ac:dyDescent="0.3">
      <c r="A4" s="21" t="s">
        <v>7</v>
      </c>
      <c r="B4" s="21" t="s">
        <v>205</v>
      </c>
      <c r="C4" s="21" t="s">
        <v>206</v>
      </c>
      <c r="D4" s="21" t="s">
        <v>207</v>
      </c>
    </row>
    <row r="5" spans="1:4" x14ac:dyDescent="0.3">
      <c r="A5" s="22">
        <v>75</v>
      </c>
      <c r="B5" s="23" t="s">
        <v>192</v>
      </c>
      <c r="C5" s="23" t="s">
        <v>208</v>
      </c>
      <c r="D5" s="23" t="s">
        <v>209</v>
      </c>
    </row>
    <row r="6" spans="1:4" x14ac:dyDescent="0.3">
      <c r="A6" s="22">
        <v>75</v>
      </c>
      <c r="B6" s="23" t="s">
        <v>192</v>
      </c>
      <c r="C6" s="23" t="s">
        <v>210</v>
      </c>
      <c r="D6" s="23" t="s">
        <v>211</v>
      </c>
    </row>
    <row r="7" spans="1:4" x14ac:dyDescent="0.3">
      <c r="A7" s="22">
        <v>75</v>
      </c>
      <c r="B7" s="23" t="s">
        <v>192</v>
      </c>
      <c r="C7" s="23" t="s">
        <v>212</v>
      </c>
      <c r="D7" s="23" t="s">
        <v>213</v>
      </c>
    </row>
    <row r="8" spans="1:4" x14ac:dyDescent="0.3">
      <c r="A8" s="22">
        <v>75</v>
      </c>
      <c r="B8" s="23" t="s">
        <v>192</v>
      </c>
      <c r="C8" s="23" t="s">
        <v>214</v>
      </c>
      <c r="D8" s="23" t="s">
        <v>215</v>
      </c>
    </row>
    <row r="9" spans="1:4" x14ac:dyDescent="0.3">
      <c r="A9" s="22">
        <v>75</v>
      </c>
      <c r="B9" s="23" t="s">
        <v>192</v>
      </c>
      <c r="C9" s="23" t="s">
        <v>52</v>
      </c>
      <c r="D9" s="23" t="s">
        <v>53</v>
      </c>
    </row>
    <row r="10" spans="1:4" x14ac:dyDescent="0.3">
      <c r="A10" s="22">
        <v>75</v>
      </c>
      <c r="B10" s="23" t="s">
        <v>192</v>
      </c>
      <c r="C10" s="23" t="s">
        <v>216</v>
      </c>
      <c r="D10" s="23" t="s">
        <v>217</v>
      </c>
    </row>
    <row r="11" spans="1:4" x14ac:dyDescent="0.3">
      <c r="A11" s="22">
        <v>75</v>
      </c>
      <c r="B11" s="23" t="s">
        <v>192</v>
      </c>
      <c r="C11" s="23" t="s">
        <v>39</v>
      </c>
      <c r="D11" s="24" t="s">
        <v>218</v>
      </c>
    </row>
    <row r="12" spans="1:4" x14ac:dyDescent="0.3">
      <c r="A12" s="22">
        <v>75</v>
      </c>
      <c r="B12" s="23" t="s">
        <v>192</v>
      </c>
      <c r="C12" s="23" t="s">
        <v>43</v>
      </c>
      <c r="D12" s="23" t="s">
        <v>44</v>
      </c>
    </row>
    <row r="13" spans="1:4" x14ac:dyDescent="0.3">
      <c r="A13" s="22">
        <v>75</v>
      </c>
      <c r="B13" s="23" t="s">
        <v>192</v>
      </c>
      <c r="C13" s="23" t="s">
        <v>219</v>
      </c>
      <c r="D13" s="23" t="s">
        <v>47</v>
      </c>
    </row>
    <row r="14" spans="1:4" x14ac:dyDescent="0.3">
      <c r="A14" s="22">
        <v>75</v>
      </c>
      <c r="B14" s="23" t="s">
        <v>192</v>
      </c>
      <c r="C14" s="23" t="s">
        <v>220</v>
      </c>
      <c r="D14" s="23" t="s">
        <v>221</v>
      </c>
    </row>
    <row r="15" spans="1:4" x14ac:dyDescent="0.3">
      <c r="A15" s="22">
        <v>75</v>
      </c>
      <c r="B15" s="23" t="s">
        <v>192</v>
      </c>
      <c r="C15" s="23" t="s">
        <v>222</v>
      </c>
      <c r="D15" s="23" t="s">
        <v>223</v>
      </c>
    </row>
    <row r="16" spans="1:4" x14ac:dyDescent="0.3">
      <c r="A16" s="22">
        <v>75</v>
      </c>
      <c r="B16" s="23" t="s">
        <v>192</v>
      </c>
      <c r="C16" s="23" t="s">
        <v>224</v>
      </c>
      <c r="D16" s="24" t="s">
        <v>225</v>
      </c>
    </row>
    <row r="17" spans="1:4" x14ac:dyDescent="0.3">
      <c r="A17" s="22">
        <v>75</v>
      </c>
      <c r="B17" s="23" t="s">
        <v>192</v>
      </c>
      <c r="C17" s="23" t="s">
        <v>226</v>
      </c>
      <c r="D17" s="23" t="s">
        <v>227</v>
      </c>
    </row>
    <row r="18" spans="1:4" x14ac:dyDescent="0.3">
      <c r="A18" s="22">
        <v>75</v>
      </c>
      <c r="B18" s="23" t="s">
        <v>192</v>
      </c>
      <c r="C18" s="23" t="s">
        <v>228</v>
      </c>
      <c r="D18" s="23" t="s">
        <v>229</v>
      </c>
    </row>
    <row r="19" spans="1:4" x14ac:dyDescent="0.3">
      <c r="A19" s="22">
        <v>75</v>
      </c>
      <c r="B19" s="23" t="s">
        <v>192</v>
      </c>
      <c r="C19" s="23" t="s">
        <v>230</v>
      </c>
      <c r="D19" s="23" t="s">
        <v>231</v>
      </c>
    </row>
    <row r="20" spans="1:4" x14ac:dyDescent="0.3">
      <c r="A20" s="22">
        <v>75</v>
      </c>
      <c r="B20" s="23" t="s">
        <v>192</v>
      </c>
      <c r="C20" s="23" t="s">
        <v>64</v>
      </c>
      <c r="D20" s="23" t="s">
        <v>65</v>
      </c>
    </row>
    <row r="21" spans="1:4" x14ac:dyDescent="0.3">
      <c r="A21" s="22">
        <v>75</v>
      </c>
      <c r="B21" s="23" t="s">
        <v>192</v>
      </c>
      <c r="C21" s="23" t="s">
        <v>232</v>
      </c>
      <c r="D21" s="23" t="s">
        <v>233</v>
      </c>
    </row>
    <row r="22" spans="1:4" x14ac:dyDescent="0.3">
      <c r="A22" s="22">
        <v>75</v>
      </c>
      <c r="B22" s="23" t="s">
        <v>192</v>
      </c>
      <c r="C22" s="23" t="s">
        <v>234</v>
      </c>
      <c r="D22" s="23" t="s">
        <v>235</v>
      </c>
    </row>
    <row r="23" spans="1:4" x14ac:dyDescent="0.3">
      <c r="A23" s="22">
        <v>75</v>
      </c>
      <c r="B23" s="23" t="s">
        <v>192</v>
      </c>
      <c r="C23" s="23" t="s">
        <v>236</v>
      </c>
      <c r="D23" s="23" t="s">
        <v>237</v>
      </c>
    </row>
    <row r="24" spans="1:4" x14ac:dyDescent="0.3">
      <c r="A24" s="22">
        <v>75</v>
      </c>
      <c r="B24" s="23" t="s">
        <v>192</v>
      </c>
      <c r="C24" s="23" t="s">
        <v>238</v>
      </c>
      <c r="D24" s="23" t="s">
        <v>239</v>
      </c>
    </row>
    <row r="25" spans="1:4" x14ac:dyDescent="0.3">
      <c r="A25" s="22">
        <v>75</v>
      </c>
      <c r="B25" s="23" t="s">
        <v>192</v>
      </c>
      <c r="C25" s="23" t="s">
        <v>240</v>
      </c>
      <c r="D25" s="23" t="s">
        <v>241</v>
      </c>
    </row>
    <row r="26" spans="1:4" x14ac:dyDescent="0.3">
      <c r="A26" s="22">
        <v>75</v>
      </c>
      <c r="B26" s="23" t="s">
        <v>192</v>
      </c>
      <c r="C26" s="23" t="s">
        <v>242</v>
      </c>
      <c r="D26" s="23" t="s">
        <v>243</v>
      </c>
    </row>
    <row r="27" spans="1:4" x14ac:dyDescent="0.3">
      <c r="A27" s="22" t="s">
        <v>199</v>
      </c>
      <c r="B27" s="23" t="s">
        <v>200</v>
      </c>
      <c r="C27" s="23" t="s">
        <v>171</v>
      </c>
      <c r="D27" s="24" t="s">
        <v>172</v>
      </c>
    </row>
    <row r="28" spans="1:4" x14ac:dyDescent="0.3">
      <c r="A28" s="22" t="s">
        <v>199</v>
      </c>
      <c r="B28" s="23" t="s">
        <v>200</v>
      </c>
      <c r="C28" s="23" t="s">
        <v>244</v>
      </c>
      <c r="D28" s="23" t="s">
        <v>245</v>
      </c>
    </row>
    <row r="29" spans="1:4" x14ac:dyDescent="0.3">
      <c r="A29" s="22" t="s">
        <v>199</v>
      </c>
      <c r="B29" s="23" t="s">
        <v>200</v>
      </c>
      <c r="C29" s="23" t="s">
        <v>246</v>
      </c>
      <c r="D29" s="23" t="s">
        <v>247</v>
      </c>
    </row>
    <row r="30" spans="1:4" x14ac:dyDescent="0.3">
      <c r="A30" s="22" t="s">
        <v>199</v>
      </c>
      <c r="B30" s="23" t="s">
        <v>200</v>
      </c>
      <c r="C30" s="23" t="s">
        <v>173</v>
      </c>
      <c r="D30" s="23" t="s">
        <v>174</v>
      </c>
    </row>
    <row r="31" spans="1:4" x14ac:dyDescent="0.3">
      <c r="A31" s="22" t="s">
        <v>199</v>
      </c>
      <c r="B31" s="23" t="s">
        <v>200</v>
      </c>
      <c r="C31" s="23" t="s">
        <v>248</v>
      </c>
      <c r="D31" s="24" t="s">
        <v>249</v>
      </c>
    </row>
    <row r="32" spans="1:4" x14ac:dyDescent="0.3">
      <c r="A32" s="22" t="s">
        <v>199</v>
      </c>
      <c r="B32" s="23" t="s">
        <v>200</v>
      </c>
      <c r="C32" s="23" t="s">
        <v>250</v>
      </c>
      <c r="D32" s="23" t="s">
        <v>251</v>
      </c>
    </row>
    <row r="33" spans="1:4" x14ac:dyDescent="0.3">
      <c r="A33" s="22" t="s">
        <v>199</v>
      </c>
      <c r="B33" s="23" t="s">
        <v>200</v>
      </c>
      <c r="C33" s="23" t="s">
        <v>252</v>
      </c>
      <c r="D33" s="24" t="s">
        <v>253</v>
      </c>
    </row>
    <row r="34" spans="1:4" x14ac:dyDescent="0.3">
      <c r="A34" s="22" t="s">
        <v>199</v>
      </c>
      <c r="B34" s="23" t="s">
        <v>200</v>
      </c>
      <c r="C34" s="23" t="s">
        <v>254</v>
      </c>
      <c r="D34" s="23" t="s">
        <v>255</v>
      </c>
    </row>
    <row r="35" spans="1:4" x14ac:dyDescent="0.3">
      <c r="A35" s="22" t="s">
        <v>199</v>
      </c>
      <c r="B35" s="23" t="s">
        <v>200</v>
      </c>
      <c r="C35" s="23" t="s">
        <v>256</v>
      </c>
      <c r="D35" s="24" t="s">
        <v>257</v>
      </c>
    </row>
    <row r="36" spans="1:4" x14ac:dyDescent="0.3">
      <c r="A36" s="22" t="s">
        <v>199</v>
      </c>
      <c r="B36" s="23" t="s">
        <v>200</v>
      </c>
      <c r="C36" s="23" t="s">
        <v>258</v>
      </c>
      <c r="D36" s="24" t="s">
        <v>259</v>
      </c>
    </row>
    <row r="37" spans="1:4" x14ac:dyDescent="0.3">
      <c r="A37" s="22" t="s">
        <v>199</v>
      </c>
      <c r="B37" s="23" t="s">
        <v>200</v>
      </c>
      <c r="C37" s="23" t="s">
        <v>260</v>
      </c>
      <c r="D37" s="24" t="s">
        <v>261</v>
      </c>
    </row>
    <row r="38" spans="1:4" x14ac:dyDescent="0.3">
      <c r="A38" s="22" t="s">
        <v>199</v>
      </c>
      <c r="B38" s="23" t="s">
        <v>200</v>
      </c>
      <c r="C38" s="23" t="s">
        <v>262</v>
      </c>
      <c r="D38" s="23" t="s">
        <v>263</v>
      </c>
    </row>
    <row r="39" spans="1:4" x14ac:dyDescent="0.3">
      <c r="A39" s="22" t="s">
        <v>195</v>
      </c>
      <c r="B39" s="23" t="s">
        <v>196</v>
      </c>
      <c r="C39" s="23" t="s">
        <v>264</v>
      </c>
      <c r="D39" s="23" t="s">
        <v>265</v>
      </c>
    </row>
    <row r="40" spans="1:4" x14ac:dyDescent="0.3">
      <c r="A40" s="22" t="s">
        <v>195</v>
      </c>
      <c r="B40" s="23" t="s">
        <v>196</v>
      </c>
      <c r="C40" s="23" t="s">
        <v>266</v>
      </c>
      <c r="D40" s="23" t="s">
        <v>267</v>
      </c>
    </row>
    <row r="41" spans="1:4" x14ac:dyDescent="0.3">
      <c r="A41" s="22" t="s">
        <v>195</v>
      </c>
      <c r="B41" s="23" t="s">
        <v>196</v>
      </c>
      <c r="C41" s="23" t="s">
        <v>268</v>
      </c>
      <c r="D41" s="23" t="s">
        <v>269</v>
      </c>
    </row>
    <row r="42" spans="1:4" x14ac:dyDescent="0.3">
      <c r="A42" s="22" t="s">
        <v>195</v>
      </c>
      <c r="B42" s="23" t="s">
        <v>196</v>
      </c>
      <c r="C42" s="23" t="s">
        <v>270</v>
      </c>
      <c r="D42" s="23" t="s">
        <v>271</v>
      </c>
    </row>
    <row r="43" spans="1:4" x14ac:dyDescent="0.3">
      <c r="A43" s="22" t="s">
        <v>195</v>
      </c>
      <c r="B43" s="23" t="s">
        <v>196</v>
      </c>
      <c r="C43" s="23" t="s">
        <v>272</v>
      </c>
      <c r="D43" s="23" t="s">
        <v>273</v>
      </c>
    </row>
    <row r="44" spans="1:4" x14ac:dyDescent="0.3">
      <c r="A44" s="22" t="s">
        <v>195</v>
      </c>
      <c r="B44" s="23" t="s">
        <v>196</v>
      </c>
      <c r="C44" s="23" t="s">
        <v>274</v>
      </c>
      <c r="D44" s="23" t="s">
        <v>275</v>
      </c>
    </row>
    <row r="45" spans="1:4" x14ac:dyDescent="0.3">
      <c r="A45" s="22" t="s">
        <v>195</v>
      </c>
      <c r="B45" s="23" t="s">
        <v>196</v>
      </c>
      <c r="C45" s="23" t="s">
        <v>276</v>
      </c>
      <c r="D45" s="23" t="s">
        <v>277</v>
      </c>
    </row>
    <row r="46" spans="1:4" x14ac:dyDescent="0.3">
      <c r="A46" s="22" t="s">
        <v>195</v>
      </c>
      <c r="B46" s="23" t="s">
        <v>196</v>
      </c>
      <c r="C46" s="23" t="s">
        <v>129</v>
      </c>
      <c r="D46" s="23" t="s">
        <v>130</v>
      </c>
    </row>
    <row r="47" spans="1:4" x14ac:dyDescent="0.3">
      <c r="A47" s="22" t="s">
        <v>195</v>
      </c>
      <c r="B47" s="23" t="s">
        <v>196</v>
      </c>
      <c r="C47" s="23" t="s">
        <v>278</v>
      </c>
      <c r="D47" s="23" t="s">
        <v>279</v>
      </c>
    </row>
    <row r="48" spans="1:4" x14ac:dyDescent="0.3">
      <c r="A48" s="22" t="s">
        <v>195</v>
      </c>
      <c r="B48" s="23" t="s">
        <v>196</v>
      </c>
      <c r="C48" s="23" t="s">
        <v>280</v>
      </c>
      <c r="D48" s="23" t="s">
        <v>281</v>
      </c>
    </row>
    <row r="49" spans="1:4" x14ac:dyDescent="0.3">
      <c r="A49" s="22" t="s">
        <v>195</v>
      </c>
      <c r="B49" s="23" t="s">
        <v>196</v>
      </c>
      <c r="C49" s="23" t="s">
        <v>131</v>
      </c>
      <c r="D49" s="23" t="s">
        <v>132</v>
      </c>
    </row>
    <row r="50" spans="1:4" x14ac:dyDescent="0.3">
      <c r="A50" s="22">
        <v>73</v>
      </c>
      <c r="B50" s="24" t="s">
        <v>282</v>
      </c>
      <c r="C50" s="23" t="s">
        <v>283</v>
      </c>
      <c r="D50" s="23" t="s">
        <v>284</v>
      </c>
    </row>
    <row r="51" spans="1:4" x14ac:dyDescent="0.3">
      <c r="A51" s="22">
        <v>73</v>
      </c>
      <c r="B51" s="24" t="s">
        <v>282</v>
      </c>
      <c r="C51" s="23" t="s">
        <v>285</v>
      </c>
      <c r="D51" s="23" t="s">
        <v>286</v>
      </c>
    </row>
    <row r="52" spans="1:4" x14ac:dyDescent="0.3">
      <c r="A52" s="22">
        <v>73</v>
      </c>
      <c r="B52" s="24" t="s">
        <v>282</v>
      </c>
      <c r="C52" s="23" t="s">
        <v>287</v>
      </c>
      <c r="D52" s="23" t="s">
        <v>288</v>
      </c>
    </row>
    <row r="53" spans="1:4" x14ac:dyDescent="0.3">
      <c r="A53" s="22">
        <v>73</v>
      </c>
      <c r="B53" s="24" t="s">
        <v>282</v>
      </c>
      <c r="C53" s="23" t="s">
        <v>289</v>
      </c>
      <c r="D53" s="23" t="s">
        <v>290</v>
      </c>
    </row>
    <row r="54" spans="1:4" x14ac:dyDescent="0.3">
      <c r="A54" s="22">
        <v>73</v>
      </c>
      <c r="B54" s="24" t="s">
        <v>282</v>
      </c>
      <c r="C54" s="23" t="s">
        <v>291</v>
      </c>
      <c r="D54" s="23" t="s">
        <v>292</v>
      </c>
    </row>
    <row r="55" spans="1:4" x14ac:dyDescent="0.3">
      <c r="A55" s="22">
        <v>73</v>
      </c>
      <c r="B55" s="24" t="s">
        <v>282</v>
      </c>
      <c r="C55" s="23" t="s">
        <v>293</v>
      </c>
      <c r="D55" s="23" t="s">
        <v>294</v>
      </c>
    </row>
    <row r="56" spans="1:4" x14ac:dyDescent="0.3">
      <c r="A56" s="22">
        <v>73</v>
      </c>
      <c r="B56" s="24" t="s">
        <v>282</v>
      </c>
      <c r="C56" s="23" t="s">
        <v>295</v>
      </c>
      <c r="D56" s="23" t="s">
        <v>296</v>
      </c>
    </row>
    <row r="57" spans="1:4" x14ac:dyDescent="0.3">
      <c r="A57" s="22">
        <v>73</v>
      </c>
      <c r="B57" s="24" t="s">
        <v>282</v>
      </c>
      <c r="C57" s="23" t="s">
        <v>297</v>
      </c>
      <c r="D57" s="23" t="s">
        <v>298</v>
      </c>
    </row>
    <row r="58" spans="1:4" x14ac:dyDescent="0.3">
      <c r="A58" s="22">
        <v>73</v>
      </c>
      <c r="B58" s="24" t="s">
        <v>282</v>
      </c>
      <c r="C58" s="23" t="s">
        <v>299</v>
      </c>
      <c r="D58" s="23" t="s">
        <v>300</v>
      </c>
    </row>
    <row r="59" spans="1:4" x14ac:dyDescent="0.3">
      <c r="A59" s="22">
        <v>73</v>
      </c>
      <c r="B59" s="24" t="s">
        <v>282</v>
      </c>
      <c r="C59" s="23" t="s">
        <v>301</v>
      </c>
      <c r="D59" s="23" t="s">
        <v>302</v>
      </c>
    </row>
    <row r="60" spans="1:4" x14ac:dyDescent="0.3">
      <c r="A60" s="22">
        <v>73</v>
      </c>
      <c r="B60" s="24" t="s">
        <v>282</v>
      </c>
      <c r="C60" s="23" t="s">
        <v>303</v>
      </c>
      <c r="D60" s="23" t="s">
        <v>304</v>
      </c>
    </row>
    <row r="61" spans="1:4" x14ac:dyDescent="0.3">
      <c r="A61" s="22">
        <v>73</v>
      </c>
      <c r="B61" s="24" t="s">
        <v>282</v>
      </c>
      <c r="C61" s="23" t="s">
        <v>305</v>
      </c>
      <c r="D61" s="23" t="s">
        <v>306</v>
      </c>
    </row>
    <row r="62" spans="1:4" x14ac:dyDescent="0.3">
      <c r="A62" s="22">
        <v>73</v>
      </c>
      <c r="B62" s="24" t="s">
        <v>282</v>
      </c>
      <c r="C62" s="23" t="s">
        <v>307</v>
      </c>
      <c r="D62" s="23" t="s">
        <v>308</v>
      </c>
    </row>
    <row r="63" spans="1:4" x14ac:dyDescent="0.3">
      <c r="A63" s="22">
        <v>73</v>
      </c>
      <c r="B63" s="24" t="s">
        <v>282</v>
      </c>
      <c r="C63" s="23" t="s">
        <v>309</v>
      </c>
      <c r="D63" s="23" t="s">
        <v>310</v>
      </c>
    </row>
    <row r="64" spans="1:4" x14ac:dyDescent="0.3">
      <c r="A64" s="22">
        <v>73</v>
      </c>
      <c r="B64" s="24" t="s">
        <v>282</v>
      </c>
      <c r="C64" s="23" t="s">
        <v>311</v>
      </c>
      <c r="D64" s="23" t="s">
        <v>312</v>
      </c>
    </row>
    <row r="65" spans="1:4" x14ac:dyDescent="0.3">
      <c r="A65" s="22">
        <v>73</v>
      </c>
      <c r="B65" s="24" t="s">
        <v>282</v>
      </c>
      <c r="C65" s="23" t="s">
        <v>313</v>
      </c>
      <c r="D65" s="24" t="s">
        <v>314</v>
      </c>
    </row>
    <row r="66" spans="1:4" x14ac:dyDescent="0.3">
      <c r="A66" s="22">
        <v>73</v>
      </c>
      <c r="B66" s="24" t="s">
        <v>282</v>
      </c>
      <c r="C66" s="23" t="s">
        <v>315</v>
      </c>
      <c r="D66" s="23" t="s">
        <v>316</v>
      </c>
    </row>
    <row r="67" spans="1:4" x14ac:dyDescent="0.3">
      <c r="A67" s="22">
        <v>73</v>
      </c>
      <c r="B67" s="24" t="s">
        <v>282</v>
      </c>
      <c r="C67" s="23" t="s">
        <v>317</v>
      </c>
      <c r="D67" s="23" t="s">
        <v>318</v>
      </c>
    </row>
    <row r="68" spans="1:4" x14ac:dyDescent="0.3">
      <c r="A68" s="22">
        <v>73</v>
      </c>
      <c r="B68" s="24" t="s">
        <v>282</v>
      </c>
      <c r="C68" s="23" t="s">
        <v>319</v>
      </c>
      <c r="D68" s="23" t="s">
        <v>320</v>
      </c>
    </row>
    <row r="69" spans="1:4" x14ac:dyDescent="0.3">
      <c r="A69" s="22">
        <v>73</v>
      </c>
      <c r="B69" s="24" t="s">
        <v>282</v>
      </c>
      <c r="C69" s="23" t="s">
        <v>321</v>
      </c>
      <c r="D69" s="23" t="s">
        <v>322</v>
      </c>
    </row>
    <row r="70" spans="1:4" x14ac:dyDescent="0.3">
      <c r="A70" s="22">
        <v>73</v>
      </c>
      <c r="B70" s="24" t="s">
        <v>282</v>
      </c>
      <c r="C70" s="23" t="s">
        <v>323</v>
      </c>
      <c r="D70" s="23" t="s">
        <v>324</v>
      </c>
    </row>
    <row r="71" spans="1:4" x14ac:dyDescent="0.3">
      <c r="A71" s="22">
        <v>73</v>
      </c>
      <c r="B71" s="24" t="s">
        <v>282</v>
      </c>
      <c r="C71" s="23" t="s">
        <v>325</v>
      </c>
      <c r="D71" s="23" t="s">
        <v>326</v>
      </c>
    </row>
    <row r="72" spans="1:4" x14ac:dyDescent="0.3">
      <c r="A72" s="22">
        <v>73</v>
      </c>
      <c r="B72" s="24" t="s">
        <v>282</v>
      </c>
      <c r="C72" s="23" t="s">
        <v>327</v>
      </c>
      <c r="D72" s="23" t="s">
        <v>328</v>
      </c>
    </row>
    <row r="73" spans="1:4" x14ac:dyDescent="0.3">
      <c r="A73" s="22">
        <v>73</v>
      </c>
      <c r="B73" s="24" t="s">
        <v>282</v>
      </c>
      <c r="C73" s="23" t="s">
        <v>329</v>
      </c>
      <c r="D73" s="23" t="s">
        <v>330</v>
      </c>
    </row>
    <row r="74" spans="1:4" x14ac:dyDescent="0.3">
      <c r="A74" s="22">
        <v>73</v>
      </c>
      <c r="B74" s="24" t="s">
        <v>282</v>
      </c>
      <c r="C74" s="23" t="s">
        <v>331</v>
      </c>
      <c r="D74" s="23" t="s">
        <v>332</v>
      </c>
    </row>
    <row r="75" spans="1:4" x14ac:dyDescent="0.3">
      <c r="A75" s="22">
        <v>73</v>
      </c>
      <c r="B75" s="24" t="s">
        <v>282</v>
      </c>
      <c r="C75" s="23" t="s">
        <v>333</v>
      </c>
      <c r="D75" s="23" t="s">
        <v>334</v>
      </c>
    </row>
    <row r="76" spans="1:4" x14ac:dyDescent="0.3">
      <c r="A76" s="22">
        <v>73</v>
      </c>
      <c r="B76" s="24" t="s">
        <v>282</v>
      </c>
      <c r="C76" s="23" t="s">
        <v>335</v>
      </c>
      <c r="D76" s="23" t="s">
        <v>336</v>
      </c>
    </row>
    <row r="77" spans="1:4" x14ac:dyDescent="0.3">
      <c r="A77" s="22">
        <v>73</v>
      </c>
      <c r="B77" s="24" t="s">
        <v>282</v>
      </c>
      <c r="C77" s="24" t="s">
        <v>337</v>
      </c>
      <c r="D77" s="24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Civil Qty</vt:lpstr>
      <vt:lpstr>Rebar</vt:lpstr>
      <vt:lpstr>Deleted Item</vt:lpstr>
      <vt:lpstr>'Civil Qty'!Print_Area</vt:lpstr>
      <vt:lpstr>'Civil Qty'!Print_Titles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Asus Tuf Gaming</cp:lastModifiedBy>
  <cp:lastPrinted>2025-01-28T02:59:42Z</cp:lastPrinted>
  <dcterms:created xsi:type="dcterms:W3CDTF">2024-12-16T04:25:40Z</dcterms:created>
  <dcterms:modified xsi:type="dcterms:W3CDTF">2025-03-27T01:52:20Z</dcterms:modified>
</cp:coreProperties>
</file>