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ABAOUT KIANI\Excel Report\"/>
    </mc:Choice>
  </mc:AlternateContent>
  <xr:revisionPtr revIDLastSave="0" documentId="13_ncr:1_{0EA55B6D-AD84-4EBD-8312-452216733C1B}" xr6:coauthVersionLast="47" xr6:coauthVersionMax="47" xr10:uidLastSave="{00000000-0000-0000-0000-000000000000}"/>
  <bookViews>
    <workbookView xWindow="28680" yWindow="-120" windowWidth="29040" windowHeight="15720" firstSheet="3" activeTab="5" xr2:uid="{B0870737-2D48-4E6E-B0C2-C84CB9201569}"/>
  </bookViews>
  <sheets>
    <sheet name="Materials List" sheetId="3" r:id="rId1"/>
    <sheet name="2A PUNCHLIST" sheetId="1" r:id="rId2"/>
    <sheet name="DRAWING INPUT STATUS" sheetId="2" r:id="rId3"/>
    <sheet name="Materials List Vendor" sheetId="4" r:id="rId4"/>
    <sheet name="Materials List Vendor (ACTUAL)" sheetId="5" r:id="rId5"/>
    <sheet name="Materials List Vendor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6" l="1"/>
  <c r="H8" i="6" l="1"/>
  <c r="K8" i="6" s="1"/>
  <c r="H9" i="6"/>
  <c r="K9" i="6" s="1"/>
  <c r="H10" i="6"/>
  <c r="K10" i="6" s="1"/>
  <c r="H11" i="6"/>
  <c r="K11" i="6" s="1"/>
  <c r="H12" i="6"/>
  <c r="K12" i="6" s="1"/>
  <c r="H13" i="6"/>
  <c r="K13" i="6" s="1"/>
  <c r="H14" i="6"/>
  <c r="K14" i="6" s="1"/>
  <c r="H15" i="6"/>
  <c r="K15" i="6" s="1"/>
  <c r="H7" i="6"/>
  <c r="K7" i="6" s="1"/>
  <c r="E19" i="6"/>
  <c r="F19" i="6"/>
  <c r="I19" i="6"/>
  <c r="H19" i="6" l="1"/>
  <c r="K19" i="6"/>
  <c r="G7" i="6"/>
  <c r="G8" i="6"/>
  <c r="G9" i="6"/>
  <c r="G10" i="6"/>
  <c r="G11" i="6"/>
  <c r="G12" i="6"/>
  <c r="G13" i="6"/>
  <c r="G14" i="6"/>
  <c r="G15" i="6"/>
  <c r="G16" i="6"/>
  <c r="G17" i="6"/>
  <c r="G18" i="6"/>
  <c r="G6" i="6"/>
  <c r="G19" i="6" l="1"/>
  <c r="F20" i="6"/>
  <c r="F17" i="4" l="1"/>
  <c r="F16" i="4"/>
  <c r="F15" i="4"/>
  <c r="F14" i="4"/>
  <c r="F13" i="4"/>
  <c r="F12" i="4"/>
  <c r="F11" i="4"/>
  <c r="F10" i="4"/>
  <c r="F9" i="4"/>
  <c r="F8" i="4"/>
  <c r="F7" i="4"/>
  <c r="F6" i="4"/>
  <c r="AI7" i="4"/>
  <c r="F17" i="5" l="1"/>
  <c r="F16" i="5"/>
  <c r="F15" i="5"/>
  <c r="F14" i="5"/>
  <c r="F13" i="5"/>
  <c r="F12" i="5"/>
  <c r="F11" i="5"/>
  <c r="F10" i="5"/>
  <c r="F9" i="5"/>
  <c r="F8" i="5"/>
  <c r="F7" i="5"/>
  <c r="F6" i="5"/>
  <c r="AJ7" i="4"/>
  <c r="AI7" i="5"/>
  <c r="AJ7" i="5" s="1"/>
  <c r="L7" i="5"/>
  <c r="L9" i="5"/>
  <c r="G9" i="5" s="1"/>
  <c r="L10" i="5"/>
  <c r="G10" i="5" s="1"/>
  <c r="H10" i="5" s="1"/>
  <c r="L11" i="5"/>
  <c r="L12" i="5"/>
  <c r="G12" i="5" s="1"/>
  <c r="L13" i="5"/>
  <c r="G13" i="5" s="1"/>
  <c r="H13" i="5" s="1"/>
  <c r="L14" i="5"/>
  <c r="G14" i="5" s="1"/>
  <c r="I14" i="5" s="1"/>
  <c r="J14" i="5" s="1"/>
  <c r="L15" i="5"/>
  <c r="L16" i="5"/>
  <c r="G16" i="5" s="1"/>
  <c r="I16" i="5" s="1"/>
  <c r="J16" i="5" s="1"/>
  <c r="L17" i="5"/>
  <c r="L25" i="5" s="1"/>
  <c r="G25" i="5" s="1"/>
  <c r="H25" i="5" s="1"/>
  <c r="AC25" i="5"/>
  <c r="AB25" i="5"/>
  <c r="AB26" i="5" s="1"/>
  <c r="AA25" i="5"/>
  <c r="Z25" i="5"/>
  <c r="Z26" i="5" s="1"/>
  <c r="Y25" i="5"/>
  <c r="X25" i="5"/>
  <c r="X26" i="5" s="1"/>
  <c r="W25" i="5"/>
  <c r="V25" i="5"/>
  <c r="V26" i="5" s="1"/>
  <c r="U25" i="5"/>
  <c r="T25" i="5"/>
  <c r="T26" i="5" s="1"/>
  <c r="S25" i="5"/>
  <c r="R25" i="5"/>
  <c r="R26" i="5" s="1"/>
  <c r="Q25" i="5"/>
  <c r="P25" i="5"/>
  <c r="P26" i="5" s="1"/>
  <c r="O25" i="5"/>
  <c r="N25" i="5"/>
  <c r="N26" i="5" s="1"/>
  <c r="M25" i="5"/>
  <c r="D25" i="5"/>
  <c r="AE24" i="5"/>
  <c r="AC24" i="5"/>
  <c r="AA24" i="5"/>
  <c r="Y24" i="5"/>
  <c r="W24" i="5"/>
  <c r="U24" i="5"/>
  <c r="S24" i="5"/>
  <c r="O24" i="5"/>
  <c r="M24" i="5"/>
  <c r="D24" i="5"/>
  <c r="AE23" i="5"/>
  <c r="AC23" i="5"/>
  <c r="AA23" i="5"/>
  <c r="Y23" i="5"/>
  <c r="W23" i="5"/>
  <c r="U23" i="5"/>
  <c r="S23" i="5"/>
  <c r="Q23" i="5"/>
  <c r="O23" i="5"/>
  <c r="M23" i="5"/>
  <c r="D23" i="5"/>
  <c r="AE22" i="5"/>
  <c r="AC22" i="5"/>
  <c r="AA22" i="5"/>
  <c r="Y22" i="5"/>
  <c r="W22" i="5"/>
  <c r="U22" i="5"/>
  <c r="S22" i="5"/>
  <c r="Q22" i="5"/>
  <c r="O22" i="5"/>
  <c r="M22" i="5"/>
  <c r="D22" i="5"/>
  <c r="AE21" i="5"/>
  <c r="AC21" i="5"/>
  <c r="AA21" i="5"/>
  <c r="Y21" i="5"/>
  <c r="W21" i="5"/>
  <c r="U21" i="5"/>
  <c r="S21" i="5"/>
  <c r="Q21" i="5"/>
  <c r="O21" i="5"/>
  <c r="M21" i="5"/>
  <c r="D21" i="5"/>
  <c r="AC18" i="5"/>
  <c r="AB18" i="5"/>
  <c r="AA18" i="5"/>
  <c r="Z18" i="5"/>
  <c r="Y18" i="5"/>
  <c r="X18" i="5"/>
  <c r="W18" i="5"/>
  <c r="V18" i="5"/>
  <c r="U18" i="5"/>
  <c r="T18" i="5"/>
  <c r="S18" i="5"/>
  <c r="R18" i="5"/>
  <c r="P18" i="5"/>
  <c r="O18" i="5"/>
  <c r="N18" i="5"/>
  <c r="M18" i="5"/>
  <c r="D18" i="5"/>
  <c r="AH16" i="5"/>
  <c r="G15" i="5"/>
  <c r="I15" i="5" s="1"/>
  <c r="J15" i="5" s="1"/>
  <c r="Q8" i="5"/>
  <c r="Q18" i="5" s="1"/>
  <c r="L6" i="5"/>
  <c r="G6" i="5" s="1"/>
  <c r="I6" i="5" s="1"/>
  <c r="J6" i="5" s="1"/>
  <c r="AC18" i="4"/>
  <c r="AB18" i="4"/>
  <c r="AA18" i="4"/>
  <c r="Z18" i="4"/>
  <c r="Y18" i="4"/>
  <c r="X18" i="4"/>
  <c r="W18" i="4"/>
  <c r="V18" i="4"/>
  <c r="U18" i="4"/>
  <c r="T18" i="4"/>
  <c r="S18" i="4"/>
  <c r="R18" i="4"/>
  <c r="P18" i="4"/>
  <c r="M18" i="4"/>
  <c r="N18" i="4"/>
  <c r="O18" i="4"/>
  <c r="S23" i="4"/>
  <c r="AC25" i="4"/>
  <c r="AB25" i="4"/>
  <c r="AB26" i="4" s="1"/>
  <c r="AA25" i="4"/>
  <c r="Z25" i="4"/>
  <c r="Z26" i="4" s="1"/>
  <c r="Y25" i="4"/>
  <c r="X25" i="4"/>
  <c r="X26" i="4" s="1"/>
  <c r="W25" i="4"/>
  <c r="V25" i="4"/>
  <c r="V26" i="4" s="1"/>
  <c r="U25" i="4"/>
  <c r="T25" i="4"/>
  <c r="T26" i="4" s="1"/>
  <c r="S25" i="4"/>
  <c r="R25" i="4"/>
  <c r="R26" i="4" s="1"/>
  <c r="Q25" i="4"/>
  <c r="P25" i="4"/>
  <c r="P26" i="4" s="1"/>
  <c r="O25" i="4"/>
  <c r="N25" i="4"/>
  <c r="N26" i="4" s="1"/>
  <c r="M25" i="4"/>
  <c r="D25" i="4"/>
  <c r="L17" i="4"/>
  <c r="G17" i="4" s="1"/>
  <c r="H17" i="4" s="1"/>
  <c r="D18" i="4"/>
  <c r="S22" i="4"/>
  <c r="AE22" i="4"/>
  <c r="AE23" i="4"/>
  <c r="AE24" i="4"/>
  <c r="AE21" i="4"/>
  <c r="Q21" i="4"/>
  <c r="Q8" i="4"/>
  <c r="Q24" i="4" s="1"/>
  <c r="AH16" i="4"/>
  <c r="M24" i="4"/>
  <c r="M23" i="4"/>
  <c r="M22" i="4"/>
  <c r="M21" i="4"/>
  <c r="L7" i="4"/>
  <c r="G7" i="4" s="1"/>
  <c r="H7" i="4" s="1"/>
  <c r="L9" i="4"/>
  <c r="L10" i="4"/>
  <c r="G10" i="4" s="1"/>
  <c r="H10" i="4" s="1"/>
  <c r="L11" i="4"/>
  <c r="G11" i="4" s="1"/>
  <c r="L12" i="4"/>
  <c r="G12" i="4" s="1"/>
  <c r="L13" i="4"/>
  <c r="G13" i="4" s="1"/>
  <c r="H13" i="4" s="1"/>
  <c r="L14" i="4"/>
  <c r="G14" i="4" s="1"/>
  <c r="H14" i="4" s="1"/>
  <c r="L15" i="4"/>
  <c r="G15" i="4" s="1"/>
  <c r="L16" i="4"/>
  <c r="L22" i="4" s="1"/>
  <c r="G22" i="4" s="1"/>
  <c r="L6" i="4"/>
  <c r="G6" i="4" s="1"/>
  <c r="AC24" i="4"/>
  <c r="AC23" i="4"/>
  <c r="AC22" i="4"/>
  <c r="AC21" i="4"/>
  <c r="AA24" i="4"/>
  <c r="AA23" i="4"/>
  <c r="AA22" i="4"/>
  <c r="AA21" i="4"/>
  <c r="Y24" i="4"/>
  <c r="Y23" i="4"/>
  <c r="Y22" i="4"/>
  <c r="Y21" i="4"/>
  <c r="W24" i="4"/>
  <c r="W23" i="4"/>
  <c r="W22" i="4"/>
  <c r="W21" i="4"/>
  <c r="U24" i="4"/>
  <c r="U23" i="4"/>
  <c r="U22" i="4"/>
  <c r="U21" i="4"/>
  <c r="S24" i="4"/>
  <c r="S21" i="4"/>
  <c r="Q23" i="4"/>
  <c r="Q22" i="4"/>
  <c r="O24" i="4"/>
  <c r="O23" i="4"/>
  <c r="O22" i="4"/>
  <c r="O21" i="4"/>
  <c r="D21" i="4"/>
  <c r="D23" i="4"/>
  <c r="D24" i="4"/>
  <c r="F18" i="5" l="1"/>
  <c r="M26" i="5"/>
  <c r="S26" i="5"/>
  <c r="Q26" i="4"/>
  <c r="AA26" i="5"/>
  <c r="D26" i="5"/>
  <c r="S28" i="5" s="1"/>
  <c r="AE26" i="5"/>
  <c r="M26" i="4"/>
  <c r="Q24" i="5"/>
  <c r="O26" i="5"/>
  <c r="Y26" i="5"/>
  <c r="Q26" i="5"/>
  <c r="L8" i="5"/>
  <c r="G8" i="5" s="1"/>
  <c r="H8" i="5" s="1"/>
  <c r="AC26" i="5"/>
  <c r="AA26" i="4"/>
  <c r="L22" i="5"/>
  <c r="G22" i="5" s="1"/>
  <c r="H22" i="5" s="1"/>
  <c r="W26" i="5"/>
  <c r="G17" i="5"/>
  <c r="I17" i="5" s="1"/>
  <c r="J17" i="5" s="1"/>
  <c r="I25" i="5"/>
  <c r="J25" i="5" s="1"/>
  <c r="L21" i="5"/>
  <c r="G21" i="5" s="1"/>
  <c r="H21" i="5" s="1"/>
  <c r="G11" i="5"/>
  <c r="H11" i="5" s="1"/>
  <c r="U26" i="5"/>
  <c r="I12" i="5"/>
  <c r="J12" i="5" s="1"/>
  <c r="H12" i="5"/>
  <c r="I9" i="5"/>
  <c r="J9" i="5" s="1"/>
  <c r="H9" i="5"/>
  <c r="I13" i="5"/>
  <c r="J13" i="5" s="1"/>
  <c r="H6" i="5"/>
  <c r="G7" i="5"/>
  <c r="H15" i="5"/>
  <c r="I10" i="5"/>
  <c r="J10" i="5" s="1"/>
  <c r="H16" i="5"/>
  <c r="H14" i="5"/>
  <c r="L23" i="5"/>
  <c r="G23" i="5" s="1"/>
  <c r="H23" i="5" s="1"/>
  <c r="U26" i="4"/>
  <c r="W26" i="4"/>
  <c r="AC26" i="4"/>
  <c r="Y26" i="4"/>
  <c r="F18" i="4"/>
  <c r="O26" i="4"/>
  <c r="S26" i="4"/>
  <c r="L25" i="4"/>
  <c r="G25" i="4" s="1"/>
  <c r="H25" i="4" s="1"/>
  <c r="Q18" i="4"/>
  <c r="I15" i="4"/>
  <c r="J15" i="4" s="1"/>
  <c r="H15" i="4"/>
  <c r="AE26" i="4"/>
  <c r="I17" i="4"/>
  <c r="J17" i="4" s="1"/>
  <c r="H6" i="4"/>
  <c r="I6" i="4"/>
  <c r="J6" i="4" s="1"/>
  <c r="L23" i="4"/>
  <c r="G9" i="4"/>
  <c r="I14" i="4"/>
  <c r="J14" i="4" s="1"/>
  <c r="L8" i="4"/>
  <c r="G16" i="4"/>
  <c r="H16" i="4" s="1"/>
  <c r="H12" i="4"/>
  <c r="I12" i="4"/>
  <c r="J12" i="4" s="1"/>
  <c r="H11" i="4"/>
  <c r="I11" i="4"/>
  <c r="J11" i="4" s="1"/>
  <c r="L21" i="4"/>
  <c r="I13" i="4"/>
  <c r="J13" i="4" s="1"/>
  <c r="I10" i="4"/>
  <c r="J10" i="4" s="1"/>
  <c r="I7" i="4"/>
  <c r="J7" i="4" s="1"/>
  <c r="D22" i="4"/>
  <c r="I22" i="4" s="1"/>
  <c r="J22" i="4" s="1"/>
  <c r="AY8" i="3"/>
  <c r="P8" i="3" s="1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P7" i="3"/>
  <c r="BK34" i="3"/>
  <c r="BI34" i="3"/>
  <c r="BG34" i="3"/>
  <c r="BE34" i="3"/>
  <c r="BC34" i="3"/>
  <c r="BA34" i="3"/>
  <c r="AY34" i="3"/>
  <c r="AW34" i="3"/>
  <c r="AU34" i="3"/>
  <c r="AS34" i="3"/>
  <c r="AQ34" i="3"/>
  <c r="AO34" i="3"/>
  <c r="BK16" i="3"/>
  <c r="BI16" i="3"/>
  <c r="BG16" i="3"/>
  <c r="BE16" i="3"/>
  <c r="BC16" i="3"/>
  <c r="BA16" i="3"/>
  <c r="AW16" i="3"/>
  <c r="AU16" i="3"/>
  <c r="AS16" i="3"/>
  <c r="AO16" i="3"/>
  <c r="AQ16" i="3"/>
  <c r="AK8" i="3"/>
  <c r="AK16" i="3" s="1"/>
  <c r="AM16" i="3"/>
  <c r="AK34" i="3"/>
  <c r="AM34" i="3"/>
  <c r="AG7" i="3"/>
  <c r="AG16" i="3" s="1"/>
  <c r="AI16" i="3"/>
  <c r="AG34" i="3"/>
  <c r="AI34" i="3"/>
  <c r="AC8" i="3"/>
  <c r="AC7" i="3"/>
  <c r="AE16" i="3"/>
  <c r="AC34" i="3"/>
  <c r="AE34" i="3"/>
  <c r="U9" i="3"/>
  <c r="O9" i="3" s="1"/>
  <c r="I8" i="5" l="1"/>
  <c r="J8" i="5" s="1"/>
  <c r="L18" i="5"/>
  <c r="G18" i="5" s="1"/>
  <c r="H18" i="5" s="1"/>
  <c r="L24" i="5"/>
  <c r="G24" i="5" s="1"/>
  <c r="H24" i="5" s="1"/>
  <c r="H17" i="5"/>
  <c r="AY16" i="3"/>
  <c r="I24" i="5"/>
  <c r="J24" i="5" s="1"/>
  <c r="I22" i="5"/>
  <c r="J22" i="5" s="1"/>
  <c r="L26" i="5"/>
  <c r="G26" i="5" s="1"/>
  <c r="H26" i="5" s="1"/>
  <c r="I21" i="5"/>
  <c r="J21" i="5" s="1"/>
  <c r="I11" i="5"/>
  <c r="J11" i="5" s="1"/>
  <c r="I23" i="5"/>
  <c r="J23" i="5" s="1"/>
  <c r="I7" i="5"/>
  <c r="J7" i="5" s="1"/>
  <c r="H7" i="5"/>
  <c r="L18" i="4"/>
  <c r="G18" i="4" s="1"/>
  <c r="F19" i="4" s="1"/>
  <c r="D26" i="4"/>
  <c r="I25" i="4"/>
  <c r="J25" i="4" s="1"/>
  <c r="G23" i="4"/>
  <c r="H23" i="4" s="1"/>
  <c r="H22" i="4"/>
  <c r="I16" i="4"/>
  <c r="J16" i="4" s="1"/>
  <c r="H9" i="4"/>
  <c r="I9" i="4"/>
  <c r="J9" i="4" s="1"/>
  <c r="L24" i="4"/>
  <c r="G24" i="4" s="1"/>
  <c r="G8" i="4"/>
  <c r="G21" i="4"/>
  <c r="O7" i="3"/>
  <c r="O8" i="3"/>
  <c r="E8" i="3" s="1"/>
  <c r="AC16" i="3"/>
  <c r="E33" i="3"/>
  <c r="E32" i="3"/>
  <c r="E30" i="3"/>
  <c r="E29" i="3"/>
  <c r="G29" i="3" s="1"/>
  <c r="H29" i="3" s="1"/>
  <c r="E28" i="3"/>
  <c r="F28" i="3" s="1"/>
  <c r="E27" i="3"/>
  <c r="E26" i="3"/>
  <c r="G26" i="3" s="1"/>
  <c r="H26" i="3" s="1"/>
  <c r="E25" i="3"/>
  <c r="E24" i="3"/>
  <c r="E23" i="3"/>
  <c r="AA34" i="3"/>
  <c r="Y34" i="3"/>
  <c r="W34" i="3"/>
  <c r="U34" i="3"/>
  <c r="S34" i="3"/>
  <c r="Q34" i="3"/>
  <c r="D34" i="3"/>
  <c r="J33" i="3"/>
  <c r="J32" i="3"/>
  <c r="K32" i="3" s="1"/>
  <c r="J31" i="3"/>
  <c r="L31" i="3" s="1"/>
  <c r="M31" i="3" s="1"/>
  <c r="E31" i="3"/>
  <c r="G31" i="3" s="1"/>
  <c r="H31" i="3" s="1"/>
  <c r="J30" i="3"/>
  <c r="J29" i="3"/>
  <c r="L29" i="3" s="1"/>
  <c r="M29" i="3" s="1"/>
  <c r="J28" i="3"/>
  <c r="J27" i="3"/>
  <c r="K27" i="3" s="1"/>
  <c r="J26" i="3"/>
  <c r="L26" i="3" s="1"/>
  <c r="M26" i="3" s="1"/>
  <c r="J25" i="3"/>
  <c r="J24" i="3"/>
  <c r="L24" i="3" s="1"/>
  <c r="M24" i="3" s="1"/>
  <c r="J23" i="3"/>
  <c r="L23" i="3" s="1"/>
  <c r="E9" i="3"/>
  <c r="G9" i="3" s="1"/>
  <c r="H9" i="3" s="1"/>
  <c r="E10" i="3"/>
  <c r="E11" i="3"/>
  <c r="E12" i="3"/>
  <c r="E13" i="3"/>
  <c r="E15" i="3"/>
  <c r="G15" i="3" s="1"/>
  <c r="H15" i="3" s="1"/>
  <c r="E7" i="3"/>
  <c r="G7" i="3" s="1"/>
  <c r="H7" i="3" s="1"/>
  <c r="AA16" i="3"/>
  <c r="Y16" i="3"/>
  <c r="W16" i="3"/>
  <c r="U16" i="3"/>
  <c r="S16" i="3"/>
  <c r="Q16" i="3"/>
  <c r="D16" i="3"/>
  <c r="J15" i="3"/>
  <c r="J14" i="3"/>
  <c r="L14" i="3" s="1"/>
  <c r="E14" i="3"/>
  <c r="J13" i="3"/>
  <c r="J12" i="3"/>
  <c r="J11" i="3"/>
  <c r="L11" i="3" s="1"/>
  <c r="J10" i="3"/>
  <c r="J9" i="3"/>
  <c r="J8" i="3"/>
  <c r="J7" i="3"/>
  <c r="K7" i="3" s="1"/>
  <c r="F19" i="5" l="1"/>
  <c r="I18" i="5"/>
  <c r="J18" i="5" s="1"/>
  <c r="S29" i="5"/>
  <c r="S30" i="5" s="1"/>
  <c r="I26" i="5"/>
  <c r="J26" i="5" s="1"/>
  <c r="I23" i="4"/>
  <c r="J23" i="4" s="1"/>
  <c r="H18" i="4"/>
  <c r="I18" i="4"/>
  <c r="J18" i="4" s="1"/>
  <c r="L26" i="4"/>
  <c r="G26" i="4" s="1"/>
  <c r="S29" i="4" s="1"/>
  <c r="S28" i="4"/>
  <c r="H8" i="4"/>
  <c r="I8" i="4"/>
  <c r="J8" i="4" s="1"/>
  <c r="H24" i="4"/>
  <c r="I24" i="4"/>
  <c r="J24" i="4" s="1"/>
  <c r="H21" i="4"/>
  <c r="I21" i="4"/>
  <c r="J21" i="4" s="1"/>
  <c r="K8" i="3"/>
  <c r="L8" i="3"/>
  <c r="M8" i="3" s="1"/>
  <c r="K13" i="3"/>
  <c r="L13" i="3"/>
  <c r="M13" i="3" s="1"/>
  <c r="L15" i="3"/>
  <c r="M15" i="3" s="1"/>
  <c r="L9" i="3"/>
  <c r="M9" i="3" s="1"/>
  <c r="L10" i="3"/>
  <c r="M10" i="3" s="1"/>
  <c r="L12" i="3"/>
  <c r="M12" i="3" s="1"/>
  <c r="O16" i="3"/>
  <c r="E34" i="3"/>
  <c r="F34" i="3" s="1"/>
  <c r="P34" i="3"/>
  <c r="L33" i="3"/>
  <c r="M33" i="3" s="1"/>
  <c r="K33" i="3"/>
  <c r="F24" i="3"/>
  <c r="G24" i="3"/>
  <c r="H24" i="3" s="1"/>
  <c r="G33" i="3"/>
  <c r="H33" i="3" s="1"/>
  <c r="F33" i="3"/>
  <c r="M23" i="3"/>
  <c r="K30" i="3"/>
  <c r="L30" i="3"/>
  <c r="M30" i="3" s="1"/>
  <c r="L28" i="3"/>
  <c r="M28" i="3" s="1"/>
  <c r="K28" i="3"/>
  <c r="G30" i="3"/>
  <c r="H30" i="3" s="1"/>
  <c r="F30" i="3"/>
  <c r="G27" i="3"/>
  <c r="H27" i="3" s="1"/>
  <c r="F27" i="3"/>
  <c r="F32" i="3"/>
  <c r="G32" i="3"/>
  <c r="H32" i="3" s="1"/>
  <c r="G25" i="3"/>
  <c r="H25" i="3" s="1"/>
  <c r="F25" i="3"/>
  <c r="L25" i="3"/>
  <c r="M25" i="3" s="1"/>
  <c r="K25" i="3"/>
  <c r="J34" i="3"/>
  <c r="K34" i="3" s="1"/>
  <c r="L27" i="3"/>
  <c r="M27" i="3" s="1"/>
  <c r="F23" i="3"/>
  <c r="K29" i="3"/>
  <c r="F31" i="3"/>
  <c r="O34" i="3"/>
  <c r="K26" i="3"/>
  <c r="G28" i="3"/>
  <c r="H28" i="3" s="1"/>
  <c r="K24" i="3"/>
  <c r="L32" i="3"/>
  <c r="M32" i="3" s="1"/>
  <c r="K23" i="3"/>
  <c r="K31" i="3"/>
  <c r="F29" i="3"/>
  <c r="G23" i="3"/>
  <c r="F26" i="3"/>
  <c r="G10" i="3"/>
  <c r="H10" i="3" s="1"/>
  <c r="F10" i="3"/>
  <c r="P16" i="3"/>
  <c r="G13" i="3"/>
  <c r="H13" i="3" s="1"/>
  <c r="F13" i="3"/>
  <c r="F7" i="3"/>
  <c r="G14" i="3"/>
  <c r="H14" i="3" s="1"/>
  <c r="F14" i="3"/>
  <c r="F15" i="3"/>
  <c r="G8" i="3"/>
  <c r="H8" i="3" s="1"/>
  <c r="F8" i="3"/>
  <c r="F12" i="3"/>
  <c r="G12" i="3"/>
  <c r="H12" i="3" s="1"/>
  <c r="M14" i="3"/>
  <c r="K14" i="3"/>
  <c r="K10" i="3"/>
  <c r="G11" i="3"/>
  <c r="H11" i="3" s="1"/>
  <c r="F11" i="3"/>
  <c r="M11" i="3"/>
  <c r="K11" i="3"/>
  <c r="F9" i="3"/>
  <c r="K15" i="3"/>
  <c r="L7" i="3"/>
  <c r="M7" i="3" s="1"/>
  <c r="K12" i="3"/>
  <c r="K9" i="3"/>
  <c r="H26" i="4" l="1"/>
  <c r="I26" i="4"/>
  <c r="J26" i="4" s="1"/>
  <c r="S30" i="4"/>
  <c r="L34" i="3"/>
  <c r="M34" i="3" s="1"/>
  <c r="H23" i="3"/>
  <c r="G34" i="3"/>
  <c r="H34" i="3" s="1"/>
  <c r="J16" i="3"/>
  <c r="K16" i="3" s="1"/>
  <c r="E16" i="3"/>
  <c r="F16" i="3" s="1"/>
  <c r="G16" i="3" l="1"/>
  <c r="H16" i="3" s="1"/>
  <c r="L16" i="3"/>
  <c r="M16" i="3" s="1"/>
  <c r="AA24" i="2"/>
  <c r="W24" i="2"/>
  <c r="S24" i="2"/>
  <c r="O8" i="2"/>
  <c r="I8" i="2" s="1"/>
  <c r="O9" i="2"/>
  <c r="O10" i="2"/>
  <c r="I10" i="2" s="1"/>
  <c r="O11" i="2"/>
  <c r="I11" i="2" s="1"/>
  <c r="O12" i="2"/>
  <c r="I12" i="2" s="1"/>
  <c r="O13" i="2"/>
  <c r="I13" i="2" s="1"/>
  <c r="O14" i="2"/>
  <c r="I14" i="2" s="1"/>
  <c r="O15" i="2"/>
  <c r="I15" i="2" s="1"/>
  <c r="O16" i="2"/>
  <c r="I16" i="2" s="1"/>
  <c r="O17" i="2"/>
  <c r="I17" i="2" s="1"/>
  <c r="O18" i="2"/>
  <c r="I18" i="2" s="1"/>
  <c r="O19" i="2"/>
  <c r="I19" i="2" s="1"/>
  <c r="O20" i="2"/>
  <c r="I20" i="2" s="1"/>
  <c r="O21" i="2"/>
  <c r="I21" i="2" s="1"/>
  <c r="O22" i="2"/>
  <c r="I22" i="2" s="1"/>
  <c r="K22" i="2" s="1"/>
  <c r="L22" i="2" s="1"/>
  <c r="O23" i="2"/>
  <c r="I23" i="2" s="1"/>
  <c r="K23" i="2" s="1"/>
  <c r="L23" i="2" s="1"/>
  <c r="O7" i="2"/>
  <c r="I7" i="2" s="1"/>
  <c r="N17" i="2"/>
  <c r="D17" i="2" s="1"/>
  <c r="F17" i="2" s="1"/>
  <c r="G17" i="2" s="1"/>
  <c r="N18" i="2"/>
  <c r="D18" i="2" s="1"/>
  <c r="F18" i="2" s="1"/>
  <c r="G18" i="2" s="1"/>
  <c r="N19" i="2"/>
  <c r="D19" i="2" s="1"/>
  <c r="F19" i="2" s="1"/>
  <c r="G19" i="2" s="1"/>
  <c r="N20" i="2"/>
  <c r="D20" i="2" s="1"/>
  <c r="E20" i="2" s="1"/>
  <c r="N21" i="2"/>
  <c r="D21" i="2" s="1"/>
  <c r="E21" i="2" s="1"/>
  <c r="N22" i="2"/>
  <c r="D22" i="2" s="1"/>
  <c r="F22" i="2" s="1"/>
  <c r="G22" i="2" s="1"/>
  <c r="N23" i="2"/>
  <c r="D23" i="2" s="1"/>
  <c r="F23" i="2" s="1"/>
  <c r="G23" i="2" s="1"/>
  <c r="Y24" i="2"/>
  <c r="U24" i="2"/>
  <c r="Q24" i="2"/>
  <c r="P24" i="2"/>
  <c r="C24" i="2"/>
  <c r="N16" i="2"/>
  <c r="D16" i="2" s="1"/>
  <c r="F16" i="2" s="1"/>
  <c r="G16" i="2" s="1"/>
  <c r="N15" i="2"/>
  <c r="D15" i="2" s="1"/>
  <c r="N14" i="2"/>
  <c r="D14" i="2" s="1"/>
  <c r="F14" i="2" s="1"/>
  <c r="G14" i="2" s="1"/>
  <c r="N13" i="2"/>
  <c r="D13" i="2" s="1"/>
  <c r="F13" i="2" s="1"/>
  <c r="G13" i="2" s="1"/>
  <c r="N12" i="2"/>
  <c r="D12" i="2" s="1"/>
  <c r="F12" i="2" s="1"/>
  <c r="G12" i="2" s="1"/>
  <c r="N11" i="2"/>
  <c r="D11" i="2" s="1"/>
  <c r="F11" i="2" s="1"/>
  <c r="G11" i="2" s="1"/>
  <c r="N10" i="2"/>
  <c r="D10" i="2" s="1"/>
  <c r="F10" i="2" s="1"/>
  <c r="G10" i="2" s="1"/>
  <c r="N9" i="2"/>
  <c r="D9" i="2" s="1"/>
  <c r="F9" i="2" s="1"/>
  <c r="G9" i="2" s="1"/>
  <c r="N7" i="2"/>
  <c r="D7" i="2" s="1"/>
  <c r="F7" i="2" s="1"/>
  <c r="G7" i="2" s="1"/>
  <c r="N8" i="2"/>
  <c r="D8" i="2" s="1"/>
  <c r="N9" i="1"/>
  <c r="M9" i="1"/>
  <c r="E9" i="1"/>
  <c r="L5" i="1"/>
  <c r="G5" i="1" s="1"/>
  <c r="H5" i="1" s="1"/>
  <c r="L8" i="1"/>
  <c r="G8" i="1" s="1"/>
  <c r="L7" i="1"/>
  <c r="G7" i="1" s="1"/>
  <c r="I7" i="1" s="1"/>
  <c r="J7" i="1" s="1"/>
  <c r="L6" i="1"/>
  <c r="G6" i="1" s="1"/>
  <c r="L9" i="1" l="1"/>
  <c r="I6" i="1"/>
  <c r="J6" i="1" s="1"/>
  <c r="H6" i="1"/>
  <c r="G9" i="1"/>
  <c r="H9" i="1" s="1"/>
  <c r="J14" i="2"/>
  <c r="K14" i="2"/>
  <c r="L14" i="2" s="1"/>
  <c r="J10" i="2"/>
  <c r="K10" i="2"/>
  <c r="L10" i="2" s="1"/>
  <c r="J17" i="2"/>
  <c r="K17" i="2"/>
  <c r="L17" i="2" s="1"/>
  <c r="K21" i="2"/>
  <c r="L21" i="2" s="1"/>
  <c r="J21" i="2"/>
  <c r="K18" i="2"/>
  <c r="L18" i="2" s="1"/>
  <c r="J18" i="2"/>
  <c r="K12" i="2"/>
  <c r="L12" i="2" s="1"/>
  <c r="J12" i="2"/>
  <c r="K8" i="2"/>
  <c r="L8" i="2" s="1"/>
  <c r="J8" i="2"/>
  <c r="K20" i="2"/>
  <c r="L20" i="2" s="1"/>
  <c r="J20" i="2"/>
  <c r="K11" i="2"/>
  <c r="L11" i="2" s="1"/>
  <c r="J11" i="2"/>
  <c r="J19" i="2"/>
  <c r="K19" i="2"/>
  <c r="L19" i="2" s="1"/>
  <c r="J23" i="2"/>
  <c r="J22" i="2"/>
  <c r="J15" i="2"/>
  <c r="K15" i="2"/>
  <c r="L15" i="2" s="1"/>
  <c r="K16" i="2"/>
  <c r="L16" i="2" s="1"/>
  <c r="J16" i="2"/>
  <c r="J13" i="2"/>
  <c r="K13" i="2"/>
  <c r="L13" i="2" s="1"/>
  <c r="K7" i="2"/>
  <c r="L7" i="2" s="1"/>
  <c r="J7" i="2"/>
  <c r="O24" i="2"/>
  <c r="I9" i="2"/>
  <c r="E18" i="2"/>
  <c r="F21" i="2"/>
  <c r="G21" i="2" s="1"/>
  <c r="E22" i="2"/>
  <c r="N24" i="2"/>
  <c r="E23" i="2"/>
  <c r="D24" i="2"/>
  <c r="E24" i="2" s="1"/>
  <c r="F20" i="2"/>
  <c r="G20" i="2" s="1"/>
  <c r="E17" i="2"/>
  <c r="E19" i="2"/>
  <c r="E12" i="2"/>
  <c r="E16" i="2"/>
  <c r="E15" i="2"/>
  <c r="F15" i="2"/>
  <c r="G15" i="2" s="1"/>
  <c r="E7" i="2"/>
  <c r="E9" i="2"/>
  <c r="E10" i="2"/>
  <c r="E14" i="2"/>
  <c r="F8" i="2"/>
  <c r="E8" i="2"/>
  <c r="E11" i="2"/>
  <c r="E13" i="2"/>
  <c r="I8" i="1"/>
  <c r="J8" i="1" s="1"/>
  <c r="H8" i="1"/>
  <c r="I5" i="1"/>
  <c r="H7" i="1"/>
  <c r="J5" i="1" l="1"/>
  <c r="I9" i="1"/>
  <c r="J9" i="1" s="1"/>
  <c r="J9" i="2"/>
  <c r="K9" i="2"/>
  <c r="L9" i="2" s="1"/>
  <c r="I24" i="2"/>
  <c r="J24" i="2" s="1"/>
  <c r="G8" i="2"/>
  <c r="F24" i="2"/>
  <c r="G24" i="2" s="1"/>
  <c r="K24" i="2" l="1"/>
  <c r="L24" i="2" s="1"/>
</calcChain>
</file>

<file path=xl/sharedStrings.xml><?xml version="1.0" encoding="utf-8"?>
<sst xmlns="http://schemas.openxmlformats.org/spreadsheetml/2006/main" count="684" uniqueCount="130">
  <si>
    <t>No.</t>
  </si>
  <si>
    <t>Work Description</t>
  </si>
  <si>
    <t>Achivon Scope</t>
  </si>
  <si>
    <t>HJU Scope</t>
  </si>
  <si>
    <t>Work Qty</t>
  </si>
  <si>
    <t>Work Complete</t>
  </si>
  <si>
    <t>%</t>
  </si>
  <si>
    <t>Work Remain</t>
  </si>
  <si>
    <t>Unit</t>
  </si>
  <si>
    <t>Touch up Paint</t>
  </si>
  <si>
    <t>Touch up Work</t>
  </si>
  <si>
    <t>Provide Painting</t>
  </si>
  <si>
    <t>point</t>
  </si>
  <si>
    <t>Flange &amp; Gasket Installation (tightening)</t>
  </si>
  <si>
    <t>Install Gasket &amp; Tightening</t>
  </si>
  <si>
    <t xml:space="preserve"> Flow Check Flange Painting</t>
  </si>
  <si>
    <t>ea</t>
  </si>
  <si>
    <t>Total</t>
  </si>
  <si>
    <t>Support Fabrication &amp; Installation</t>
  </si>
  <si>
    <t>Fabrication &amp; Install</t>
  </si>
  <si>
    <t>Provide Material &amp; Painting after Install</t>
  </si>
  <si>
    <t>Remark</t>
  </si>
  <si>
    <t>Pickling Welding Joint</t>
  </si>
  <si>
    <t>Material &amp; Pickling work</t>
  </si>
  <si>
    <t>-</t>
  </si>
  <si>
    <t>Joint</t>
  </si>
  <si>
    <t>Punch List Work Area 2A</t>
  </si>
  <si>
    <t>Material not yet receive</t>
  </si>
  <si>
    <t>ITEM</t>
  </si>
  <si>
    <t>TOTAL</t>
  </si>
  <si>
    <t>No</t>
  </si>
  <si>
    <t>Description</t>
  </si>
  <si>
    <t>Total Sheet</t>
  </si>
  <si>
    <t>Finish Typing</t>
  </si>
  <si>
    <t>P&amp;I Diagram (MA 42)</t>
  </si>
  <si>
    <t>Isometric Drawing Folder A</t>
  </si>
  <si>
    <t>Isometric Drawing Folder B</t>
  </si>
  <si>
    <t>Isometric Drawing Folder C1</t>
  </si>
  <si>
    <t>Isometric Drawing Folder C2</t>
  </si>
  <si>
    <t>Isometric Drawing Folder D</t>
  </si>
  <si>
    <t>Isometric Drawing Folder E</t>
  </si>
  <si>
    <t>Isometric Drawing Folder F1</t>
  </si>
  <si>
    <t>Isometric Drawing Folder F2</t>
  </si>
  <si>
    <t>Isometric Drawing Folder G</t>
  </si>
  <si>
    <t>Structural Drawing</t>
  </si>
  <si>
    <t>Electrical Folder A</t>
  </si>
  <si>
    <t>Electrical Folder B</t>
  </si>
  <si>
    <t>Electrical Owner</t>
  </si>
  <si>
    <t>Chemetic Instrument 1 of 3</t>
  </si>
  <si>
    <t>Chemetic Instrument 2 of 3</t>
  </si>
  <si>
    <t>Chemetic Instrument 3 of 3</t>
  </si>
  <si>
    <t>Drawing List Input Status</t>
  </si>
  <si>
    <t>QTY</t>
  </si>
  <si>
    <t>Input</t>
  </si>
  <si>
    <t>Review</t>
  </si>
  <si>
    <t>Total Input Finish</t>
  </si>
  <si>
    <t>Previous Input</t>
  </si>
  <si>
    <t>Total Review Finish</t>
  </si>
  <si>
    <t>Name</t>
  </si>
  <si>
    <t>Balance</t>
  </si>
  <si>
    <t>Finish Review</t>
  </si>
  <si>
    <t>Input Status</t>
  </si>
  <si>
    <t>Review Status</t>
  </si>
  <si>
    <t>Ilham</t>
  </si>
  <si>
    <t>Reza</t>
  </si>
  <si>
    <t>Cecep</t>
  </si>
  <si>
    <t>OCP</t>
  </si>
  <si>
    <t>Feri</t>
  </si>
  <si>
    <t>Yuli</t>
  </si>
  <si>
    <t>Ikmal</t>
  </si>
  <si>
    <t>Lutfi</t>
  </si>
  <si>
    <t>Ikmal &amp; Reza</t>
  </si>
  <si>
    <t>Torque 6 ea Flange Joint</t>
  </si>
  <si>
    <t>Cecep / Reza</t>
  </si>
  <si>
    <t>Materials List Input Status</t>
  </si>
  <si>
    <t>Re-draw CAD drawing</t>
  </si>
  <si>
    <t>Reza
Ikmal</t>
  </si>
  <si>
    <t>Finish re-draw</t>
  </si>
  <si>
    <t>Redraw</t>
  </si>
  <si>
    <t>Anif
Latif</t>
  </si>
  <si>
    <t>Yuli
Feri</t>
  </si>
  <si>
    <t>Cecep
Lutfi</t>
  </si>
  <si>
    <t>No BOM in Drawing, manual taking off</t>
  </si>
  <si>
    <t>Lutfi
Cecep</t>
  </si>
  <si>
    <t>Anif</t>
  </si>
  <si>
    <t>PT. Tata</t>
  </si>
  <si>
    <t>Feri
Yuli</t>
  </si>
  <si>
    <t>Aat</t>
  </si>
  <si>
    <t>Actual sheets : 216 pg</t>
  </si>
  <si>
    <t>Note:</t>
  </si>
  <si>
    <t>1. Input material list into ISO drawing : Lutfi (40sheets). Cecep (40sheets) &amp; Yuli (30sheets)</t>
  </si>
  <si>
    <t>Tonight start draft</t>
  </si>
  <si>
    <t>Vendor</t>
  </si>
  <si>
    <t>TEGUH</t>
  </si>
  <si>
    <t>AGUS</t>
  </si>
  <si>
    <t>NUR</t>
  </si>
  <si>
    <t>ACHIVON</t>
  </si>
  <si>
    <t>Rp. 30,000/sheet</t>
  </si>
  <si>
    <t>Rp. 45,000/sheet</t>
  </si>
  <si>
    <t>Rp. 35,000/sheet</t>
  </si>
  <si>
    <t>TEGUH (5 org)</t>
  </si>
  <si>
    <t>NUR (5 org)</t>
  </si>
  <si>
    <t>Plan</t>
  </si>
  <si>
    <t>Actual</t>
  </si>
  <si>
    <t>AGUS (8 org)</t>
  </si>
  <si>
    <t>P&amp;ID + A + B</t>
  </si>
  <si>
    <t>C1 + C2 + F1</t>
  </si>
  <si>
    <t>D + E + F2 + G</t>
  </si>
  <si>
    <t>CAD DRAWING STATUS</t>
  </si>
  <si>
    <t>Finish Re-draw</t>
  </si>
  <si>
    <t>TOTAL ACTUAL COMPLETED</t>
  </si>
  <si>
    <t>PREVIOUS PROGRESS (UP TO 22 Oct 2024)</t>
  </si>
  <si>
    <t>PLANNING</t>
  </si>
  <si>
    <t>Structural Drawing F1</t>
  </si>
  <si>
    <t>Structural Drawing F2</t>
  </si>
  <si>
    <t>UNI STUDENTS</t>
  </si>
  <si>
    <t>UNI STUDENTS (10 org)</t>
  </si>
  <si>
    <t>STRUCTURAL-1</t>
  </si>
  <si>
    <t>STRUCTURAL-2</t>
  </si>
  <si>
    <t>Target Balance</t>
  </si>
  <si>
    <t>Actual Balance</t>
  </si>
  <si>
    <t>Backlog</t>
  </si>
  <si>
    <t>Plan QTY</t>
  </si>
  <si>
    <t>BACKLOG</t>
  </si>
  <si>
    <t>Received</t>
  </si>
  <si>
    <t>Material Table N/A</t>
  </si>
  <si>
    <t>Material Table Completed</t>
  </si>
  <si>
    <t>N/A</t>
  </si>
  <si>
    <t>material table</t>
  </si>
  <si>
    <t>Final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</si>
</sst>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CC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4" fillId="0" borderId="0" xfId="2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165" fontId="4" fillId="0" borderId="4" xfId="2" applyNumberFormat="1" applyFont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165" fontId="4" fillId="0" borderId="15" xfId="2" applyNumberFormat="1" applyFont="1" applyBorder="1" applyAlignment="1">
      <alignment horizontal="center" vertical="center"/>
    </xf>
    <xf numFmtId="165" fontId="4" fillId="0" borderId="19" xfId="2" applyNumberFormat="1" applyFont="1" applyBorder="1" applyAlignment="1">
      <alignment horizontal="center" vertical="center"/>
    </xf>
    <xf numFmtId="165" fontId="4" fillId="0" borderId="22" xfId="2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9" fontId="4" fillId="0" borderId="16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65" fontId="4" fillId="0" borderId="6" xfId="2" applyNumberFormat="1" applyFont="1" applyBorder="1" applyAlignment="1">
      <alignment horizontal="center" vertical="center"/>
    </xf>
    <xf numFmtId="9" fontId="4" fillId="0" borderId="6" xfId="1" applyFont="1" applyBorder="1" applyAlignment="1">
      <alignment horizontal="center" vertical="center"/>
    </xf>
    <xf numFmtId="9" fontId="4" fillId="0" borderId="14" xfId="1" applyFont="1" applyBorder="1" applyAlignment="1">
      <alignment horizontal="center" vertical="center"/>
    </xf>
    <xf numFmtId="165" fontId="4" fillId="0" borderId="13" xfId="2" applyNumberFormat="1" applyFont="1" applyBorder="1" applyAlignment="1">
      <alignment horizontal="center" vertical="center"/>
    </xf>
    <xf numFmtId="165" fontId="4" fillId="0" borderId="18" xfId="2" applyNumberFormat="1" applyFont="1" applyBorder="1" applyAlignment="1">
      <alignment horizontal="center" vertical="center"/>
    </xf>
    <xf numFmtId="165" fontId="4" fillId="0" borderId="21" xfId="2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165" fontId="4" fillId="0" borderId="5" xfId="2" applyNumberFormat="1" applyFont="1" applyBorder="1" applyAlignment="1">
      <alignment horizontal="center" vertical="center"/>
    </xf>
    <xf numFmtId="9" fontId="4" fillId="0" borderId="5" xfId="1" applyFont="1" applyBorder="1" applyAlignment="1">
      <alignment horizontal="center" vertical="center"/>
    </xf>
    <xf numFmtId="9" fontId="4" fillId="0" borderId="34" xfId="1" applyFont="1" applyBorder="1" applyAlignment="1">
      <alignment horizontal="center" vertical="center"/>
    </xf>
    <xf numFmtId="165" fontId="4" fillId="0" borderId="28" xfId="2" applyNumberFormat="1" applyFont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right" vertical="center"/>
    </xf>
    <xf numFmtId="165" fontId="5" fillId="2" borderId="36" xfId="2" applyNumberFormat="1" applyFont="1" applyFill="1" applyBorder="1" applyAlignment="1">
      <alignment horizontal="center" vertical="center"/>
    </xf>
    <xf numFmtId="9" fontId="5" fillId="2" borderId="36" xfId="1" applyFont="1" applyFill="1" applyBorder="1" applyAlignment="1">
      <alignment horizontal="center" vertical="center"/>
    </xf>
    <xf numFmtId="9" fontId="5" fillId="2" borderId="37" xfId="1" applyFont="1" applyFill="1" applyBorder="1" applyAlignment="1">
      <alignment horizontal="center" vertical="center"/>
    </xf>
    <xf numFmtId="165" fontId="5" fillId="3" borderId="38" xfId="2" applyNumberFormat="1" applyFont="1" applyFill="1" applyBorder="1" applyAlignment="1">
      <alignment horizontal="center" vertical="center"/>
    </xf>
    <xf numFmtId="9" fontId="5" fillId="3" borderId="36" xfId="1" applyFont="1" applyFill="1" applyBorder="1" applyAlignment="1">
      <alignment horizontal="center" vertical="center"/>
    </xf>
    <xf numFmtId="165" fontId="5" fillId="3" borderId="36" xfId="2" applyNumberFormat="1" applyFont="1" applyFill="1" applyBorder="1" applyAlignment="1">
      <alignment horizontal="center" vertical="center"/>
    </xf>
    <xf numFmtId="9" fontId="5" fillId="3" borderId="37" xfId="1" applyFont="1" applyFill="1" applyBorder="1" applyAlignment="1">
      <alignment horizontal="center" vertical="center"/>
    </xf>
    <xf numFmtId="165" fontId="4" fillId="0" borderId="39" xfId="2" applyNumberFormat="1" applyFont="1" applyBorder="1" applyAlignment="1">
      <alignment horizontal="center" vertical="center"/>
    </xf>
    <xf numFmtId="165" fontId="4" fillId="0" borderId="40" xfId="2" applyNumberFormat="1" applyFont="1" applyBorder="1" applyAlignment="1">
      <alignment horizontal="center" vertical="center"/>
    </xf>
    <xf numFmtId="165" fontId="5" fillId="0" borderId="35" xfId="2" applyNumberFormat="1" applyFont="1" applyBorder="1" applyAlignment="1">
      <alignment horizontal="center" vertical="center"/>
    </xf>
    <xf numFmtId="165" fontId="5" fillId="0" borderId="9" xfId="2" applyNumberFormat="1" applyFont="1" applyBorder="1" applyAlignment="1">
      <alignment horizontal="center" vertical="center"/>
    </xf>
    <xf numFmtId="165" fontId="5" fillId="2" borderId="31" xfId="2" applyNumberFormat="1" applyFont="1" applyFill="1" applyBorder="1" applyAlignment="1">
      <alignment horizontal="center" vertical="center" wrapText="1"/>
    </xf>
    <xf numFmtId="0" fontId="5" fillId="2" borderId="31" xfId="0" quotePrefix="1" applyFont="1" applyFill="1" applyBorder="1" applyAlignment="1">
      <alignment horizontal="center" vertical="center"/>
    </xf>
    <xf numFmtId="0" fontId="5" fillId="2" borderId="32" xfId="0" quotePrefix="1" applyFont="1" applyFill="1" applyBorder="1" applyAlignment="1">
      <alignment horizontal="center" vertical="center"/>
    </xf>
    <xf numFmtId="165" fontId="5" fillId="3" borderId="30" xfId="2" applyNumberFormat="1" applyFont="1" applyFill="1" applyBorder="1" applyAlignment="1">
      <alignment horizontal="center" vertical="center" wrapText="1"/>
    </xf>
    <xf numFmtId="165" fontId="5" fillId="3" borderId="31" xfId="2" applyNumberFormat="1" applyFont="1" applyFill="1" applyBorder="1" applyAlignment="1">
      <alignment horizontal="center" vertical="center" wrapText="1"/>
    </xf>
    <xf numFmtId="0" fontId="5" fillId="3" borderId="31" xfId="0" quotePrefix="1" applyFont="1" applyFill="1" applyBorder="1" applyAlignment="1">
      <alignment horizontal="center" vertical="center"/>
    </xf>
    <xf numFmtId="0" fontId="5" fillId="3" borderId="32" xfId="0" quotePrefix="1" applyFont="1" applyFill="1" applyBorder="1" applyAlignment="1">
      <alignment horizontal="center" vertical="center"/>
    </xf>
    <xf numFmtId="165" fontId="4" fillId="0" borderId="47" xfId="2" applyNumberFormat="1" applyFont="1" applyBorder="1" applyAlignment="1">
      <alignment horizontal="center" vertical="center"/>
    </xf>
    <xf numFmtId="165" fontId="4" fillId="0" borderId="3" xfId="2" applyNumberFormat="1" applyFont="1" applyBorder="1" applyAlignment="1">
      <alignment horizontal="center" vertical="center"/>
    </xf>
    <xf numFmtId="165" fontId="4" fillId="0" borderId="8" xfId="2" applyNumberFormat="1" applyFont="1" applyBorder="1" applyAlignment="1">
      <alignment horizontal="center" vertical="center"/>
    </xf>
    <xf numFmtId="165" fontId="5" fillId="2" borderId="48" xfId="2" applyNumberFormat="1" applyFont="1" applyFill="1" applyBorder="1" applyAlignment="1">
      <alignment horizontal="center" vertical="center"/>
    </xf>
    <xf numFmtId="165" fontId="5" fillId="2" borderId="30" xfId="2" applyNumberFormat="1" applyFont="1" applyFill="1" applyBorder="1" applyAlignment="1">
      <alignment horizontal="center" vertical="center" wrapText="1"/>
    </xf>
    <xf numFmtId="165" fontId="5" fillId="2" borderId="38" xfId="2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65" fontId="4" fillId="0" borderId="1" xfId="2" applyNumberFormat="1" applyFont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8" fillId="0" borderId="3" xfId="2" applyNumberFormat="1" applyFont="1" applyBorder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left" vertical="center"/>
    </xf>
    <xf numFmtId="165" fontId="9" fillId="0" borderId="3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5" fillId="2" borderId="9" xfId="2" applyNumberFormat="1" applyFont="1" applyFill="1" applyBorder="1" applyAlignment="1">
      <alignment horizontal="center" vertical="center"/>
    </xf>
    <xf numFmtId="165" fontId="5" fillId="0" borderId="54" xfId="2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5" fillId="0" borderId="0" xfId="2" applyNumberFormat="1" applyFont="1" applyFill="1" applyBorder="1" applyAlignment="1">
      <alignment horizontal="center" vertical="center"/>
    </xf>
    <xf numFmtId="165" fontId="4" fillId="0" borderId="0" xfId="2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5" fillId="0" borderId="57" xfId="2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left" vertical="center"/>
    </xf>
    <xf numFmtId="165" fontId="4" fillId="0" borderId="51" xfId="2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10" fillId="0" borderId="1" xfId="2" applyNumberFormat="1" applyFont="1" applyBorder="1" applyAlignment="1">
      <alignment horizontal="center" vertical="center"/>
    </xf>
    <xf numFmtId="165" fontId="11" fillId="0" borderId="4" xfId="2" applyNumberFormat="1" applyFont="1" applyBorder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9" fontId="4" fillId="0" borderId="51" xfId="1" applyFont="1" applyBorder="1" applyAlignment="1">
      <alignment horizontal="center" vertical="center"/>
    </xf>
    <xf numFmtId="9" fontId="4" fillId="0" borderId="52" xfId="1" applyFont="1" applyBorder="1" applyAlignment="1">
      <alignment horizontal="center" vertical="center"/>
    </xf>
    <xf numFmtId="165" fontId="5" fillId="0" borderId="54" xfId="2" applyNumberFormat="1" applyFont="1" applyBorder="1" applyAlignment="1">
      <alignment horizontal="left" vertical="center"/>
    </xf>
    <xf numFmtId="165" fontId="4" fillId="0" borderId="51" xfId="2" applyNumberFormat="1" applyFont="1" applyBorder="1" applyAlignment="1">
      <alignment horizontal="left" vertical="center"/>
    </xf>
    <xf numFmtId="165" fontId="5" fillId="2" borderId="54" xfId="2" applyNumberFormat="1" applyFont="1" applyFill="1" applyBorder="1" applyAlignment="1">
      <alignment horizontal="center" vertical="center"/>
    </xf>
    <xf numFmtId="9" fontId="5" fillId="2" borderId="54" xfId="1" applyFont="1" applyFill="1" applyBorder="1" applyAlignment="1">
      <alignment horizontal="center" vertical="center"/>
    </xf>
    <xf numFmtId="9" fontId="5" fillId="2" borderId="55" xfId="1" applyFont="1" applyFill="1" applyBorder="1" applyAlignment="1">
      <alignment horizontal="center" vertical="center"/>
    </xf>
    <xf numFmtId="165" fontId="12" fillId="0" borderId="56" xfId="2" applyNumberFormat="1" applyFont="1" applyBorder="1" applyAlignment="1">
      <alignment horizontal="center" vertical="center"/>
    </xf>
    <xf numFmtId="165" fontId="12" fillId="0" borderId="22" xfId="2" applyNumberFormat="1" applyFont="1" applyBorder="1" applyAlignment="1">
      <alignment horizontal="center" vertical="center"/>
    </xf>
    <xf numFmtId="165" fontId="12" fillId="0" borderId="57" xfId="2" applyNumberFormat="1" applyFont="1" applyBorder="1" applyAlignment="1">
      <alignment horizontal="center" vertical="center"/>
    </xf>
    <xf numFmtId="165" fontId="9" fillId="0" borderId="4" xfId="2" applyNumberFormat="1" applyFont="1" applyBorder="1" applyAlignment="1">
      <alignment horizontal="center" vertical="center"/>
    </xf>
    <xf numFmtId="165" fontId="12" fillId="0" borderId="4" xfId="2" applyNumberFormat="1" applyFont="1" applyBorder="1" applyAlignment="1">
      <alignment horizontal="center" vertical="center"/>
    </xf>
    <xf numFmtId="165" fontId="5" fillId="0" borderId="15" xfId="2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5" fontId="4" fillId="0" borderId="42" xfId="2" applyNumberFormat="1" applyFont="1" applyBorder="1" applyAlignment="1">
      <alignment horizontal="center" vertical="center"/>
    </xf>
    <xf numFmtId="165" fontId="4" fillId="0" borderId="24" xfId="2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165" fontId="12" fillId="0" borderId="40" xfId="2" applyNumberFormat="1" applyFont="1" applyBorder="1" applyAlignment="1">
      <alignment horizontal="center" vertical="center"/>
    </xf>
    <xf numFmtId="165" fontId="10" fillId="0" borderId="4" xfId="2" applyNumberFormat="1" applyFont="1" applyBorder="1" applyAlignment="1">
      <alignment horizontal="center" vertical="center"/>
    </xf>
    <xf numFmtId="165" fontId="4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5" fillId="0" borderId="0" xfId="2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right" vertical="center"/>
    </xf>
    <xf numFmtId="165" fontId="5" fillId="2" borderId="41" xfId="2" applyNumberFormat="1" applyFont="1" applyFill="1" applyBorder="1" applyAlignment="1">
      <alignment horizontal="center" vertical="center"/>
    </xf>
    <xf numFmtId="165" fontId="5" fillId="2" borderId="20" xfId="2" applyNumberFormat="1" applyFont="1" applyFill="1" applyBorder="1" applyAlignment="1">
      <alignment horizontal="center" vertical="center"/>
    </xf>
    <xf numFmtId="165" fontId="5" fillId="2" borderId="17" xfId="2" applyNumberFormat="1" applyFont="1" applyFill="1" applyBorder="1" applyAlignment="1">
      <alignment horizontal="center" vertical="center"/>
    </xf>
    <xf numFmtId="165" fontId="5" fillId="2" borderId="12" xfId="2" applyNumberFormat="1" applyFont="1" applyFill="1" applyBorder="1" applyAlignment="1">
      <alignment horizontal="center" vertical="center"/>
    </xf>
    <xf numFmtId="9" fontId="5" fillId="2" borderId="26" xfId="1" applyFont="1" applyFill="1" applyBorder="1" applyAlignment="1">
      <alignment horizontal="center" vertical="center"/>
    </xf>
    <xf numFmtId="165" fontId="5" fillId="2" borderId="26" xfId="2" applyNumberFormat="1" applyFont="1" applyFill="1" applyBorder="1" applyAlignment="1">
      <alignment horizontal="center" vertical="center"/>
    </xf>
    <xf numFmtId="9" fontId="5" fillId="2" borderId="58" xfId="1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165" fontId="11" fillId="0" borderId="1" xfId="2" applyNumberFormat="1" applyFont="1" applyBorder="1" applyAlignment="1">
      <alignment horizontal="center" vertical="center"/>
    </xf>
    <xf numFmtId="165" fontId="5" fillId="2" borderId="59" xfId="2" applyNumberFormat="1" applyFont="1" applyFill="1" applyBorder="1" applyAlignment="1">
      <alignment horizontal="center" vertical="center"/>
    </xf>
    <xf numFmtId="9" fontId="5" fillId="0" borderId="0" xfId="1" applyFont="1" applyFill="1" applyBorder="1" applyAlignment="1">
      <alignment horizontal="center" vertical="center"/>
    </xf>
    <xf numFmtId="165" fontId="5" fillId="2" borderId="37" xfId="2" applyNumberFormat="1" applyFont="1" applyFill="1" applyBorder="1" applyAlignment="1">
      <alignment horizontal="center" vertical="center"/>
    </xf>
    <xf numFmtId="165" fontId="9" fillId="0" borderId="19" xfId="2" applyNumberFormat="1" applyFont="1" applyBorder="1" applyAlignment="1">
      <alignment horizontal="center" vertical="center"/>
    </xf>
    <xf numFmtId="165" fontId="4" fillId="0" borderId="23" xfId="2" applyNumberFormat="1" applyFont="1" applyBorder="1" applyAlignment="1">
      <alignment horizontal="center" vertical="center"/>
    </xf>
    <xf numFmtId="165" fontId="5" fillId="2" borderId="35" xfId="2" applyNumberFormat="1" applyFont="1" applyFill="1" applyBorder="1" applyAlignment="1">
      <alignment horizontal="center" vertical="center"/>
    </xf>
    <xf numFmtId="165" fontId="4" fillId="0" borderId="14" xfId="2" applyNumberFormat="1" applyFont="1" applyBorder="1" applyAlignment="1">
      <alignment horizontal="center" vertical="center"/>
    </xf>
    <xf numFmtId="165" fontId="4" fillId="0" borderId="16" xfId="2" applyNumberFormat="1" applyFont="1" applyBorder="1" applyAlignment="1">
      <alignment horizontal="center" vertical="center"/>
    </xf>
    <xf numFmtId="165" fontId="4" fillId="0" borderId="34" xfId="2" applyNumberFormat="1" applyFont="1" applyBorder="1" applyAlignment="1">
      <alignment horizontal="center" vertical="center"/>
    </xf>
    <xf numFmtId="165" fontId="4" fillId="0" borderId="19" xfId="2" applyNumberFormat="1" applyFont="1" applyFill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4" xfId="0" applyNumberFormat="1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16" fontId="5" fillId="0" borderId="19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5" fillId="0" borderId="20" xfId="2" applyNumberFormat="1" applyFont="1" applyBorder="1" applyAlignment="1">
      <alignment horizontal="center" vertical="center" wrapText="1"/>
    </xf>
    <xf numFmtId="165" fontId="5" fillId="0" borderId="24" xfId="2" applyNumberFormat="1" applyFont="1" applyBorder="1" applyAlignment="1">
      <alignment horizontal="center" vertical="center" wrapText="1"/>
    </xf>
    <xf numFmtId="165" fontId="5" fillId="0" borderId="33" xfId="2" applyNumberFormat="1" applyFont="1" applyBorder="1" applyAlignment="1">
      <alignment horizontal="center" vertical="center" wrapText="1"/>
    </xf>
    <xf numFmtId="165" fontId="5" fillId="2" borderId="19" xfId="2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3" xfId="2" applyNumberFormat="1" applyFont="1" applyFill="1" applyBorder="1" applyAlignment="1">
      <alignment horizontal="center" vertical="center"/>
    </xf>
    <xf numFmtId="165" fontId="5" fillId="2" borderId="45" xfId="2" applyNumberFormat="1" applyFont="1" applyFill="1" applyBorder="1" applyAlignment="1">
      <alignment horizontal="center" vertical="center"/>
    </xf>
    <xf numFmtId="165" fontId="5" fillId="3" borderId="19" xfId="2" applyNumberFormat="1" applyFont="1" applyFill="1" applyBorder="1" applyAlignment="1">
      <alignment horizontal="center" vertical="center" wrapText="1"/>
    </xf>
    <xf numFmtId="165" fontId="5" fillId="3" borderId="4" xfId="2" applyNumberFormat="1" applyFont="1" applyFill="1" applyBorder="1" applyAlignment="1">
      <alignment horizontal="center" vertical="center" wrapText="1"/>
    </xf>
    <xf numFmtId="165" fontId="5" fillId="3" borderId="3" xfId="2" applyNumberFormat="1" applyFont="1" applyFill="1" applyBorder="1" applyAlignment="1">
      <alignment horizontal="center" vertical="center"/>
    </xf>
    <xf numFmtId="165" fontId="5" fillId="3" borderId="45" xfId="2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165" fontId="5" fillId="2" borderId="41" xfId="2" applyNumberFormat="1" applyFont="1" applyFill="1" applyBorder="1" applyAlignment="1">
      <alignment horizontal="center" vertical="center" wrapText="1"/>
    </xf>
    <xf numFmtId="165" fontId="5" fillId="2" borderId="42" xfId="2" applyNumberFormat="1" applyFont="1" applyFill="1" applyBorder="1" applyAlignment="1">
      <alignment horizontal="center" vertical="center" wrapText="1"/>
    </xf>
    <xf numFmtId="165" fontId="5" fillId="2" borderId="46" xfId="2" applyNumberFormat="1" applyFont="1" applyFill="1" applyBorder="1" applyAlignment="1">
      <alignment horizontal="center" vertical="center" wrapText="1"/>
    </xf>
    <xf numFmtId="165" fontId="5" fillId="2" borderId="49" xfId="2" applyNumberFormat="1" applyFont="1" applyFill="1" applyBorder="1" applyAlignment="1">
      <alignment horizontal="center" vertical="center" wrapText="1"/>
    </xf>
    <xf numFmtId="165" fontId="5" fillId="2" borderId="43" xfId="2" applyNumberFormat="1" applyFont="1" applyFill="1" applyBorder="1" applyAlignment="1">
      <alignment horizontal="center" vertical="center" wrapText="1"/>
    </xf>
    <xf numFmtId="165" fontId="5" fillId="2" borderId="44" xfId="2" applyNumberFormat="1" applyFont="1" applyFill="1" applyBorder="1" applyAlignment="1">
      <alignment horizontal="center" vertical="center" wrapText="1"/>
    </xf>
    <xf numFmtId="165" fontId="5" fillId="3" borderId="49" xfId="2" applyNumberFormat="1" applyFont="1" applyFill="1" applyBorder="1" applyAlignment="1">
      <alignment horizontal="center" vertical="center" wrapText="1"/>
    </xf>
    <xf numFmtId="165" fontId="5" fillId="3" borderId="43" xfId="2" applyNumberFormat="1" applyFont="1" applyFill="1" applyBorder="1" applyAlignment="1">
      <alignment horizontal="center" vertical="center" wrapText="1"/>
    </xf>
    <xf numFmtId="165" fontId="5" fillId="3" borderId="44" xfId="2" applyNumberFormat="1" applyFont="1" applyFill="1" applyBorder="1" applyAlignment="1">
      <alignment horizontal="center" vertical="center" wrapText="1"/>
    </xf>
    <xf numFmtId="165" fontId="5" fillId="0" borderId="17" xfId="2" applyNumberFormat="1" applyFont="1" applyBorder="1" applyAlignment="1">
      <alignment horizontal="center" vertical="center" wrapText="1"/>
    </xf>
    <xf numFmtId="165" fontId="5" fillId="0" borderId="23" xfId="2" applyNumberFormat="1" applyFont="1" applyBorder="1" applyAlignment="1">
      <alignment horizontal="center" vertical="center" wrapText="1"/>
    </xf>
    <xf numFmtId="165" fontId="5" fillId="0" borderId="29" xfId="2" applyNumberFormat="1" applyFont="1" applyBorder="1" applyAlignment="1">
      <alignment horizontal="center" vertical="center" wrapText="1"/>
    </xf>
    <xf numFmtId="2" fontId="5" fillId="0" borderId="10" xfId="2" applyNumberFormat="1" applyFont="1" applyBorder="1" applyAlignment="1">
      <alignment horizontal="center" vertical="center" wrapText="1"/>
    </xf>
    <xf numFmtId="2" fontId="5" fillId="0" borderId="25" xfId="2" applyNumberFormat="1" applyFont="1" applyBorder="1" applyAlignment="1">
      <alignment horizontal="center" vertical="center" wrapText="1"/>
    </xf>
    <xf numFmtId="2" fontId="5" fillId="0" borderId="11" xfId="2" applyNumberFormat="1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5" fillId="2" borderId="20" xfId="2" applyNumberFormat="1" applyFont="1" applyFill="1" applyBorder="1" applyAlignment="1">
      <alignment horizontal="center" vertical="center" wrapText="1"/>
    </xf>
    <xf numFmtId="165" fontId="5" fillId="2" borderId="24" xfId="2" applyNumberFormat="1" applyFont="1" applyFill="1" applyBorder="1" applyAlignment="1">
      <alignment horizontal="center" vertical="center" wrapText="1"/>
    </xf>
    <xf numFmtId="165" fontId="5" fillId="2" borderId="33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165" fontId="5" fillId="2" borderId="2" xfId="2" applyNumberFormat="1" applyFont="1" applyFill="1" applyBorder="1" applyAlignment="1">
      <alignment horizontal="center" vertical="center"/>
    </xf>
    <xf numFmtId="165" fontId="5" fillId="2" borderId="31" xfId="2" applyNumberFormat="1" applyFont="1" applyFill="1" applyBorder="1" applyAlignment="1">
      <alignment horizontal="center" vertical="center"/>
    </xf>
    <xf numFmtId="165" fontId="5" fillId="2" borderId="34" xfId="2" applyNumberFormat="1" applyFont="1" applyFill="1" applyBorder="1" applyAlignment="1">
      <alignment horizontal="center" vertical="center" wrapText="1"/>
    </xf>
    <xf numFmtId="165" fontId="5" fillId="2" borderId="32" xfId="2" applyNumberFormat="1" applyFont="1" applyFill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165" fontId="5" fillId="2" borderId="23" xfId="2" applyNumberFormat="1" applyFont="1" applyFill="1" applyBorder="1" applyAlignment="1">
      <alignment horizontal="center" vertical="center" wrapText="1"/>
    </xf>
    <xf numFmtId="165" fontId="5" fillId="2" borderId="29" xfId="2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A91E-4950-4692-841B-5F77A5F3BA33}">
  <sheetPr>
    <pageSetUpPr fitToPage="1"/>
  </sheetPr>
  <dimension ref="B1:CK38"/>
  <sheetViews>
    <sheetView view="pageBreakPreview" zoomScale="60" zoomScaleNormal="70" workbookViewId="0">
      <pane xSplit="13" ySplit="6" topLeftCell="N7" activePane="bottomRight" state="frozen"/>
      <selection pane="topRight" activeCell="M1" sqref="M1"/>
      <selection pane="bottomLeft" activeCell="A7" sqref="A7"/>
      <selection pane="bottomRight" activeCell="CW14" sqref="CW14"/>
    </sheetView>
  </sheetViews>
  <sheetFormatPr defaultColWidth="8.88671875" defaultRowHeight="25.8" customHeight="1" x14ac:dyDescent="0.3"/>
  <cols>
    <col min="1" max="1" width="2.33203125" style="18" customWidth="1"/>
    <col min="2" max="2" width="4.33203125" style="18" customWidth="1"/>
    <col min="3" max="3" width="28.77734375" style="16" customWidth="1"/>
    <col min="4" max="5" width="9.5546875" style="17" customWidth="1"/>
    <col min="6" max="6" width="9.5546875" style="18" customWidth="1"/>
    <col min="7" max="7" width="9.5546875" style="17" customWidth="1"/>
    <col min="8" max="8" width="9.5546875" style="18" customWidth="1"/>
    <col min="9" max="9" width="2.5546875" style="18" customWidth="1"/>
    <col min="10" max="13" width="9.5546875" style="18" customWidth="1"/>
    <col min="14" max="14" width="2.5546875" style="18" customWidth="1"/>
    <col min="15" max="16" width="9.5546875" style="17" customWidth="1"/>
    <col min="17" max="17" width="9.5546875" style="17" hidden="1" customWidth="1"/>
    <col min="18" max="20" width="9.5546875" style="18" hidden="1" customWidth="1"/>
    <col min="21" max="21" width="9.5546875" style="17" hidden="1" customWidth="1"/>
    <col min="22" max="24" width="9.5546875" style="18" hidden="1" customWidth="1"/>
    <col min="25" max="25" width="9.5546875" style="17" hidden="1" customWidth="1"/>
    <col min="26" max="28" width="9.5546875" style="18" hidden="1" customWidth="1"/>
    <col min="29" max="32" width="9.109375" style="18" hidden="1" customWidth="1"/>
    <col min="33" max="33" width="9.33203125" style="18" hidden="1" customWidth="1"/>
    <col min="34" max="36" width="8.77734375" style="18" hidden="1" customWidth="1"/>
    <col min="37" max="37" width="8.88671875" style="18" hidden="1" customWidth="1"/>
    <col min="38" max="44" width="0" style="18" hidden="1" customWidth="1"/>
    <col min="45" max="48" width="8.88671875" style="18" hidden="1" customWidth="1"/>
    <col min="49" max="56" width="8.88671875" style="18" customWidth="1"/>
    <col min="57" max="88" width="8.88671875" style="18" hidden="1" customWidth="1"/>
    <col min="89" max="89" width="22.88671875" style="18" customWidth="1"/>
    <col min="90" max="90" width="2.33203125" style="18" customWidth="1"/>
    <col min="91" max="16384" width="8.88671875" style="18"/>
  </cols>
  <sheetData>
    <row r="1" spans="2:89" ht="12" customHeight="1" x14ac:dyDescent="0.3"/>
    <row r="2" spans="2:89" ht="25.8" customHeight="1" x14ac:dyDescent="0.3">
      <c r="B2" s="15" t="s">
        <v>74</v>
      </c>
    </row>
    <row r="3" spans="2:89" ht="25.8" customHeight="1" thickBot="1" x14ac:dyDescent="0.35"/>
    <row r="4" spans="2:89" ht="25.8" customHeight="1" x14ac:dyDescent="0.3">
      <c r="B4" s="173" t="s">
        <v>30</v>
      </c>
      <c r="C4" s="176" t="s">
        <v>31</v>
      </c>
      <c r="D4" s="179" t="s">
        <v>32</v>
      </c>
      <c r="E4" s="182" t="s">
        <v>61</v>
      </c>
      <c r="F4" s="183"/>
      <c r="G4" s="183"/>
      <c r="H4" s="184"/>
      <c r="I4" s="21"/>
      <c r="J4" s="185" t="s">
        <v>62</v>
      </c>
      <c r="K4" s="186"/>
      <c r="L4" s="186"/>
      <c r="M4" s="187"/>
      <c r="N4" s="21"/>
      <c r="O4" s="188" t="s">
        <v>55</v>
      </c>
      <c r="P4" s="162" t="s">
        <v>57</v>
      </c>
      <c r="Q4" s="154">
        <v>45578</v>
      </c>
      <c r="R4" s="155"/>
      <c r="S4" s="155"/>
      <c r="T4" s="156"/>
      <c r="U4" s="154">
        <v>45579</v>
      </c>
      <c r="V4" s="155"/>
      <c r="W4" s="155"/>
      <c r="X4" s="156"/>
      <c r="Y4" s="154">
        <v>45580</v>
      </c>
      <c r="Z4" s="155"/>
      <c r="AA4" s="155"/>
      <c r="AB4" s="156"/>
      <c r="AC4" s="154">
        <v>45581</v>
      </c>
      <c r="AD4" s="155"/>
      <c r="AE4" s="155"/>
      <c r="AF4" s="156"/>
      <c r="AG4" s="154">
        <v>45582</v>
      </c>
      <c r="AH4" s="155"/>
      <c r="AI4" s="155"/>
      <c r="AJ4" s="156"/>
      <c r="AK4" s="154">
        <v>45583</v>
      </c>
      <c r="AL4" s="155"/>
      <c r="AM4" s="155"/>
      <c r="AN4" s="156"/>
      <c r="AO4" s="154">
        <v>45584</v>
      </c>
      <c r="AP4" s="155"/>
      <c r="AQ4" s="155"/>
      <c r="AR4" s="156"/>
      <c r="AS4" s="154">
        <v>45585</v>
      </c>
      <c r="AT4" s="155"/>
      <c r="AU4" s="155"/>
      <c r="AV4" s="156"/>
      <c r="AW4" s="154">
        <v>45586</v>
      </c>
      <c r="AX4" s="155"/>
      <c r="AY4" s="155"/>
      <c r="AZ4" s="156"/>
      <c r="BA4" s="154">
        <v>45587</v>
      </c>
      <c r="BB4" s="155"/>
      <c r="BC4" s="155"/>
      <c r="BD4" s="156"/>
      <c r="BE4" s="154">
        <v>45588</v>
      </c>
      <c r="BF4" s="155"/>
      <c r="BG4" s="155"/>
      <c r="BH4" s="156"/>
      <c r="BI4" s="154">
        <v>45589</v>
      </c>
      <c r="BJ4" s="155"/>
      <c r="BK4" s="155"/>
      <c r="BL4" s="156"/>
      <c r="BM4" s="154">
        <v>45590</v>
      </c>
      <c r="BN4" s="155"/>
      <c r="BO4" s="155"/>
      <c r="BP4" s="156"/>
      <c r="BQ4" s="154">
        <v>45591</v>
      </c>
      <c r="BR4" s="155"/>
      <c r="BS4" s="155"/>
      <c r="BT4" s="156"/>
      <c r="BU4" s="154">
        <v>45592</v>
      </c>
      <c r="BV4" s="155"/>
      <c r="BW4" s="155"/>
      <c r="BX4" s="156"/>
      <c r="BY4" s="154">
        <v>45593</v>
      </c>
      <c r="BZ4" s="155"/>
      <c r="CA4" s="155"/>
      <c r="CB4" s="156"/>
      <c r="CC4" s="154">
        <v>45594</v>
      </c>
      <c r="CD4" s="155"/>
      <c r="CE4" s="155"/>
      <c r="CF4" s="156"/>
      <c r="CG4" s="154">
        <v>45595</v>
      </c>
      <c r="CH4" s="155"/>
      <c r="CI4" s="155"/>
      <c r="CJ4" s="156"/>
      <c r="CK4" s="19" t="s">
        <v>21</v>
      </c>
    </row>
    <row r="5" spans="2:89" ht="25.8" customHeight="1" x14ac:dyDescent="0.3">
      <c r="B5" s="174"/>
      <c r="C5" s="177"/>
      <c r="D5" s="180"/>
      <c r="E5" s="165" t="s">
        <v>33</v>
      </c>
      <c r="F5" s="166"/>
      <c r="G5" s="167" t="s">
        <v>59</v>
      </c>
      <c r="H5" s="168"/>
      <c r="I5" s="21"/>
      <c r="J5" s="169" t="s">
        <v>60</v>
      </c>
      <c r="K5" s="170"/>
      <c r="L5" s="171" t="s">
        <v>59</v>
      </c>
      <c r="M5" s="172"/>
      <c r="N5" s="21"/>
      <c r="O5" s="189"/>
      <c r="P5" s="163"/>
      <c r="Q5" s="157" t="s">
        <v>53</v>
      </c>
      <c r="R5" s="157"/>
      <c r="S5" s="157" t="s">
        <v>54</v>
      </c>
      <c r="T5" s="157"/>
      <c r="U5" s="157" t="s">
        <v>53</v>
      </c>
      <c r="V5" s="157"/>
      <c r="W5" s="157" t="s">
        <v>54</v>
      </c>
      <c r="X5" s="157"/>
      <c r="Y5" s="157" t="s">
        <v>53</v>
      </c>
      <c r="Z5" s="157"/>
      <c r="AA5" s="157" t="s">
        <v>54</v>
      </c>
      <c r="AB5" s="157"/>
      <c r="AC5" s="157" t="s">
        <v>53</v>
      </c>
      <c r="AD5" s="157"/>
      <c r="AE5" s="157" t="s">
        <v>54</v>
      </c>
      <c r="AF5" s="157"/>
      <c r="AG5" s="157" t="s">
        <v>53</v>
      </c>
      <c r="AH5" s="157"/>
      <c r="AI5" s="157" t="s">
        <v>54</v>
      </c>
      <c r="AJ5" s="157"/>
      <c r="AK5" s="157" t="s">
        <v>53</v>
      </c>
      <c r="AL5" s="157"/>
      <c r="AM5" s="157" t="s">
        <v>54</v>
      </c>
      <c r="AN5" s="157"/>
      <c r="AO5" s="157" t="s">
        <v>53</v>
      </c>
      <c r="AP5" s="157"/>
      <c r="AQ5" s="157" t="s">
        <v>54</v>
      </c>
      <c r="AR5" s="157"/>
      <c r="AS5" s="157" t="s">
        <v>53</v>
      </c>
      <c r="AT5" s="157"/>
      <c r="AU5" s="157" t="s">
        <v>54</v>
      </c>
      <c r="AV5" s="157"/>
      <c r="AW5" s="157" t="s">
        <v>78</v>
      </c>
      <c r="AX5" s="157"/>
      <c r="AY5" s="157" t="s">
        <v>54</v>
      </c>
      <c r="AZ5" s="157"/>
      <c r="BA5" s="157" t="s">
        <v>78</v>
      </c>
      <c r="BB5" s="157"/>
      <c r="BC5" s="157" t="s">
        <v>54</v>
      </c>
      <c r="BD5" s="157"/>
      <c r="BE5" s="157" t="s">
        <v>53</v>
      </c>
      <c r="BF5" s="157"/>
      <c r="BG5" s="157" t="s">
        <v>54</v>
      </c>
      <c r="BH5" s="157"/>
      <c r="BI5" s="157" t="s">
        <v>53</v>
      </c>
      <c r="BJ5" s="157"/>
      <c r="BK5" s="157" t="s">
        <v>54</v>
      </c>
      <c r="BL5" s="157"/>
      <c r="BM5" s="157" t="s">
        <v>53</v>
      </c>
      <c r="BN5" s="157"/>
      <c r="BO5" s="157" t="s">
        <v>54</v>
      </c>
      <c r="BP5" s="157"/>
      <c r="BQ5" s="157" t="s">
        <v>53</v>
      </c>
      <c r="BR5" s="157"/>
      <c r="BS5" s="157" t="s">
        <v>54</v>
      </c>
      <c r="BT5" s="157"/>
      <c r="BU5" s="157" t="s">
        <v>53</v>
      </c>
      <c r="BV5" s="157"/>
      <c r="BW5" s="157" t="s">
        <v>54</v>
      </c>
      <c r="BX5" s="157"/>
      <c r="BY5" s="157" t="s">
        <v>53</v>
      </c>
      <c r="BZ5" s="157"/>
      <c r="CA5" s="157" t="s">
        <v>54</v>
      </c>
      <c r="CB5" s="157"/>
      <c r="CC5" s="157" t="s">
        <v>53</v>
      </c>
      <c r="CD5" s="157"/>
      <c r="CE5" s="157" t="s">
        <v>54</v>
      </c>
      <c r="CF5" s="157"/>
      <c r="CG5" s="157" t="s">
        <v>53</v>
      </c>
      <c r="CH5" s="157"/>
      <c r="CI5" s="157" t="s">
        <v>54</v>
      </c>
      <c r="CJ5" s="157"/>
      <c r="CK5" s="19"/>
    </row>
    <row r="6" spans="2:89" ht="25.8" customHeight="1" thickBot="1" x14ac:dyDescent="0.35">
      <c r="B6" s="175"/>
      <c r="C6" s="178"/>
      <c r="D6" s="181"/>
      <c r="E6" s="72" t="s">
        <v>52</v>
      </c>
      <c r="F6" s="62" t="s">
        <v>6</v>
      </c>
      <c r="G6" s="61" t="s">
        <v>52</v>
      </c>
      <c r="H6" s="63" t="s">
        <v>6</v>
      </c>
      <c r="I6" s="21"/>
      <c r="J6" s="64" t="s">
        <v>52</v>
      </c>
      <c r="K6" s="66" t="s">
        <v>6</v>
      </c>
      <c r="L6" s="65" t="s">
        <v>52</v>
      </c>
      <c r="M6" s="67" t="s">
        <v>6</v>
      </c>
      <c r="N6" s="21"/>
      <c r="O6" s="190"/>
      <c r="P6" s="164"/>
      <c r="Q6" s="26" t="s">
        <v>52</v>
      </c>
      <c r="R6" s="26" t="s">
        <v>58</v>
      </c>
      <c r="S6" s="26" t="s">
        <v>52</v>
      </c>
      <c r="T6" s="26" t="s">
        <v>58</v>
      </c>
      <c r="U6" s="26" t="s">
        <v>52</v>
      </c>
      <c r="V6" s="26" t="s">
        <v>58</v>
      </c>
      <c r="W6" s="26" t="s">
        <v>52</v>
      </c>
      <c r="X6" s="26" t="s">
        <v>58</v>
      </c>
      <c r="Y6" s="26" t="s">
        <v>52</v>
      </c>
      <c r="Z6" s="26" t="s">
        <v>58</v>
      </c>
      <c r="AA6" s="26" t="s">
        <v>52</v>
      </c>
      <c r="AB6" s="26" t="s">
        <v>58</v>
      </c>
      <c r="AC6" s="26" t="s">
        <v>52</v>
      </c>
      <c r="AD6" s="26" t="s">
        <v>58</v>
      </c>
      <c r="AE6" s="26" t="s">
        <v>52</v>
      </c>
      <c r="AF6" s="26" t="s">
        <v>58</v>
      </c>
      <c r="AG6" s="26" t="s">
        <v>52</v>
      </c>
      <c r="AH6" s="26" t="s">
        <v>58</v>
      </c>
      <c r="AI6" s="26" t="s">
        <v>52</v>
      </c>
      <c r="AJ6" s="26" t="s">
        <v>58</v>
      </c>
      <c r="AK6" s="26" t="s">
        <v>52</v>
      </c>
      <c r="AL6" s="26" t="s">
        <v>58</v>
      </c>
      <c r="AM6" s="26" t="s">
        <v>52</v>
      </c>
      <c r="AN6" s="26" t="s">
        <v>58</v>
      </c>
      <c r="AO6" s="26" t="s">
        <v>52</v>
      </c>
      <c r="AP6" s="26" t="s">
        <v>58</v>
      </c>
      <c r="AQ6" s="26" t="s">
        <v>52</v>
      </c>
      <c r="AR6" s="26" t="s">
        <v>58</v>
      </c>
      <c r="AS6" s="26" t="s">
        <v>52</v>
      </c>
      <c r="AT6" s="26" t="s">
        <v>58</v>
      </c>
      <c r="AU6" s="26" t="s">
        <v>52</v>
      </c>
      <c r="AV6" s="26" t="s">
        <v>58</v>
      </c>
      <c r="AW6" s="26" t="s">
        <v>52</v>
      </c>
      <c r="AX6" s="26" t="s">
        <v>58</v>
      </c>
      <c r="AY6" s="26" t="s">
        <v>52</v>
      </c>
      <c r="AZ6" s="26" t="s">
        <v>58</v>
      </c>
      <c r="BA6" s="26" t="s">
        <v>52</v>
      </c>
      <c r="BB6" s="26" t="s">
        <v>58</v>
      </c>
      <c r="BC6" s="26" t="s">
        <v>52</v>
      </c>
      <c r="BD6" s="26" t="s">
        <v>58</v>
      </c>
      <c r="BE6" s="26" t="s">
        <v>52</v>
      </c>
      <c r="BF6" s="26" t="s">
        <v>58</v>
      </c>
      <c r="BG6" s="26" t="s">
        <v>52</v>
      </c>
      <c r="BH6" s="26" t="s">
        <v>58</v>
      </c>
      <c r="BI6" s="26" t="s">
        <v>52</v>
      </c>
      <c r="BJ6" s="26" t="s">
        <v>58</v>
      </c>
      <c r="BK6" s="26" t="s">
        <v>52</v>
      </c>
      <c r="BL6" s="26" t="s">
        <v>58</v>
      </c>
      <c r="BM6" s="26" t="s">
        <v>52</v>
      </c>
      <c r="BN6" s="26" t="s">
        <v>58</v>
      </c>
      <c r="BO6" s="26" t="s">
        <v>52</v>
      </c>
      <c r="BP6" s="26" t="s">
        <v>58</v>
      </c>
      <c r="BQ6" s="26" t="s">
        <v>52</v>
      </c>
      <c r="BR6" s="26" t="s">
        <v>58</v>
      </c>
      <c r="BS6" s="26" t="s">
        <v>52</v>
      </c>
      <c r="BT6" s="26" t="s">
        <v>58</v>
      </c>
      <c r="BU6" s="26" t="s">
        <v>52</v>
      </c>
      <c r="BV6" s="26" t="s">
        <v>58</v>
      </c>
      <c r="BW6" s="26" t="s">
        <v>52</v>
      </c>
      <c r="BX6" s="26" t="s">
        <v>58</v>
      </c>
      <c r="BY6" s="26" t="s">
        <v>52</v>
      </c>
      <c r="BZ6" s="26" t="s">
        <v>58</v>
      </c>
      <c r="CA6" s="26" t="s">
        <v>52</v>
      </c>
      <c r="CB6" s="26" t="s">
        <v>58</v>
      </c>
      <c r="CC6" s="26" t="s">
        <v>52</v>
      </c>
      <c r="CD6" s="26" t="s">
        <v>58</v>
      </c>
      <c r="CE6" s="26" t="s">
        <v>52</v>
      </c>
      <c r="CF6" s="26" t="s">
        <v>58</v>
      </c>
      <c r="CG6" s="26" t="s">
        <v>52</v>
      </c>
      <c r="CH6" s="26" t="s">
        <v>58</v>
      </c>
      <c r="CI6" s="26" t="s">
        <v>52</v>
      </c>
      <c r="CJ6" s="26" t="s">
        <v>58</v>
      </c>
      <c r="CK6" s="19"/>
    </row>
    <row r="7" spans="2:89" ht="25.8" customHeight="1" x14ac:dyDescent="0.3">
      <c r="B7" s="159">
        <v>1</v>
      </c>
      <c r="C7" s="23" t="s">
        <v>35</v>
      </c>
      <c r="D7" s="69">
        <v>227</v>
      </c>
      <c r="E7" s="29">
        <f t="shared" ref="E7:E15" si="0">O7</f>
        <v>227</v>
      </c>
      <c r="F7" s="25">
        <f t="shared" ref="F7:F16" si="1">E7/D7</f>
        <v>1</v>
      </c>
      <c r="G7" s="24">
        <f t="shared" ref="G7:G15" si="2">D7-E7</f>
        <v>0</v>
      </c>
      <c r="H7" s="33">
        <f t="shared" ref="H7:H16" si="3">G7/D7</f>
        <v>0</v>
      </c>
      <c r="J7" s="29">
        <f t="shared" ref="J7:J15" si="4">P7</f>
        <v>227</v>
      </c>
      <c r="K7" s="25">
        <f t="shared" ref="K7:K16" si="5">J7/D7</f>
        <v>1</v>
      </c>
      <c r="L7" s="24">
        <f t="shared" ref="L7:L15" si="6">D7-J7</f>
        <v>0</v>
      </c>
      <c r="M7" s="33">
        <f t="shared" ref="M7:M16" si="7">L7/D7</f>
        <v>0</v>
      </c>
      <c r="O7" s="30">
        <f>Q7+U7+Y7+AC7+AG7+AK7+AO7+AS7+AW7+BA7+BE7+BI7+BM7+BQ7+BU7+BY7+CC7+CG7</f>
        <v>227</v>
      </c>
      <c r="P7" s="31">
        <f>S7+W7+AA7+AE7+AI7+AM7+AQ7+AU7+AY7+BC7+BG7+BK7+BO7+BS7+BW7+CA7+CE7+CI7</f>
        <v>227</v>
      </c>
      <c r="Q7" s="24">
        <v>4</v>
      </c>
      <c r="R7" s="22" t="s">
        <v>67</v>
      </c>
      <c r="S7" s="22"/>
      <c r="T7" s="22"/>
      <c r="U7" s="77">
        <v>26</v>
      </c>
      <c r="V7" s="77" t="s">
        <v>67</v>
      </c>
      <c r="W7" s="24"/>
      <c r="X7" s="22"/>
      <c r="Y7" s="24">
        <v>35</v>
      </c>
      <c r="Z7" s="22" t="s">
        <v>67</v>
      </c>
      <c r="AA7" s="22"/>
      <c r="AB7" s="22"/>
      <c r="AC7" s="24">
        <f>110-65</f>
        <v>45</v>
      </c>
      <c r="AD7" s="22" t="s">
        <v>67</v>
      </c>
      <c r="AE7" s="22"/>
      <c r="AF7" s="22"/>
      <c r="AG7" s="24">
        <f>153-110</f>
        <v>43</v>
      </c>
      <c r="AH7" s="22" t="s">
        <v>67</v>
      </c>
      <c r="AI7" s="22"/>
      <c r="AJ7" s="22"/>
      <c r="AK7" s="24">
        <v>50</v>
      </c>
      <c r="AL7" s="22" t="s">
        <v>67</v>
      </c>
      <c r="AM7" s="22"/>
      <c r="AN7" s="22"/>
      <c r="AO7" s="74">
        <v>24</v>
      </c>
      <c r="AP7" s="74" t="s">
        <v>80</v>
      </c>
      <c r="AQ7" s="74"/>
      <c r="AR7" s="74"/>
      <c r="AS7" s="24"/>
      <c r="AT7" s="22"/>
      <c r="AU7" s="22">
        <v>227</v>
      </c>
      <c r="AV7" s="74" t="s">
        <v>83</v>
      </c>
      <c r="AW7" s="24"/>
      <c r="AX7" s="22"/>
      <c r="AY7" s="22"/>
      <c r="AZ7" s="22"/>
      <c r="BA7" s="24"/>
      <c r="BB7" s="22"/>
      <c r="BC7" s="22"/>
      <c r="BD7" s="22"/>
      <c r="BE7" s="24"/>
      <c r="BF7" s="22"/>
      <c r="BG7" s="22"/>
      <c r="BH7" s="22"/>
      <c r="BI7" s="24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</row>
    <row r="8" spans="2:89" ht="25.8" customHeight="1" x14ac:dyDescent="0.3">
      <c r="B8" s="160"/>
      <c r="C8" s="23" t="s">
        <v>36</v>
      </c>
      <c r="D8" s="69">
        <v>307</v>
      </c>
      <c r="E8" s="29">
        <f t="shared" si="0"/>
        <v>307</v>
      </c>
      <c r="F8" s="25">
        <f t="shared" si="1"/>
        <v>1</v>
      </c>
      <c r="G8" s="24">
        <f t="shared" si="2"/>
        <v>0</v>
      </c>
      <c r="H8" s="33">
        <f t="shared" si="3"/>
        <v>0</v>
      </c>
      <c r="J8" s="29">
        <f t="shared" si="4"/>
        <v>307</v>
      </c>
      <c r="K8" s="25">
        <f t="shared" si="5"/>
        <v>1</v>
      </c>
      <c r="L8" s="24">
        <f t="shared" si="6"/>
        <v>0</v>
      </c>
      <c r="M8" s="33">
        <f t="shared" si="7"/>
        <v>0</v>
      </c>
      <c r="O8" s="30">
        <f t="shared" ref="O8:O15" si="8">Q8+U8+Y8+AC8+AG8+AK8+AO8+AS8+AW8+BA8+BE8+BI8+BM8+BQ8+BU8+BY8+CC8+CG8</f>
        <v>307</v>
      </c>
      <c r="P8" s="31">
        <f t="shared" ref="P8:P15" si="9">S8+W8+AA8+AE8+AI8+AM8+AQ8+AU8+AY8+BC8+BG8+BK8+BO8+BS8+BW8+CA8+CE8+CI8</f>
        <v>307</v>
      </c>
      <c r="Q8" s="24">
        <v>7</v>
      </c>
      <c r="R8" s="22" t="s">
        <v>65</v>
      </c>
      <c r="S8" s="22"/>
      <c r="T8" s="22"/>
      <c r="U8" s="24">
        <v>33</v>
      </c>
      <c r="V8" s="22" t="s">
        <v>65</v>
      </c>
      <c r="W8" s="24"/>
      <c r="X8" s="22"/>
      <c r="Y8" s="24">
        <v>37</v>
      </c>
      <c r="Z8" s="22" t="s">
        <v>65</v>
      </c>
      <c r="AA8" s="22"/>
      <c r="AB8" s="22"/>
      <c r="AC8" s="24">
        <f>141-77</f>
        <v>64</v>
      </c>
      <c r="AD8" s="22" t="s">
        <v>65</v>
      </c>
      <c r="AE8" s="22"/>
      <c r="AF8" s="22"/>
      <c r="AG8" s="24">
        <v>40</v>
      </c>
      <c r="AH8" s="22" t="s">
        <v>65</v>
      </c>
      <c r="AI8" s="22"/>
      <c r="AJ8" s="22"/>
      <c r="AK8" s="24">
        <f>222-181</f>
        <v>41</v>
      </c>
      <c r="AL8" s="22" t="s">
        <v>65</v>
      </c>
      <c r="AM8" s="22"/>
      <c r="AN8" s="22"/>
      <c r="AO8" s="22">
        <v>85</v>
      </c>
      <c r="AP8" s="74" t="s">
        <v>81</v>
      </c>
      <c r="AQ8" s="22">
        <v>35</v>
      </c>
      <c r="AR8" s="74" t="s">
        <v>70</v>
      </c>
      <c r="AS8" s="24"/>
      <c r="AT8" s="22"/>
      <c r="AU8" s="22">
        <v>100</v>
      </c>
      <c r="AV8" s="74" t="s">
        <v>80</v>
      </c>
      <c r="AW8" s="24"/>
      <c r="AX8" s="22"/>
      <c r="AY8" s="22">
        <f>157+15</f>
        <v>172</v>
      </c>
      <c r="AZ8" s="74" t="s">
        <v>86</v>
      </c>
      <c r="BA8" s="24"/>
      <c r="BB8" s="22"/>
      <c r="BC8" s="22"/>
      <c r="BD8" s="22"/>
      <c r="BE8" s="24"/>
      <c r="BF8" s="22"/>
      <c r="BG8" s="22"/>
      <c r="BH8" s="22"/>
      <c r="BI8" s="24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</row>
    <row r="9" spans="2:89" ht="25.8" customHeight="1" x14ac:dyDescent="0.3">
      <c r="B9" s="160"/>
      <c r="C9" s="23" t="s">
        <v>37</v>
      </c>
      <c r="D9" s="69">
        <v>130</v>
      </c>
      <c r="E9" s="29">
        <f t="shared" si="0"/>
        <v>130</v>
      </c>
      <c r="F9" s="25">
        <f t="shared" si="1"/>
        <v>1</v>
      </c>
      <c r="G9" s="24">
        <f t="shared" si="2"/>
        <v>0</v>
      </c>
      <c r="H9" s="33">
        <f t="shared" si="3"/>
        <v>0</v>
      </c>
      <c r="J9" s="29">
        <f t="shared" si="4"/>
        <v>130</v>
      </c>
      <c r="K9" s="25">
        <f t="shared" si="5"/>
        <v>1</v>
      </c>
      <c r="L9" s="24">
        <f t="shared" si="6"/>
        <v>0</v>
      </c>
      <c r="M9" s="33">
        <f t="shared" si="7"/>
        <v>0</v>
      </c>
      <c r="O9" s="30">
        <f t="shared" si="8"/>
        <v>130</v>
      </c>
      <c r="P9" s="31">
        <f t="shared" si="9"/>
        <v>130</v>
      </c>
      <c r="Q9" s="24">
        <v>28</v>
      </c>
      <c r="R9" s="22" t="s">
        <v>70</v>
      </c>
      <c r="S9" s="22"/>
      <c r="T9" s="22"/>
      <c r="U9" s="24">
        <f>130-28</f>
        <v>102</v>
      </c>
      <c r="V9" s="22" t="s">
        <v>70</v>
      </c>
      <c r="W9" s="24"/>
      <c r="X9" s="22"/>
      <c r="Y9" s="24"/>
      <c r="Z9" s="22"/>
      <c r="AA9" s="22"/>
      <c r="AB9" s="22"/>
      <c r="AC9" s="24"/>
      <c r="AD9" s="22"/>
      <c r="AE9" s="22">
        <v>10</v>
      </c>
      <c r="AF9" s="22" t="s">
        <v>70</v>
      </c>
      <c r="AG9" s="24"/>
      <c r="AH9" s="22"/>
      <c r="AI9" s="22">
        <v>110</v>
      </c>
      <c r="AJ9" s="22" t="s">
        <v>70</v>
      </c>
      <c r="AK9" s="24"/>
      <c r="AL9" s="22"/>
      <c r="AM9" s="22">
        <v>10</v>
      </c>
      <c r="AN9" s="22" t="s">
        <v>70</v>
      </c>
      <c r="AO9" s="24"/>
      <c r="AP9" s="22"/>
      <c r="AQ9" s="22"/>
      <c r="AR9" s="22"/>
      <c r="AS9" s="24"/>
      <c r="AT9" s="22"/>
      <c r="AU9" s="22"/>
      <c r="AV9" s="22"/>
      <c r="AW9" s="24"/>
      <c r="AX9" s="22"/>
      <c r="AY9" s="22"/>
      <c r="AZ9" s="22"/>
      <c r="BA9" s="24"/>
      <c r="BB9" s="22"/>
      <c r="BC9" s="22"/>
      <c r="BD9" s="22"/>
      <c r="BE9" s="24"/>
      <c r="BF9" s="22"/>
      <c r="BG9" s="22"/>
      <c r="BH9" s="22"/>
      <c r="BI9" s="24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</row>
    <row r="10" spans="2:89" ht="25.8" customHeight="1" x14ac:dyDescent="0.3">
      <c r="B10" s="160"/>
      <c r="C10" s="23" t="s">
        <v>38</v>
      </c>
      <c r="D10" s="69">
        <v>99</v>
      </c>
      <c r="E10" s="29">
        <f t="shared" si="0"/>
        <v>99</v>
      </c>
      <c r="F10" s="25">
        <f t="shared" si="1"/>
        <v>1</v>
      </c>
      <c r="G10" s="24">
        <f t="shared" si="2"/>
        <v>0</v>
      </c>
      <c r="H10" s="33">
        <f t="shared" si="3"/>
        <v>0</v>
      </c>
      <c r="J10" s="29">
        <f t="shared" si="4"/>
        <v>99</v>
      </c>
      <c r="K10" s="25">
        <f t="shared" si="5"/>
        <v>1</v>
      </c>
      <c r="L10" s="24">
        <f t="shared" si="6"/>
        <v>0</v>
      </c>
      <c r="M10" s="33">
        <f t="shared" si="7"/>
        <v>0</v>
      </c>
      <c r="O10" s="30">
        <f t="shared" si="8"/>
        <v>99</v>
      </c>
      <c r="P10" s="31">
        <f t="shared" si="9"/>
        <v>99</v>
      </c>
      <c r="Q10" s="24"/>
      <c r="R10" s="22"/>
      <c r="S10" s="22"/>
      <c r="T10" s="22"/>
      <c r="U10" s="24">
        <v>9</v>
      </c>
      <c r="V10" s="22" t="s">
        <v>70</v>
      </c>
      <c r="W10" s="24"/>
      <c r="X10" s="22"/>
      <c r="Y10" s="24">
        <v>85</v>
      </c>
      <c r="Z10" s="22" t="s">
        <v>70</v>
      </c>
      <c r="AA10" s="22"/>
      <c r="AB10" s="22"/>
      <c r="AC10" s="24">
        <v>5</v>
      </c>
      <c r="AD10" s="22" t="s">
        <v>70</v>
      </c>
      <c r="AE10" s="22"/>
      <c r="AF10" s="22"/>
      <c r="AG10" s="24"/>
      <c r="AH10" s="22"/>
      <c r="AI10" s="22">
        <v>50</v>
      </c>
      <c r="AJ10" s="22" t="s">
        <v>70</v>
      </c>
      <c r="AK10" s="24"/>
      <c r="AL10" s="22"/>
      <c r="AM10" s="22">
        <v>49</v>
      </c>
      <c r="AN10" s="22" t="s">
        <v>70</v>
      </c>
      <c r="AO10" s="24"/>
      <c r="AP10" s="22"/>
      <c r="AQ10" s="22"/>
      <c r="AR10" s="22"/>
      <c r="AS10" s="24"/>
      <c r="AT10" s="22"/>
      <c r="AU10" s="22"/>
      <c r="AV10" s="22"/>
      <c r="AW10" s="24"/>
      <c r="AX10" s="22"/>
      <c r="AY10" s="22"/>
      <c r="AZ10" s="22"/>
      <c r="BA10" s="24"/>
      <c r="BB10" s="22"/>
      <c r="BC10" s="22"/>
      <c r="BD10" s="22"/>
      <c r="BE10" s="24"/>
      <c r="BF10" s="22"/>
      <c r="BG10" s="22"/>
      <c r="BH10" s="22"/>
      <c r="BI10" s="24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</row>
    <row r="11" spans="2:89" ht="25.8" customHeight="1" x14ac:dyDescent="0.3">
      <c r="B11" s="160"/>
      <c r="C11" s="23" t="s">
        <v>39</v>
      </c>
      <c r="D11" s="69">
        <v>313</v>
      </c>
      <c r="E11" s="29">
        <f t="shared" si="0"/>
        <v>313</v>
      </c>
      <c r="F11" s="25">
        <f t="shared" si="1"/>
        <v>1</v>
      </c>
      <c r="G11" s="24">
        <f t="shared" si="2"/>
        <v>0</v>
      </c>
      <c r="H11" s="33">
        <f t="shared" si="3"/>
        <v>0</v>
      </c>
      <c r="J11" s="29">
        <f t="shared" si="4"/>
        <v>313</v>
      </c>
      <c r="K11" s="25">
        <f t="shared" si="5"/>
        <v>1</v>
      </c>
      <c r="L11" s="24">
        <f t="shared" si="6"/>
        <v>0</v>
      </c>
      <c r="M11" s="33">
        <f t="shared" si="7"/>
        <v>0</v>
      </c>
      <c r="O11" s="30">
        <f t="shared" si="8"/>
        <v>313</v>
      </c>
      <c r="P11" s="31">
        <f t="shared" si="9"/>
        <v>313</v>
      </c>
      <c r="Q11" s="24">
        <v>9</v>
      </c>
      <c r="R11" s="22" t="s">
        <v>68</v>
      </c>
      <c r="S11" s="22"/>
      <c r="T11" s="22"/>
      <c r="U11" s="24">
        <v>30</v>
      </c>
      <c r="V11" s="22" t="s">
        <v>68</v>
      </c>
      <c r="W11" s="24"/>
      <c r="X11" s="22"/>
      <c r="Y11" s="24">
        <v>65</v>
      </c>
      <c r="Z11" s="22" t="s">
        <v>68</v>
      </c>
      <c r="AA11" s="22"/>
      <c r="AB11" s="22"/>
      <c r="AC11" s="24">
        <v>49</v>
      </c>
      <c r="AD11" s="22" t="s">
        <v>68</v>
      </c>
      <c r="AE11" s="22"/>
      <c r="AF11" s="22"/>
      <c r="AG11" s="24">
        <v>50</v>
      </c>
      <c r="AH11" s="22" t="s">
        <v>68</v>
      </c>
      <c r="AI11" s="22"/>
      <c r="AJ11" s="22"/>
      <c r="AK11" s="24">
        <v>110</v>
      </c>
      <c r="AL11" s="22" t="s">
        <v>68</v>
      </c>
      <c r="AM11" s="22"/>
      <c r="AN11" s="22"/>
      <c r="AO11" s="24"/>
      <c r="AP11" s="22"/>
      <c r="AQ11" s="22"/>
      <c r="AR11" s="22"/>
      <c r="AS11" s="24"/>
      <c r="AT11" s="22"/>
      <c r="AU11" s="22">
        <v>313</v>
      </c>
      <c r="AV11" s="22" t="s">
        <v>66</v>
      </c>
      <c r="AW11" s="24"/>
      <c r="AX11" s="22"/>
      <c r="AY11" s="22"/>
      <c r="AZ11" s="22"/>
      <c r="BA11" s="24"/>
      <c r="BB11" s="22"/>
      <c r="BC11" s="22"/>
      <c r="BD11" s="22"/>
      <c r="BE11" s="24"/>
      <c r="BF11" s="22"/>
      <c r="BG11" s="22"/>
      <c r="BH11" s="22"/>
      <c r="BI11" s="24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</row>
    <row r="12" spans="2:89" ht="25.8" customHeight="1" x14ac:dyDescent="0.3">
      <c r="B12" s="160"/>
      <c r="C12" s="23" t="s">
        <v>40</v>
      </c>
      <c r="D12" s="69">
        <v>163</v>
      </c>
      <c r="E12" s="29">
        <f t="shared" si="0"/>
        <v>163</v>
      </c>
      <c r="F12" s="25">
        <f t="shared" si="1"/>
        <v>1</v>
      </c>
      <c r="G12" s="24">
        <f t="shared" si="2"/>
        <v>0</v>
      </c>
      <c r="H12" s="33">
        <f t="shared" si="3"/>
        <v>0</v>
      </c>
      <c r="J12" s="29">
        <f t="shared" si="4"/>
        <v>163</v>
      </c>
      <c r="K12" s="25">
        <f t="shared" si="5"/>
        <v>1</v>
      </c>
      <c r="L12" s="24">
        <f t="shared" si="6"/>
        <v>0</v>
      </c>
      <c r="M12" s="33">
        <f t="shared" si="7"/>
        <v>0</v>
      </c>
      <c r="O12" s="30">
        <f t="shared" si="8"/>
        <v>163</v>
      </c>
      <c r="P12" s="31">
        <f t="shared" si="9"/>
        <v>163</v>
      </c>
      <c r="Q12" s="24"/>
      <c r="R12" s="22"/>
      <c r="S12" s="22"/>
      <c r="T12" s="22"/>
      <c r="U12" s="24">
        <v>50</v>
      </c>
      <c r="V12" s="22" t="s">
        <v>66</v>
      </c>
      <c r="W12" s="24"/>
      <c r="X12" s="22"/>
      <c r="Y12" s="24">
        <v>70</v>
      </c>
      <c r="Z12" s="22" t="s">
        <v>66</v>
      </c>
      <c r="AA12" s="22"/>
      <c r="AB12" s="22"/>
      <c r="AC12" s="24">
        <v>43</v>
      </c>
      <c r="AD12" s="22" t="s">
        <v>66</v>
      </c>
      <c r="AE12" s="22">
        <v>163</v>
      </c>
      <c r="AF12" s="22" t="s">
        <v>66</v>
      </c>
      <c r="AG12" s="24"/>
      <c r="AH12" s="22"/>
      <c r="AI12" s="22"/>
      <c r="AJ12" s="22"/>
      <c r="AK12" s="24"/>
      <c r="AL12" s="22"/>
      <c r="AM12" s="22"/>
      <c r="AN12" s="22"/>
      <c r="AO12" s="24"/>
      <c r="AP12" s="22"/>
      <c r="AQ12" s="22"/>
      <c r="AR12" s="22"/>
      <c r="AS12" s="24"/>
      <c r="AT12" s="22"/>
      <c r="AU12" s="22"/>
      <c r="AV12" s="22"/>
      <c r="AW12" s="24"/>
      <c r="AX12" s="22"/>
      <c r="AY12" s="22"/>
      <c r="AZ12" s="22"/>
      <c r="BA12" s="24"/>
      <c r="BB12" s="22"/>
      <c r="BC12" s="22"/>
      <c r="BD12" s="22"/>
      <c r="BE12" s="24"/>
      <c r="BF12" s="22"/>
      <c r="BG12" s="22"/>
      <c r="BH12" s="22"/>
      <c r="BI12" s="24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</row>
    <row r="13" spans="2:89" ht="25.8" customHeight="1" x14ac:dyDescent="0.3">
      <c r="B13" s="160"/>
      <c r="C13" s="23" t="s">
        <v>41</v>
      </c>
      <c r="D13" s="69">
        <v>150</v>
      </c>
      <c r="E13" s="29">
        <f t="shared" si="0"/>
        <v>150</v>
      </c>
      <c r="F13" s="25">
        <f t="shared" si="1"/>
        <v>1</v>
      </c>
      <c r="G13" s="24">
        <f t="shared" si="2"/>
        <v>0</v>
      </c>
      <c r="H13" s="33">
        <f t="shared" si="3"/>
        <v>0</v>
      </c>
      <c r="J13" s="29">
        <f t="shared" si="4"/>
        <v>150</v>
      </c>
      <c r="K13" s="25">
        <f t="shared" si="5"/>
        <v>1</v>
      </c>
      <c r="L13" s="24">
        <f t="shared" si="6"/>
        <v>0</v>
      </c>
      <c r="M13" s="33">
        <f t="shared" si="7"/>
        <v>0</v>
      </c>
      <c r="O13" s="30">
        <f t="shared" si="8"/>
        <v>150</v>
      </c>
      <c r="P13" s="31">
        <f t="shared" si="9"/>
        <v>150</v>
      </c>
      <c r="Q13" s="24"/>
      <c r="R13" s="22"/>
      <c r="S13" s="22"/>
      <c r="T13" s="22"/>
      <c r="U13" s="24"/>
      <c r="V13" s="22"/>
      <c r="W13" s="24"/>
      <c r="X13" s="22"/>
      <c r="Y13" s="24"/>
      <c r="Z13" s="22"/>
      <c r="AA13" s="22"/>
      <c r="AB13" s="22"/>
      <c r="AC13" s="24">
        <v>12</v>
      </c>
      <c r="AD13" s="22" t="s">
        <v>66</v>
      </c>
      <c r="AE13" s="22"/>
      <c r="AF13" s="22"/>
      <c r="AG13" s="24">
        <v>40</v>
      </c>
      <c r="AH13" s="22" t="s">
        <v>66</v>
      </c>
      <c r="AI13" s="22"/>
      <c r="AJ13" s="22"/>
      <c r="AK13" s="24">
        <v>50</v>
      </c>
      <c r="AL13" s="22" t="s">
        <v>66</v>
      </c>
      <c r="AM13" s="22"/>
      <c r="AN13" s="22"/>
      <c r="AO13" s="24">
        <v>48</v>
      </c>
      <c r="AP13" s="22" t="s">
        <v>66</v>
      </c>
      <c r="AQ13" s="22">
        <v>150</v>
      </c>
      <c r="AR13" s="22" t="s">
        <v>66</v>
      </c>
      <c r="AS13" s="24"/>
      <c r="AT13" s="22"/>
      <c r="AU13" s="22"/>
      <c r="AV13" s="22"/>
      <c r="AW13" s="24"/>
      <c r="AX13" s="22"/>
      <c r="AY13" s="22"/>
      <c r="AZ13" s="22"/>
      <c r="BA13" s="24"/>
      <c r="BB13" s="22"/>
      <c r="BC13" s="22"/>
      <c r="BD13" s="22"/>
      <c r="BE13" s="24"/>
      <c r="BF13" s="22"/>
      <c r="BG13" s="22"/>
      <c r="BH13" s="22"/>
      <c r="BI13" s="24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</row>
    <row r="14" spans="2:89" ht="25.8" customHeight="1" x14ac:dyDescent="0.3">
      <c r="B14" s="160"/>
      <c r="C14" s="23" t="s">
        <v>42</v>
      </c>
      <c r="D14" s="69">
        <v>128</v>
      </c>
      <c r="E14" s="29">
        <f t="shared" si="0"/>
        <v>128</v>
      </c>
      <c r="F14" s="25">
        <f t="shared" si="1"/>
        <v>1</v>
      </c>
      <c r="G14" s="24">
        <f t="shared" si="2"/>
        <v>0</v>
      </c>
      <c r="H14" s="33">
        <f t="shared" si="3"/>
        <v>0</v>
      </c>
      <c r="J14" s="29">
        <f t="shared" si="4"/>
        <v>128</v>
      </c>
      <c r="K14" s="25">
        <f t="shared" si="5"/>
        <v>1</v>
      </c>
      <c r="L14" s="24">
        <f t="shared" si="6"/>
        <v>0</v>
      </c>
      <c r="M14" s="33">
        <f t="shared" si="7"/>
        <v>0</v>
      </c>
      <c r="O14" s="30">
        <f t="shared" si="8"/>
        <v>128</v>
      </c>
      <c r="P14" s="31">
        <f t="shared" si="9"/>
        <v>128</v>
      </c>
      <c r="Q14" s="24"/>
      <c r="R14" s="22"/>
      <c r="S14" s="22"/>
      <c r="T14" s="22"/>
      <c r="U14" s="24"/>
      <c r="V14" s="22"/>
      <c r="W14" s="24"/>
      <c r="X14" s="22"/>
      <c r="Y14" s="24"/>
      <c r="Z14" s="22"/>
      <c r="AA14" s="22"/>
      <c r="AB14" s="22"/>
      <c r="AC14" s="24">
        <v>81</v>
      </c>
      <c r="AD14" s="22" t="s">
        <v>70</v>
      </c>
      <c r="AE14" s="22"/>
      <c r="AF14" s="22"/>
      <c r="AG14" s="24">
        <v>15</v>
      </c>
      <c r="AH14" s="22" t="s">
        <v>70</v>
      </c>
      <c r="AI14" s="22"/>
      <c r="AJ14" s="22"/>
      <c r="AK14" s="24">
        <v>32</v>
      </c>
      <c r="AL14" s="22" t="s">
        <v>70</v>
      </c>
      <c r="AM14" s="22">
        <v>128</v>
      </c>
      <c r="AN14" s="22" t="s">
        <v>70</v>
      </c>
      <c r="AO14" s="24"/>
      <c r="AP14" s="22"/>
      <c r="AQ14" s="22"/>
      <c r="AR14" s="22"/>
      <c r="AS14" s="24"/>
      <c r="AT14" s="22"/>
      <c r="AU14" s="22"/>
      <c r="AV14" s="22"/>
      <c r="AW14" s="24"/>
      <c r="AX14" s="22"/>
      <c r="AY14" s="22"/>
      <c r="AZ14" s="22"/>
      <c r="BA14" s="24"/>
      <c r="BB14" s="22"/>
      <c r="BC14" s="22"/>
      <c r="BD14" s="22"/>
      <c r="BE14" s="24"/>
      <c r="BF14" s="22"/>
      <c r="BG14" s="22"/>
      <c r="BH14" s="22"/>
      <c r="BI14" s="24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</row>
    <row r="15" spans="2:89" ht="25.8" customHeight="1" thickBot="1" x14ac:dyDescent="0.35">
      <c r="B15" s="161"/>
      <c r="C15" s="23" t="s">
        <v>43</v>
      </c>
      <c r="D15" s="69">
        <v>79</v>
      </c>
      <c r="E15" s="29">
        <f t="shared" si="0"/>
        <v>0</v>
      </c>
      <c r="F15" s="25">
        <f t="shared" si="1"/>
        <v>0</v>
      </c>
      <c r="G15" s="24">
        <f t="shared" si="2"/>
        <v>79</v>
      </c>
      <c r="H15" s="33">
        <f t="shared" si="3"/>
        <v>1</v>
      </c>
      <c r="J15" s="29">
        <f t="shared" si="4"/>
        <v>0</v>
      </c>
      <c r="K15" s="25">
        <f t="shared" si="5"/>
        <v>0</v>
      </c>
      <c r="L15" s="24">
        <f t="shared" si="6"/>
        <v>79</v>
      </c>
      <c r="M15" s="33">
        <f t="shared" si="7"/>
        <v>1</v>
      </c>
      <c r="O15" s="30">
        <f t="shared" si="8"/>
        <v>0</v>
      </c>
      <c r="P15" s="31">
        <f t="shared" si="9"/>
        <v>0</v>
      </c>
      <c r="Q15" s="24"/>
      <c r="R15" s="22"/>
      <c r="S15" s="22"/>
      <c r="T15" s="22"/>
      <c r="U15" s="24"/>
      <c r="V15" s="22"/>
      <c r="W15" s="24"/>
      <c r="X15" s="22"/>
      <c r="Y15" s="24"/>
      <c r="Z15" s="22"/>
      <c r="AA15" s="22"/>
      <c r="AB15" s="22"/>
      <c r="AC15" s="24"/>
      <c r="AD15" s="22"/>
      <c r="AE15" s="22"/>
      <c r="AF15" s="22"/>
      <c r="AG15" s="24"/>
      <c r="AH15" s="22"/>
      <c r="AI15" s="22"/>
      <c r="AJ15" s="22"/>
      <c r="AK15" s="24"/>
      <c r="AL15" s="22"/>
      <c r="AM15" s="22"/>
      <c r="AN15" s="22"/>
      <c r="AO15" s="24"/>
      <c r="AP15" s="22"/>
      <c r="AQ15" s="22"/>
      <c r="AR15" s="22"/>
      <c r="AS15" s="24"/>
      <c r="AT15" s="22"/>
      <c r="AU15" s="22"/>
      <c r="AV15" s="22"/>
      <c r="AW15" s="24"/>
      <c r="AX15" s="22"/>
      <c r="AY15" s="22"/>
      <c r="AZ15" s="22"/>
      <c r="BA15" s="24"/>
      <c r="BB15" s="22"/>
      <c r="BC15" s="22"/>
      <c r="BD15" s="22"/>
      <c r="BE15" s="24"/>
      <c r="BF15" s="22"/>
      <c r="BG15" s="22"/>
      <c r="BH15" s="22"/>
      <c r="BI15" s="24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78" t="s">
        <v>82</v>
      </c>
    </row>
    <row r="16" spans="2:89" ht="25.8" customHeight="1" thickBot="1" x14ac:dyDescent="0.35">
      <c r="B16" s="48"/>
      <c r="C16" s="49" t="s">
        <v>17</v>
      </c>
      <c r="D16" s="71">
        <f>SUM(D7:D15)</f>
        <v>1596</v>
      </c>
      <c r="E16" s="73">
        <f>SUM(E7:E15)</f>
        <v>1517</v>
      </c>
      <c r="F16" s="51">
        <f t="shared" si="1"/>
        <v>0.95050125313283207</v>
      </c>
      <c r="G16" s="50">
        <f>SUM(G7:G15)</f>
        <v>79</v>
      </c>
      <c r="H16" s="52">
        <f t="shared" si="3"/>
        <v>4.9498746867167917E-2</v>
      </c>
      <c r="I16" s="21"/>
      <c r="J16" s="53">
        <f>SUM(J7:J15)</f>
        <v>1517</v>
      </c>
      <c r="K16" s="54">
        <f t="shared" si="5"/>
        <v>0.95050125313283207</v>
      </c>
      <c r="L16" s="55">
        <f>SUM(L7:L15)</f>
        <v>79</v>
      </c>
      <c r="M16" s="56">
        <f t="shared" si="7"/>
        <v>4.9498746867167917E-2</v>
      </c>
      <c r="N16" s="21"/>
      <c r="O16" s="59">
        <f>SUM(O7:O15)</f>
        <v>1517</v>
      </c>
      <c r="P16" s="60">
        <f>SUM(P7:P15)</f>
        <v>1517</v>
      </c>
      <c r="Q16" s="20">
        <f>SUM(Q7:Q15)</f>
        <v>48</v>
      </c>
      <c r="R16" s="19"/>
      <c r="S16" s="20">
        <f>SUM(S7:S15)</f>
        <v>0</v>
      </c>
      <c r="T16" s="19"/>
      <c r="U16" s="20">
        <f>SUM(U7:U15)</f>
        <v>250</v>
      </c>
      <c r="V16" s="19"/>
      <c r="W16" s="20">
        <f>SUM(W7:W15)</f>
        <v>0</v>
      </c>
      <c r="X16" s="19"/>
      <c r="Y16" s="20">
        <f>SUM(Y7:Y15)</f>
        <v>292</v>
      </c>
      <c r="Z16" s="19"/>
      <c r="AA16" s="20">
        <f>SUM(AA7:AA15)</f>
        <v>0</v>
      </c>
      <c r="AB16" s="19"/>
      <c r="AC16" s="20">
        <f>SUM(AC7:AC15)</f>
        <v>299</v>
      </c>
      <c r="AD16" s="19"/>
      <c r="AE16" s="20">
        <f>SUM(AE7:AE15)</f>
        <v>173</v>
      </c>
      <c r="AF16" s="19"/>
      <c r="AG16" s="20">
        <f>SUM(AG7:AG15)</f>
        <v>188</v>
      </c>
      <c r="AH16" s="19"/>
      <c r="AI16" s="20">
        <f>SUM(AI7:AI15)</f>
        <v>160</v>
      </c>
      <c r="AJ16" s="19"/>
      <c r="AK16" s="20">
        <f>SUM(AK7:AK15)</f>
        <v>283</v>
      </c>
      <c r="AL16" s="19"/>
      <c r="AM16" s="20">
        <f>SUM(AM7:AM15)</f>
        <v>187</v>
      </c>
      <c r="AN16" s="19"/>
      <c r="AO16" s="20">
        <f>SUM(AO7:AO15)</f>
        <v>157</v>
      </c>
      <c r="AP16" s="19"/>
      <c r="AQ16" s="20">
        <f>SUM(AQ7:AQ15)</f>
        <v>185</v>
      </c>
      <c r="AR16" s="19"/>
      <c r="AS16" s="20">
        <f>SUM(AS7:AS15)</f>
        <v>0</v>
      </c>
      <c r="AT16" s="19"/>
      <c r="AU16" s="20">
        <f>SUM(AU7:AU15)</f>
        <v>640</v>
      </c>
      <c r="AV16" s="19"/>
      <c r="AW16" s="20">
        <f>SUM(AW7:AW15)</f>
        <v>0</v>
      </c>
      <c r="AX16" s="19"/>
      <c r="AY16" s="20">
        <f>SUM(AY7:AY15)</f>
        <v>172</v>
      </c>
      <c r="AZ16" s="19"/>
      <c r="BA16" s="20">
        <f>SUM(BA7:BA15)</f>
        <v>0</v>
      </c>
      <c r="BB16" s="19"/>
      <c r="BC16" s="20">
        <f>SUM(BC7:BC15)</f>
        <v>0</v>
      </c>
      <c r="BD16" s="19"/>
      <c r="BE16" s="20">
        <f>SUM(BE7:BE15)</f>
        <v>0</v>
      </c>
      <c r="BF16" s="19"/>
      <c r="BG16" s="20">
        <f>SUM(BG7:BG15)</f>
        <v>0</v>
      </c>
      <c r="BH16" s="19"/>
      <c r="BI16" s="20">
        <f>SUM(BI7:BI15)</f>
        <v>0</v>
      </c>
      <c r="BJ16" s="19"/>
      <c r="BK16" s="20">
        <f>SUM(BK7:BK15)</f>
        <v>0</v>
      </c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22"/>
    </row>
    <row r="17" spans="2:89" ht="25.8" customHeight="1" x14ac:dyDescent="0.3">
      <c r="AC17" s="17"/>
    </row>
    <row r="18" spans="2:89" ht="25.8" customHeight="1" x14ac:dyDescent="0.3">
      <c r="B18" s="75" t="s">
        <v>75</v>
      </c>
      <c r="AC18" s="17"/>
    </row>
    <row r="19" spans="2:89" ht="25.8" customHeight="1" thickBot="1" x14ac:dyDescent="0.35">
      <c r="AC19" s="17"/>
    </row>
    <row r="20" spans="2:89" ht="25.8" customHeight="1" x14ac:dyDescent="0.3">
      <c r="B20" s="173" t="s">
        <v>30</v>
      </c>
      <c r="C20" s="176" t="s">
        <v>31</v>
      </c>
      <c r="D20" s="179" t="s">
        <v>32</v>
      </c>
      <c r="E20" s="182" t="s">
        <v>61</v>
      </c>
      <c r="F20" s="183"/>
      <c r="G20" s="183"/>
      <c r="H20" s="184"/>
      <c r="I20" s="21"/>
      <c r="J20" s="185" t="s">
        <v>62</v>
      </c>
      <c r="K20" s="186"/>
      <c r="L20" s="186"/>
      <c r="M20" s="187"/>
      <c r="N20" s="21"/>
      <c r="O20" s="188" t="s">
        <v>55</v>
      </c>
      <c r="P20" s="162" t="s">
        <v>57</v>
      </c>
      <c r="Q20" s="158">
        <v>45578</v>
      </c>
      <c r="R20" s="155"/>
      <c r="S20" s="155"/>
      <c r="T20" s="156"/>
      <c r="U20" s="154">
        <v>45579</v>
      </c>
      <c r="V20" s="155"/>
      <c r="W20" s="155"/>
      <c r="X20" s="156"/>
      <c r="Y20" s="154">
        <v>45580</v>
      </c>
      <c r="Z20" s="155"/>
      <c r="AA20" s="155"/>
      <c r="AB20" s="156"/>
      <c r="AC20" s="154">
        <v>45581</v>
      </c>
      <c r="AD20" s="155"/>
      <c r="AE20" s="155"/>
      <c r="AF20" s="156"/>
      <c r="AG20" s="154">
        <v>45582</v>
      </c>
      <c r="AH20" s="155"/>
      <c r="AI20" s="155"/>
      <c r="AJ20" s="156"/>
      <c r="AK20" s="154">
        <v>45582</v>
      </c>
      <c r="AL20" s="155"/>
      <c r="AM20" s="155"/>
      <c r="AN20" s="156"/>
      <c r="AO20" s="154">
        <v>45584</v>
      </c>
      <c r="AP20" s="155"/>
      <c r="AQ20" s="155"/>
      <c r="AR20" s="156"/>
      <c r="AS20" s="154">
        <v>45585</v>
      </c>
      <c r="AT20" s="155"/>
      <c r="AU20" s="155"/>
      <c r="AV20" s="156"/>
      <c r="AW20" s="154">
        <v>45586</v>
      </c>
      <c r="AX20" s="155"/>
      <c r="AY20" s="155"/>
      <c r="AZ20" s="156"/>
      <c r="BA20" s="154">
        <v>45587</v>
      </c>
      <c r="BB20" s="155"/>
      <c r="BC20" s="155"/>
      <c r="BD20" s="156"/>
      <c r="BE20" s="154">
        <v>45588</v>
      </c>
      <c r="BF20" s="155"/>
      <c r="BG20" s="155"/>
      <c r="BH20" s="156"/>
      <c r="BI20" s="154">
        <v>45589</v>
      </c>
      <c r="BJ20" s="155"/>
      <c r="BK20" s="155"/>
      <c r="BL20" s="156"/>
      <c r="BM20" s="154">
        <v>45590</v>
      </c>
      <c r="BN20" s="155"/>
      <c r="BO20" s="155"/>
      <c r="BP20" s="156"/>
      <c r="BQ20" s="154">
        <v>45591</v>
      </c>
      <c r="BR20" s="155"/>
      <c r="BS20" s="155"/>
      <c r="BT20" s="156"/>
      <c r="BU20" s="154">
        <v>45592</v>
      </c>
      <c r="BV20" s="155"/>
      <c r="BW20" s="155"/>
      <c r="BX20" s="156"/>
      <c r="BY20" s="154">
        <v>45593</v>
      </c>
      <c r="BZ20" s="155"/>
      <c r="CA20" s="155"/>
      <c r="CB20" s="156"/>
      <c r="CC20" s="154">
        <v>45594</v>
      </c>
      <c r="CD20" s="155"/>
      <c r="CE20" s="155"/>
      <c r="CF20" s="156"/>
      <c r="CG20" s="154">
        <v>45595</v>
      </c>
      <c r="CH20" s="155"/>
      <c r="CI20" s="155"/>
      <c r="CJ20" s="156"/>
      <c r="CK20" s="19" t="s">
        <v>21</v>
      </c>
    </row>
    <row r="21" spans="2:89" ht="25.8" customHeight="1" x14ac:dyDescent="0.3">
      <c r="B21" s="174"/>
      <c r="C21" s="177"/>
      <c r="D21" s="180"/>
      <c r="E21" s="165" t="s">
        <v>77</v>
      </c>
      <c r="F21" s="166"/>
      <c r="G21" s="167" t="s">
        <v>59</v>
      </c>
      <c r="H21" s="168"/>
      <c r="I21" s="21"/>
      <c r="J21" s="169" t="s">
        <v>60</v>
      </c>
      <c r="K21" s="170"/>
      <c r="L21" s="171" t="s">
        <v>59</v>
      </c>
      <c r="M21" s="172"/>
      <c r="N21" s="21"/>
      <c r="O21" s="189"/>
      <c r="P21" s="163"/>
      <c r="Q21" s="26" t="s">
        <v>78</v>
      </c>
      <c r="R21" s="26"/>
      <c r="S21" s="26" t="s">
        <v>54</v>
      </c>
      <c r="T21" s="26"/>
      <c r="U21" s="26" t="s">
        <v>78</v>
      </c>
      <c r="V21" s="26"/>
      <c r="W21" s="26" t="s">
        <v>54</v>
      </c>
      <c r="X21" s="26"/>
      <c r="Y21" s="26" t="s">
        <v>78</v>
      </c>
      <c r="Z21" s="26"/>
      <c r="AA21" s="26" t="s">
        <v>54</v>
      </c>
      <c r="AB21" s="26"/>
      <c r="AC21" s="26" t="s">
        <v>78</v>
      </c>
      <c r="AD21" s="26"/>
      <c r="AE21" s="26" t="s">
        <v>54</v>
      </c>
      <c r="AF21" s="26"/>
      <c r="AG21" s="26" t="s">
        <v>78</v>
      </c>
      <c r="AH21" s="26"/>
      <c r="AI21" s="26" t="s">
        <v>54</v>
      </c>
      <c r="AJ21" s="26"/>
      <c r="AK21" s="26" t="s">
        <v>78</v>
      </c>
      <c r="AL21" s="26"/>
      <c r="AM21" s="26" t="s">
        <v>54</v>
      </c>
      <c r="AN21" s="26"/>
      <c r="AO21" s="157" t="s">
        <v>78</v>
      </c>
      <c r="AP21" s="157"/>
      <c r="AQ21" s="157" t="s">
        <v>54</v>
      </c>
      <c r="AR21" s="157"/>
      <c r="AS21" s="157" t="s">
        <v>78</v>
      </c>
      <c r="AT21" s="157"/>
      <c r="AU21" s="157" t="s">
        <v>54</v>
      </c>
      <c r="AV21" s="157"/>
      <c r="AW21" s="157" t="s">
        <v>78</v>
      </c>
      <c r="AX21" s="157"/>
      <c r="AY21" s="157" t="s">
        <v>54</v>
      </c>
      <c r="AZ21" s="157"/>
      <c r="BA21" s="157" t="s">
        <v>78</v>
      </c>
      <c r="BB21" s="157"/>
      <c r="BC21" s="157" t="s">
        <v>54</v>
      </c>
      <c r="BD21" s="157"/>
      <c r="BE21" s="157" t="s">
        <v>78</v>
      </c>
      <c r="BF21" s="157"/>
      <c r="BG21" s="157" t="s">
        <v>54</v>
      </c>
      <c r="BH21" s="157"/>
      <c r="BI21" s="157" t="s">
        <v>78</v>
      </c>
      <c r="BJ21" s="157"/>
      <c r="BK21" s="157" t="s">
        <v>54</v>
      </c>
      <c r="BL21" s="157"/>
      <c r="BM21" s="157" t="s">
        <v>78</v>
      </c>
      <c r="BN21" s="157"/>
      <c r="BO21" s="157" t="s">
        <v>54</v>
      </c>
      <c r="BP21" s="157"/>
      <c r="BQ21" s="157" t="s">
        <v>78</v>
      </c>
      <c r="BR21" s="157"/>
      <c r="BS21" s="157" t="s">
        <v>54</v>
      </c>
      <c r="BT21" s="157"/>
      <c r="BU21" s="157" t="s">
        <v>78</v>
      </c>
      <c r="BV21" s="157"/>
      <c r="BW21" s="157" t="s">
        <v>54</v>
      </c>
      <c r="BX21" s="157"/>
      <c r="BY21" s="157" t="s">
        <v>78</v>
      </c>
      <c r="BZ21" s="157"/>
      <c r="CA21" s="157" t="s">
        <v>54</v>
      </c>
      <c r="CB21" s="157"/>
      <c r="CC21" s="157" t="s">
        <v>78</v>
      </c>
      <c r="CD21" s="157"/>
      <c r="CE21" s="157" t="s">
        <v>54</v>
      </c>
      <c r="CF21" s="157"/>
      <c r="CG21" s="157" t="s">
        <v>78</v>
      </c>
      <c r="CH21" s="157"/>
      <c r="CI21" s="157" t="s">
        <v>54</v>
      </c>
      <c r="CJ21" s="157"/>
      <c r="CK21" s="19"/>
    </row>
    <row r="22" spans="2:89" ht="25.8" customHeight="1" thickBot="1" x14ac:dyDescent="0.35">
      <c r="B22" s="175"/>
      <c r="C22" s="178"/>
      <c r="D22" s="181"/>
      <c r="E22" s="72" t="s">
        <v>52</v>
      </c>
      <c r="F22" s="62" t="s">
        <v>6</v>
      </c>
      <c r="G22" s="61" t="s">
        <v>52</v>
      </c>
      <c r="H22" s="63" t="s">
        <v>6</v>
      </c>
      <c r="I22" s="21"/>
      <c r="J22" s="64" t="s">
        <v>52</v>
      </c>
      <c r="K22" s="66" t="s">
        <v>6</v>
      </c>
      <c r="L22" s="65" t="s">
        <v>52</v>
      </c>
      <c r="M22" s="67" t="s">
        <v>6</v>
      </c>
      <c r="N22" s="21"/>
      <c r="O22" s="190"/>
      <c r="P22" s="164"/>
      <c r="Q22" s="26" t="s">
        <v>52</v>
      </c>
      <c r="R22" s="26" t="s">
        <v>58</v>
      </c>
      <c r="S22" s="26" t="s">
        <v>52</v>
      </c>
      <c r="T22" s="26" t="s">
        <v>58</v>
      </c>
      <c r="U22" s="26" t="s">
        <v>52</v>
      </c>
      <c r="V22" s="26" t="s">
        <v>58</v>
      </c>
      <c r="W22" s="26" t="s">
        <v>52</v>
      </c>
      <c r="X22" s="26" t="s">
        <v>58</v>
      </c>
      <c r="Y22" s="26" t="s">
        <v>52</v>
      </c>
      <c r="Z22" s="26" t="s">
        <v>58</v>
      </c>
      <c r="AA22" s="26" t="s">
        <v>52</v>
      </c>
      <c r="AB22" s="26" t="s">
        <v>58</v>
      </c>
      <c r="AC22" s="26" t="s">
        <v>52</v>
      </c>
      <c r="AD22" s="26" t="s">
        <v>58</v>
      </c>
      <c r="AE22" s="26" t="s">
        <v>52</v>
      </c>
      <c r="AF22" s="26" t="s">
        <v>58</v>
      </c>
      <c r="AG22" s="26" t="s">
        <v>52</v>
      </c>
      <c r="AH22" s="26" t="s">
        <v>58</v>
      </c>
      <c r="AI22" s="26" t="s">
        <v>52</v>
      </c>
      <c r="AJ22" s="26" t="s">
        <v>58</v>
      </c>
      <c r="AK22" s="26" t="s">
        <v>52</v>
      </c>
      <c r="AL22" s="26" t="s">
        <v>58</v>
      </c>
      <c r="AM22" s="26" t="s">
        <v>52</v>
      </c>
      <c r="AN22" s="26" t="s">
        <v>58</v>
      </c>
      <c r="AO22" s="26" t="s">
        <v>52</v>
      </c>
      <c r="AP22" s="26" t="s">
        <v>58</v>
      </c>
      <c r="AQ22" s="26" t="s">
        <v>52</v>
      </c>
      <c r="AR22" s="26" t="s">
        <v>58</v>
      </c>
      <c r="AS22" s="26" t="s">
        <v>52</v>
      </c>
      <c r="AT22" s="26" t="s">
        <v>58</v>
      </c>
      <c r="AU22" s="26" t="s">
        <v>52</v>
      </c>
      <c r="AV22" s="26" t="s">
        <v>58</v>
      </c>
      <c r="AW22" s="26" t="s">
        <v>52</v>
      </c>
      <c r="AX22" s="26" t="s">
        <v>58</v>
      </c>
      <c r="AY22" s="26" t="s">
        <v>52</v>
      </c>
      <c r="AZ22" s="26" t="s">
        <v>58</v>
      </c>
      <c r="BA22" s="26" t="s">
        <v>52</v>
      </c>
      <c r="BB22" s="26" t="s">
        <v>58</v>
      </c>
      <c r="BC22" s="26" t="s">
        <v>52</v>
      </c>
      <c r="BD22" s="26" t="s">
        <v>58</v>
      </c>
      <c r="BE22" s="26" t="s">
        <v>52</v>
      </c>
      <c r="BF22" s="26" t="s">
        <v>58</v>
      </c>
      <c r="BG22" s="26" t="s">
        <v>52</v>
      </c>
      <c r="BH22" s="26" t="s">
        <v>58</v>
      </c>
      <c r="BI22" s="26" t="s">
        <v>52</v>
      </c>
      <c r="BJ22" s="26" t="s">
        <v>58</v>
      </c>
      <c r="BK22" s="26" t="s">
        <v>52</v>
      </c>
      <c r="BL22" s="26" t="s">
        <v>58</v>
      </c>
      <c r="BM22" s="26" t="s">
        <v>52</v>
      </c>
      <c r="BN22" s="26" t="s">
        <v>58</v>
      </c>
      <c r="BO22" s="26" t="s">
        <v>52</v>
      </c>
      <c r="BP22" s="26" t="s">
        <v>58</v>
      </c>
      <c r="BQ22" s="26" t="s">
        <v>52</v>
      </c>
      <c r="BR22" s="26" t="s">
        <v>58</v>
      </c>
      <c r="BS22" s="26" t="s">
        <v>52</v>
      </c>
      <c r="BT22" s="26" t="s">
        <v>58</v>
      </c>
      <c r="BU22" s="26" t="s">
        <v>52</v>
      </c>
      <c r="BV22" s="26" t="s">
        <v>58</v>
      </c>
      <c r="BW22" s="26" t="s">
        <v>52</v>
      </c>
      <c r="BX22" s="26" t="s">
        <v>58</v>
      </c>
      <c r="BY22" s="26" t="s">
        <v>52</v>
      </c>
      <c r="BZ22" s="26" t="s">
        <v>58</v>
      </c>
      <c r="CA22" s="26" t="s">
        <v>52</v>
      </c>
      <c r="CB22" s="26" t="s">
        <v>58</v>
      </c>
      <c r="CC22" s="26" t="s">
        <v>52</v>
      </c>
      <c r="CD22" s="26" t="s">
        <v>58</v>
      </c>
      <c r="CE22" s="26" t="s">
        <v>52</v>
      </c>
      <c r="CF22" s="26" t="s">
        <v>58</v>
      </c>
      <c r="CG22" s="26" t="s">
        <v>52</v>
      </c>
      <c r="CH22" s="26" t="s">
        <v>58</v>
      </c>
      <c r="CI22" s="26" t="s">
        <v>52</v>
      </c>
      <c r="CJ22" s="26" t="s">
        <v>58</v>
      </c>
      <c r="CK22" s="19"/>
    </row>
    <row r="23" spans="2:89" ht="25.8" customHeight="1" x14ac:dyDescent="0.3">
      <c r="B23" s="35">
        <v>1</v>
      </c>
      <c r="C23" s="36" t="s">
        <v>34</v>
      </c>
      <c r="D23" s="68">
        <v>50</v>
      </c>
      <c r="E23" s="40">
        <f>O23</f>
        <v>50</v>
      </c>
      <c r="F23" s="38">
        <f>E23/D23</f>
        <v>1</v>
      </c>
      <c r="G23" s="37">
        <f>D23-E23</f>
        <v>0</v>
      </c>
      <c r="H23" s="39">
        <f>G23/D23</f>
        <v>0</v>
      </c>
      <c r="J23" s="40">
        <f>P23</f>
        <v>0</v>
      </c>
      <c r="K23" s="38">
        <f>J23/D23</f>
        <v>0</v>
      </c>
      <c r="L23" s="37">
        <f>D23-J23</f>
        <v>50</v>
      </c>
      <c r="M23" s="39">
        <f>L23/D23</f>
        <v>1</v>
      </c>
      <c r="O23" s="30">
        <f t="shared" ref="O23:O33" si="10">Q23+U23+Y23+AC23+AG23+AK23+AO23+AS23+AW23+BA23+BE23+BI23+BM23+BQ23+BU23+BY23+CC23+CG23</f>
        <v>50</v>
      </c>
      <c r="P23" s="31">
        <f t="shared" ref="P23:P33" si="11">S23+W23+AA23+AE23+AI23+AM23+AQ23+AU23+AY23+BC23+BG23+BK23+BO23+BS23+BW23+CA23+CE23+CI23</f>
        <v>0</v>
      </c>
      <c r="Q23" s="24">
        <v>3</v>
      </c>
      <c r="R23" s="22" t="s">
        <v>63</v>
      </c>
      <c r="S23" s="22"/>
      <c r="T23" s="22"/>
      <c r="U23" s="24">
        <v>6</v>
      </c>
      <c r="V23" s="22" t="s">
        <v>63</v>
      </c>
      <c r="W23" s="24"/>
      <c r="X23" s="22"/>
      <c r="Y23" s="24">
        <v>4</v>
      </c>
      <c r="Z23" s="22" t="s">
        <v>63</v>
      </c>
      <c r="AA23" s="22"/>
      <c r="AB23" s="22"/>
      <c r="AC23" s="24">
        <v>5</v>
      </c>
      <c r="AD23" s="22" t="s">
        <v>63</v>
      </c>
      <c r="AE23" s="22"/>
      <c r="AF23" s="22"/>
      <c r="AG23" s="24">
        <v>7</v>
      </c>
      <c r="AH23" s="22" t="s">
        <v>63</v>
      </c>
      <c r="AI23" s="22"/>
      <c r="AJ23" s="22"/>
      <c r="AK23" s="24">
        <v>5</v>
      </c>
      <c r="AL23" s="22" t="s">
        <v>63</v>
      </c>
      <c r="AM23" s="22"/>
      <c r="AN23" s="22"/>
      <c r="AO23" s="22">
        <v>6</v>
      </c>
      <c r="AP23" s="22" t="s">
        <v>63</v>
      </c>
      <c r="AQ23" s="22"/>
      <c r="AR23" s="22"/>
      <c r="AS23" s="22">
        <v>4</v>
      </c>
      <c r="AT23" s="22" t="s">
        <v>63</v>
      </c>
      <c r="AU23" s="22"/>
      <c r="AV23" s="22"/>
      <c r="AW23" s="22">
        <v>4</v>
      </c>
      <c r="AX23" s="22" t="s">
        <v>63</v>
      </c>
      <c r="AY23" s="22"/>
      <c r="AZ23" s="22"/>
      <c r="BA23" s="22">
        <v>6</v>
      </c>
      <c r="BB23" s="22" t="s">
        <v>63</v>
      </c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</row>
    <row r="24" spans="2:89" ht="25.8" customHeight="1" x14ac:dyDescent="0.3">
      <c r="B24" s="159">
        <v>2</v>
      </c>
      <c r="C24" s="23" t="s">
        <v>35</v>
      </c>
      <c r="D24" s="69">
        <v>227</v>
      </c>
      <c r="E24" s="29">
        <f t="shared" ref="E24:E33" si="12">O24</f>
        <v>219</v>
      </c>
      <c r="F24" s="25">
        <f t="shared" ref="F24:F34" si="13">E24/D24</f>
        <v>0.96475770925110127</v>
      </c>
      <c r="G24" s="24">
        <f t="shared" ref="G24:G33" si="14">D24-E24</f>
        <v>8</v>
      </c>
      <c r="H24" s="33">
        <f t="shared" ref="H24:H34" si="15">G24/D24</f>
        <v>3.5242290748898682E-2</v>
      </c>
      <c r="J24" s="29">
        <f t="shared" ref="J24:J33" si="16">P24</f>
        <v>0</v>
      </c>
      <c r="K24" s="25">
        <f t="shared" ref="K24:K34" si="17">J24/D24</f>
        <v>0</v>
      </c>
      <c r="L24" s="24">
        <f t="shared" ref="L24:L33" si="18">D24-J24</f>
        <v>227</v>
      </c>
      <c r="M24" s="33">
        <f t="shared" ref="M24:M34" si="19">L24/D24</f>
        <v>1</v>
      </c>
      <c r="O24" s="30">
        <f t="shared" si="10"/>
        <v>219</v>
      </c>
      <c r="P24" s="31">
        <f t="shared" si="11"/>
        <v>0</v>
      </c>
      <c r="Q24" s="24">
        <v>2</v>
      </c>
      <c r="R24" s="22" t="s">
        <v>69</v>
      </c>
      <c r="S24" s="22"/>
      <c r="T24" s="22"/>
      <c r="U24" s="24">
        <v>5</v>
      </c>
      <c r="V24" s="76" t="s">
        <v>71</v>
      </c>
      <c r="W24" s="24"/>
      <c r="X24" s="22"/>
      <c r="Y24" s="76">
        <v>32</v>
      </c>
      <c r="Z24" s="74" t="s">
        <v>76</v>
      </c>
      <c r="AA24" s="22"/>
      <c r="AB24" s="22"/>
      <c r="AC24" s="76">
        <v>34</v>
      </c>
      <c r="AD24" s="74" t="s">
        <v>76</v>
      </c>
      <c r="AE24" s="22"/>
      <c r="AF24" s="22"/>
      <c r="AG24" s="76">
        <v>35</v>
      </c>
      <c r="AH24" s="74" t="s">
        <v>76</v>
      </c>
      <c r="AI24" s="22"/>
      <c r="AJ24" s="22"/>
      <c r="AK24" s="76">
        <v>32</v>
      </c>
      <c r="AL24" s="74" t="s">
        <v>76</v>
      </c>
      <c r="AM24" s="22"/>
      <c r="AN24" s="22"/>
      <c r="AO24" s="22">
        <v>30</v>
      </c>
      <c r="AP24" s="74" t="s">
        <v>76</v>
      </c>
      <c r="AQ24" s="22"/>
      <c r="AR24" s="22"/>
      <c r="AS24" s="22">
        <v>9</v>
      </c>
      <c r="AT24" s="22" t="s">
        <v>64</v>
      </c>
      <c r="AU24" s="22"/>
      <c r="AV24" s="22"/>
      <c r="AW24" s="22">
        <v>20</v>
      </c>
      <c r="AX24" s="74" t="s">
        <v>76</v>
      </c>
      <c r="AY24" s="22"/>
      <c r="AZ24" s="22"/>
      <c r="BA24" s="22">
        <v>20</v>
      </c>
      <c r="BB24" s="74" t="s">
        <v>76</v>
      </c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</row>
    <row r="25" spans="2:89" ht="25.8" customHeight="1" x14ac:dyDescent="0.3">
      <c r="B25" s="160"/>
      <c r="C25" s="23" t="s">
        <v>36</v>
      </c>
      <c r="D25" s="69">
        <v>307</v>
      </c>
      <c r="E25" s="29">
        <f t="shared" si="12"/>
        <v>0</v>
      </c>
      <c r="F25" s="25">
        <f t="shared" si="13"/>
        <v>0</v>
      </c>
      <c r="G25" s="24">
        <f t="shared" si="14"/>
        <v>307</v>
      </c>
      <c r="H25" s="33">
        <f t="shared" si="15"/>
        <v>1</v>
      </c>
      <c r="J25" s="29">
        <f t="shared" si="16"/>
        <v>0</v>
      </c>
      <c r="K25" s="25">
        <f t="shared" si="17"/>
        <v>0</v>
      </c>
      <c r="L25" s="24">
        <f t="shared" si="18"/>
        <v>307</v>
      </c>
      <c r="M25" s="33">
        <f t="shared" si="19"/>
        <v>1</v>
      </c>
      <c r="O25" s="30">
        <f t="shared" si="10"/>
        <v>0</v>
      </c>
      <c r="P25" s="31">
        <f t="shared" si="11"/>
        <v>0</v>
      </c>
      <c r="Q25" s="24"/>
      <c r="R25" s="22"/>
      <c r="S25" s="22"/>
      <c r="T25" s="22"/>
      <c r="U25" s="24"/>
      <c r="V25" s="22"/>
      <c r="W25" s="24"/>
      <c r="X25" s="22"/>
      <c r="Y25" s="24"/>
      <c r="Z25" s="22"/>
      <c r="AA25" s="22"/>
      <c r="AB25" s="22"/>
      <c r="AC25" s="24"/>
      <c r="AD25" s="22"/>
      <c r="AE25" s="22"/>
      <c r="AF25" s="22"/>
      <c r="AG25" s="24"/>
      <c r="AH25" s="22"/>
      <c r="AI25" s="22"/>
      <c r="AJ25" s="22"/>
      <c r="AK25" s="24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</row>
    <row r="26" spans="2:89" ht="25.8" customHeight="1" x14ac:dyDescent="0.3">
      <c r="B26" s="160"/>
      <c r="C26" s="23" t="s">
        <v>37</v>
      </c>
      <c r="D26" s="69">
        <v>130</v>
      </c>
      <c r="E26" s="29">
        <f t="shared" si="12"/>
        <v>0</v>
      </c>
      <c r="F26" s="25">
        <f t="shared" si="13"/>
        <v>0</v>
      </c>
      <c r="G26" s="24">
        <f t="shared" si="14"/>
        <v>130</v>
      </c>
      <c r="H26" s="33">
        <f t="shared" si="15"/>
        <v>1</v>
      </c>
      <c r="J26" s="29">
        <f t="shared" si="16"/>
        <v>0</v>
      </c>
      <c r="K26" s="25">
        <f t="shared" si="17"/>
        <v>0</v>
      </c>
      <c r="L26" s="24">
        <f t="shared" si="18"/>
        <v>130</v>
      </c>
      <c r="M26" s="33">
        <f t="shared" si="19"/>
        <v>1</v>
      </c>
      <c r="O26" s="30">
        <f t="shared" si="10"/>
        <v>0</v>
      </c>
      <c r="P26" s="31">
        <f t="shared" si="11"/>
        <v>0</v>
      </c>
      <c r="Q26" s="24"/>
      <c r="R26" s="22"/>
      <c r="S26" s="22"/>
      <c r="T26" s="22"/>
      <c r="U26" s="24"/>
      <c r="V26" s="22"/>
      <c r="W26" s="24"/>
      <c r="X26" s="22"/>
      <c r="Y26" s="24"/>
      <c r="Z26" s="22"/>
      <c r="AA26" s="22"/>
      <c r="AB26" s="22"/>
      <c r="AC26" s="24"/>
      <c r="AD26" s="22"/>
      <c r="AE26" s="22"/>
      <c r="AF26" s="22"/>
      <c r="AG26" s="24"/>
      <c r="AH26" s="22"/>
      <c r="AI26" s="22"/>
      <c r="AJ26" s="22"/>
      <c r="AK26" s="24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</row>
    <row r="27" spans="2:89" ht="25.8" customHeight="1" x14ac:dyDescent="0.3">
      <c r="B27" s="160"/>
      <c r="C27" s="23" t="s">
        <v>38</v>
      </c>
      <c r="D27" s="69">
        <v>99</v>
      </c>
      <c r="E27" s="29">
        <f t="shared" si="12"/>
        <v>0</v>
      </c>
      <c r="F27" s="25">
        <f t="shared" si="13"/>
        <v>0</v>
      </c>
      <c r="G27" s="24">
        <f t="shared" si="14"/>
        <v>99</v>
      </c>
      <c r="H27" s="33">
        <f t="shared" si="15"/>
        <v>1</v>
      </c>
      <c r="J27" s="29">
        <f t="shared" si="16"/>
        <v>0</v>
      </c>
      <c r="K27" s="25">
        <f t="shared" si="17"/>
        <v>0</v>
      </c>
      <c r="L27" s="24">
        <f t="shared" si="18"/>
        <v>99</v>
      </c>
      <c r="M27" s="33">
        <f t="shared" si="19"/>
        <v>1</v>
      </c>
      <c r="O27" s="30">
        <f t="shared" si="10"/>
        <v>0</v>
      </c>
      <c r="P27" s="31">
        <f t="shared" si="11"/>
        <v>0</v>
      </c>
      <c r="Q27" s="24"/>
      <c r="R27" s="22"/>
      <c r="S27" s="22"/>
      <c r="T27" s="22"/>
      <c r="U27" s="24"/>
      <c r="V27" s="22"/>
      <c r="W27" s="24"/>
      <c r="X27" s="22"/>
      <c r="Y27" s="24"/>
      <c r="Z27" s="22"/>
      <c r="AA27" s="22"/>
      <c r="AB27" s="22"/>
      <c r="AC27" s="24"/>
      <c r="AD27" s="22"/>
      <c r="AE27" s="22"/>
      <c r="AF27" s="22"/>
      <c r="AG27" s="24"/>
      <c r="AH27" s="22"/>
      <c r="AI27" s="22"/>
      <c r="AJ27" s="22"/>
      <c r="AK27" s="24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</row>
    <row r="28" spans="2:89" ht="25.8" customHeight="1" x14ac:dyDescent="0.3">
      <c r="B28" s="160"/>
      <c r="C28" s="23" t="s">
        <v>39</v>
      </c>
      <c r="D28" s="82">
        <v>216</v>
      </c>
      <c r="E28" s="29">
        <f t="shared" si="12"/>
        <v>8</v>
      </c>
      <c r="F28" s="25">
        <f t="shared" si="13"/>
        <v>3.7037037037037035E-2</v>
      </c>
      <c r="G28" s="24">
        <f t="shared" si="14"/>
        <v>208</v>
      </c>
      <c r="H28" s="33">
        <f t="shared" si="15"/>
        <v>0.96296296296296291</v>
      </c>
      <c r="J28" s="29">
        <f t="shared" si="16"/>
        <v>0</v>
      </c>
      <c r="K28" s="25">
        <f t="shared" si="17"/>
        <v>0</v>
      </c>
      <c r="L28" s="24">
        <f t="shared" si="18"/>
        <v>216</v>
      </c>
      <c r="M28" s="33">
        <f t="shared" si="19"/>
        <v>1</v>
      </c>
      <c r="O28" s="30">
        <f t="shared" si="10"/>
        <v>8</v>
      </c>
      <c r="P28" s="31">
        <f t="shared" si="11"/>
        <v>0</v>
      </c>
      <c r="Q28" s="24"/>
      <c r="R28" s="22"/>
      <c r="S28" s="22"/>
      <c r="T28" s="22"/>
      <c r="U28" s="24"/>
      <c r="V28" s="22"/>
      <c r="W28" s="24"/>
      <c r="X28" s="22"/>
      <c r="Y28" s="24"/>
      <c r="Z28" s="22"/>
      <c r="AA28" s="22"/>
      <c r="AB28" s="22"/>
      <c r="AC28" s="24"/>
      <c r="AD28" s="22"/>
      <c r="AE28" s="22"/>
      <c r="AF28" s="22"/>
      <c r="AG28" s="24"/>
      <c r="AH28" s="22"/>
      <c r="AI28" s="22"/>
      <c r="AJ28" s="22"/>
      <c r="AK28" s="24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>
        <v>8</v>
      </c>
      <c r="BB28" s="22" t="s">
        <v>87</v>
      </c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 t="s">
        <v>88</v>
      </c>
    </row>
    <row r="29" spans="2:89" ht="25.8" customHeight="1" x14ac:dyDescent="0.3">
      <c r="B29" s="160"/>
      <c r="C29" s="23" t="s">
        <v>40</v>
      </c>
      <c r="D29" s="69">
        <v>163</v>
      </c>
      <c r="E29" s="29">
        <f t="shared" si="12"/>
        <v>3</v>
      </c>
      <c r="F29" s="25">
        <f t="shared" si="13"/>
        <v>1.8404907975460124E-2</v>
      </c>
      <c r="G29" s="24">
        <f t="shared" si="14"/>
        <v>160</v>
      </c>
      <c r="H29" s="33">
        <f t="shared" si="15"/>
        <v>0.98159509202453987</v>
      </c>
      <c r="J29" s="29">
        <f t="shared" si="16"/>
        <v>0</v>
      </c>
      <c r="K29" s="25">
        <f t="shared" si="17"/>
        <v>0</v>
      </c>
      <c r="L29" s="24">
        <f t="shared" si="18"/>
        <v>163</v>
      </c>
      <c r="M29" s="33">
        <f t="shared" si="19"/>
        <v>1</v>
      </c>
      <c r="O29" s="30">
        <f t="shared" si="10"/>
        <v>3</v>
      </c>
      <c r="P29" s="31">
        <f t="shared" si="11"/>
        <v>0</v>
      </c>
      <c r="Q29" s="24"/>
      <c r="R29" s="22"/>
      <c r="S29" s="22"/>
      <c r="T29" s="22"/>
      <c r="U29" s="24"/>
      <c r="V29" s="22"/>
      <c r="W29" s="24"/>
      <c r="X29" s="22"/>
      <c r="Y29" s="24"/>
      <c r="Z29" s="22"/>
      <c r="AA29" s="22"/>
      <c r="AB29" s="22"/>
      <c r="AC29" s="24"/>
      <c r="AD29" s="22"/>
      <c r="AE29" s="22"/>
      <c r="AF29" s="22"/>
      <c r="AG29" s="24"/>
      <c r="AH29" s="22"/>
      <c r="AI29" s="22"/>
      <c r="AJ29" s="22"/>
      <c r="AK29" s="24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>
        <v>3</v>
      </c>
      <c r="AX29" s="22" t="s">
        <v>85</v>
      </c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78"/>
    </row>
    <row r="30" spans="2:89" ht="25.8" customHeight="1" x14ac:dyDescent="0.3">
      <c r="B30" s="160"/>
      <c r="C30" s="23" t="s">
        <v>41</v>
      </c>
      <c r="D30" s="69">
        <v>150</v>
      </c>
      <c r="E30" s="29">
        <f t="shared" si="12"/>
        <v>0</v>
      </c>
      <c r="F30" s="25">
        <f t="shared" si="13"/>
        <v>0</v>
      </c>
      <c r="G30" s="24">
        <f t="shared" si="14"/>
        <v>150</v>
      </c>
      <c r="H30" s="33">
        <f t="shared" si="15"/>
        <v>1</v>
      </c>
      <c r="J30" s="29">
        <f t="shared" si="16"/>
        <v>0</v>
      </c>
      <c r="K30" s="25">
        <f t="shared" si="17"/>
        <v>0</v>
      </c>
      <c r="L30" s="24">
        <f t="shared" si="18"/>
        <v>150</v>
      </c>
      <c r="M30" s="33">
        <f t="shared" si="19"/>
        <v>1</v>
      </c>
      <c r="O30" s="30">
        <f t="shared" si="10"/>
        <v>0</v>
      </c>
      <c r="P30" s="31">
        <f t="shared" si="11"/>
        <v>0</v>
      </c>
      <c r="Q30" s="24"/>
      <c r="R30" s="22"/>
      <c r="S30" s="22"/>
      <c r="T30" s="22"/>
      <c r="U30" s="24"/>
      <c r="V30" s="22"/>
      <c r="W30" s="24"/>
      <c r="X30" s="22"/>
      <c r="Y30" s="24"/>
      <c r="Z30" s="22"/>
      <c r="AA30" s="22"/>
      <c r="AB30" s="22"/>
      <c r="AC30" s="24"/>
      <c r="AD30" s="22"/>
      <c r="AE30" s="22"/>
      <c r="AF30" s="22"/>
      <c r="AG30" s="24"/>
      <c r="AH30" s="22"/>
      <c r="AI30" s="22"/>
      <c r="AJ30" s="22"/>
      <c r="AK30" s="24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78"/>
    </row>
    <row r="31" spans="2:89" ht="25.8" customHeight="1" x14ac:dyDescent="0.3">
      <c r="B31" s="160"/>
      <c r="C31" s="23" t="s">
        <v>42</v>
      </c>
      <c r="D31" s="69">
        <v>128</v>
      </c>
      <c r="E31" s="29">
        <f t="shared" si="12"/>
        <v>0</v>
      </c>
      <c r="F31" s="25">
        <f t="shared" si="13"/>
        <v>0</v>
      </c>
      <c r="G31" s="24">
        <f t="shared" si="14"/>
        <v>128</v>
      </c>
      <c r="H31" s="33">
        <f t="shared" si="15"/>
        <v>1</v>
      </c>
      <c r="J31" s="29">
        <f t="shared" si="16"/>
        <v>0</v>
      </c>
      <c r="K31" s="25">
        <f t="shared" si="17"/>
        <v>0</v>
      </c>
      <c r="L31" s="24">
        <f t="shared" si="18"/>
        <v>128</v>
      </c>
      <c r="M31" s="33">
        <f t="shared" si="19"/>
        <v>1</v>
      </c>
      <c r="O31" s="30">
        <f t="shared" si="10"/>
        <v>0</v>
      </c>
      <c r="P31" s="31">
        <f t="shared" si="11"/>
        <v>0</v>
      </c>
      <c r="Q31" s="24"/>
      <c r="R31" s="22"/>
      <c r="S31" s="22"/>
      <c r="T31" s="22"/>
      <c r="U31" s="24"/>
      <c r="V31" s="22"/>
      <c r="W31" s="24"/>
      <c r="X31" s="22"/>
      <c r="Y31" s="24"/>
      <c r="Z31" s="22"/>
      <c r="AA31" s="22"/>
      <c r="AB31" s="22"/>
      <c r="AC31" s="24"/>
      <c r="AD31" s="22"/>
      <c r="AE31" s="22"/>
      <c r="AF31" s="22"/>
      <c r="AG31" s="24"/>
      <c r="AH31" s="22"/>
      <c r="AI31" s="22"/>
      <c r="AJ31" s="22"/>
      <c r="AK31" s="24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78"/>
    </row>
    <row r="32" spans="2:89" ht="25.8" customHeight="1" x14ac:dyDescent="0.3">
      <c r="B32" s="161"/>
      <c r="C32" s="23" t="s">
        <v>43</v>
      </c>
      <c r="D32" s="69">
        <v>79</v>
      </c>
      <c r="E32" s="29">
        <f t="shared" si="12"/>
        <v>54</v>
      </c>
      <c r="F32" s="25">
        <f t="shared" si="13"/>
        <v>0.68354430379746833</v>
      </c>
      <c r="G32" s="24">
        <f t="shared" si="14"/>
        <v>25</v>
      </c>
      <c r="H32" s="33">
        <f t="shared" si="15"/>
        <v>0.31645569620253167</v>
      </c>
      <c r="J32" s="29">
        <f t="shared" si="16"/>
        <v>0</v>
      </c>
      <c r="K32" s="25">
        <f t="shared" si="17"/>
        <v>0</v>
      </c>
      <c r="L32" s="24">
        <f t="shared" si="18"/>
        <v>79</v>
      </c>
      <c r="M32" s="33">
        <f t="shared" si="19"/>
        <v>1</v>
      </c>
      <c r="O32" s="30">
        <f t="shared" si="10"/>
        <v>54</v>
      </c>
      <c r="P32" s="31">
        <f t="shared" si="11"/>
        <v>0</v>
      </c>
      <c r="Q32" s="24"/>
      <c r="R32" s="22"/>
      <c r="S32" s="22"/>
      <c r="T32" s="22"/>
      <c r="U32" s="24"/>
      <c r="V32" s="22"/>
      <c r="W32" s="24"/>
      <c r="X32" s="22"/>
      <c r="Y32" s="24"/>
      <c r="Z32" s="22"/>
      <c r="AA32" s="22"/>
      <c r="AB32" s="22"/>
      <c r="AC32" s="24"/>
      <c r="AD32" s="22"/>
      <c r="AE32" s="22"/>
      <c r="AF32" s="22"/>
      <c r="AG32" s="24"/>
      <c r="AH32" s="22"/>
      <c r="AI32" s="22"/>
      <c r="AJ32" s="22"/>
      <c r="AK32" s="24"/>
      <c r="AL32" s="22"/>
      <c r="AM32" s="22"/>
      <c r="AN32" s="22"/>
      <c r="AO32" s="80">
        <v>7</v>
      </c>
      <c r="AP32" s="81" t="s">
        <v>79</v>
      </c>
      <c r="AQ32" s="22"/>
      <c r="AR32" s="22"/>
      <c r="AS32" s="80">
        <v>9</v>
      </c>
      <c r="AT32" s="80" t="s">
        <v>84</v>
      </c>
      <c r="AU32" s="22"/>
      <c r="AV32" s="22"/>
      <c r="AW32" s="22">
        <v>20</v>
      </c>
      <c r="AX32" s="74" t="s">
        <v>79</v>
      </c>
      <c r="AY32" s="22"/>
      <c r="AZ32" s="22"/>
      <c r="BA32" s="22">
        <v>18</v>
      </c>
      <c r="BB32" s="74" t="s">
        <v>79</v>
      </c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78"/>
    </row>
    <row r="33" spans="2:89" ht="25.8" customHeight="1" thickBot="1" x14ac:dyDescent="0.35">
      <c r="B33" s="32">
        <v>3</v>
      </c>
      <c r="C33" s="23" t="s">
        <v>44</v>
      </c>
      <c r="D33" s="69">
        <v>291</v>
      </c>
      <c r="E33" s="29">
        <f t="shared" si="12"/>
        <v>1</v>
      </c>
      <c r="F33" s="25">
        <f t="shared" si="13"/>
        <v>3.4364261168384879E-3</v>
      </c>
      <c r="G33" s="24">
        <f t="shared" si="14"/>
        <v>290</v>
      </c>
      <c r="H33" s="33">
        <f t="shared" si="15"/>
        <v>0.99656357388316152</v>
      </c>
      <c r="J33" s="29">
        <f t="shared" si="16"/>
        <v>0</v>
      </c>
      <c r="K33" s="25">
        <f t="shared" si="17"/>
        <v>0</v>
      </c>
      <c r="L33" s="24">
        <f t="shared" si="18"/>
        <v>291</v>
      </c>
      <c r="M33" s="33">
        <f t="shared" si="19"/>
        <v>1</v>
      </c>
      <c r="O33" s="30">
        <f t="shared" si="10"/>
        <v>1</v>
      </c>
      <c r="P33" s="31">
        <f t="shared" si="11"/>
        <v>0</v>
      </c>
      <c r="Q33" s="24"/>
      <c r="R33" s="22"/>
      <c r="S33" s="22"/>
      <c r="T33" s="22"/>
      <c r="U33" s="24"/>
      <c r="V33" s="74"/>
      <c r="W33" s="24"/>
      <c r="X33" s="22"/>
      <c r="Y33" s="24"/>
      <c r="Z33" s="22"/>
      <c r="AA33" s="22"/>
      <c r="AB33" s="22"/>
      <c r="AC33" s="24"/>
      <c r="AD33" s="22"/>
      <c r="AE33" s="22"/>
      <c r="AF33" s="22"/>
      <c r="AG33" s="24"/>
      <c r="AH33" s="22"/>
      <c r="AI33" s="22"/>
      <c r="AJ33" s="22"/>
      <c r="AK33" s="24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>
        <v>1</v>
      </c>
      <c r="AX33" s="22" t="s">
        <v>85</v>
      </c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80" t="s">
        <v>91</v>
      </c>
    </row>
    <row r="34" spans="2:89" ht="25.8" customHeight="1" thickBot="1" x14ac:dyDescent="0.35">
      <c r="B34" s="48"/>
      <c r="C34" s="49" t="s">
        <v>17</v>
      </c>
      <c r="D34" s="71">
        <f>SUM(D23:D33)</f>
        <v>1840</v>
      </c>
      <c r="E34" s="73">
        <f>SUM(E23:E33)</f>
        <v>335</v>
      </c>
      <c r="F34" s="51">
        <f t="shared" si="13"/>
        <v>0.18206521739130435</v>
      </c>
      <c r="G34" s="50">
        <f>SUM(G23:G33)</f>
        <v>1505</v>
      </c>
      <c r="H34" s="52">
        <f t="shared" si="15"/>
        <v>0.81793478260869568</v>
      </c>
      <c r="I34" s="21"/>
      <c r="J34" s="53">
        <f>SUM(J23:J33)</f>
        <v>0</v>
      </c>
      <c r="K34" s="54">
        <f t="shared" si="17"/>
        <v>0</v>
      </c>
      <c r="L34" s="55">
        <f>SUM(L23:L33)</f>
        <v>1840</v>
      </c>
      <c r="M34" s="56">
        <f t="shared" si="19"/>
        <v>1</v>
      </c>
      <c r="N34" s="21"/>
      <c r="O34" s="59">
        <f>SUM(O23:O33)</f>
        <v>335</v>
      </c>
      <c r="P34" s="60">
        <f>SUM(P23:P33)</f>
        <v>0</v>
      </c>
      <c r="Q34" s="20">
        <f>SUM(Q23:Q33)</f>
        <v>5</v>
      </c>
      <c r="R34" s="19"/>
      <c r="S34" s="20">
        <f>SUM(S23:S33)</f>
        <v>0</v>
      </c>
      <c r="T34" s="19"/>
      <c r="U34" s="20">
        <f>SUM(U23:U33)</f>
        <v>11</v>
      </c>
      <c r="V34" s="19"/>
      <c r="W34" s="20">
        <f>SUM(W23:W33)</f>
        <v>0</v>
      </c>
      <c r="X34" s="19"/>
      <c r="Y34" s="20">
        <f>SUM(Y23:Y33)</f>
        <v>36</v>
      </c>
      <c r="Z34" s="19"/>
      <c r="AA34" s="20">
        <f>SUM(AA23:AA33)</f>
        <v>0</v>
      </c>
      <c r="AB34" s="19"/>
      <c r="AC34" s="20">
        <f>SUM(AC23:AC33)</f>
        <v>39</v>
      </c>
      <c r="AD34" s="19"/>
      <c r="AE34" s="20">
        <f>SUM(AE23:AE33)</f>
        <v>0</v>
      </c>
      <c r="AF34" s="19"/>
      <c r="AG34" s="20">
        <f>SUM(AG23:AG33)</f>
        <v>42</v>
      </c>
      <c r="AH34" s="19"/>
      <c r="AI34" s="20">
        <f>SUM(AI23:AI33)</f>
        <v>0</v>
      </c>
      <c r="AJ34" s="19"/>
      <c r="AK34" s="20">
        <f>SUM(AK23:AK33)</f>
        <v>37</v>
      </c>
      <c r="AL34" s="19"/>
      <c r="AM34" s="20">
        <f>SUM(AM23:AM33)</f>
        <v>0</v>
      </c>
      <c r="AN34" s="19"/>
      <c r="AO34" s="20">
        <f>SUM(AO23:AO33)</f>
        <v>43</v>
      </c>
      <c r="AP34" s="19"/>
      <c r="AQ34" s="20">
        <f>SUM(AQ23:AQ33)</f>
        <v>0</v>
      </c>
      <c r="AR34" s="19"/>
      <c r="AS34" s="20">
        <f>SUM(AS23:AS33)</f>
        <v>22</v>
      </c>
      <c r="AT34" s="19"/>
      <c r="AU34" s="20">
        <f>SUM(AU23:AU33)</f>
        <v>0</v>
      </c>
      <c r="AV34" s="19"/>
      <c r="AW34" s="20">
        <f>SUM(AW23:AW33)</f>
        <v>48</v>
      </c>
      <c r="AX34" s="19"/>
      <c r="AY34" s="20">
        <f>SUM(AY23:AY33)</f>
        <v>0</v>
      </c>
      <c r="AZ34" s="19"/>
      <c r="BA34" s="20">
        <f>SUM(BA23:BA33)</f>
        <v>52</v>
      </c>
      <c r="BB34" s="19"/>
      <c r="BC34" s="20">
        <f>SUM(BC23:BC33)</f>
        <v>0</v>
      </c>
      <c r="BD34" s="19"/>
      <c r="BE34" s="20">
        <f>SUM(BE23:BE33)</f>
        <v>0</v>
      </c>
      <c r="BF34" s="19"/>
      <c r="BG34" s="20">
        <f>SUM(BG23:BG33)</f>
        <v>0</v>
      </c>
      <c r="BH34" s="19"/>
      <c r="BI34" s="20">
        <f>SUM(BI23:BI33)</f>
        <v>0</v>
      </c>
      <c r="BJ34" s="19"/>
      <c r="BK34" s="20">
        <f>SUM(BK23:BK33)</f>
        <v>0</v>
      </c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78"/>
    </row>
    <row r="35" spans="2:89" ht="10.199999999999999" customHeight="1" x14ac:dyDescent="0.3"/>
    <row r="36" spans="2:89" ht="25.8" customHeight="1" x14ac:dyDescent="0.3">
      <c r="C36" s="79" t="s">
        <v>89</v>
      </c>
    </row>
    <row r="37" spans="2:89" ht="25.8" customHeight="1" x14ac:dyDescent="0.3">
      <c r="C37" s="79" t="s">
        <v>90</v>
      </c>
    </row>
    <row r="38" spans="2:89" ht="25.8" customHeight="1" x14ac:dyDescent="0.3">
      <c r="C38" s="79"/>
    </row>
  </sheetData>
  <mergeCells count="120">
    <mergeCell ref="AG4:AJ4"/>
    <mergeCell ref="B7:B15"/>
    <mergeCell ref="P4:P6"/>
    <mergeCell ref="Q4:T4"/>
    <mergeCell ref="U4:X4"/>
    <mergeCell ref="Y4:AB4"/>
    <mergeCell ref="E5:F5"/>
    <mergeCell ref="G5:H5"/>
    <mergeCell ref="J5:K5"/>
    <mergeCell ref="L5:M5"/>
    <mergeCell ref="Q5:R5"/>
    <mergeCell ref="B4:B6"/>
    <mergeCell ref="C4:C6"/>
    <mergeCell ref="D4:D6"/>
    <mergeCell ref="E4:H4"/>
    <mergeCell ref="J4:M4"/>
    <mergeCell ref="O4:O6"/>
    <mergeCell ref="B24:B32"/>
    <mergeCell ref="P20:P22"/>
    <mergeCell ref="E21:F21"/>
    <mergeCell ref="G21:H21"/>
    <mergeCell ref="J21:K21"/>
    <mergeCell ref="L21:M21"/>
    <mergeCell ref="B20:B22"/>
    <mergeCell ref="C20:C22"/>
    <mergeCell ref="D20:D22"/>
    <mergeCell ref="E20:H20"/>
    <mergeCell ref="J20:M20"/>
    <mergeCell ref="O20:O22"/>
    <mergeCell ref="AO4:AR4"/>
    <mergeCell ref="AO5:AP5"/>
    <mergeCell ref="AQ5:AR5"/>
    <mergeCell ref="AS4:AV4"/>
    <mergeCell ref="AW4:AZ4"/>
    <mergeCell ref="AC4:AF4"/>
    <mergeCell ref="Q20:T20"/>
    <mergeCell ref="U20:X20"/>
    <mergeCell ref="Y20:AB20"/>
    <mergeCell ref="AC20:AF20"/>
    <mergeCell ref="AE5:AF5"/>
    <mergeCell ref="AC5:AD5"/>
    <mergeCell ref="S5:T5"/>
    <mergeCell ref="U5:V5"/>
    <mergeCell ref="W5:X5"/>
    <mergeCell ref="Y5:Z5"/>
    <mergeCell ref="AA5:AB5"/>
    <mergeCell ref="AK20:AN20"/>
    <mergeCell ref="AM5:AN5"/>
    <mergeCell ref="AK5:AL5"/>
    <mergeCell ref="AK4:AN4"/>
    <mergeCell ref="AG20:AJ20"/>
    <mergeCell ref="AI5:AJ5"/>
    <mergeCell ref="AG5:AH5"/>
    <mergeCell ref="BA4:BD4"/>
    <mergeCell ref="BE4:BH4"/>
    <mergeCell ref="BI4:BL4"/>
    <mergeCell ref="AS5:AT5"/>
    <mergeCell ref="AU5:AV5"/>
    <mergeCell ref="AW5:AX5"/>
    <mergeCell ref="AY5:AZ5"/>
    <mergeCell ref="BA5:BB5"/>
    <mergeCell ref="BC5:BD5"/>
    <mergeCell ref="BE5:BF5"/>
    <mergeCell ref="BG5:BH5"/>
    <mergeCell ref="BI5:BJ5"/>
    <mergeCell ref="BK5:BL5"/>
    <mergeCell ref="BI20:BL20"/>
    <mergeCell ref="AO21:AP21"/>
    <mergeCell ref="AQ21:AR21"/>
    <mergeCell ref="AS21:AT21"/>
    <mergeCell ref="AU21:AV21"/>
    <mergeCell ref="AW21:AX21"/>
    <mergeCell ref="AY21:AZ21"/>
    <mergeCell ref="BA21:BB21"/>
    <mergeCell ref="BC21:BD21"/>
    <mergeCell ref="BE21:BF21"/>
    <mergeCell ref="BG21:BH21"/>
    <mergeCell ref="BI21:BJ21"/>
    <mergeCell ref="BK21:BL21"/>
    <mergeCell ref="AO20:AR20"/>
    <mergeCell ref="AS20:AV20"/>
    <mergeCell ref="AW20:AZ20"/>
    <mergeCell ref="BA20:BD20"/>
    <mergeCell ref="BE20:BH20"/>
    <mergeCell ref="CG4:CJ4"/>
    <mergeCell ref="BM5:BN5"/>
    <mergeCell ref="BO5:BP5"/>
    <mergeCell ref="BQ5:BR5"/>
    <mergeCell ref="BS5:BT5"/>
    <mergeCell ref="BU5:BV5"/>
    <mergeCell ref="BW5:BX5"/>
    <mergeCell ref="BY5:BZ5"/>
    <mergeCell ref="CA5:CB5"/>
    <mergeCell ref="CC5:CD5"/>
    <mergeCell ref="CE5:CF5"/>
    <mergeCell ref="CG5:CH5"/>
    <mergeCell ref="CI5:CJ5"/>
    <mergeCell ref="BM4:BP4"/>
    <mergeCell ref="BQ4:BT4"/>
    <mergeCell ref="BU4:BX4"/>
    <mergeCell ref="BY4:CB4"/>
    <mergeCell ref="CC4:CF4"/>
    <mergeCell ref="CG20:CJ20"/>
    <mergeCell ref="BM21:BN21"/>
    <mergeCell ref="BO21:BP21"/>
    <mergeCell ref="BQ21:BR21"/>
    <mergeCell ref="BS21:BT21"/>
    <mergeCell ref="BU21:BV21"/>
    <mergeCell ref="BW21:BX21"/>
    <mergeCell ref="BY21:BZ21"/>
    <mergeCell ref="CA21:CB21"/>
    <mergeCell ref="CC21:CD21"/>
    <mergeCell ref="CE21:CF21"/>
    <mergeCell ref="CG21:CH21"/>
    <mergeCell ref="CI21:CJ21"/>
    <mergeCell ref="BM20:BP20"/>
    <mergeCell ref="BQ20:BT20"/>
    <mergeCell ref="BU20:BX20"/>
    <mergeCell ref="BY20:CB20"/>
    <mergeCell ref="CC20:CF20"/>
  </mergeCells>
  <printOptions horizontalCentered="1"/>
  <pageMargins left="0.7" right="0.7" top="0.5" bottom="0.5" header="0.3" footer="0.3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F1C5-6EF6-45D2-89FF-DE8B88FBBAD3}">
  <sheetPr>
    <pageSetUpPr fitToPage="1"/>
  </sheetPr>
  <dimension ref="A2:P9"/>
  <sheetViews>
    <sheetView zoomScale="85" zoomScaleNormal="85" workbookViewId="0">
      <selection activeCell="F19" sqref="F19"/>
    </sheetView>
  </sheetViews>
  <sheetFormatPr defaultColWidth="8.88671875" defaultRowHeight="14.4" x14ac:dyDescent="0.3"/>
  <cols>
    <col min="1" max="1" width="4.33203125" style="1" customWidth="1"/>
    <col min="2" max="2" width="36.44140625" style="1" customWidth="1"/>
    <col min="3" max="3" width="26.109375" style="1" bestFit="1" customWidth="1"/>
    <col min="4" max="4" width="37.77734375" style="1" bestFit="1" customWidth="1"/>
    <col min="5" max="5" width="9.44140625" style="1" customWidth="1"/>
    <col min="6" max="6" width="5.6640625" style="1" customWidth="1"/>
    <col min="7" max="7" width="9.44140625" style="1" customWidth="1"/>
    <col min="8" max="8" width="6.109375" style="1" customWidth="1"/>
    <col min="9" max="9" width="9.44140625" style="1" customWidth="1"/>
    <col min="10" max="12" width="5.88671875" style="1" customWidth="1"/>
    <col min="13" max="15" width="9.44140625" style="1" customWidth="1"/>
    <col min="16" max="16" width="29.77734375" style="1" bestFit="1" customWidth="1"/>
    <col min="17" max="16384" width="8.88671875" style="1"/>
  </cols>
  <sheetData>
    <row r="2" spans="1:16" x14ac:dyDescent="0.3">
      <c r="A2" s="2" t="s">
        <v>26</v>
      </c>
    </row>
    <row r="4" spans="1:16" ht="28.8" customHeight="1" x14ac:dyDescent="0.3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8</v>
      </c>
      <c r="G4" s="9" t="s">
        <v>5</v>
      </c>
      <c r="H4" s="8" t="s">
        <v>6</v>
      </c>
      <c r="I4" s="9" t="s">
        <v>7</v>
      </c>
      <c r="J4" s="8" t="s">
        <v>6</v>
      </c>
      <c r="K4" s="11"/>
      <c r="L4" s="8" t="s">
        <v>17</v>
      </c>
      <c r="M4" s="10">
        <v>45575</v>
      </c>
      <c r="N4" s="10">
        <v>45576</v>
      </c>
      <c r="O4" s="10">
        <v>45577</v>
      </c>
      <c r="P4" s="8" t="s">
        <v>21</v>
      </c>
    </row>
    <row r="5" spans="1:16" ht="19.95" customHeight="1" x14ac:dyDescent="0.3">
      <c r="A5" s="3">
        <v>1</v>
      </c>
      <c r="B5" s="4" t="s">
        <v>9</v>
      </c>
      <c r="C5" s="3" t="s">
        <v>10</v>
      </c>
      <c r="D5" s="3" t="s">
        <v>11</v>
      </c>
      <c r="E5" s="3">
        <v>1</v>
      </c>
      <c r="F5" s="3" t="s">
        <v>12</v>
      </c>
      <c r="G5" s="3">
        <f t="shared" ref="G5" si="0">L5</f>
        <v>1</v>
      </c>
      <c r="H5" s="5">
        <f>G5/E5</f>
        <v>1</v>
      </c>
      <c r="I5" s="3">
        <f>E5-G5</f>
        <v>0</v>
      </c>
      <c r="J5" s="5">
        <f>I5/E5</f>
        <v>0</v>
      </c>
      <c r="K5" s="12"/>
      <c r="L5" s="6">
        <f>M5+N5+O5</f>
        <v>1</v>
      </c>
      <c r="M5" s="3"/>
      <c r="N5" s="3">
        <v>1</v>
      </c>
      <c r="O5" s="3"/>
      <c r="P5" s="3"/>
    </row>
    <row r="6" spans="1:16" ht="19.95" customHeight="1" x14ac:dyDescent="0.3">
      <c r="A6" s="3">
        <v>2</v>
      </c>
      <c r="B6" s="4" t="s">
        <v>13</v>
      </c>
      <c r="C6" s="3" t="s">
        <v>14</v>
      </c>
      <c r="D6" s="3" t="s">
        <v>15</v>
      </c>
      <c r="E6" s="3">
        <v>3</v>
      </c>
      <c r="F6" s="3" t="s">
        <v>16</v>
      </c>
      <c r="G6" s="3">
        <f>L6</f>
        <v>3</v>
      </c>
      <c r="H6" s="5">
        <f>G6/E6</f>
        <v>1</v>
      </c>
      <c r="I6" s="3">
        <f>E6-G6</f>
        <v>0</v>
      </c>
      <c r="J6" s="5">
        <f>I6/E6</f>
        <v>0</v>
      </c>
      <c r="K6" s="12"/>
      <c r="L6" s="6">
        <f>M6+N6+O6</f>
        <v>3</v>
      </c>
      <c r="M6" s="3">
        <v>3</v>
      </c>
      <c r="N6" s="3"/>
      <c r="O6" s="3"/>
      <c r="P6" s="3" t="s">
        <v>72</v>
      </c>
    </row>
    <row r="7" spans="1:16" ht="19.95" customHeight="1" x14ac:dyDescent="0.3">
      <c r="A7" s="3">
        <v>3</v>
      </c>
      <c r="B7" s="4" t="s">
        <v>18</v>
      </c>
      <c r="C7" s="3" t="s">
        <v>19</v>
      </c>
      <c r="D7" s="3" t="s">
        <v>20</v>
      </c>
      <c r="E7" s="3">
        <v>8</v>
      </c>
      <c r="F7" s="3" t="s">
        <v>16</v>
      </c>
      <c r="G7" s="3">
        <f t="shared" ref="G7:G8" si="1">L7</f>
        <v>3</v>
      </c>
      <c r="H7" s="5">
        <f>G7/E7</f>
        <v>0.375</v>
      </c>
      <c r="I7" s="3">
        <f>E7-G7</f>
        <v>5</v>
      </c>
      <c r="J7" s="5">
        <f>I7/E7</f>
        <v>0.625</v>
      </c>
      <c r="K7" s="12"/>
      <c r="L7" s="6">
        <f>M7+N7+O7</f>
        <v>3</v>
      </c>
      <c r="M7" s="3">
        <v>3</v>
      </c>
      <c r="N7" s="3"/>
      <c r="O7" s="3"/>
      <c r="P7" s="3" t="s">
        <v>27</v>
      </c>
    </row>
    <row r="8" spans="1:16" ht="19.95" customHeight="1" x14ac:dyDescent="0.3">
      <c r="A8" s="3">
        <v>4</v>
      </c>
      <c r="B8" s="4" t="s">
        <v>22</v>
      </c>
      <c r="C8" s="3" t="s">
        <v>23</v>
      </c>
      <c r="D8" s="7" t="s">
        <v>24</v>
      </c>
      <c r="E8" s="3">
        <v>648</v>
      </c>
      <c r="F8" s="3" t="s">
        <v>25</v>
      </c>
      <c r="G8" s="3">
        <f t="shared" si="1"/>
        <v>648</v>
      </c>
      <c r="H8" s="5">
        <f>G8/E8</f>
        <v>1</v>
      </c>
      <c r="I8" s="3">
        <f>E8-G8</f>
        <v>0</v>
      </c>
      <c r="J8" s="5">
        <f>I8/E8</f>
        <v>0</v>
      </c>
      <c r="K8" s="12"/>
      <c r="L8" s="6">
        <f>M8+N8+O8</f>
        <v>648</v>
      </c>
      <c r="M8" s="3">
        <v>240</v>
      </c>
      <c r="N8" s="3">
        <v>408</v>
      </c>
      <c r="O8" s="3"/>
      <c r="P8" s="3"/>
    </row>
    <row r="9" spans="1:16" x14ac:dyDescent="0.3">
      <c r="D9" s="14" t="s">
        <v>29</v>
      </c>
      <c r="E9" s="8">
        <f>SUM(E5:E8)</f>
        <v>660</v>
      </c>
      <c r="F9" s="8" t="s">
        <v>28</v>
      </c>
      <c r="G9" s="8">
        <f>SUM(G5:G8)</f>
        <v>655</v>
      </c>
      <c r="H9" s="5">
        <f>G9/E9</f>
        <v>0.99242424242424243</v>
      </c>
      <c r="I9" s="8">
        <f>SUM(I5:I8)</f>
        <v>5</v>
      </c>
      <c r="J9" s="5">
        <f>I9/G9</f>
        <v>7.6335877862595417E-3</v>
      </c>
      <c r="K9" s="13"/>
      <c r="L9" s="8">
        <f>SUM(L5:L8)</f>
        <v>655</v>
      </c>
      <c r="M9" s="8">
        <f>SUM(M5:M8)</f>
        <v>246</v>
      </c>
      <c r="N9" s="8">
        <f>SUM(N5:N8)</f>
        <v>409</v>
      </c>
    </row>
  </sheetData>
  <pageMargins left="0.7" right="0.7" top="0.75" bottom="0.75" header="0.3" footer="0.3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F7D0-C936-4A06-9DF0-D8B40558660B}">
  <dimension ref="A2:AC24"/>
  <sheetViews>
    <sheetView zoomScale="55" zoomScaleNormal="55" workbookViewId="0">
      <selection activeCell="A4" sqref="A4:AC24"/>
    </sheetView>
  </sheetViews>
  <sheetFormatPr defaultColWidth="8.88671875" defaultRowHeight="25.8" customHeight="1" x14ac:dyDescent="0.3"/>
  <cols>
    <col min="1" max="1" width="4.33203125" style="18" customWidth="1"/>
    <col min="2" max="2" width="28.77734375" style="16" customWidth="1"/>
    <col min="3" max="4" width="9.5546875" style="17" customWidth="1"/>
    <col min="5" max="5" width="9.5546875" style="18" customWidth="1"/>
    <col min="6" max="6" width="9.5546875" style="17" customWidth="1"/>
    <col min="7" max="7" width="9.5546875" style="18" customWidth="1"/>
    <col min="8" max="8" width="2.5546875" style="18" customWidth="1"/>
    <col min="9" max="12" width="9.5546875" style="18" customWidth="1"/>
    <col min="13" max="13" width="2.5546875" style="18" customWidth="1"/>
    <col min="14" max="17" width="9.5546875" style="17" customWidth="1"/>
    <col min="18" max="20" width="9.5546875" style="18" customWidth="1"/>
    <col min="21" max="21" width="9.5546875" style="17" customWidth="1"/>
    <col min="22" max="24" width="9.5546875" style="18" customWidth="1"/>
    <col min="25" max="25" width="9.5546875" style="17" customWidth="1"/>
    <col min="26" max="28" width="9.5546875" style="18" customWidth="1"/>
    <col min="29" max="29" width="20.6640625" style="18" customWidth="1"/>
    <col min="30" max="16384" width="8.88671875" style="18"/>
  </cols>
  <sheetData>
    <row r="2" spans="1:29" ht="25.8" customHeight="1" x14ac:dyDescent="0.3">
      <c r="A2" s="15" t="s">
        <v>51</v>
      </c>
    </row>
    <row r="3" spans="1:29" ht="25.8" customHeight="1" thickBot="1" x14ac:dyDescent="0.35"/>
    <row r="4" spans="1:29" ht="25.8" customHeight="1" x14ac:dyDescent="0.3">
      <c r="A4" s="173" t="s">
        <v>30</v>
      </c>
      <c r="B4" s="176" t="s">
        <v>31</v>
      </c>
      <c r="C4" s="179" t="s">
        <v>32</v>
      </c>
      <c r="D4" s="182" t="s">
        <v>61</v>
      </c>
      <c r="E4" s="183"/>
      <c r="F4" s="183"/>
      <c r="G4" s="184"/>
      <c r="H4" s="21"/>
      <c r="I4" s="185" t="s">
        <v>62</v>
      </c>
      <c r="J4" s="186"/>
      <c r="K4" s="186"/>
      <c r="L4" s="187"/>
      <c r="M4" s="21"/>
      <c r="N4" s="188" t="s">
        <v>55</v>
      </c>
      <c r="O4" s="162" t="s">
        <v>57</v>
      </c>
      <c r="P4" s="191" t="s">
        <v>56</v>
      </c>
      <c r="Q4" s="154">
        <v>45576</v>
      </c>
      <c r="R4" s="155"/>
      <c r="S4" s="155"/>
      <c r="T4" s="156"/>
      <c r="U4" s="154">
        <v>45577</v>
      </c>
      <c r="V4" s="155"/>
      <c r="W4" s="155"/>
      <c r="X4" s="156"/>
      <c r="Y4" s="154">
        <v>45578</v>
      </c>
      <c r="Z4" s="155"/>
      <c r="AA4" s="155"/>
      <c r="AB4" s="156"/>
      <c r="AC4" s="19" t="s">
        <v>21</v>
      </c>
    </row>
    <row r="5" spans="1:29" ht="25.8" customHeight="1" x14ac:dyDescent="0.3">
      <c r="A5" s="174"/>
      <c r="B5" s="177"/>
      <c r="C5" s="180"/>
      <c r="D5" s="165" t="s">
        <v>33</v>
      </c>
      <c r="E5" s="166"/>
      <c r="F5" s="167" t="s">
        <v>59</v>
      </c>
      <c r="G5" s="168"/>
      <c r="H5" s="21"/>
      <c r="I5" s="169" t="s">
        <v>60</v>
      </c>
      <c r="J5" s="170"/>
      <c r="K5" s="171" t="s">
        <v>59</v>
      </c>
      <c r="L5" s="172"/>
      <c r="M5" s="21"/>
      <c r="N5" s="189"/>
      <c r="O5" s="163"/>
      <c r="P5" s="192"/>
      <c r="Q5" s="157" t="s">
        <v>53</v>
      </c>
      <c r="R5" s="157"/>
      <c r="S5" s="157" t="s">
        <v>54</v>
      </c>
      <c r="T5" s="157"/>
      <c r="U5" s="157" t="s">
        <v>53</v>
      </c>
      <c r="V5" s="157"/>
      <c r="W5" s="157" t="s">
        <v>54</v>
      </c>
      <c r="X5" s="157"/>
      <c r="Y5" s="157" t="s">
        <v>53</v>
      </c>
      <c r="Z5" s="157"/>
      <c r="AA5" s="157" t="s">
        <v>54</v>
      </c>
      <c r="AB5" s="157"/>
      <c r="AC5" s="19"/>
    </row>
    <row r="6" spans="1:29" ht="25.8" customHeight="1" thickBot="1" x14ac:dyDescent="0.35">
      <c r="A6" s="175"/>
      <c r="B6" s="178"/>
      <c r="C6" s="181"/>
      <c r="D6" s="72" t="s">
        <v>52</v>
      </c>
      <c r="E6" s="62" t="s">
        <v>6</v>
      </c>
      <c r="F6" s="61" t="s">
        <v>52</v>
      </c>
      <c r="G6" s="63" t="s">
        <v>6</v>
      </c>
      <c r="H6" s="21"/>
      <c r="I6" s="64" t="s">
        <v>52</v>
      </c>
      <c r="J6" s="66" t="s">
        <v>6</v>
      </c>
      <c r="K6" s="65" t="s">
        <v>52</v>
      </c>
      <c r="L6" s="67" t="s">
        <v>6</v>
      </c>
      <c r="M6" s="21"/>
      <c r="N6" s="190"/>
      <c r="O6" s="164"/>
      <c r="P6" s="193"/>
      <c r="Q6" s="26" t="s">
        <v>52</v>
      </c>
      <c r="R6" s="26" t="s">
        <v>58</v>
      </c>
      <c r="S6" s="26" t="s">
        <v>52</v>
      </c>
      <c r="T6" s="26" t="s">
        <v>58</v>
      </c>
      <c r="U6" s="26" t="s">
        <v>52</v>
      </c>
      <c r="V6" s="26" t="s">
        <v>58</v>
      </c>
      <c r="W6" s="26" t="s">
        <v>52</v>
      </c>
      <c r="X6" s="26" t="s">
        <v>58</v>
      </c>
      <c r="Y6" s="26" t="s">
        <v>52</v>
      </c>
      <c r="Z6" s="26" t="s">
        <v>58</v>
      </c>
      <c r="AA6" s="26" t="s">
        <v>52</v>
      </c>
      <c r="AB6" s="26" t="s">
        <v>58</v>
      </c>
      <c r="AC6" s="19"/>
    </row>
    <row r="7" spans="1:29" ht="25.8" customHeight="1" x14ac:dyDescent="0.3">
      <c r="A7" s="35">
        <v>1</v>
      </c>
      <c r="B7" s="36" t="s">
        <v>34</v>
      </c>
      <c r="C7" s="68">
        <v>50</v>
      </c>
      <c r="D7" s="40">
        <f>N7</f>
        <v>50</v>
      </c>
      <c r="E7" s="38">
        <f>D7/C7</f>
        <v>1</v>
      </c>
      <c r="F7" s="37">
        <f>C7-D7</f>
        <v>0</v>
      </c>
      <c r="G7" s="39">
        <f>F7/C7</f>
        <v>0</v>
      </c>
      <c r="I7" s="40">
        <f>O7</f>
        <v>50</v>
      </c>
      <c r="J7" s="38">
        <f>I7/C7</f>
        <v>1</v>
      </c>
      <c r="K7" s="37">
        <f>C7-I7</f>
        <v>0</v>
      </c>
      <c r="L7" s="39">
        <f>K7/C7</f>
        <v>0</v>
      </c>
      <c r="N7" s="41">
        <f t="shared" ref="N7:N23" si="0">P7+Q7+U7+Y7</f>
        <v>50</v>
      </c>
      <c r="O7" s="42">
        <f>S7+W7+AA7</f>
        <v>50</v>
      </c>
      <c r="P7" s="27">
        <v>50</v>
      </c>
      <c r="Q7" s="24"/>
      <c r="R7" s="22" t="s">
        <v>63</v>
      </c>
      <c r="S7" s="22"/>
      <c r="T7" s="22"/>
      <c r="U7" s="24"/>
      <c r="V7" s="22"/>
      <c r="W7" s="24">
        <v>50</v>
      </c>
      <c r="X7" s="22" t="s">
        <v>63</v>
      </c>
      <c r="Y7" s="24"/>
      <c r="Z7" s="22"/>
      <c r="AA7" s="22"/>
      <c r="AB7" s="22"/>
      <c r="AC7" s="22"/>
    </row>
    <row r="8" spans="1:29" ht="25.8" customHeight="1" x14ac:dyDescent="0.3">
      <c r="A8" s="159">
        <v>2</v>
      </c>
      <c r="B8" s="23" t="s">
        <v>35</v>
      </c>
      <c r="C8" s="69">
        <v>227</v>
      </c>
      <c r="D8" s="29">
        <f t="shared" ref="D8:D23" si="1">N8</f>
        <v>227</v>
      </c>
      <c r="E8" s="25">
        <f t="shared" ref="E8:E16" si="2">D8/C8</f>
        <v>1</v>
      </c>
      <c r="F8" s="24">
        <f t="shared" ref="F8:F16" si="3">C8-D8</f>
        <v>0</v>
      </c>
      <c r="G8" s="33">
        <f t="shared" ref="G8:G16" si="4">F8/C8</f>
        <v>0</v>
      </c>
      <c r="I8" s="29">
        <f t="shared" ref="I8:I23" si="5">O8</f>
        <v>227</v>
      </c>
      <c r="J8" s="25">
        <f t="shared" ref="J8:J24" si="6">I8/C8</f>
        <v>1</v>
      </c>
      <c r="K8" s="24">
        <f t="shared" ref="K8:K23" si="7">C8-I8</f>
        <v>0</v>
      </c>
      <c r="L8" s="33">
        <f t="shared" ref="L8:L24" si="8">K8/C8</f>
        <v>0</v>
      </c>
      <c r="N8" s="30">
        <f t="shared" si="0"/>
        <v>227</v>
      </c>
      <c r="O8" s="31">
        <f t="shared" ref="O8:O23" si="9">S8+W8+AA8</f>
        <v>227</v>
      </c>
      <c r="P8" s="27"/>
      <c r="Q8" s="24">
        <v>200</v>
      </c>
      <c r="R8" s="22" t="s">
        <v>63</v>
      </c>
      <c r="S8" s="22"/>
      <c r="T8" s="22"/>
      <c r="U8" s="24">
        <v>27</v>
      </c>
      <c r="V8" s="24" t="s">
        <v>64</v>
      </c>
      <c r="W8" s="24">
        <v>227</v>
      </c>
      <c r="X8" s="22" t="s">
        <v>63</v>
      </c>
      <c r="Y8" s="24"/>
      <c r="Z8" s="22"/>
      <c r="AA8" s="22"/>
      <c r="AB8" s="22"/>
      <c r="AC8" s="22"/>
    </row>
    <row r="9" spans="1:29" ht="25.8" customHeight="1" x14ac:dyDescent="0.3">
      <c r="A9" s="160"/>
      <c r="B9" s="23" t="s">
        <v>36</v>
      </c>
      <c r="C9" s="69">
        <v>307</v>
      </c>
      <c r="D9" s="29">
        <f t="shared" si="1"/>
        <v>307</v>
      </c>
      <c r="E9" s="25">
        <f t="shared" si="2"/>
        <v>1</v>
      </c>
      <c r="F9" s="24">
        <f t="shared" si="3"/>
        <v>0</v>
      </c>
      <c r="G9" s="33">
        <f t="shared" si="4"/>
        <v>0</v>
      </c>
      <c r="I9" s="29">
        <f t="shared" si="5"/>
        <v>307</v>
      </c>
      <c r="J9" s="25">
        <f t="shared" si="6"/>
        <v>1</v>
      </c>
      <c r="K9" s="24">
        <f t="shared" si="7"/>
        <v>0</v>
      </c>
      <c r="L9" s="33">
        <f t="shared" si="8"/>
        <v>0</v>
      </c>
      <c r="N9" s="30">
        <f t="shared" si="0"/>
        <v>307</v>
      </c>
      <c r="O9" s="31">
        <f t="shared" si="9"/>
        <v>307</v>
      </c>
      <c r="P9" s="27">
        <v>307</v>
      </c>
      <c r="Q9" s="24"/>
      <c r="R9" s="22" t="s">
        <v>65</v>
      </c>
      <c r="S9" s="22"/>
      <c r="T9" s="22"/>
      <c r="U9" s="24"/>
      <c r="V9" s="22"/>
      <c r="W9" s="24">
        <v>307</v>
      </c>
      <c r="X9" s="22" t="s">
        <v>66</v>
      </c>
      <c r="Y9" s="24"/>
      <c r="Z9" s="22"/>
      <c r="AA9" s="22"/>
      <c r="AB9" s="22"/>
      <c r="AC9" s="22"/>
    </row>
    <row r="10" spans="1:29" ht="25.8" customHeight="1" x14ac:dyDescent="0.3">
      <c r="A10" s="160"/>
      <c r="B10" s="23" t="s">
        <v>37</v>
      </c>
      <c r="C10" s="69">
        <v>130</v>
      </c>
      <c r="D10" s="29">
        <f t="shared" si="1"/>
        <v>130</v>
      </c>
      <c r="E10" s="25">
        <f t="shared" si="2"/>
        <v>1</v>
      </c>
      <c r="F10" s="24">
        <f t="shared" si="3"/>
        <v>0</v>
      </c>
      <c r="G10" s="33">
        <f t="shared" si="4"/>
        <v>0</v>
      </c>
      <c r="I10" s="29">
        <f t="shared" si="5"/>
        <v>130</v>
      </c>
      <c r="J10" s="25">
        <f t="shared" si="6"/>
        <v>1</v>
      </c>
      <c r="K10" s="24">
        <f t="shared" si="7"/>
        <v>0</v>
      </c>
      <c r="L10" s="33">
        <f t="shared" si="8"/>
        <v>0</v>
      </c>
      <c r="N10" s="30">
        <f t="shared" si="0"/>
        <v>130</v>
      </c>
      <c r="O10" s="31">
        <f t="shared" si="9"/>
        <v>130</v>
      </c>
      <c r="P10" s="27">
        <v>130</v>
      </c>
      <c r="Q10" s="24"/>
      <c r="R10" s="22" t="s">
        <v>67</v>
      </c>
      <c r="S10" s="22"/>
      <c r="T10" s="22"/>
      <c r="U10" s="24"/>
      <c r="V10" s="22"/>
      <c r="W10" s="24">
        <v>130</v>
      </c>
      <c r="X10" s="22" t="s">
        <v>66</v>
      </c>
      <c r="Y10" s="24"/>
      <c r="Z10" s="22"/>
      <c r="AA10" s="22"/>
      <c r="AB10" s="22"/>
      <c r="AC10" s="22"/>
    </row>
    <row r="11" spans="1:29" ht="25.8" customHeight="1" x14ac:dyDescent="0.3">
      <c r="A11" s="160"/>
      <c r="B11" s="23" t="s">
        <v>38</v>
      </c>
      <c r="C11" s="69">
        <v>99</v>
      </c>
      <c r="D11" s="29">
        <f t="shared" si="1"/>
        <v>99</v>
      </c>
      <c r="E11" s="25">
        <f t="shared" si="2"/>
        <v>1</v>
      </c>
      <c r="F11" s="24">
        <f t="shared" si="3"/>
        <v>0</v>
      </c>
      <c r="G11" s="33">
        <f t="shared" si="4"/>
        <v>0</v>
      </c>
      <c r="I11" s="29">
        <f t="shared" si="5"/>
        <v>99</v>
      </c>
      <c r="J11" s="25">
        <f t="shared" si="6"/>
        <v>1</v>
      </c>
      <c r="K11" s="24">
        <f t="shared" si="7"/>
        <v>0</v>
      </c>
      <c r="L11" s="33">
        <f t="shared" si="8"/>
        <v>0</v>
      </c>
      <c r="N11" s="30">
        <f t="shared" si="0"/>
        <v>99</v>
      </c>
      <c r="O11" s="31">
        <f t="shared" si="9"/>
        <v>99</v>
      </c>
      <c r="P11" s="27">
        <v>99</v>
      </c>
      <c r="Q11" s="24"/>
      <c r="R11" s="22" t="s">
        <v>67</v>
      </c>
      <c r="S11" s="22"/>
      <c r="T11" s="22"/>
      <c r="U11" s="24"/>
      <c r="V11" s="22"/>
      <c r="W11" s="24">
        <v>99</v>
      </c>
      <c r="X11" s="22" t="s">
        <v>66</v>
      </c>
      <c r="Y11" s="24"/>
      <c r="Z11" s="22"/>
      <c r="AA11" s="22"/>
      <c r="AB11" s="22"/>
      <c r="AC11" s="22"/>
    </row>
    <row r="12" spans="1:29" ht="25.8" customHeight="1" x14ac:dyDescent="0.3">
      <c r="A12" s="160"/>
      <c r="B12" s="23" t="s">
        <v>39</v>
      </c>
      <c r="C12" s="69">
        <v>313</v>
      </c>
      <c r="D12" s="29">
        <f t="shared" si="1"/>
        <v>313</v>
      </c>
      <c r="E12" s="25">
        <f t="shared" si="2"/>
        <v>1</v>
      </c>
      <c r="F12" s="24">
        <f t="shared" si="3"/>
        <v>0</v>
      </c>
      <c r="G12" s="33">
        <f t="shared" si="4"/>
        <v>0</v>
      </c>
      <c r="I12" s="29">
        <f t="shared" si="5"/>
        <v>313</v>
      </c>
      <c r="J12" s="25">
        <f t="shared" si="6"/>
        <v>1</v>
      </c>
      <c r="K12" s="24">
        <f t="shared" si="7"/>
        <v>0</v>
      </c>
      <c r="L12" s="33">
        <f t="shared" si="8"/>
        <v>0</v>
      </c>
      <c r="N12" s="30">
        <f t="shared" si="0"/>
        <v>313</v>
      </c>
      <c r="O12" s="31">
        <f t="shared" si="9"/>
        <v>313</v>
      </c>
      <c r="P12" s="27">
        <v>313</v>
      </c>
      <c r="Q12" s="24"/>
      <c r="R12" s="22" t="s">
        <v>68</v>
      </c>
      <c r="S12" s="22"/>
      <c r="T12" s="22"/>
      <c r="U12" s="24"/>
      <c r="V12" s="22"/>
      <c r="W12" s="24">
        <v>313</v>
      </c>
      <c r="X12" s="22" t="s">
        <v>66</v>
      </c>
      <c r="Y12" s="24"/>
      <c r="Z12" s="22"/>
      <c r="AA12" s="22"/>
      <c r="AB12" s="22"/>
      <c r="AC12" s="22"/>
    </row>
    <row r="13" spans="1:29" ht="25.8" customHeight="1" x14ac:dyDescent="0.3">
      <c r="A13" s="160"/>
      <c r="B13" s="23" t="s">
        <v>40</v>
      </c>
      <c r="C13" s="69">
        <v>163</v>
      </c>
      <c r="D13" s="29">
        <f t="shared" si="1"/>
        <v>163</v>
      </c>
      <c r="E13" s="25">
        <f t="shared" si="2"/>
        <v>1</v>
      </c>
      <c r="F13" s="24">
        <f t="shared" si="3"/>
        <v>0</v>
      </c>
      <c r="G13" s="33">
        <f t="shared" si="4"/>
        <v>0</v>
      </c>
      <c r="I13" s="29">
        <f t="shared" si="5"/>
        <v>163</v>
      </c>
      <c r="J13" s="25">
        <f t="shared" si="6"/>
        <v>1</v>
      </c>
      <c r="K13" s="24">
        <f t="shared" si="7"/>
        <v>0</v>
      </c>
      <c r="L13" s="33">
        <f t="shared" si="8"/>
        <v>0</v>
      </c>
      <c r="N13" s="30">
        <f t="shared" si="0"/>
        <v>163</v>
      </c>
      <c r="O13" s="31">
        <f t="shared" si="9"/>
        <v>163</v>
      </c>
      <c r="P13" s="27">
        <v>163</v>
      </c>
      <c r="Q13" s="24"/>
      <c r="R13" s="22" t="s">
        <v>68</v>
      </c>
      <c r="S13" s="22"/>
      <c r="T13" s="22"/>
      <c r="U13" s="24"/>
      <c r="V13" s="22"/>
      <c r="W13" s="24">
        <v>163</v>
      </c>
      <c r="X13" s="22" t="s">
        <v>70</v>
      </c>
      <c r="Y13" s="24"/>
      <c r="Z13" s="22"/>
      <c r="AA13" s="22"/>
      <c r="AB13" s="22"/>
      <c r="AC13" s="22"/>
    </row>
    <row r="14" spans="1:29" ht="25.8" customHeight="1" x14ac:dyDescent="0.3">
      <c r="A14" s="160"/>
      <c r="B14" s="23" t="s">
        <v>41</v>
      </c>
      <c r="C14" s="69">
        <v>150</v>
      </c>
      <c r="D14" s="29">
        <f t="shared" si="1"/>
        <v>150</v>
      </c>
      <c r="E14" s="25">
        <f t="shared" si="2"/>
        <v>1</v>
      </c>
      <c r="F14" s="24">
        <f t="shared" si="3"/>
        <v>0</v>
      </c>
      <c r="G14" s="33">
        <f t="shared" si="4"/>
        <v>0</v>
      </c>
      <c r="I14" s="29">
        <f t="shared" si="5"/>
        <v>150</v>
      </c>
      <c r="J14" s="25">
        <f t="shared" si="6"/>
        <v>1</v>
      </c>
      <c r="K14" s="24">
        <f t="shared" si="7"/>
        <v>0</v>
      </c>
      <c r="L14" s="33">
        <f t="shared" si="8"/>
        <v>0</v>
      </c>
      <c r="N14" s="30">
        <f t="shared" si="0"/>
        <v>150</v>
      </c>
      <c r="O14" s="31">
        <f t="shared" si="9"/>
        <v>150</v>
      </c>
      <c r="P14" s="27"/>
      <c r="Q14" s="24">
        <v>150</v>
      </c>
      <c r="R14" s="22" t="s">
        <v>67</v>
      </c>
      <c r="S14" s="22"/>
      <c r="T14" s="22"/>
      <c r="U14" s="24"/>
      <c r="V14" s="22"/>
      <c r="W14" s="24">
        <v>150</v>
      </c>
      <c r="X14" s="22" t="s">
        <v>66</v>
      </c>
      <c r="Y14" s="24"/>
      <c r="Z14" s="22"/>
      <c r="AA14" s="22"/>
      <c r="AB14" s="22"/>
      <c r="AC14" s="22"/>
    </row>
    <row r="15" spans="1:29" ht="25.8" customHeight="1" x14ac:dyDescent="0.3">
      <c r="A15" s="160"/>
      <c r="B15" s="23" t="s">
        <v>42</v>
      </c>
      <c r="C15" s="69">
        <v>128</v>
      </c>
      <c r="D15" s="29">
        <f t="shared" si="1"/>
        <v>128</v>
      </c>
      <c r="E15" s="25">
        <f t="shared" si="2"/>
        <v>1</v>
      </c>
      <c r="F15" s="24">
        <f t="shared" si="3"/>
        <v>0</v>
      </c>
      <c r="G15" s="33">
        <f t="shared" si="4"/>
        <v>0</v>
      </c>
      <c r="I15" s="29">
        <f t="shared" si="5"/>
        <v>128</v>
      </c>
      <c r="J15" s="25">
        <f t="shared" si="6"/>
        <v>1</v>
      </c>
      <c r="K15" s="24">
        <f t="shared" si="7"/>
        <v>0</v>
      </c>
      <c r="L15" s="33">
        <f t="shared" si="8"/>
        <v>0</v>
      </c>
      <c r="N15" s="30">
        <f t="shared" si="0"/>
        <v>128</v>
      </c>
      <c r="O15" s="31">
        <f t="shared" si="9"/>
        <v>128</v>
      </c>
      <c r="P15" s="27"/>
      <c r="Q15" s="24">
        <v>128</v>
      </c>
      <c r="R15" s="22" t="s">
        <v>69</v>
      </c>
      <c r="S15" s="22"/>
      <c r="T15" s="22"/>
      <c r="U15" s="24"/>
      <c r="V15" s="22"/>
      <c r="W15" s="24">
        <v>128</v>
      </c>
      <c r="X15" s="22" t="s">
        <v>63</v>
      </c>
      <c r="Y15" s="24"/>
      <c r="Z15" s="22"/>
      <c r="AA15" s="22"/>
      <c r="AB15" s="22"/>
      <c r="AC15" s="22"/>
    </row>
    <row r="16" spans="1:29" ht="25.8" customHeight="1" x14ac:dyDescent="0.3">
      <c r="A16" s="161"/>
      <c r="B16" s="23" t="s">
        <v>43</v>
      </c>
      <c r="C16" s="69">
        <v>79</v>
      </c>
      <c r="D16" s="29">
        <f t="shared" si="1"/>
        <v>79</v>
      </c>
      <c r="E16" s="25">
        <f t="shared" si="2"/>
        <v>1</v>
      </c>
      <c r="F16" s="24">
        <f t="shared" si="3"/>
        <v>0</v>
      </c>
      <c r="G16" s="33">
        <f t="shared" si="4"/>
        <v>0</v>
      </c>
      <c r="I16" s="29">
        <f t="shared" si="5"/>
        <v>79</v>
      </c>
      <c r="J16" s="25">
        <f t="shared" si="6"/>
        <v>1</v>
      </c>
      <c r="K16" s="24">
        <f t="shared" si="7"/>
        <v>0</v>
      </c>
      <c r="L16" s="33">
        <f t="shared" si="8"/>
        <v>0</v>
      </c>
      <c r="N16" s="30">
        <f t="shared" si="0"/>
        <v>79</v>
      </c>
      <c r="O16" s="31">
        <f t="shared" si="9"/>
        <v>79</v>
      </c>
      <c r="P16" s="27"/>
      <c r="Q16" s="24">
        <v>79</v>
      </c>
      <c r="R16" s="22" t="s">
        <v>64</v>
      </c>
      <c r="S16" s="22"/>
      <c r="T16" s="22"/>
      <c r="U16" s="24"/>
      <c r="V16" s="22"/>
      <c r="W16" s="24">
        <v>79</v>
      </c>
      <c r="X16" s="22" t="s">
        <v>63</v>
      </c>
      <c r="Y16" s="24"/>
      <c r="Z16" s="22"/>
      <c r="AA16" s="22"/>
      <c r="AB16" s="22"/>
      <c r="AC16" s="22"/>
    </row>
    <row r="17" spans="1:29" ht="25.8" customHeight="1" x14ac:dyDescent="0.3">
      <c r="A17" s="32">
        <v>3</v>
      </c>
      <c r="B17" s="23" t="s">
        <v>44</v>
      </c>
      <c r="C17" s="69">
        <v>291</v>
      </c>
      <c r="D17" s="29">
        <f t="shared" si="1"/>
        <v>291</v>
      </c>
      <c r="E17" s="25">
        <f t="shared" ref="E17:E24" si="10">D17/C17</f>
        <v>1</v>
      </c>
      <c r="F17" s="24">
        <f t="shared" ref="F17:F23" si="11">C17-D17</f>
        <v>0</v>
      </c>
      <c r="G17" s="33">
        <f t="shared" ref="G17:G24" si="12">F17/C17</f>
        <v>0</v>
      </c>
      <c r="I17" s="29">
        <f t="shared" si="5"/>
        <v>0</v>
      </c>
      <c r="J17" s="25">
        <f t="shared" si="6"/>
        <v>0</v>
      </c>
      <c r="K17" s="24">
        <f t="shared" si="7"/>
        <v>291</v>
      </c>
      <c r="L17" s="33">
        <f t="shared" si="8"/>
        <v>1</v>
      </c>
      <c r="N17" s="30">
        <f t="shared" si="0"/>
        <v>291</v>
      </c>
      <c r="O17" s="31">
        <f t="shared" si="9"/>
        <v>0</v>
      </c>
      <c r="P17" s="27"/>
      <c r="Q17" s="24"/>
      <c r="R17" s="22"/>
      <c r="S17" s="22"/>
      <c r="T17" s="22"/>
      <c r="U17" s="24">
        <v>291</v>
      </c>
      <c r="V17" s="74" t="s">
        <v>73</v>
      </c>
      <c r="W17" s="24"/>
      <c r="X17" s="22"/>
      <c r="Y17" s="24"/>
      <c r="Z17" s="22"/>
      <c r="AA17" s="22"/>
      <c r="AB17" s="22"/>
      <c r="AC17" s="22"/>
    </row>
    <row r="18" spans="1:29" ht="25.8" customHeight="1" x14ac:dyDescent="0.3">
      <c r="A18" s="32">
        <v>4</v>
      </c>
      <c r="B18" s="23" t="s">
        <v>45</v>
      </c>
      <c r="C18" s="69">
        <v>157</v>
      </c>
      <c r="D18" s="29">
        <f t="shared" si="1"/>
        <v>157</v>
      </c>
      <c r="E18" s="25">
        <f t="shared" si="10"/>
        <v>1</v>
      </c>
      <c r="F18" s="24">
        <f t="shared" si="11"/>
        <v>0</v>
      </c>
      <c r="G18" s="33">
        <f t="shared" si="12"/>
        <v>0</v>
      </c>
      <c r="I18" s="29">
        <f t="shared" si="5"/>
        <v>157</v>
      </c>
      <c r="J18" s="25">
        <f t="shared" si="6"/>
        <v>1</v>
      </c>
      <c r="K18" s="24">
        <f t="shared" si="7"/>
        <v>0</v>
      </c>
      <c r="L18" s="33">
        <f t="shared" si="8"/>
        <v>0</v>
      </c>
      <c r="N18" s="30">
        <f t="shared" si="0"/>
        <v>157</v>
      </c>
      <c r="O18" s="31">
        <f t="shared" si="9"/>
        <v>157</v>
      </c>
      <c r="P18" s="27"/>
      <c r="Q18" s="24"/>
      <c r="R18" s="22"/>
      <c r="S18" s="22"/>
      <c r="T18" s="22"/>
      <c r="U18" s="24">
        <v>157</v>
      </c>
      <c r="V18" s="22" t="s">
        <v>70</v>
      </c>
      <c r="W18" s="24">
        <v>157</v>
      </c>
      <c r="X18" s="22" t="s">
        <v>63</v>
      </c>
      <c r="Y18" s="24"/>
      <c r="Z18" s="22"/>
      <c r="AA18" s="22"/>
      <c r="AB18" s="22"/>
      <c r="AC18" s="22"/>
    </row>
    <row r="19" spans="1:29" ht="25.8" customHeight="1" x14ac:dyDescent="0.3">
      <c r="A19" s="32">
        <v>5</v>
      </c>
      <c r="B19" s="23" t="s">
        <v>46</v>
      </c>
      <c r="C19" s="69">
        <v>93</v>
      </c>
      <c r="D19" s="29">
        <f t="shared" si="1"/>
        <v>93</v>
      </c>
      <c r="E19" s="25">
        <f t="shared" si="10"/>
        <v>1</v>
      </c>
      <c r="F19" s="24">
        <f t="shared" si="11"/>
        <v>0</v>
      </c>
      <c r="G19" s="33">
        <f t="shared" si="12"/>
        <v>0</v>
      </c>
      <c r="I19" s="29">
        <f t="shared" si="5"/>
        <v>93</v>
      </c>
      <c r="J19" s="25">
        <f t="shared" si="6"/>
        <v>1</v>
      </c>
      <c r="K19" s="24">
        <f t="shared" si="7"/>
        <v>0</v>
      </c>
      <c r="L19" s="33">
        <f t="shared" si="8"/>
        <v>0</v>
      </c>
      <c r="N19" s="30">
        <f t="shared" si="0"/>
        <v>93</v>
      </c>
      <c r="O19" s="31">
        <f t="shared" si="9"/>
        <v>93</v>
      </c>
      <c r="P19" s="27"/>
      <c r="Q19" s="24"/>
      <c r="R19" s="22"/>
      <c r="S19" s="22"/>
      <c r="T19" s="22"/>
      <c r="U19" s="24">
        <v>93</v>
      </c>
      <c r="V19" s="22" t="s">
        <v>70</v>
      </c>
      <c r="W19" s="24">
        <v>93</v>
      </c>
      <c r="X19" s="22" t="s">
        <v>63</v>
      </c>
      <c r="Y19" s="24"/>
      <c r="Z19" s="22"/>
      <c r="AA19" s="22"/>
      <c r="AB19" s="22"/>
      <c r="AC19" s="22"/>
    </row>
    <row r="20" spans="1:29" ht="25.8" customHeight="1" x14ac:dyDescent="0.3">
      <c r="A20" s="32">
        <v>7</v>
      </c>
      <c r="B20" s="23" t="s">
        <v>47</v>
      </c>
      <c r="C20" s="69">
        <v>41</v>
      </c>
      <c r="D20" s="29">
        <f t="shared" si="1"/>
        <v>41</v>
      </c>
      <c r="E20" s="25">
        <f t="shared" si="10"/>
        <v>1</v>
      </c>
      <c r="F20" s="24">
        <f t="shared" si="11"/>
        <v>0</v>
      </c>
      <c r="G20" s="33">
        <f t="shared" si="12"/>
        <v>0</v>
      </c>
      <c r="I20" s="29">
        <f t="shared" si="5"/>
        <v>41</v>
      </c>
      <c r="J20" s="25">
        <f t="shared" si="6"/>
        <v>1</v>
      </c>
      <c r="K20" s="24">
        <f t="shared" si="7"/>
        <v>0</v>
      </c>
      <c r="L20" s="33">
        <f t="shared" si="8"/>
        <v>0</v>
      </c>
      <c r="N20" s="30">
        <f t="shared" si="0"/>
        <v>41</v>
      </c>
      <c r="O20" s="31">
        <f t="shared" si="9"/>
        <v>41</v>
      </c>
      <c r="P20" s="27"/>
      <c r="Q20" s="24"/>
      <c r="R20" s="22"/>
      <c r="S20" s="22"/>
      <c r="T20" s="22"/>
      <c r="U20" s="24">
        <v>41</v>
      </c>
      <c r="V20" s="22" t="s">
        <v>63</v>
      </c>
      <c r="W20" s="24">
        <v>41</v>
      </c>
      <c r="X20" s="22" t="s">
        <v>70</v>
      </c>
      <c r="Y20" s="24"/>
      <c r="Z20" s="22"/>
      <c r="AA20" s="22"/>
      <c r="AB20" s="22"/>
      <c r="AC20" s="22"/>
    </row>
    <row r="21" spans="1:29" ht="25.8" customHeight="1" x14ac:dyDescent="0.3">
      <c r="A21" s="32">
        <v>8</v>
      </c>
      <c r="B21" s="23" t="s">
        <v>48</v>
      </c>
      <c r="C21" s="69">
        <v>205</v>
      </c>
      <c r="D21" s="29">
        <f t="shared" si="1"/>
        <v>205</v>
      </c>
      <c r="E21" s="25">
        <f t="shared" si="10"/>
        <v>1</v>
      </c>
      <c r="F21" s="24">
        <f t="shared" si="11"/>
        <v>0</v>
      </c>
      <c r="G21" s="33">
        <f t="shared" si="12"/>
        <v>0</v>
      </c>
      <c r="I21" s="29">
        <f t="shared" si="5"/>
        <v>205</v>
      </c>
      <c r="J21" s="25">
        <f t="shared" si="6"/>
        <v>1</v>
      </c>
      <c r="K21" s="24">
        <f t="shared" si="7"/>
        <v>0</v>
      </c>
      <c r="L21" s="33">
        <f t="shared" si="8"/>
        <v>0</v>
      </c>
      <c r="N21" s="30">
        <f t="shared" si="0"/>
        <v>205</v>
      </c>
      <c r="O21" s="31">
        <f t="shared" si="9"/>
        <v>205</v>
      </c>
      <c r="P21" s="27"/>
      <c r="Q21" s="24"/>
      <c r="R21" s="22"/>
      <c r="S21" s="22"/>
      <c r="T21" s="22"/>
      <c r="U21" s="24">
        <v>205</v>
      </c>
      <c r="V21" s="74" t="s">
        <v>71</v>
      </c>
      <c r="W21" s="24">
        <v>205</v>
      </c>
      <c r="X21" s="22" t="s">
        <v>63</v>
      </c>
      <c r="Y21" s="24"/>
      <c r="Z21" s="22"/>
      <c r="AA21" s="22"/>
      <c r="AB21" s="22"/>
      <c r="AC21" s="22"/>
    </row>
    <row r="22" spans="1:29" ht="25.8" customHeight="1" x14ac:dyDescent="0.3">
      <c r="A22" s="32">
        <v>9</v>
      </c>
      <c r="B22" s="23" t="s">
        <v>49</v>
      </c>
      <c r="C22" s="69">
        <v>213</v>
      </c>
      <c r="D22" s="29">
        <f t="shared" si="1"/>
        <v>213</v>
      </c>
      <c r="E22" s="25">
        <f t="shared" si="10"/>
        <v>1</v>
      </c>
      <c r="F22" s="24">
        <f t="shared" si="11"/>
        <v>0</v>
      </c>
      <c r="G22" s="33">
        <f t="shared" si="12"/>
        <v>0</v>
      </c>
      <c r="I22" s="29">
        <f t="shared" si="5"/>
        <v>0</v>
      </c>
      <c r="J22" s="25">
        <f t="shared" si="6"/>
        <v>0</v>
      </c>
      <c r="K22" s="24">
        <f t="shared" si="7"/>
        <v>213</v>
      </c>
      <c r="L22" s="33">
        <f t="shared" si="8"/>
        <v>1</v>
      </c>
      <c r="N22" s="30">
        <f t="shared" si="0"/>
        <v>213</v>
      </c>
      <c r="O22" s="31">
        <f t="shared" si="9"/>
        <v>0</v>
      </c>
      <c r="P22" s="27"/>
      <c r="Q22" s="24"/>
      <c r="R22" s="22"/>
      <c r="S22" s="22"/>
      <c r="T22" s="22"/>
      <c r="U22" s="24">
        <v>213</v>
      </c>
      <c r="V22" s="22" t="s">
        <v>67</v>
      </c>
      <c r="W22" s="24"/>
      <c r="X22" s="22"/>
      <c r="Y22" s="24"/>
      <c r="Z22" s="22"/>
      <c r="AA22" s="22"/>
      <c r="AB22" s="22"/>
      <c r="AC22" s="22"/>
    </row>
    <row r="23" spans="1:29" ht="25.8" customHeight="1" thickBot="1" x14ac:dyDescent="0.35">
      <c r="A23" s="34">
        <v>10</v>
      </c>
      <c r="B23" s="43" t="s">
        <v>50</v>
      </c>
      <c r="C23" s="70">
        <v>152</v>
      </c>
      <c r="D23" s="47">
        <f t="shared" si="1"/>
        <v>152</v>
      </c>
      <c r="E23" s="45">
        <f t="shared" si="10"/>
        <v>1</v>
      </c>
      <c r="F23" s="44">
        <f t="shared" si="11"/>
        <v>0</v>
      </c>
      <c r="G23" s="46">
        <f t="shared" si="12"/>
        <v>0</v>
      </c>
      <c r="I23" s="47">
        <f t="shared" si="5"/>
        <v>152</v>
      </c>
      <c r="J23" s="45">
        <f t="shared" si="6"/>
        <v>1</v>
      </c>
      <c r="K23" s="44">
        <f t="shared" si="7"/>
        <v>0</v>
      </c>
      <c r="L23" s="46">
        <f t="shared" si="8"/>
        <v>0</v>
      </c>
      <c r="N23" s="57">
        <f t="shared" si="0"/>
        <v>152</v>
      </c>
      <c r="O23" s="58">
        <f t="shared" si="9"/>
        <v>152</v>
      </c>
      <c r="P23" s="27"/>
      <c r="Q23" s="24"/>
      <c r="R23" s="22"/>
      <c r="S23" s="22"/>
      <c r="T23" s="22"/>
      <c r="U23" s="24">
        <v>152</v>
      </c>
      <c r="V23" s="22" t="s">
        <v>68</v>
      </c>
      <c r="W23" s="24">
        <v>152</v>
      </c>
      <c r="X23" s="22" t="s">
        <v>63</v>
      </c>
      <c r="Y23" s="24"/>
      <c r="Z23" s="22"/>
      <c r="AA23" s="22"/>
      <c r="AB23" s="22"/>
      <c r="AC23" s="22"/>
    </row>
    <row r="24" spans="1:29" ht="25.8" customHeight="1" thickBot="1" x14ac:dyDescent="0.35">
      <c r="A24" s="48"/>
      <c r="B24" s="49" t="s">
        <v>17</v>
      </c>
      <c r="C24" s="71">
        <f>SUM(C7:C23)</f>
        <v>2798</v>
      </c>
      <c r="D24" s="73">
        <f>SUM(D7:D23)</f>
        <v>2798</v>
      </c>
      <c r="E24" s="51">
        <f t="shared" si="10"/>
        <v>1</v>
      </c>
      <c r="F24" s="50">
        <f>SUM(F7:F23)</f>
        <v>0</v>
      </c>
      <c r="G24" s="52">
        <f t="shared" si="12"/>
        <v>0</v>
      </c>
      <c r="H24" s="21"/>
      <c r="I24" s="53">
        <f>SUM(I7:I23)</f>
        <v>2294</v>
      </c>
      <c r="J24" s="54">
        <f t="shared" si="6"/>
        <v>0.81987133666904932</v>
      </c>
      <c r="K24" s="55">
        <f>SUM(K7:K23)</f>
        <v>504</v>
      </c>
      <c r="L24" s="56">
        <f t="shared" si="8"/>
        <v>0.18012866333095068</v>
      </c>
      <c r="M24" s="21"/>
      <c r="N24" s="59">
        <f>SUM(N7:N23)</f>
        <v>2798</v>
      </c>
      <c r="O24" s="60">
        <f>SUM(O7:O23)</f>
        <v>2294</v>
      </c>
      <c r="P24" s="28">
        <f>SUM(P7:P23)</f>
        <v>1062</v>
      </c>
      <c r="Q24" s="20">
        <f>SUM(Q7:Q23)</f>
        <v>557</v>
      </c>
      <c r="R24" s="19"/>
      <c r="S24" s="20">
        <f>SUM(S7:S23)</f>
        <v>0</v>
      </c>
      <c r="T24" s="19"/>
      <c r="U24" s="20">
        <f t="shared" ref="U24:Y24" si="13">SUM(U7:U23)</f>
        <v>1179</v>
      </c>
      <c r="V24" s="19"/>
      <c r="W24" s="20">
        <f>SUM(W7:W23)</f>
        <v>2294</v>
      </c>
      <c r="X24" s="19"/>
      <c r="Y24" s="20">
        <f t="shared" si="13"/>
        <v>0</v>
      </c>
      <c r="Z24" s="19"/>
      <c r="AA24" s="20">
        <f>SUM(AA7:AA23)</f>
        <v>0</v>
      </c>
      <c r="AB24" s="19"/>
      <c r="AC24" s="22"/>
    </row>
  </sheetData>
  <mergeCells count="22">
    <mergeCell ref="Q4:T4"/>
    <mergeCell ref="Y4:AB4"/>
    <mergeCell ref="U4:X4"/>
    <mergeCell ref="O4:O6"/>
    <mergeCell ref="AA5:AB5"/>
    <mergeCell ref="Y5:Z5"/>
    <mergeCell ref="W5:X5"/>
    <mergeCell ref="U5:V5"/>
    <mergeCell ref="S5:T5"/>
    <mergeCell ref="Q5:R5"/>
    <mergeCell ref="A8:A16"/>
    <mergeCell ref="C4:C6"/>
    <mergeCell ref="B4:B6"/>
    <mergeCell ref="A4:A6"/>
    <mergeCell ref="P4:P6"/>
    <mergeCell ref="N4:N6"/>
    <mergeCell ref="D4:G4"/>
    <mergeCell ref="D5:E5"/>
    <mergeCell ref="F5:G5"/>
    <mergeCell ref="I4:L4"/>
    <mergeCell ref="I5:J5"/>
    <mergeCell ref="K5:L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E65C-27FC-4494-952D-0A1D2076FA50}">
  <sheetPr>
    <pageSetUpPr fitToPage="1"/>
  </sheetPr>
  <dimension ref="B1:AJ35"/>
  <sheetViews>
    <sheetView zoomScale="70" zoomScaleNormal="70" zoomScaleSheetLayoutView="130" workbookViewId="0">
      <pane xSplit="11" ySplit="1" topLeftCell="L2" activePane="bottomRight" state="frozen"/>
      <selection pane="topRight" activeCell="M1" sqref="M1"/>
      <selection pane="bottomLeft" activeCell="A7" sqref="A7"/>
      <selection pane="bottomRight" activeCell="F11" sqref="F11"/>
    </sheetView>
  </sheetViews>
  <sheetFormatPr defaultColWidth="8.88671875" defaultRowHeight="25.8" customHeight="1" x14ac:dyDescent="0.3"/>
  <cols>
    <col min="1" max="1" width="2.33203125" style="18" customWidth="1"/>
    <col min="2" max="2" width="4.33203125" style="18" customWidth="1"/>
    <col min="3" max="3" width="28.77734375" style="16" customWidth="1"/>
    <col min="4" max="4" width="9.5546875" style="17" customWidth="1"/>
    <col min="5" max="5" width="16.21875" style="17" customWidth="1"/>
    <col min="6" max="6" width="10.109375" style="17" customWidth="1"/>
    <col min="7" max="10" width="10.5546875" style="17" customWidth="1"/>
    <col min="11" max="11" width="2.5546875" style="18" customWidth="1"/>
    <col min="12" max="13" width="13.5546875" style="18" customWidth="1"/>
    <col min="14" max="14" width="8.5546875" style="18" customWidth="1"/>
    <col min="15" max="15" width="8.5546875" style="101" customWidth="1"/>
    <col min="16" max="16" width="8.5546875" style="18" customWidth="1"/>
    <col min="17" max="17" width="8.5546875" style="101" customWidth="1"/>
    <col min="18" max="18" width="8.5546875" style="18" customWidth="1"/>
    <col min="19" max="19" width="8.5546875" style="101" customWidth="1"/>
    <col min="20" max="20" width="8.5546875" style="18" customWidth="1"/>
    <col min="21" max="21" width="8.5546875" style="101" customWidth="1"/>
    <col min="22" max="22" width="8.5546875" style="18" customWidth="1"/>
    <col min="23" max="23" width="8.5546875" style="101" customWidth="1"/>
    <col min="24" max="24" width="8.5546875" style="18" customWidth="1"/>
    <col min="25" max="25" width="8.5546875" style="101" customWidth="1"/>
    <col min="26" max="26" width="8.5546875" style="18" customWidth="1"/>
    <col min="27" max="27" width="8.5546875" style="101" customWidth="1"/>
    <col min="28" max="28" width="8.5546875" style="18" customWidth="1"/>
    <col min="29" max="29" width="8.5546875" style="101" customWidth="1"/>
    <col min="30" max="16384" width="8.88671875" style="18"/>
  </cols>
  <sheetData>
    <row r="1" spans="2:36" ht="25.8" customHeight="1" x14ac:dyDescent="0.3">
      <c r="B1" s="75" t="s">
        <v>75</v>
      </c>
    </row>
    <row r="2" spans="2:36" ht="11.25" customHeight="1" thickBot="1" x14ac:dyDescent="0.35"/>
    <row r="3" spans="2:36" ht="25.8" customHeight="1" x14ac:dyDescent="0.3">
      <c r="B3" s="173" t="s">
        <v>30</v>
      </c>
      <c r="C3" s="176" t="s">
        <v>31</v>
      </c>
      <c r="D3" s="179" t="s">
        <v>32</v>
      </c>
      <c r="E3" s="196" t="s">
        <v>92</v>
      </c>
      <c r="F3" s="196" t="s">
        <v>122</v>
      </c>
      <c r="G3" s="182" t="s">
        <v>108</v>
      </c>
      <c r="H3" s="183"/>
      <c r="I3" s="183"/>
      <c r="J3" s="184"/>
      <c r="K3" s="21"/>
      <c r="L3" s="202" t="s">
        <v>110</v>
      </c>
      <c r="M3" s="195" t="s">
        <v>111</v>
      </c>
      <c r="N3" s="200" t="s">
        <v>112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</row>
    <row r="4" spans="2:36" ht="25.8" customHeight="1" x14ac:dyDescent="0.3">
      <c r="B4" s="174"/>
      <c r="C4" s="177"/>
      <c r="D4" s="180"/>
      <c r="E4" s="197"/>
      <c r="F4" s="197"/>
      <c r="G4" s="165" t="s">
        <v>109</v>
      </c>
      <c r="H4" s="166"/>
      <c r="I4" s="167" t="s">
        <v>59</v>
      </c>
      <c r="J4" s="168"/>
      <c r="K4" s="21"/>
      <c r="L4" s="203"/>
      <c r="M4" s="195"/>
      <c r="N4" s="204">
        <v>45588</v>
      </c>
      <c r="O4" s="194"/>
      <c r="P4" s="194">
        <v>45589</v>
      </c>
      <c r="Q4" s="194"/>
      <c r="R4" s="194">
        <v>45590</v>
      </c>
      <c r="S4" s="194"/>
      <c r="T4" s="194">
        <v>45591</v>
      </c>
      <c r="U4" s="194"/>
      <c r="V4" s="194">
        <v>45592</v>
      </c>
      <c r="W4" s="194"/>
      <c r="X4" s="194">
        <v>45593</v>
      </c>
      <c r="Y4" s="194"/>
      <c r="Z4" s="194">
        <v>45594</v>
      </c>
      <c r="AA4" s="194"/>
      <c r="AB4" s="194">
        <v>45595</v>
      </c>
      <c r="AC4" s="194"/>
    </row>
    <row r="5" spans="2:36" ht="25.8" customHeight="1" thickBot="1" x14ac:dyDescent="0.35">
      <c r="B5" s="175"/>
      <c r="C5" s="178"/>
      <c r="D5" s="181"/>
      <c r="E5" s="198"/>
      <c r="F5" s="198"/>
      <c r="G5" s="72" t="s">
        <v>52</v>
      </c>
      <c r="H5" s="62" t="s">
        <v>6</v>
      </c>
      <c r="I5" s="61" t="s">
        <v>52</v>
      </c>
      <c r="J5" s="63" t="s">
        <v>6</v>
      </c>
      <c r="K5" s="21"/>
      <c r="L5" s="203"/>
      <c r="M5" s="195"/>
      <c r="N5" s="86" t="s">
        <v>102</v>
      </c>
      <c r="O5" s="102" t="s">
        <v>103</v>
      </c>
      <c r="P5" s="19" t="s">
        <v>102</v>
      </c>
      <c r="Q5" s="102" t="s">
        <v>103</v>
      </c>
      <c r="R5" s="19" t="s">
        <v>102</v>
      </c>
      <c r="S5" s="102" t="s">
        <v>103</v>
      </c>
      <c r="T5" s="19" t="s">
        <v>102</v>
      </c>
      <c r="U5" s="102" t="s">
        <v>103</v>
      </c>
      <c r="V5" s="19" t="s">
        <v>102</v>
      </c>
      <c r="W5" s="102" t="s">
        <v>103</v>
      </c>
      <c r="X5" s="19" t="s">
        <v>102</v>
      </c>
      <c r="Y5" s="102" t="s">
        <v>103</v>
      </c>
      <c r="Z5" s="19" t="s">
        <v>102</v>
      </c>
      <c r="AA5" s="102" t="s">
        <v>103</v>
      </c>
      <c r="AB5" s="19" t="s">
        <v>102</v>
      </c>
      <c r="AC5" s="102" t="s">
        <v>103</v>
      </c>
    </row>
    <row r="6" spans="2:36" ht="25.8" customHeight="1" x14ac:dyDescent="0.3">
      <c r="B6" s="35">
        <v>1</v>
      </c>
      <c r="C6" s="36" t="s">
        <v>34</v>
      </c>
      <c r="D6" s="68">
        <v>50</v>
      </c>
      <c r="E6" s="31" t="s">
        <v>96</v>
      </c>
      <c r="F6" s="41">
        <f>M6+N6+P6+R6+V6+T6+X6+Z6</f>
        <v>50</v>
      </c>
      <c r="G6" s="40">
        <f>L6</f>
        <v>50</v>
      </c>
      <c r="H6" s="38">
        <f>G6/D6</f>
        <v>1</v>
      </c>
      <c r="I6" s="37">
        <f>D6-G6</f>
        <v>0</v>
      </c>
      <c r="J6" s="39">
        <f>I6/D6</f>
        <v>0</v>
      </c>
      <c r="L6" s="31">
        <f>O6+Q6+S6+U6+W6+Y6+AA6+AC6+M6</f>
        <v>50</v>
      </c>
      <c r="M6" s="27">
        <v>50</v>
      </c>
      <c r="N6" s="24"/>
      <c r="O6" s="103"/>
      <c r="P6" s="24"/>
      <c r="Q6" s="103"/>
      <c r="R6" s="24"/>
      <c r="S6" s="103"/>
      <c r="T6" s="24"/>
      <c r="U6" s="103"/>
      <c r="V6" s="24"/>
      <c r="W6" s="103"/>
      <c r="X6" s="24"/>
      <c r="Y6" s="103"/>
      <c r="Z6" s="24"/>
      <c r="AA6" s="103"/>
      <c r="AB6" s="24"/>
      <c r="AC6" s="103"/>
      <c r="AD6" s="17"/>
      <c r="AE6" s="17"/>
    </row>
    <row r="7" spans="2:36" ht="25.8" customHeight="1" x14ac:dyDescent="0.3">
      <c r="B7" s="159">
        <v>2</v>
      </c>
      <c r="C7" s="23" t="s">
        <v>35</v>
      </c>
      <c r="D7" s="69">
        <v>227</v>
      </c>
      <c r="E7" s="31" t="s">
        <v>96</v>
      </c>
      <c r="F7" s="41">
        <f t="shared" ref="F7:F17" si="0">M7+N7+P7+R7+V7+T7+X7+Z7</f>
        <v>227</v>
      </c>
      <c r="G7" s="40">
        <f t="shared" ref="G7:G18" si="1">L7</f>
        <v>227</v>
      </c>
      <c r="H7" s="38">
        <f t="shared" ref="H7:H18" si="2">G7/D7</f>
        <v>1</v>
      </c>
      <c r="I7" s="37">
        <f t="shared" ref="I7:I18" si="3">D7-G7</f>
        <v>0</v>
      </c>
      <c r="J7" s="39">
        <f t="shared" ref="J7:J18" si="4">I7/D7</f>
        <v>0</v>
      </c>
      <c r="L7" s="31">
        <f t="shared" ref="L7:L17" si="5">O7+Q7+S7+U7+W7+Y7+AA7+AC7+M7</f>
        <v>227</v>
      </c>
      <c r="M7" s="27">
        <v>219</v>
      </c>
      <c r="N7" s="24">
        <v>8</v>
      </c>
      <c r="O7" s="103">
        <v>8</v>
      </c>
      <c r="P7" s="24"/>
      <c r="Q7" s="103"/>
      <c r="R7" s="24"/>
      <c r="S7" s="103"/>
      <c r="T7" s="24"/>
      <c r="U7" s="103"/>
      <c r="V7" s="24"/>
      <c r="W7" s="103"/>
      <c r="X7" s="24"/>
      <c r="Y7" s="103"/>
      <c r="Z7" s="24"/>
      <c r="AA7" s="103"/>
      <c r="AB7" s="24"/>
      <c r="AC7" s="103"/>
      <c r="AD7" s="17"/>
      <c r="AE7" s="17"/>
      <c r="AH7" s="18">
        <v>120</v>
      </c>
      <c r="AI7" s="18">
        <f>1+2+1+7+10+8+1+4+4+3+4+3+5+7+2+5</f>
        <v>67</v>
      </c>
      <c r="AJ7" s="120">
        <f>AH7-AI7</f>
        <v>53</v>
      </c>
    </row>
    <row r="8" spans="2:36" ht="25.8" customHeight="1" x14ac:dyDescent="0.3">
      <c r="B8" s="160"/>
      <c r="C8" s="23" t="s">
        <v>36</v>
      </c>
      <c r="D8" s="69">
        <v>307</v>
      </c>
      <c r="E8" s="31" t="s">
        <v>96</v>
      </c>
      <c r="F8" s="41">
        <f t="shared" si="0"/>
        <v>267</v>
      </c>
      <c r="G8" s="40">
        <f t="shared" si="1"/>
        <v>130</v>
      </c>
      <c r="H8" s="38">
        <f t="shared" si="2"/>
        <v>0.42345276872964172</v>
      </c>
      <c r="I8" s="37">
        <f t="shared" si="3"/>
        <v>177</v>
      </c>
      <c r="J8" s="39">
        <f t="shared" si="4"/>
        <v>0.57654723127035834</v>
      </c>
      <c r="L8" s="31">
        <f t="shared" si="5"/>
        <v>130</v>
      </c>
      <c r="M8" s="27">
        <v>0</v>
      </c>
      <c r="N8" s="24">
        <v>27</v>
      </c>
      <c r="O8" s="103">
        <v>33</v>
      </c>
      <c r="P8" s="24">
        <v>40</v>
      </c>
      <c r="Q8" s="103">
        <f>58-33</f>
        <v>25</v>
      </c>
      <c r="R8" s="24">
        <v>40</v>
      </c>
      <c r="S8" s="103">
        <v>10</v>
      </c>
      <c r="T8" s="24">
        <v>40</v>
      </c>
      <c r="U8" s="103">
        <v>10</v>
      </c>
      <c r="V8" s="24">
        <v>40</v>
      </c>
      <c r="W8" s="103">
        <v>10</v>
      </c>
      <c r="X8" s="24">
        <v>40</v>
      </c>
      <c r="Y8" s="103">
        <v>21</v>
      </c>
      <c r="Z8" s="24">
        <v>40</v>
      </c>
      <c r="AA8" s="103">
        <v>21</v>
      </c>
      <c r="AB8" s="24">
        <v>40</v>
      </c>
      <c r="AC8" s="103"/>
      <c r="AD8" s="17"/>
      <c r="AE8" s="17"/>
      <c r="AF8" s="94"/>
    </row>
    <row r="9" spans="2:36" ht="25.8" customHeight="1" x14ac:dyDescent="0.3">
      <c r="B9" s="160"/>
      <c r="C9" s="23" t="s">
        <v>37</v>
      </c>
      <c r="D9" s="69">
        <v>130</v>
      </c>
      <c r="E9" s="31" t="s">
        <v>95</v>
      </c>
      <c r="F9" s="41">
        <f t="shared" si="0"/>
        <v>130</v>
      </c>
      <c r="G9" s="40">
        <f t="shared" si="1"/>
        <v>51</v>
      </c>
      <c r="H9" s="38">
        <f t="shared" si="2"/>
        <v>0.3923076923076923</v>
      </c>
      <c r="I9" s="37">
        <f t="shared" si="3"/>
        <v>79</v>
      </c>
      <c r="J9" s="39">
        <f t="shared" si="4"/>
        <v>0.60769230769230764</v>
      </c>
      <c r="L9" s="31">
        <f t="shared" si="5"/>
        <v>51</v>
      </c>
      <c r="M9" s="27">
        <v>0</v>
      </c>
      <c r="N9" s="24"/>
      <c r="O9" s="103"/>
      <c r="P9" s="24">
        <v>55</v>
      </c>
      <c r="Q9" s="103">
        <v>5</v>
      </c>
      <c r="R9" s="24">
        <v>55</v>
      </c>
      <c r="S9" s="103">
        <v>6</v>
      </c>
      <c r="T9" s="24">
        <v>20</v>
      </c>
      <c r="U9" s="103">
        <v>4</v>
      </c>
      <c r="V9" s="24"/>
      <c r="W9" s="103"/>
      <c r="X9" s="24"/>
      <c r="Y9" s="103">
        <v>10</v>
      </c>
      <c r="Z9" s="24"/>
      <c r="AA9" s="103">
        <v>26</v>
      </c>
      <c r="AB9" s="24"/>
      <c r="AC9" s="103"/>
      <c r="AD9" s="17"/>
      <c r="AE9" s="17"/>
    </row>
    <row r="10" spans="2:36" ht="25.8" customHeight="1" x14ac:dyDescent="0.3">
      <c r="B10" s="160"/>
      <c r="C10" s="23" t="s">
        <v>38</v>
      </c>
      <c r="D10" s="69">
        <v>99</v>
      </c>
      <c r="E10" s="31" t="s">
        <v>95</v>
      </c>
      <c r="F10" s="41">
        <f t="shared" si="0"/>
        <v>99</v>
      </c>
      <c r="G10" s="40">
        <f t="shared" si="1"/>
        <v>76</v>
      </c>
      <c r="H10" s="38">
        <f t="shared" si="2"/>
        <v>0.76767676767676762</v>
      </c>
      <c r="I10" s="37">
        <f t="shared" si="3"/>
        <v>23</v>
      </c>
      <c r="J10" s="39">
        <f t="shared" si="4"/>
        <v>0.23232323232323232</v>
      </c>
      <c r="L10" s="31">
        <f t="shared" si="5"/>
        <v>76</v>
      </c>
      <c r="M10" s="27">
        <v>0</v>
      </c>
      <c r="N10" s="24"/>
      <c r="O10" s="103"/>
      <c r="P10" s="24"/>
      <c r="Q10" s="103">
        <v>15</v>
      </c>
      <c r="R10" s="24"/>
      <c r="S10" s="103">
        <v>16</v>
      </c>
      <c r="T10" s="24">
        <v>35</v>
      </c>
      <c r="U10" s="103">
        <v>12</v>
      </c>
      <c r="V10" s="24">
        <v>55</v>
      </c>
      <c r="W10" s="103">
        <v>17</v>
      </c>
      <c r="X10" s="24">
        <v>9</v>
      </c>
      <c r="Y10" s="103">
        <v>13</v>
      </c>
      <c r="Z10" s="24"/>
      <c r="AA10" s="103">
        <v>3</v>
      </c>
      <c r="AB10" s="24"/>
      <c r="AC10" s="103"/>
      <c r="AD10" s="17"/>
      <c r="AE10" s="17"/>
    </row>
    <row r="11" spans="2:36" ht="25.8" customHeight="1" x14ac:dyDescent="0.3">
      <c r="B11" s="160"/>
      <c r="C11" s="23" t="s">
        <v>39</v>
      </c>
      <c r="D11" s="85">
        <v>216</v>
      </c>
      <c r="E11" s="31" t="s">
        <v>94</v>
      </c>
      <c r="F11" s="41">
        <f t="shared" si="0"/>
        <v>216</v>
      </c>
      <c r="G11" s="40">
        <f t="shared" si="1"/>
        <v>77</v>
      </c>
      <c r="H11" s="38">
        <f t="shared" si="2"/>
        <v>0.35648148148148145</v>
      </c>
      <c r="I11" s="37">
        <f t="shared" si="3"/>
        <v>139</v>
      </c>
      <c r="J11" s="39">
        <f t="shared" si="4"/>
        <v>0.64351851851851849</v>
      </c>
      <c r="L11" s="31">
        <f t="shared" si="5"/>
        <v>77</v>
      </c>
      <c r="M11" s="27">
        <v>8</v>
      </c>
      <c r="N11" s="24">
        <v>15</v>
      </c>
      <c r="O11" s="103">
        <v>4</v>
      </c>
      <c r="P11" s="24">
        <v>40</v>
      </c>
      <c r="Q11" s="103">
        <v>17</v>
      </c>
      <c r="R11" s="24">
        <v>40</v>
      </c>
      <c r="S11" s="103">
        <v>6</v>
      </c>
      <c r="T11" s="24">
        <v>40</v>
      </c>
      <c r="U11" s="103">
        <v>4</v>
      </c>
      <c r="V11" s="24">
        <v>40</v>
      </c>
      <c r="W11" s="103"/>
      <c r="X11" s="24">
        <v>33</v>
      </c>
      <c r="Y11" s="103">
        <v>21</v>
      </c>
      <c r="Z11" s="24"/>
      <c r="AA11" s="103">
        <v>17</v>
      </c>
      <c r="AB11" s="24"/>
      <c r="AC11" s="103"/>
      <c r="AD11" s="17"/>
      <c r="AE11" s="17"/>
    </row>
    <row r="12" spans="2:36" ht="25.8" customHeight="1" x14ac:dyDescent="0.3">
      <c r="B12" s="160"/>
      <c r="C12" s="23" t="s">
        <v>40</v>
      </c>
      <c r="D12" s="85">
        <v>163</v>
      </c>
      <c r="E12" s="31" t="s">
        <v>94</v>
      </c>
      <c r="F12" s="41">
        <f t="shared" si="0"/>
        <v>163</v>
      </c>
      <c r="G12" s="40">
        <f t="shared" si="1"/>
        <v>84</v>
      </c>
      <c r="H12" s="38">
        <f t="shared" si="2"/>
        <v>0.51533742331288346</v>
      </c>
      <c r="I12" s="37">
        <f t="shared" si="3"/>
        <v>79</v>
      </c>
      <c r="J12" s="39">
        <f t="shared" si="4"/>
        <v>0.48466257668711654</v>
      </c>
      <c r="L12" s="31">
        <f t="shared" si="5"/>
        <v>84</v>
      </c>
      <c r="M12" s="27">
        <v>3</v>
      </c>
      <c r="N12" s="24"/>
      <c r="O12" s="103">
        <v>5</v>
      </c>
      <c r="P12" s="24">
        <v>30</v>
      </c>
      <c r="Q12" s="103">
        <v>4</v>
      </c>
      <c r="R12" s="24">
        <v>30</v>
      </c>
      <c r="S12" s="103">
        <v>24</v>
      </c>
      <c r="T12" s="24">
        <v>30</v>
      </c>
      <c r="U12" s="103">
        <v>18</v>
      </c>
      <c r="V12" s="24">
        <v>30</v>
      </c>
      <c r="W12" s="103"/>
      <c r="X12" s="24">
        <v>37</v>
      </c>
      <c r="Y12" s="103">
        <v>4</v>
      </c>
      <c r="Z12" s="24">
        <v>3</v>
      </c>
      <c r="AA12" s="103">
        <v>26</v>
      </c>
      <c r="AB12" s="24"/>
      <c r="AC12" s="103"/>
      <c r="AD12" s="17"/>
      <c r="AE12" s="17"/>
    </row>
    <row r="13" spans="2:36" ht="25.8" customHeight="1" x14ac:dyDescent="0.3">
      <c r="B13" s="160"/>
      <c r="C13" s="23" t="s">
        <v>41</v>
      </c>
      <c r="D13" s="69">
        <v>150</v>
      </c>
      <c r="E13" s="31" t="s">
        <v>95</v>
      </c>
      <c r="F13" s="41">
        <f t="shared" si="0"/>
        <v>101</v>
      </c>
      <c r="G13" s="40">
        <f t="shared" si="1"/>
        <v>115</v>
      </c>
      <c r="H13" s="38">
        <f t="shared" si="2"/>
        <v>0.76666666666666672</v>
      </c>
      <c r="I13" s="37">
        <f t="shared" si="3"/>
        <v>35</v>
      </c>
      <c r="J13" s="39">
        <f t="shared" si="4"/>
        <v>0.23333333333333334</v>
      </c>
      <c r="L13" s="31">
        <f t="shared" si="5"/>
        <v>115</v>
      </c>
      <c r="M13" s="27">
        <v>0</v>
      </c>
      <c r="N13" s="24"/>
      <c r="O13" s="103"/>
      <c r="P13" s="24"/>
      <c r="Q13" s="103">
        <v>25</v>
      </c>
      <c r="R13" s="24"/>
      <c r="S13" s="103">
        <v>26</v>
      </c>
      <c r="T13" s="24"/>
      <c r="U13" s="103">
        <v>20</v>
      </c>
      <c r="V13" s="24"/>
      <c r="W13" s="103">
        <v>12</v>
      </c>
      <c r="X13" s="24">
        <v>46</v>
      </c>
      <c r="Y13" s="103">
        <v>17</v>
      </c>
      <c r="Z13" s="24">
        <v>55</v>
      </c>
      <c r="AA13" s="103">
        <v>15</v>
      </c>
      <c r="AB13" s="24">
        <v>49</v>
      </c>
      <c r="AC13" s="103"/>
      <c r="AD13" s="17"/>
      <c r="AE13" s="17"/>
    </row>
    <row r="14" spans="2:36" ht="25.8" customHeight="1" x14ac:dyDescent="0.3">
      <c r="B14" s="160"/>
      <c r="C14" s="23" t="s">
        <v>42</v>
      </c>
      <c r="D14" s="69">
        <v>128</v>
      </c>
      <c r="E14" s="31" t="s">
        <v>94</v>
      </c>
      <c r="F14" s="41">
        <f t="shared" si="0"/>
        <v>67</v>
      </c>
      <c r="G14" s="40">
        <f t="shared" si="1"/>
        <v>23</v>
      </c>
      <c r="H14" s="38">
        <f t="shared" si="2"/>
        <v>0.1796875</v>
      </c>
      <c r="I14" s="37">
        <f t="shared" si="3"/>
        <v>105</v>
      </c>
      <c r="J14" s="39">
        <f t="shared" si="4"/>
        <v>0.8203125</v>
      </c>
      <c r="L14" s="31">
        <f t="shared" si="5"/>
        <v>23</v>
      </c>
      <c r="M14" s="27">
        <v>0</v>
      </c>
      <c r="N14" s="24"/>
      <c r="O14" s="103"/>
      <c r="P14" s="24"/>
      <c r="Q14" s="103">
        <v>11</v>
      </c>
      <c r="R14" s="24"/>
      <c r="S14" s="103">
        <v>7</v>
      </c>
      <c r="T14" s="24"/>
      <c r="U14" s="103">
        <v>5</v>
      </c>
      <c r="V14" s="24"/>
      <c r="W14" s="103"/>
      <c r="X14" s="24"/>
      <c r="Y14" s="103"/>
      <c r="Z14" s="24">
        <v>67</v>
      </c>
      <c r="AA14" s="103"/>
      <c r="AB14" s="24">
        <v>61</v>
      </c>
      <c r="AC14" s="103"/>
      <c r="AD14" s="17"/>
      <c r="AE14" s="17"/>
    </row>
    <row r="15" spans="2:36" ht="25.8" customHeight="1" x14ac:dyDescent="0.3">
      <c r="B15" s="161"/>
      <c r="C15" s="23" t="s">
        <v>43</v>
      </c>
      <c r="D15" s="69">
        <v>79</v>
      </c>
      <c r="E15" s="31" t="s">
        <v>94</v>
      </c>
      <c r="F15" s="41">
        <f t="shared" si="0"/>
        <v>79</v>
      </c>
      <c r="G15" s="40">
        <f t="shared" si="1"/>
        <v>79</v>
      </c>
      <c r="H15" s="38">
        <f t="shared" si="2"/>
        <v>1</v>
      </c>
      <c r="I15" s="37">
        <f t="shared" si="3"/>
        <v>0</v>
      </c>
      <c r="J15" s="39">
        <f t="shared" si="4"/>
        <v>0</v>
      </c>
      <c r="L15" s="31">
        <f t="shared" si="5"/>
        <v>79</v>
      </c>
      <c r="M15" s="27">
        <v>54</v>
      </c>
      <c r="N15" s="24">
        <v>25</v>
      </c>
      <c r="O15" s="103">
        <v>25</v>
      </c>
      <c r="P15" s="24"/>
      <c r="Q15" s="103"/>
      <c r="R15" s="24"/>
      <c r="S15" s="103"/>
      <c r="T15" s="24"/>
      <c r="U15" s="103"/>
      <c r="V15" s="24"/>
      <c r="W15" s="103"/>
      <c r="X15" s="24"/>
      <c r="Y15" s="103"/>
      <c r="Z15" s="24"/>
      <c r="AA15" s="103"/>
      <c r="AB15" s="24"/>
      <c r="AC15" s="103"/>
      <c r="AD15" s="17"/>
      <c r="AE15" s="17"/>
    </row>
    <row r="16" spans="2:36" ht="25.8" customHeight="1" x14ac:dyDescent="0.3">
      <c r="B16" s="159">
        <v>3</v>
      </c>
      <c r="C16" s="23" t="s">
        <v>113</v>
      </c>
      <c r="D16" s="69">
        <v>150</v>
      </c>
      <c r="E16" s="31" t="s">
        <v>93</v>
      </c>
      <c r="F16" s="41">
        <f t="shared" si="0"/>
        <v>271</v>
      </c>
      <c r="G16" s="29">
        <f t="shared" si="1"/>
        <v>94</v>
      </c>
      <c r="H16" s="25">
        <f t="shared" si="2"/>
        <v>0.62666666666666671</v>
      </c>
      <c r="I16" s="24">
        <f t="shared" si="3"/>
        <v>56</v>
      </c>
      <c r="J16" s="33">
        <f t="shared" si="4"/>
        <v>0.37333333333333335</v>
      </c>
      <c r="L16" s="31">
        <f t="shared" si="5"/>
        <v>94</v>
      </c>
      <c r="M16" s="27">
        <v>1</v>
      </c>
      <c r="N16" s="24"/>
      <c r="O16" s="103"/>
      <c r="P16" s="24">
        <v>45</v>
      </c>
      <c r="Q16" s="103">
        <v>15</v>
      </c>
      <c r="R16" s="24">
        <v>45</v>
      </c>
      <c r="S16" s="103">
        <v>18</v>
      </c>
      <c r="T16" s="24">
        <v>45</v>
      </c>
      <c r="U16" s="103">
        <v>17</v>
      </c>
      <c r="V16" s="24">
        <v>45</v>
      </c>
      <c r="W16" s="103">
        <v>5</v>
      </c>
      <c r="X16" s="24">
        <v>45</v>
      </c>
      <c r="Y16" s="103">
        <v>20</v>
      </c>
      <c r="Z16" s="24">
        <v>45</v>
      </c>
      <c r="AA16" s="103">
        <v>18</v>
      </c>
      <c r="AB16" s="24">
        <v>20</v>
      </c>
      <c r="AC16" s="103"/>
      <c r="AD16" s="17"/>
      <c r="AE16" s="17"/>
      <c r="AH16" s="119">
        <f>D15-15</f>
        <v>64</v>
      </c>
      <c r="AJ16" s="18">
        <v>17</v>
      </c>
    </row>
    <row r="17" spans="2:34" ht="25.8" customHeight="1" thickBot="1" x14ac:dyDescent="0.35">
      <c r="B17" s="199"/>
      <c r="C17" s="36" t="s">
        <v>114</v>
      </c>
      <c r="D17" s="121">
        <v>141</v>
      </c>
      <c r="E17" s="122" t="s">
        <v>115</v>
      </c>
      <c r="F17" s="41">
        <f t="shared" si="0"/>
        <v>0</v>
      </c>
      <c r="G17" s="29">
        <f t="shared" ref="G17" si="6">L17</f>
        <v>91</v>
      </c>
      <c r="H17" s="25">
        <f t="shared" ref="H17" si="7">G17/D17</f>
        <v>0.64539007092198586</v>
      </c>
      <c r="I17" s="24">
        <f t="shared" ref="I17" si="8">D17-G17</f>
        <v>50</v>
      </c>
      <c r="J17" s="33">
        <f t="shared" ref="J17" si="9">I17/D17</f>
        <v>0.3546099290780142</v>
      </c>
      <c r="L17" s="31">
        <f t="shared" si="5"/>
        <v>91</v>
      </c>
      <c r="M17" s="27"/>
      <c r="N17" s="24"/>
      <c r="O17" s="103"/>
      <c r="P17" s="24"/>
      <c r="Q17" s="103"/>
      <c r="R17" s="24"/>
      <c r="S17" s="103">
        <v>17</v>
      </c>
      <c r="T17" s="24"/>
      <c r="U17" s="103">
        <v>19</v>
      </c>
      <c r="V17" s="24"/>
      <c r="W17" s="103">
        <v>10</v>
      </c>
      <c r="X17" s="24"/>
      <c r="Y17" s="103">
        <v>22</v>
      </c>
      <c r="Z17" s="24"/>
      <c r="AA17" s="103">
        <v>23</v>
      </c>
      <c r="AB17" s="24"/>
      <c r="AC17" s="103"/>
      <c r="AD17" s="17"/>
      <c r="AE17" s="17"/>
      <c r="AH17" s="119"/>
    </row>
    <row r="18" spans="2:34" ht="25.8" customHeight="1" thickBot="1" x14ac:dyDescent="0.35">
      <c r="B18" s="133"/>
      <c r="C18" s="134" t="s">
        <v>17</v>
      </c>
      <c r="D18" s="135">
        <f>SUM(D6:D17)</f>
        <v>1840</v>
      </c>
      <c r="E18" s="136"/>
      <c r="F18" s="137">
        <f>SUM(F6:F17)</f>
        <v>1670</v>
      </c>
      <c r="G18" s="138">
        <f t="shared" si="1"/>
        <v>1097</v>
      </c>
      <c r="H18" s="139">
        <f t="shared" si="2"/>
        <v>0.59619565217391302</v>
      </c>
      <c r="I18" s="140">
        <f t="shared" si="3"/>
        <v>743</v>
      </c>
      <c r="J18" s="141">
        <f t="shared" si="4"/>
        <v>0.40380434782608693</v>
      </c>
      <c r="K18" s="21"/>
      <c r="L18" s="95">
        <f>SUM(L6:L17)</f>
        <v>1097</v>
      </c>
      <c r="M18" s="118">
        <f t="shared" ref="M18:AC18" si="10">SUM(M6:M17)</f>
        <v>335</v>
      </c>
      <c r="N18" s="20">
        <f t="shared" si="10"/>
        <v>75</v>
      </c>
      <c r="O18" s="143">
        <f t="shared" si="10"/>
        <v>75</v>
      </c>
      <c r="P18" s="20">
        <f t="shared" si="10"/>
        <v>210</v>
      </c>
      <c r="Q18" s="143">
        <f t="shared" si="10"/>
        <v>117</v>
      </c>
      <c r="R18" s="20">
        <f t="shared" si="10"/>
        <v>210</v>
      </c>
      <c r="S18" s="143">
        <f t="shared" si="10"/>
        <v>130</v>
      </c>
      <c r="T18" s="20">
        <f t="shared" si="10"/>
        <v>210</v>
      </c>
      <c r="U18" s="143">
        <f t="shared" si="10"/>
        <v>109</v>
      </c>
      <c r="V18" s="20">
        <f t="shared" si="10"/>
        <v>210</v>
      </c>
      <c r="W18" s="143">
        <f t="shared" si="10"/>
        <v>54</v>
      </c>
      <c r="X18" s="20">
        <f t="shared" si="10"/>
        <v>210</v>
      </c>
      <c r="Y18" s="143">
        <f t="shared" si="10"/>
        <v>128</v>
      </c>
      <c r="Z18" s="20">
        <f t="shared" si="10"/>
        <v>210</v>
      </c>
      <c r="AA18" s="143">
        <f t="shared" si="10"/>
        <v>149</v>
      </c>
      <c r="AB18" s="20">
        <f t="shared" si="10"/>
        <v>170</v>
      </c>
      <c r="AC18" s="143">
        <f t="shared" si="10"/>
        <v>0</v>
      </c>
      <c r="AD18" s="17"/>
      <c r="AE18" s="17"/>
    </row>
    <row r="19" spans="2:34" ht="25.8" customHeight="1" thickBot="1" x14ac:dyDescent="0.35">
      <c r="B19" s="142"/>
      <c r="C19" s="49"/>
      <c r="D19" s="71"/>
      <c r="E19" s="87" t="s">
        <v>123</v>
      </c>
      <c r="F19" s="144">
        <f>F18-G18</f>
        <v>573</v>
      </c>
      <c r="G19" s="50"/>
      <c r="H19" s="51"/>
      <c r="I19" s="50"/>
      <c r="J19" s="52"/>
      <c r="K19" s="21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7"/>
      <c r="AE19" s="17"/>
    </row>
    <row r="20" spans="2:34" ht="25.8" customHeight="1" thickBot="1" x14ac:dyDescent="0.35">
      <c r="C20" s="89"/>
      <c r="D20" s="90"/>
      <c r="E20" s="90"/>
      <c r="F20" s="90"/>
      <c r="G20" s="90"/>
      <c r="H20" s="90"/>
      <c r="I20" s="90"/>
      <c r="J20" s="90"/>
      <c r="K20" s="21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1"/>
      <c r="AE20" s="91"/>
    </row>
    <row r="21" spans="2:34" ht="25.8" customHeight="1" x14ac:dyDescent="0.3">
      <c r="B21" s="96"/>
      <c r="C21" s="97" t="s">
        <v>104</v>
      </c>
      <c r="D21" s="98">
        <f>D11+D12+D15+D14</f>
        <v>586</v>
      </c>
      <c r="E21" s="109" t="s">
        <v>107</v>
      </c>
      <c r="F21" s="109"/>
      <c r="G21" s="98">
        <f>L21</f>
        <v>263</v>
      </c>
      <c r="H21" s="106">
        <f>G21/D21</f>
        <v>0.44880546075085326</v>
      </c>
      <c r="I21" s="98">
        <f>D21-G21</f>
        <v>323</v>
      </c>
      <c r="J21" s="107">
        <f>I21/D21</f>
        <v>0.55119453924914674</v>
      </c>
      <c r="L21" s="113">
        <f>L11+L12+L15+L14</f>
        <v>263</v>
      </c>
      <c r="M21" s="116">
        <f>M11+M12+M15+M14</f>
        <v>65</v>
      </c>
      <c r="N21" s="27">
        <v>40</v>
      </c>
      <c r="O21" s="103">
        <f>O11+O12+O15+O14</f>
        <v>34</v>
      </c>
      <c r="P21" s="24">
        <v>70</v>
      </c>
      <c r="Q21" s="103">
        <f>Q11+Q12+Q15+Q14</f>
        <v>32</v>
      </c>
      <c r="R21" s="24">
        <v>70</v>
      </c>
      <c r="S21" s="103">
        <f>S11+S12+S15+S14</f>
        <v>37</v>
      </c>
      <c r="T21" s="24">
        <v>70</v>
      </c>
      <c r="U21" s="103">
        <f>U11+U12+U15+U14</f>
        <v>27</v>
      </c>
      <c r="V21" s="24">
        <v>70</v>
      </c>
      <c r="W21" s="103">
        <f>W11+W12+W15+W14</f>
        <v>0</v>
      </c>
      <c r="X21" s="24">
        <v>70</v>
      </c>
      <c r="Y21" s="103">
        <f>Y11+Y12+Y15+Y14</f>
        <v>25</v>
      </c>
      <c r="Z21" s="24">
        <v>70</v>
      </c>
      <c r="AA21" s="103">
        <f>AA11+AA12+AA15+AA14</f>
        <v>43</v>
      </c>
      <c r="AB21" s="24">
        <v>61</v>
      </c>
      <c r="AC21" s="103">
        <f>AC11+AC12+AC15+AC14</f>
        <v>0</v>
      </c>
      <c r="AD21" s="17"/>
      <c r="AE21" s="17">
        <f>N21+P21+R21+T21+V21+X21+Z21+AB21</f>
        <v>521</v>
      </c>
    </row>
    <row r="22" spans="2:34" ht="25.8" customHeight="1" x14ac:dyDescent="0.3">
      <c r="B22" s="32"/>
      <c r="C22" s="92" t="s">
        <v>100</v>
      </c>
      <c r="D22" s="24">
        <f>D16</f>
        <v>150</v>
      </c>
      <c r="E22" s="93" t="s">
        <v>117</v>
      </c>
      <c r="F22" s="93"/>
      <c r="G22" s="24">
        <f t="shared" ref="G22:G26" si="11">L22</f>
        <v>94</v>
      </c>
      <c r="H22" s="25">
        <f t="shared" ref="H22:H26" si="12">G22/D22</f>
        <v>0.62666666666666671</v>
      </c>
      <c r="I22" s="24">
        <f t="shared" ref="I22:I26" si="13">D22-G22</f>
        <v>56</v>
      </c>
      <c r="J22" s="33">
        <f t="shared" ref="J22:J26" si="14">I22/D22</f>
        <v>0.37333333333333335</v>
      </c>
      <c r="L22" s="114">
        <f>L16</f>
        <v>94</v>
      </c>
      <c r="M22" s="116">
        <f>M16</f>
        <v>1</v>
      </c>
      <c r="N22" s="27">
        <v>0</v>
      </c>
      <c r="O22" s="103">
        <f>O16</f>
        <v>0</v>
      </c>
      <c r="P22" s="24">
        <v>45</v>
      </c>
      <c r="Q22" s="103">
        <f>Q16</f>
        <v>15</v>
      </c>
      <c r="R22" s="24">
        <v>45</v>
      </c>
      <c r="S22" s="103">
        <f>S16</f>
        <v>18</v>
      </c>
      <c r="T22" s="24">
        <v>45</v>
      </c>
      <c r="U22" s="103">
        <f>U16</f>
        <v>17</v>
      </c>
      <c r="V22" s="24">
        <v>45</v>
      </c>
      <c r="W22" s="103">
        <f>W16</f>
        <v>5</v>
      </c>
      <c r="X22" s="24">
        <v>45</v>
      </c>
      <c r="Y22" s="103">
        <f>Y16</f>
        <v>20</v>
      </c>
      <c r="Z22" s="24">
        <v>45</v>
      </c>
      <c r="AA22" s="103">
        <f>AA16</f>
        <v>18</v>
      </c>
      <c r="AB22" s="24">
        <v>20</v>
      </c>
      <c r="AC22" s="103">
        <f>AC16</f>
        <v>0</v>
      </c>
      <c r="AD22" s="17"/>
      <c r="AE22" s="17">
        <f t="shared" ref="AE22:AE26" si="15">N22+P22+R22+T22+V22+X22+Z22+AB22</f>
        <v>290</v>
      </c>
    </row>
    <row r="23" spans="2:34" ht="25.8" customHeight="1" x14ac:dyDescent="0.3">
      <c r="B23" s="32"/>
      <c r="C23" s="92" t="s">
        <v>101</v>
      </c>
      <c r="D23" s="24">
        <f>D9+D10+D13</f>
        <v>379</v>
      </c>
      <c r="E23" s="93" t="s">
        <v>106</v>
      </c>
      <c r="F23" s="93"/>
      <c r="G23" s="24">
        <f t="shared" si="11"/>
        <v>242</v>
      </c>
      <c r="H23" s="25">
        <f t="shared" si="12"/>
        <v>0.63852242744063326</v>
      </c>
      <c r="I23" s="24">
        <f t="shared" si="13"/>
        <v>137</v>
      </c>
      <c r="J23" s="33">
        <f t="shared" si="14"/>
        <v>0.36147757255936674</v>
      </c>
      <c r="L23" s="114">
        <f>L9+L10+L13</f>
        <v>242</v>
      </c>
      <c r="M23" s="116">
        <f>M9+M10+M13</f>
        <v>0</v>
      </c>
      <c r="N23" s="27">
        <v>0</v>
      </c>
      <c r="O23" s="103">
        <f>O9+O10+O13</f>
        <v>0</v>
      </c>
      <c r="P23" s="24">
        <v>55</v>
      </c>
      <c r="Q23" s="103">
        <f>Q9+Q10+Q13</f>
        <v>45</v>
      </c>
      <c r="R23" s="24">
        <v>55</v>
      </c>
      <c r="S23" s="103">
        <f>S9+S10+S13</f>
        <v>48</v>
      </c>
      <c r="T23" s="24">
        <v>55</v>
      </c>
      <c r="U23" s="103">
        <f>U9+U10+U13</f>
        <v>36</v>
      </c>
      <c r="V23" s="24">
        <v>55</v>
      </c>
      <c r="W23" s="103">
        <f>W9+W10+W13</f>
        <v>29</v>
      </c>
      <c r="X23" s="24">
        <v>55</v>
      </c>
      <c r="Y23" s="103">
        <f>Y9+Y10+Y13</f>
        <v>40</v>
      </c>
      <c r="Z23" s="24">
        <v>55</v>
      </c>
      <c r="AA23" s="103">
        <f>AA9+AA10+AA13</f>
        <v>44</v>
      </c>
      <c r="AB23" s="24">
        <v>49</v>
      </c>
      <c r="AC23" s="103">
        <f>AC9+AC10+AC13</f>
        <v>0</v>
      </c>
      <c r="AD23" s="17"/>
      <c r="AE23" s="17">
        <f t="shared" si="15"/>
        <v>379</v>
      </c>
    </row>
    <row r="24" spans="2:34" ht="25.8" customHeight="1" x14ac:dyDescent="0.3">
      <c r="B24" s="32"/>
      <c r="C24" s="92" t="s">
        <v>96</v>
      </c>
      <c r="D24" s="24">
        <f>D6+D7+D8</f>
        <v>584</v>
      </c>
      <c r="E24" s="93" t="s">
        <v>105</v>
      </c>
      <c r="F24" s="93"/>
      <c r="G24" s="24">
        <f t="shared" si="11"/>
        <v>407</v>
      </c>
      <c r="H24" s="25">
        <f t="shared" si="12"/>
        <v>0.69691780821917804</v>
      </c>
      <c r="I24" s="24">
        <f t="shared" si="13"/>
        <v>177</v>
      </c>
      <c r="J24" s="33">
        <f t="shared" si="14"/>
        <v>0.30308219178082191</v>
      </c>
      <c r="L24" s="114">
        <f>L6+L7+L8</f>
        <v>407</v>
      </c>
      <c r="M24" s="116">
        <f>M6+M7+M8</f>
        <v>269</v>
      </c>
      <c r="N24" s="27">
        <v>35</v>
      </c>
      <c r="O24" s="103">
        <f>O6+O7+O8</f>
        <v>41</v>
      </c>
      <c r="P24" s="24">
        <v>40</v>
      </c>
      <c r="Q24" s="103">
        <f>Q6+Q7+Q8</f>
        <v>25</v>
      </c>
      <c r="R24" s="24">
        <v>40</v>
      </c>
      <c r="S24" s="103">
        <f>S6+S7+S8</f>
        <v>10</v>
      </c>
      <c r="T24" s="24">
        <v>40</v>
      </c>
      <c r="U24" s="103">
        <f>U6+U7+U8</f>
        <v>10</v>
      </c>
      <c r="V24" s="24">
        <v>40</v>
      </c>
      <c r="W24" s="103">
        <f>W6+W7+W8</f>
        <v>10</v>
      </c>
      <c r="X24" s="24">
        <v>40</v>
      </c>
      <c r="Y24" s="103">
        <f>Y6+Y7+Y8</f>
        <v>21</v>
      </c>
      <c r="Z24" s="24">
        <v>40</v>
      </c>
      <c r="AA24" s="103">
        <f>AA6+AA7+AA8</f>
        <v>21</v>
      </c>
      <c r="AB24" s="24">
        <v>40</v>
      </c>
      <c r="AC24" s="103">
        <f>AC6+AC7+AC8</f>
        <v>0</v>
      </c>
      <c r="AD24" s="17"/>
      <c r="AE24" s="17">
        <f t="shared" si="15"/>
        <v>315</v>
      </c>
    </row>
    <row r="25" spans="2:34" ht="25.8" customHeight="1" x14ac:dyDescent="0.3">
      <c r="B25" s="34"/>
      <c r="C25" s="123" t="s">
        <v>116</v>
      </c>
      <c r="D25" s="44">
        <f>D17</f>
        <v>141</v>
      </c>
      <c r="E25" s="93" t="s">
        <v>118</v>
      </c>
      <c r="F25" s="93"/>
      <c r="G25" s="24">
        <f t="shared" ref="G25" si="16">L25</f>
        <v>91</v>
      </c>
      <c r="H25" s="25">
        <f t="shared" ref="H25" si="17">G25/D25</f>
        <v>0.64539007092198586</v>
      </c>
      <c r="I25" s="24">
        <f t="shared" ref="I25" si="18">D25-G25</f>
        <v>50</v>
      </c>
      <c r="J25" s="33">
        <f t="shared" ref="J25" si="19">I25/D25</f>
        <v>0.3546099290780142</v>
      </c>
      <c r="L25" s="124">
        <f t="shared" ref="L25:AC25" si="20">L17</f>
        <v>91</v>
      </c>
      <c r="M25" s="116">
        <f t="shared" si="20"/>
        <v>0</v>
      </c>
      <c r="N25" s="27">
        <f t="shared" si="20"/>
        <v>0</v>
      </c>
      <c r="O25" s="125">
        <f t="shared" si="20"/>
        <v>0</v>
      </c>
      <c r="P25" s="27">
        <f t="shared" si="20"/>
        <v>0</v>
      </c>
      <c r="Q25" s="125">
        <f t="shared" si="20"/>
        <v>0</v>
      </c>
      <c r="R25" s="27">
        <f t="shared" si="20"/>
        <v>0</v>
      </c>
      <c r="S25" s="125">
        <f t="shared" si="20"/>
        <v>17</v>
      </c>
      <c r="T25" s="27">
        <f t="shared" si="20"/>
        <v>0</v>
      </c>
      <c r="U25" s="125">
        <f t="shared" si="20"/>
        <v>19</v>
      </c>
      <c r="V25" s="27">
        <f t="shared" si="20"/>
        <v>0</v>
      </c>
      <c r="W25" s="125">
        <f t="shared" si="20"/>
        <v>10</v>
      </c>
      <c r="X25" s="27">
        <f t="shared" si="20"/>
        <v>0</v>
      </c>
      <c r="Y25" s="125">
        <f t="shared" si="20"/>
        <v>22</v>
      </c>
      <c r="Z25" s="27">
        <f t="shared" si="20"/>
        <v>0</v>
      </c>
      <c r="AA25" s="125">
        <f t="shared" si="20"/>
        <v>23</v>
      </c>
      <c r="AB25" s="27">
        <f t="shared" si="20"/>
        <v>0</v>
      </c>
      <c r="AC25" s="125">
        <f t="shared" si="20"/>
        <v>0</v>
      </c>
      <c r="AD25" s="17"/>
      <c r="AE25" s="17"/>
    </row>
    <row r="26" spans="2:34" s="21" customFormat="1" ht="25.8" customHeight="1" thickBot="1" x14ac:dyDescent="0.35">
      <c r="B26" s="99"/>
      <c r="C26" s="100" t="s">
        <v>17</v>
      </c>
      <c r="D26" s="88">
        <f>SUM(D21:D25)</f>
        <v>1840</v>
      </c>
      <c r="E26" s="108"/>
      <c r="F26" s="108"/>
      <c r="G26" s="110">
        <f t="shared" si="11"/>
        <v>1097</v>
      </c>
      <c r="H26" s="111">
        <f t="shared" si="12"/>
        <v>0.59619565217391302</v>
      </c>
      <c r="I26" s="110">
        <f t="shared" si="13"/>
        <v>743</v>
      </c>
      <c r="J26" s="112">
        <f t="shared" si="14"/>
        <v>0.40380434782608693</v>
      </c>
      <c r="L26" s="115">
        <f t="shared" ref="L26:AC26" si="21">SUM(L21:L25)</f>
        <v>1097</v>
      </c>
      <c r="M26" s="117">
        <f t="shared" si="21"/>
        <v>335</v>
      </c>
      <c r="N26" s="28">
        <f t="shared" si="21"/>
        <v>75</v>
      </c>
      <c r="O26" s="104">
        <f t="shared" si="21"/>
        <v>75</v>
      </c>
      <c r="P26" s="28">
        <f t="shared" si="21"/>
        <v>210</v>
      </c>
      <c r="Q26" s="104">
        <f t="shared" si="21"/>
        <v>117</v>
      </c>
      <c r="R26" s="28">
        <f t="shared" si="21"/>
        <v>210</v>
      </c>
      <c r="S26" s="104">
        <f t="shared" si="21"/>
        <v>130</v>
      </c>
      <c r="T26" s="28">
        <f t="shared" si="21"/>
        <v>210</v>
      </c>
      <c r="U26" s="104">
        <f t="shared" si="21"/>
        <v>109</v>
      </c>
      <c r="V26" s="28">
        <f t="shared" si="21"/>
        <v>210</v>
      </c>
      <c r="W26" s="104">
        <f t="shared" si="21"/>
        <v>54</v>
      </c>
      <c r="X26" s="28">
        <f t="shared" si="21"/>
        <v>210</v>
      </c>
      <c r="Y26" s="104">
        <f t="shared" si="21"/>
        <v>128</v>
      </c>
      <c r="Z26" s="28">
        <f t="shared" si="21"/>
        <v>210</v>
      </c>
      <c r="AA26" s="104">
        <f t="shared" si="21"/>
        <v>149</v>
      </c>
      <c r="AB26" s="28">
        <f t="shared" si="21"/>
        <v>170</v>
      </c>
      <c r="AC26" s="104">
        <f t="shared" si="21"/>
        <v>0</v>
      </c>
      <c r="AD26" s="83"/>
      <c r="AE26" s="83">
        <f t="shared" si="15"/>
        <v>1505</v>
      </c>
    </row>
    <row r="27" spans="2:34" ht="25.8" customHeight="1" x14ac:dyDescent="0.3">
      <c r="L27" s="17"/>
      <c r="M27" s="17"/>
      <c r="N27" s="17"/>
      <c r="O27" s="105"/>
      <c r="P27" s="17"/>
      <c r="Q27" s="105"/>
      <c r="R27" s="17"/>
      <c r="S27" s="105"/>
      <c r="T27" s="17"/>
      <c r="U27" s="105"/>
      <c r="V27" s="17"/>
      <c r="W27" s="105"/>
      <c r="X27" s="17"/>
      <c r="Y27" s="105"/>
      <c r="Z27" s="17"/>
      <c r="AA27" s="105"/>
      <c r="AB27" s="17"/>
      <c r="AC27" s="105"/>
      <c r="AD27" s="17"/>
      <c r="AE27" s="17"/>
    </row>
    <row r="28" spans="2:34" ht="25.8" customHeight="1" x14ac:dyDescent="0.3">
      <c r="L28" s="17"/>
      <c r="M28" s="17"/>
      <c r="N28" s="17"/>
      <c r="O28" s="105"/>
      <c r="P28" s="17"/>
      <c r="Q28" s="105"/>
      <c r="R28" s="126" t="s">
        <v>119</v>
      </c>
      <c r="S28" s="105">
        <f>D26-M26-N26-P26-R26</f>
        <v>1010</v>
      </c>
      <c r="T28" s="17"/>
      <c r="U28" s="105"/>
      <c r="V28" s="17"/>
      <c r="W28" s="105"/>
      <c r="X28" s="17"/>
      <c r="Y28" s="105"/>
      <c r="Z28" s="17"/>
      <c r="AA28" s="105"/>
      <c r="AB28" s="17"/>
      <c r="AC28" s="105"/>
      <c r="AD28" s="17"/>
      <c r="AE28" s="17"/>
    </row>
    <row r="29" spans="2:34" ht="25.8" customHeight="1" x14ac:dyDescent="0.3">
      <c r="R29" s="127" t="s">
        <v>120</v>
      </c>
      <c r="S29" s="128">
        <f>D26-G26</f>
        <v>743</v>
      </c>
    </row>
    <row r="30" spans="2:34" ht="25.8" customHeight="1" x14ac:dyDescent="0.3">
      <c r="R30" s="129" t="s">
        <v>121</v>
      </c>
      <c r="S30" s="130">
        <f>S29-S28</f>
        <v>-267</v>
      </c>
    </row>
    <row r="31" spans="2:34" ht="25.8" customHeight="1" x14ac:dyDescent="0.3">
      <c r="T31" s="131"/>
    </row>
    <row r="33" spans="3:4" ht="25.8" customHeight="1" x14ac:dyDescent="0.3">
      <c r="C33" s="79" t="s">
        <v>104</v>
      </c>
      <c r="D33" s="84" t="s">
        <v>97</v>
      </c>
    </row>
    <row r="34" spans="3:4" ht="25.8" customHeight="1" x14ac:dyDescent="0.3">
      <c r="C34" s="79" t="s">
        <v>100</v>
      </c>
      <c r="D34" s="84" t="s">
        <v>98</v>
      </c>
    </row>
    <row r="35" spans="3:4" ht="25.8" customHeight="1" x14ac:dyDescent="0.3">
      <c r="C35" s="79" t="s">
        <v>101</v>
      </c>
      <c r="D35" s="84" t="s">
        <v>99</v>
      </c>
    </row>
  </sheetData>
  <mergeCells count="21">
    <mergeCell ref="B16:B17"/>
    <mergeCell ref="AB4:AC4"/>
    <mergeCell ref="B7:B15"/>
    <mergeCell ref="V4:W4"/>
    <mergeCell ref="T4:U4"/>
    <mergeCell ref="B3:B5"/>
    <mergeCell ref="C3:C5"/>
    <mergeCell ref="D3:D5"/>
    <mergeCell ref="N3:AC3"/>
    <mergeCell ref="L3:L5"/>
    <mergeCell ref="E3:E5"/>
    <mergeCell ref="R4:S4"/>
    <mergeCell ref="P4:Q4"/>
    <mergeCell ref="N4:O4"/>
    <mergeCell ref="X4:Y4"/>
    <mergeCell ref="G3:J3"/>
    <mergeCell ref="G4:H4"/>
    <mergeCell ref="I4:J4"/>
    <mergeCell ref="Z4:AA4"/>
    <mergeCell ref="M3:M5"/>
    <mergeCell ref="F3:F5"/>
  </mergeCells>
  <printOptions horizontalCentered="1"/>
  <pageMargins left="0.7" right="0.7" top="0.5" bottom="0.5" header="0.3" footer="0.3"/>
  <pageSetup paperSize="9" scale="3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785A-4D64-4A90-B589-3DF456D40E0E}">
  <sheetPr>
    <pageSetUpPr fitToPage="1"/>
  </sheetPr>
  <dimension ref="B1:AJ35"/>
  <sheetViews>
    <sheetView zoomScale="55" zoomScaleNormal="55" zoomScaleSheetLayoutView="130" workbookViewId="0">
      <pane xSplit="11" ySplit="1" topLeftCell="L2" activePane="bottomRight" state="frozen"/>
      <selection pane="topRight" activeCell="M1" sqref="M1"/>
      <selection pane="bottomLeft" activeCell="A7" sqref="A7"/>
      <selection pane="bottomRight" activeCell="AE23" sqref="AE23"/>
    </sheetView>
  </sheetViews>
  <sheetFormatPr defaultColWidth="8.88671875" defaultRowHeight="25.8" customHeight="1" x14ac:dyDescent="0.3"/>
  <cols>
    <col min="1" max="1" width="2.33203125" style="18" customWidth="1"/>
    <col min="2" max="2" width="4.33203125" style="18" customWidth="1"/>
    <col min="3" max="3" width="28.77734375" style="16" customWidth="1"/>
    <col min="4" max="4" width="9.5546875" style="17" customWidth="1"/>
    <col min="5" max="5" width="16.21875" style="17" customWidth="1"/>
    <col min="6" max="6" width="10.109375" style="17" customWidth="1"/>
    <col min="7" max="10" width="10.5546875" style="17" customWidth="1"/>
    <col min="11" max="11" width="2.5546875" style="18" customWidth="1"/>
    <col min="12" max="13" width="13.5546875" style="18" customWidth="1"/>
    <col min="14" max="14" width="8.5546875" style="18" customWidth="1"/>
    <col min="15" max="15" width="8.5546875" style="101" customWidth="1"/>
    <col min="16" max="16" width="8.5546875" style="18" customWidth="1"/>
    <col min="17" max="17" width="8.5546875" style="101" customWidth="1"/>
    <col min="18" max="18" width="8.5546875" style="18" customWidth="1"/>
    <col min="19" max="19" width="8.5546875" style="101" customWidth="1"/>
    <col min="20" max="20" width="8.5546875" style="18" customWidth="1"/>
    <col min="21" max="21" width="8.5546875" style="101" customWidth="1"/>
    <col min="22" max="22" width="8.5546875" style="18" customWidth="1"/>
    <col min="23" max="23" width="8.5546875" style="101" customWidth="1"/>
    <col min="24" max="24" width="8.5546875" style="18" customWidth="1"/>
    <col min="25" max="25" width="8.5546875" style="101" customWidth="1"/>
    <col min="26" max="26" width="8.5546875" style="18" customWidth="1"/>
    <col min="27" max="27" width="8.5546875" style="101" customWidth="1"/>
    <col min="28" max="28" width="8.5546875" style="18" customWidth="1"/>
    <col min="29" max="29" width="8.5546875" style="101" customWidth="1"/>
    <col min="30" max="16384" width="8.88671875" style="18"/>
  </cols>
  <sheetData>
    <row r="1" spans="2:36" ht="25.8" customHeight="1" x14ac:dyDescent="0.3">
      <c r="B1" s="75" t="s">
        <v>75</v>
      </c>
    </row>
    <row r="2" spans="2:36" ht="11.25" customHeight="1" thickBot="1" x14ac:dyDescent="0.35"/>
    <row r="3" spans="2:36" ht="25.8" customHeight="1" x14ac:dyDescent="0.3">
      <c r="B3" s="173" t="s">
        <v>30</v>
      </c>
      <c r="C3" s="176" t="s">
        <v>31</v>
      </c>
      <c r="D3" s="179" t="s">
        <v>32</v>
      </c>
      <c r="E3" s="196" t="s">
        <v>92</v>
      </c>
      <c r="F3" s="196" t="s">
        <v>122</v>
      </c>
      <c r="G3" s="182" t="s">
        <v>108</v>
      </c>
      <c r="H3" s="183"/>
      <c r="I3" s="183"/>
      <c r="J3" s="184"/>
      <c r="K3" s="21"/>
      <c r="L3" s="202" t="s">
        <v>110</v>
      </c>
      <c r="M3" s="195" t="s">
        <v>111</v>
      </c>
      <c r="N3" s="200" t="s">
        <v>112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</row>
    <row r="4" spans="2:36" ht="25.8" customHeight="1" x14ac:dyDescent="0.3">
      <c r="B4" s="174"/>
      <c r="C4" s="177"/>
      <c r="D4" s="180"/>
      <c r="E4" s="197"/>
      <c r="F4" s="197"/>
      <c r="G4" s="165" t="s">
        <v>109</v>
      </c>
      <c r="H4" s="166"/>
      <c r="I4" s="167" t="s">
        <v>59</v>
      </c>
      <c r="J4" s="168"/>
      <c r="K4" s="21"/>
      <c r="L4" s="203"/>
      <c r="M4" s="195"/>
      <c r="N4" s="204">
        <v>45588</v>
      </c>
      <c r="O4" s="194"/>
      <c r="P4" s="194">
        <v>45589</v>
      </c>
      <c r="Q4" s="194"/>
      <c r="R4" s="194">
        <v>45590</v>
      </c>
      <c r="S4" s="194"/>
      <c r="T4" s="194">
        <v>45591</v>
      </c>
      <c r="U4" s="194"/>
      <c r="V4" s="194">
        <v>45592</v>
      </c>
      <c r="W4" s="194"/>
      <c r="X4" s="194">
        <v>45593</v>
      </c>
      <c r="Y4" s="194"/>
      <c r="Z4" s="194">
        <v>45594</v>
      </c>
      <c r="AA4" s="194"/>
      <c r="AB4" s="194">
        <v>45595</v>
      </c>
      <c r="AC4" s="194"/>
    </row>
    <row r="5" spans="2:36" ht="25.8" customHeight="1" thickBot="1" x14ac:dyDescent="0.35">
      <c r="B5" s="175"/>
      <c r="C5" s="178"/>
      <c r="D5" s="181"/>
      <c r="E5" s="198"/>
      <c r="F5" s="198"/>
      <c r="G5" s="72" t="s">
        <v>52</v>
      </c>
      <c r="H5" s="62" t="s">
        <v>6</v>
      </c>
      <c r="I5" s="61" t="s">
        <v>52</v>
      </c>
      <c r="J5" s="63" t="s">
        <v>6</v>
      </c>
      <c r="K5" s="21"/>
      <c r="L5" s="203"/>
      <c r="M5" s="195"/>
      <c r="N5" s="86" t="s">
        <v>102</v>
      </c>
      <c r="O5" s="102" t="s">
        <v>103</v>
      </c>
      <c r="P5" s="19" t="s">
        <v>102</v>
      </c>
      <c r="Q5" s="102" t="s">
        <v>103</v>
      </c>
      <c r="R5" s="19" t="s">
        <v>102</v>
      </c>
      <c r="S5" s="102" t="s">
        <v>103</v>
      </c>
      <c r="T5" s="19" t="s">
        <v>102</v>
      </c>
      <c r="U5" s="102" t="s">
        <v>103</v>
      </c>
      <c r="V5" s="19" t="s">
        <v>102</v>
      </c>
      <c r="W5" s="102" t="s">
        <v>103</v>
      </c>
      <c r="X5" s="19" t="s">
        <v>102</v>
      </c>
      <c r="Y5" s="102" t="s">
        <v>103</v>
      </c>
      <c r="Z5" s="19" t="s">
        <v>102</v>
      </c>
      <c r="AA5" s="102" t="s">
        <v>103</v>
      </c>
      <c r="AB5" s="19" t="s">
        <v>102</v>
      </c>
      <c r="AC5" s="102" t="s">
        <v>103</v>
      </c>
    </row>
    <row r="6" spans="2:36" ht="25.8" customHeight="1" x14ac:dyDescent="0.3">
      <c r="B6" s="35">
        <v>1</v>
      </c>
      <c r="C6" s="36" t="s">
        <v>34</v>
      </c>
      <c r="D6" s="68">
        <v>50</v>
      </c>
      <c r="E6" s="31" t="s">
        <v>96</v>
      </c>
      <c r="F6" s="41">
        <f>M6+N6+P6+R6+T6+V6+X6</f>
        <v>50</v>
      </c>
      <c r="G6" s="40">
        <f>L6</f>
        <v>50</v>
      </c>
      <c r="H6" s="38">
        <f>G6/D6</f>
        <v>1</v>
      </c>
      <c r="I6" s="37">
        <f>D6-G6</f>
        <v>0</v>
      </c>
      <c r="J6" s="39">
        <f>I6/D6</f>
        <v>0</v>
      </c>
      <c r="L6" s="31">
        <f>O6+Q6+S6+U6+W6+Y6+AA6+AC6+M6</f>
        <v>50</v>
      </c>
      <c r="M6" s="27">
        <v>50</v>
      </c>
      <c r="N6" s="24"/>
      <c r="O6" s="103"/>
      <c r="P6" s="24"/>
      <c r="Q6" s="103"/>
      <c r="R6" s="24"/>
      <c r="S6" s="103"/>
      <c r="T6" s="24"/>
      <c r="U6" s="103"/>
      <c r="V6" s="24"/>
      <c r="W6" s="103"/>
      <c r="X6" s="24"/>
      <c r="Y6" s="103"/>
      <c r="Z6" s="24"/>
      <c r="AA6" s="103"/>
      <c r="AB6" s="24"/>
      <c r="AC6" s="103"/>
      <c r="AD6" s="17"/>
      <c r="AE6" s="17"/>
    </row>
    <row r="7" spans="2:36" ht="25.8" customHeight="1" x14ac:dyDescent="0.3">
      <c r="B7" s="159">
        <v>2</v>
      </c>
      <c r="C7" s="23" t="s">
        <v>35</v>
      </c>
      <c r="D7" s="69">
        <v>227</v>
      </c>
      <c r="E7" s="31" t="s">
        <v>96</v>
      </c>
      <c r="F7" s="41">
        <f t="shared" ref="F7:F17" si="0">M7+N7+P7+R7+T7+V7+X7</f>
        <v>227</v>
      </c>
      <c r="G7" s="40">
        <f t="shared" ref="G7:G18" si="1">L7</f>
        <v>227</v>
      </c>
      <c r="H7" s="38">
        <f t="shared" ref="H7:H18" si="2">G7/D7</f>
        <v>1</v>
      </c>
      <c r="I7" s="37">
        <f t="shared" ref="I7:I18" si="3">D7-G7</f>
        <v>0</v>
      </c>
      <c r="J7" s="39">
        <f t="shared" ref="J7:J18" si="4">I7/D7</f>
        <v>0</v>
      </c>
      <c r="L7" s="31">
        <f t="shared" ref="L7:L17" si="5">O7+Q7+S7+U7+W7+Y7+AA7+AC7+M7</f>
        <v>227</v>
      </c>
      <c r="M7" s="27">
        <v>219</v>
      </c>
      <c r="N7" s="24">
        <v>8</v>
      </c>
      <c r="O7" s="103">
        <v>8</v>
      </c>
      <c r="P7" s="24"/>
      <c r="Q7" s="103"/>
      <c r="R7" s="24"/>
      <c r="S7" s="103"/>
      <c r="T7" s="24"/>
      <c r="U7" s="103"/>
      <c r="V7" s="24"/>
      <c r="W7" s="103"/>
      <c r="X7" s="24"/>
      <c r="Y7" s="103"/>
      <c r="Z7" s="24"/>
      <c r="AA7" s="103"/>
      <c r="AB7" s="24"/>
      <c r="AC7" s="103"/>
      <c r="AD7" s="17"/>
      <c r="AE7" s="17"/>
      <c r="AH7" s="18">
        <v>120</v>
      </c>
      <c r="AI7" s="18">
        <f>1+2+1+7+10+8+1+4+4+3+4</f>
        <v>45</v>
      </c>
      <c r="AJ7" s="120">
        <f>AH7-AI7</f>
        <v>75</v>
      </c>
    </row>
    <row r="8" spans="2:36" ht="25.8" customHeight="1" x14ac:dyDescent="0.3">
      <c r="B8" s="160"/>
      <c r="C8" s="23" t="s">
        <v>36</v>
      </c>
      <c r="D8" s="69">
        <v>307</v>
      </c>
      <c r="E8" s="31" t="s">
        <v>96</v>
      </c>
      <c r="F8" s="41">
        <f t="shared" si="0"/>
        <v>227</v>
      </c>
      <c r="G8" s="40">
        <f t="shared" si="1"/>
        <v>109</v>
      </c>
      <c r="H8" s="38">
        <f t="shared" si="2"/>
        <v>0.35504885993485341</v>
      </c>
      <c r="I8" s="37">
        <f t="shared" si="3"/>
        <v>198</v>
      </c>
      <c r="J8" s="39">
        <f t="shared" si="4"/>
        <v>0.64495114006514653</v>
      </c>
      <c r="L8" s="31">
        <f t="shared" si="5"/>
        <v>109</v>
      </c>
      <c r="M8" s="27">
        <v>0</v>
      </c>
      <c r="N8" s="24">
        <v>27</v>
      </c>
      <c r="O8" s="103">
        <v>33</v>
      </c>
      <c r="P8" s="24">
        <v>40</v>
      </c>
      <c r="Q8" s="103">
        <f>58-33</f>
        <v>25</v>
      </c>
      <c r="R8" s="24">
        <v>40</v>
      </c>
      <c r="S8" s="103">
        <v>10</v>
      </c>
      <c r="T8" s="24">
        <v>40</v>
      </c>
      <c r="U8" s="103">
        <v>10</v>
      </c>
      <c r="V8" s="24">
        <v>40</v>
      </c>
      <c r="W8" s="103">
        <v>10</v>
      </c>
      <c r="X8" s="24">
        <v>40</v>
      </c>
      <c r="Y8" s="103">
        <v>21</v>
      </c>
      <c r="Z8" s="24">
        <v>40</v>
      </c>
      <c r="AA8" s="103"/>
      <c r="AB8" s="24">
        <v>40</v>
      </c>
      <c r="AC8" s="103"/>
      <c r="AD8" s="17"/>
      <c r="AE8" s="17"/>
      <c r="AF8" s="94"/>
    </row>
    <row r="9" spans="2:36" ht="25.8" customHeight="1" x14ac:dyDescent="0.3">
      <c r="B9" s="160"/>
      <c r="C9" s="23" t="s">
        <v>37</v>
      </c>
      <c r="D9" s="69">
        <v>130</v>
      </c>
      <c r="E9" s="31" t="s">
        <v>95</v>
      </c>
      <c r="F9" s="41">
        <f t="shared" si="0"/>
        <v>130</v>
      </c>
      <c r="G9" s="40">
        <f t="shared" si="1"/>
        <v>25</v>
      </c>
      <c r="H9" s="38">
        <f t="shared" si="2"/>
        <v>0.19230769230769232</v>
      </c>
      <c r="I9" s="37">
        <f t="shared" si="3"/>
        <v>105</v>
      </c>
      <c r="J9" s="39">
        <f t="shared" si="4"/>
        <v>0.80769230769230771</v>
      </c>
      <c r="L9" s="31">
        <f t="shared" si="5"/>
        <v>25</v>
      </c>
      <c r="M9" s="27">
        <v>0</v>
      </c>
      <c r="N9" s="24"/>
      <c r="O9" s="103"/>
      <c r="P9" s="24">
        <v>55</v>
      </c>
      <c r="Q9" s="103">
        <v>5</v>
      </c>
      <c r="R9" s="24">
        <v>55</v>
      </c>
      <c r="S9" s="103">
        <v>6</v>
      </c>
      <c r="T9" s="24">
        <v>20</v>
      </c>
      <c r="U9" s="103">
        <v>4</v>
      </c>
      <c r="V9" s="24"/>
      <c r="W9" s="103"/>
      <c r="X9" s="24"/>
      <c r="Y9" s="103">
        <v>10</v>
      </c>
      <c r="Z9" s="24"/>
      <c r="AA9" s="103"/>
      <c r="AB9" s="24"/>
      <c r="AC9" s="103"/>
      <c r="AD9" s="17"/>
      <c r="AE9" s="17"/>
    </row>
    <row r="10" spans="2:36" ht="25.8" customHeight="1" x14ac:dyDescent="0.3">
      <c r="B10" s="160"/>
      <c r="C10" s="23" t="s">
        <v>38</v>
      </c>
      <c r="D10" s="69">
        <v>99</v>
      </c>
      <c r="E10" s="31" t="s">
        <v>95</v>
      </c>
      <c r="F10" s="41">
        <f t="shared" si="0"/>
        <v>99</v>
      </c>
      <c r="G10" s="40">
        <f t="shared" si="1"/>
        <v>61</v>
      </c>
      <c r="H10" s="38">
        <f t="shared" si="2"/>
        <v>0.61616161616161613</v>
      </c>
      <c r="I10" s="37">
        <f t="shared" si="3"/>
        <v>38</v>
      </c>
      <c r="J10" s="39">
        <f t="shared" si="4"/>
        <v>0.38383838383838381</v>
      </c>
      <c r="L10" s="31">
        <f t="shared" si="5"/>
        <v>61</v>
      </c>
      <c r="M10" s="27">
        <v>0</v>
      </c>
      <c r="N10" s="24"/>
      <c r="O10" s="103"/>
      <c r="P10" s="24"/>
      <c r="Q10" s="103">
        <v>15</v>
      </c>
      <c r="R10" s="24"/>
      <c r="S10" s="103">
        <v>16</v>
      </c>
      <c r="T10" s="24">
        <v>35</v>
      </c>
      <c r="U10" s="103"/>
      <c r="V10" s="24">
        <v>55</v>
      </c>
      <c r="W10" s="103">
        <v>17</v>
      </c>
      <c r="X10" s="24">
        <v>9</v>
      </c>
      <c r="Y10" s="103">
        <v>13</v>
      </c>
      <c r="Z10" s="24"/>
      <c r="AA10" s="103"/>
      <c r="AB10" s="24"/>
      <c r="AC10" s="103"/>
      <c r="AD10" s="17"/>
      <c r="AE10" s="17"/>
    </row>
    <row r="11" spans="2:36" ht="25.8" customHeight="1" x14ac:dyDescent="0.3">
      <c r="B11" s="160"/>
      <c r="C11" s="23" t="s">
        <v>39</v>
      </c>
      <c r="D11" s="85">
        <v>216</v>
      </c>
      <c r="E11" s="31" t="s">
        <v>94</v>
      </c>
      <c r="F11" s="41">
        <f t="shared" si="0"/>
        <v>216</v>
      </c>
      <c r="G11" s="40">
        <f t="shared" si="1"/>
        <v>69</v>
      </c>
      <c r="H11" s="38">
        <f t="shared" si="2"/>
        <v>0.31944444444444442</v>
      </c>
      <c r="I11" s="37">
        <f t="shared" si="3"/>
        <v>147</v>
      </c>
      <c r="J11" s="39">
        <f t="shared" si="4"/>
        <v>0.68055555555555558</v>
      </c>
      <c r="L11" s="31">
        <f t="shared" si="5"/>
        <v>69</v>
      </c>
      <c r="M11" s="27">
        <v>8</v>
      </c>
      <c r="N11" s="24">
        <v>15</v>
      </c>
      <c r="O11" s="103">
        <v>4</v>
      </c>
      <c r="P11" s="24">
        <v>40</v>
      </c>
      <c r="Q11" s="103">
        <v>17</v>
      </c>
      <c r="R11" s="24">
        <v>40</v>
      </c>
      <c r="S11" s="103">
        <v>6</v>
      </c>
      <c r="T11" s="24">
        <v>40</v>
      </c>
      <c r="U11" s="103">
        <v>13</v>
      </c>
      <c r="V11" s="24">
        <v>40</v>
      </c>
      <c r="W11" s="103"/>
      <c r="X11" s="24">
        <v>33</v>
      </c>
      <c r="Y11" s="103">
        <v>21</v>
      </c>
      <c r="Z11" s="24"/>
      <c r="AA11" s="103"/>
      <c r="AB11" s="24"/>
      <c r="AC11" s="103"/>
      <c r="AD11" s="17"/>
      <c r="AE11" s="17"/>
    </row>
    <row r="12" spans="2:36" ht="25.8" customHeight="1" x14ac:dyDescent="0.3">
      <c r="B12" s="160"/>
      <c r="C12" s="23" t="s">
        <v>40</v>
      </c>
      <c r="D12" s="85">
        <v>163</v>
      </c>
      <c r="E12" s="31" t="s">
        <v>94</v>
      </c>
      <c r="F12" s="41">
        <f t="shared" si="0"/>
        <v>160</v>
      </c>
      <c r="G12" s="40">
        <f t="shared" si="1"/>
        <v>50</v>
      </c>
      <c r="H12" s="38">
        <f t="shared" si="2"/>
        <v>0.30674846625766872</v>
      </c>
      <c r="I12" s="37">
        <f t="shared" si="3"/>
        <v>113</v>
      </c>
      <c r="J12" s="39">
        <f t="shared" si="4"/>
        <v>0.69325153374233128</v>
      </c>
      <c r="L12" s="31">
        <f t="shared" si="5"/>
        <v>50</v>
      </c>
      <c r="M12" s="27">
        <v>3</v>
      </c>
      <c r="N12" s="24"/>
      <c r="O12" s="103">
        <v>5</v>
      </c>
      <c r="P12" s="24">
        <v>30</v>
      </c>
      <c r="Q12" s="103">
        <v>4</v>
      </c>
      <c r="R12" s="24">
        <v>30</v>
      </c>
      <c r="S12" s="103">
        <v>24</v>
      </c>
      <c r="T12" s="24">
        <v>30</v>
      </c>
      <c r="U12" s="103">
        <v>10</v>
      </c>
      <c r="V12" s="24">
        <v>30</v>
      </c>
      <c r="W12" s="103"/>
      <c r="X12" s="24">
        <v>37</v>
      </c>
      <c r="Y12" s="103">
        <v>4</v>
      </c>
      <c r="Z12" s="24">
        <v>3</v>
      </c>
      <c r="AA12" s="103"/>
      <c r="AB12" s="24"/>
      <c r="AC12" s="103"/>
      <c r="AD12" s="17"/>
      <c r="AE12" s="17"/>
    </row>
    <row r="13" spans="2:36" ht="25.8" customHeight="1" x14ac:dyDescent="0.3">
      <c r="B13" s="160"/>
      <c r="C13" s="23" t="s">
        <v>41</v>
      </c>
      <c r="D13" s="69">
        <v>150</v>
      </c>
      <c r="E13" s="31" t="s">
        <v>95</v>
      </c>
      <c r="F13" s="41">
        <f t="shared" si="0"/>
        <v>46</v>
      </c>
      <c r="G13" s="40">
        <f t="shared" si="1"/>
        <v>91</v>
      </c>
      <c r="H13" s="38">
        <f t="shared" si="2"/>
        <v>0.60666666666666669</v>
      </c>
      <c r="I13" s="37">
        <f t="shared" si="3"/>
        <v>59</v>
      </c>
      <c r="J13" s="39">
        <f t="shared" si="4"/>
        <v>0.39333333333333331</v>
      </c>
      <c r="L13" s="31">
        <f t="shared" si="5"/>
        <v>91</v>
      </c>
      <c r="M13" s="27">
        <v>0</v>
      </c>
      <c r="N13" s="24"/>
      <c r="O13" s="103"/>
      <c r="P13" s="24"/>
      <c r="Q13" s="103">
        <v>25</v>
      </c>
      <c r="R13" s="24"/>
      <c r="S13" s="103">
        <v>26</v>
      </c>
      <c r="T13" s="24"/>
      <c r="U13" s="103">
        <v>11</v>
      </c>
      <c r="V13" s="24"/>
      <c r="W13" s="103">
        <v>12</v>
      </c>
      <c r="X13" s="24">
        <v>46</v>
      </c>
      <c r="Y13" s="103">
        <v>17</v>
      </c>
      <c r="Z13" s="24">
        <v>55</v>
      </c>
      <c r="AA13" s="103"/>
      <c r="AB13" s="24">
        <v>49</v>
      </c>
      <c r="AC13" s="103"/>
      <c r="AD13" s="17"/>
      <c r="AE13" s="17"/>
    </row>
    <row r="14" spans="2:36" ht="25.8" customHeight="1" x14ac:dyDescent="0.3">
      <c r="B14" s="160"/>
      <c r="C14" s="23" t="s">
        <v>42</v>
      </c>
      <c r="D14" s="69">
        <v>128</v>
      </c>
      <c r="E14" s="31" t="s">
        <v>94</v>
      </c>
      <c r="F14" s="41">
        <f t="shared" si="0"/>
        <v>0</v>
      </c>
      <c r="G14" s="40">
        <f t="shared" si="1"/>
        <v>18</v>
      </c>
      <c r="H14" s="38">
        <f t="shared" si="2"/>
        <v>0.140625</v>
      </c>
      <c r="I14" s="37">
        <f t="shared" si="3"/>
        <v>110</v>
      </c>
      <c r="J14" s="39">
        <f t="shared" si="4"/>
        <v>0.859375</v>
      </c>
      <c r="L14" s="31">
        <f t="shared" si="5"/>
        <v>18</v>
      </c>
      <c r="M14" s="27">
        <v>0</v>
      </c>
      <c r="N14" s="24"/>
      <c r="O14" s="103"/>
      <c r="P14" s="24"/>
      <c r="Q14" s="103">
        <v>11</v>
      </c>
      <c r="R14" s="24"/>
      <c r="S14" s="103">
        <v>7</v>
      </c>
      <c r="T14" s="24"/>
      <c r="U14" s="103"/>
      <c r="V14" s="24"/>
      <c r="W14" s="103"/>
      <c r="X14" s="24"/>
      <c r="Y14" s="103"/>
      <c r="Z14" s="24">
        <v>67</v>
      </c>
      <c r="AA14" s="103"/>
      <c r="AB14" s="24">
        <v>61</v>
      </c>
      <c r="AC14" s="103"/>
      <c r="AD14" s="17"/>
      <c r="AE14" s="17"/>
    </row>
    <row r="15" spans="2:36" ht="25.8" customHeight="1" x14ac:dyDescent="0.3">
      <c r="B15" s="161"/>
      <c r="C15" s="23" t="s">
        <v>43</v>
      </c>
      <c r="D15" s="69">
        <v>79</v>
      </c>
      <c r="E15" s="31" t="s">
        <v>94</v>
      </c>
      <c r="F15" s="41">
        <f t="shared" si="0"/>
        <v>79</v>
      </c>
      <c r="G15" s="40">
        <f t="shared" si="1"/>
        <v>79</v>
      </c>
      <c r="H15" s="38">
        <f t="shared" si="2"/>
        <v>1</v>
      </c>
      <c r="I15" s="37">
        <f t="shared" si="3"/>
        <v>0</v>
      </c>
      <c r="J15" s="39">
        <f t="shared" si="4"/>
        <v>0</v>
      </c>
      <c r="L15" s="31">
        <f t="shared" si="5"/>
        <v>79</v>
      </c>
      <c r="M15" s="27">
        <v>54</v>
      </c>
      <c r="N15" s="24">
        <v>25</v>
      </c>
      <c r="O15" s="103">
        <v>25</v>
      </c>
      <c r="P15" s="24"/>
      <c r="Q15" s="103"/>
      <c r="R15" s="24"/>
      <c r="S15" s="103"/>
      <c r="T15" s="24"/>
      <c r="U15" s="103"/>
      <c r="V15" s="24"/>
      <c r="W15" s="103"/>
      <c r="X15" s="24"/>
      <c r="Y15" s="103"/>
      <c r="Z15" s="24"/>
      <c r="AA15" s="103"/>
      <c r="AB15" s="24"/>
      <c r="AC15" s="103"/>
      <c r="AD15" s="17"/>
      <c r="AE15" s="17"/>
    </row>
    <row r="16" spans="2:36" ht="25.8" customHeight="1" x14ac:dyDescent="0.3">
      <c r="B16" s="159">
        <v>3</v>
      </c>
      <c r="C16" s="23" t="s">
        <v>113</v>
      </c>
      <c r="D16" s="69">
        <v>150</v>
      </c>
      <c r="E16" s="31" t="s">
        <v>93</v>
      </c>
      <c r="F16" s="41">
        <f t="shared" si="0"/>
        <v>226</v>
      </c>
      <c r="G16" s="29">
        <f t="shared" si="1"/>
        <v>76</v>
      </c>
      <c r="H16" s="25">
        <f t="shared" si="2"/>
        <v>0.50666666666666671</v>
      </c>
      <c r="I16" s="24">
        <f t="shared" si="3"/>
        <v>74</v>
      </c>
      <c r="J16" s="33">
        <f t="shared" si="4"/>
        <v>0.49333333333333335</v>
      </c>
      <c r="L16" s="31">
        <f t="shared" si="5"/>
        <v>76</v>
      </c>
      <c r="M16" s="27">
        <v>1</v>
      </c>
      <c r="N16" s="24"/>
      <c r="O16" s="103"/>
      <c r="P16" s="24">
        <v>45</v>
      </c>
      <c r="Q16" s="103">
        <v>15</v>
      </c>
      <c r="R16" s="24">
        <v>45</v>
      </c>
      <c r="S16" s="103">
        <v>18</v>
      </c>
      <c r="T16" s="24">
        <v>45</v>
      </c>
      <c r="U16" s="103">
        <v>17</v>
      </c>
      <c r="V16" s="24">
        <v>45</v>
      </c>
      <c r="W16" s="103">
        <v>5</v>
      </c>
      <c r="X16" s="24">
        <v>45</v>
      </c>
      <c r="Y16" s="103">
        <v>20</v>
      </c>
      <c r="Z16" s="24">
        <v>45</v>
      </c>
      <c r="AA16" s="103"/>
      <c r="AB16" s="24">
        <v>20</v>
      </c>
      <c r="AC16" s="103"/>
      <c r="AD16" s="17"/>
      <c r="AE16" s="17"/>
      <c r="AH16" s="119">
        <f>D15-15</f>
        <v>64</v>
      </c>
      <c r="AJ16" s="18">
        <v>17</v>
      </c>
    </row>
    <row r="17" spans="2:34" ht="25.8" customHeight="1" thickBot="1" x14ac:dyDescent="0.35">
      <c r="B17" s="199"/>
      <c r="C17" s="36" t="s">
        <v>114</v>
      </c>
      <c r="D17" s="121">
        <v>141</v>
      </c>
      <c r="E17" s="122" t="s">
        <v>115</v>
      </c>
      <c r="F17" s="41">
        <f t="shared" si="0"/>
        <v>0</v>
      </c>
      <c r="G17" s="29">
        <f t="shared" si="1"/>
        <v>68</v>
      </c>
      <c r="H17" s="25">
        <f t="shared" si="2"/>
        <v>0.48226950354609927</v>
      </c>
      <c r="I17" s="24">
        <f t="shared" si="3"/>
        <v>73</v>
      </c>
      <c r="J17" s="33">
        <f t="shared" si="4"/>
        <v>0.51773049645390068</v>
      </c>
      <c r="L17" s="31">
        <f t="shared" si="5"/>
        <v>68</v>
      </c>
      <c r="M17" s="27"/>
      <c r="N17" s="24"/>
      <c r="O17" s="103"/>
      <c r="P17" s="24"/>
      <c r="Q17" s="103"/>
      <c r="R17" s="24"/>
      <c r="S17" s="103">
        <v>17</v>
      </c>
      <c r="T17" s="24"/>
      <c r="U17" s="103">
        <v>19</v>
      </c>
      <c r="V17" s="24"/>
      <c r="W17" s="103">
        <v>10</v>
      </c>
      <c r="X17" s="24"/>
      <c r="Y17" s="103">
        <v>22</v>
      </c>
      <c r="Z17" s="24"/>
      <c r="AA17" s="103"/>
      <c r="AB17" s="24"/>
      <c r="AC17" s="103"/>
      <c r="AD17" s="17"/>
      <c r="AE17" s="17"/>
      <c r="AH17" s="119"/>
    </row>
    <row r="18" spans="2:34" ht="25.8" customHeight="1" thickBot="1" x14ac:dyDescent="0.35">
      <c r="B18" s="133"/>
      <c r="C18" s="134" t="s">
        <v>17</v>
      </c>
      <c r="D18" s="135">
        <f>SUM(D6:D17)</f>
        <v>1840</v>
      </c>
      <c r="E18" s="136"/>
      <c r="F18" s="137">
        <f>SUM(F6:F17)</f>
        <v>1460</v>
      </c>
      <c r="G18" s="138">
        <f t="shared" si="1"/>
        <v>923</v>
      </c>
      <c r="H18" s="139">
        <f t="shared" si="2"/>
        <v>0.50163043478260871</v>
      </c>
      <c r="I18" s="140">
        <f t="shared" si="3"/>
        <v>917</v>
      </c>
      <c r="J18" s="141">
        <f t="shared" si="4"/>
        <v>0.49836956521739129</v>
      </c>
      <c r="K18" s="21"/>
      <c r="L18" s="95">
        <f>SUM(L6:L17)</f>
        <v>923</v>
      </c>
      <c r="M18" s="118">
        <f t="shared" ref="M18:AC18" si="6">SUM(M6:M17)</f>
        <v>335</v>
      </c>
      <c r="N18" s="20">
        <f t="shared" si="6"/>
        <v>75</v>
      </c>
      <c r="O18" s="143">
        <f t="shared" si="6"/>
        <v>75</v>
      </c>
      <c r="P18" s="20">
        <f t="shared" si="6"/>
        <v>210</v>
      </c>
      <c r="Q18" s="143">
        <f t="shared" si="6"/>
        <v>117</v>
      </c>
      <c r="R18" s="20">
        <f t="shared" si="6"/>
        <v>210</v>
      </c>
      <c r="S18" s="143">
        <f t="shared" si="6"/>
        <v>130</v>
      </c>
      <c r="T18" s="20">
        <f t="shared" si="6"/>
        <v>210</v>
      </c>
      <c r="U18" s="143">
        <f t="shared" si="6"/>
        <v>84</v>
      </c>
      <c r="V18" s="20">
        <f t="shared" si="6"/>
        <v>210</v>
      </c>
      <c r="W18" s="143">
        <f t="shared" si="6"/>
        <v>54</v>
      </c>
      <c r="X18" s="20">
        <f t="shared" si="6"/>
        <v>210</v>
      </c>
      <c r="Y18" s="143">
        <f t="shared" si="6"/>
        <v>128</v>
      </c>
      <c r="Z18" s="20">
        <f t="shared" si="6"/>
        <v>210</v>
      </c>
      <c r="AA18" s="143">
        <f t="shared" si="6"/>
        <v>0</v>
      </c>
      <c r="AB18" s="20">
        <f t="shared" si="6"/>
        <v>170</v>
      </c>
      <c r="AC18" s="143">
        <f t="shared" si="6"/>
        <v>0</v>
      </c>
      <c r="AD18" s="17"/>
      <c r="AE18" s="17"/>
    </row>
    <row r="19" spans="2:34" ht="25.8" customHeight="1" thickBot="1" x14ac:dyDescent="0.35">
      <c r="B19" s="142"/>
      <c r="C19" s="49"/>
      <c r="D19" s="71"/>
      <c r="E19" s="87" t="s">
        <v>123</v>
      </c>
      <c r="F19" s="144">
        <f>F18-G18</f>
        <v>537</v>
      </c>
      <c r="G19" s="50"/>
      <c r="H19" s="51"/>
      <c r="I19" s="50"/>
      <c r="J19" s="52"/>
      <c r="K19" s="21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7"/>
      <c r="AE19" s="17"/>
    </row>
    <row r="20" spans="2:34" ht="25.8" customHeight="1" thickBot="1" x14ac:dyDescent="0.35">
      <c r="C20" s="89"/>
      <c r="D20" s="90"/>
      <c r="E20" s="90"/>
      <c r="F20" s="90"/>
      <c r="G20" s="90"/>
      <c r="H20" s="90"/>
      <c r="I20" s="90"/>
      <c r="J20" s="90"/>
      <c r="K20" s="21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1"/>
      <c r="AE20" s="91"/>
    </row>
    <row r="21" spans="2:34" ht="25.8" customHeight="1" x14ac:dyDescent="0.3">
      <c r="B21" s="96"/>
      <c r="C21" s="97" t="s">
        <v>104</v>
      </c>
      <c r="D21" s="98">
        <f>D11+D12+D15+D14</f>
        <v>586</v>
      </c>
      <c r="E21" s="109" t="s">
        <v>107</v>
      </c>
      <c r="F21" s="109"/>
      <c r="G21" s="98">
        <f>L21</f>
        <v>216</v>
      </c>
      <c r="H21" s="106">
        <f>G21/D21</f>
        <v>0.36860068259385664</v>
      </c>
      <c r="I21" s="98">
        <f>D21-G21</f>
        <v>370</v>
      </c>
      <c r="J21" s="107">
        <f>I21/D21</f>
        <v>0.6313993174061433</v>
      </c>
      <c r="L21" s="113">
        <f>L11+L12+L15+L14</f>
        <v>216</v>
      </c>
      <c r="M21" s="116">
        <f>M11+M12+M15+M14</f>
        <v>65</v>
      </c>
      <c r="N21" s="27">
        <v>40</v>
      </c>
      <c r="O21" s="103">
        <f>O11+O12+O15+O14</f>
        <v>34</v>
      </c>
      <c r="P21" s="24">
        <v>70</v>
      </c>
      <c r="Q21" s="103">
        <f>Q11+Q12+Q15+Q14</f>
        <v>32</v>
      </c>
      <c r="R21" s="24">
        <v>70</v>
      </c>
      <c r="S21" s="103">
        <f>S11+S12+S15+S14</f>
        <v>37</v>
      </c>
      <c r="T21" s="24">
        <v>70</v>
      </c>
      <c r="U21" s="103">
        <f>U11+U12+U15+U14</f>
        <v>23</v>
      </c>
      <c r="V21" s="24">
        <v>70</v>
      </c>
      <c r="W21" s="103">
        <f>W11+W12+W15+W14</f>
        <v>0</v>
      </c>
      <c r="X21" s="24">
        <v>70</v>
      </c>
      <c r="Y21" s="103">
        <f>Y11+Y12+Y15+Y14</f>
        <v>25</v>
      </c>
      <c r="Z21" s="24">
        <v>70</v>
      </c>
      <c r="AA21" s="103">
        <f>AA11+AA12+AA15+AA14</f>
        <v>0</v>
      </c>
      <c r="AB21" s="24">
        <v>61</v>
      </c>
      <c r="AC21" s="103">
        <f>AC11+AC12+AC15+AC14</f>
        <v>0</v>
      </c>
      <c r="AD21" s="17"/>
      <c r="AE21" s="17">
        <f>N21+P21+R21+T21+V21+X21+Z21+AB21</f>
        <v>521</v>
      </c>
    </row>
    <row r="22" spans="2:34" ht="25.8" customHeight="1" x14ac:dyDescent="0.3">
      <c r="B22" s="32"/>
      <c r="C22" s="92" t="s">
        <v>100</v>
      </c>
      <c r="D22" s="24">
        <f>D16</f>
        <v>150</v>
      </c>
      <c r="E22" s="93" t="s">
        <v>117</v>
      </c>
      <c r="F22" s="93"/>
      <c r="G22" s="24">
        <f t="shared" ref="G22:G26" si="7">L22</f>
        <v>76</v>
      </c>
      <c r="H22" s="25">
        <f t="shared" ref="H22:H26" si="8">G22/D22</f>
        <v>0.50666666666666671</v>
      </c>
      <c r="I22" s="24">
        <f t="shared" ref="I22:I26" si="9">D22-G22</f>
        <v>74</v>
      </c>
      <c r="J22" s="33">
        <f t="shared" ref="J22:J26" si="10">I22/D22</f>
        <v>0.49333333333333335</v>
      </c>
      <c r="L22" s="114">
        <f>L16</f>
        <v>76</v>
      </c>
      <c r="M22" s="116">
        <f>M16</f>
        <v>1</v>
      </c>
      <c r="N22" s="27">
        <v>0</v>
      </c>
      <c r="O22" s="103">
        <f>O16</f>
        <v>0</v>
      </c>
      <c r="P22" s="24">
        <v>45</v>
      </c>
      <c r="Q22" s="103">
        <f>Q16</f>
        <v>15</v>
      </c>
      <c r="R22" s="24">
        <v>45</v>
      </c>
      <c r="S22" s="103">
        <f>S16</f>
        <v>18</v>
      </c>
      <c r="T22" s="24">
        <v>45</v>
      </c>
      <c r="U22" s="103">
        <f>U16</f>
        <v>17</v>
      </c>
      <c r="V22" s="24">
        <v>45</v>
      </c>
      <c r="W22" s="103">
        <f>W16</f>
        <v>5</v>
      </c>
      <c r="X22" s="24">
        <v>45</v>
      </c>
      <c r="Y22" s="103">
        <f>Y16</f>
        <v>20</v>
      </c>
      <c r="Z22" s="24">
        <v>45</v>
      </c>
      <c r="AA22" s="103">
        <f>AA16</f>
        <v>0</v>
      </c>
      <c r="AB22" s="24">
        <v>20</v>
      </c>
      <c r="AC22" s="103">
        <f>AC16</f>
        <v>0</v>
      </c>
      <c r="AD22" s="17"/>
      <c r="AE22" s="17">
        <f t="shared" ref="AE22:AE26" si="11">N22+P22+R22+T22+V22+X22+Z22+AB22</f>
        <v>290</v>
      </c>
    </row>
    <row r="23" spans="2:34" ht="25.8" customHeight="1" x14ac:dyDescent="0.3">
      <c r="B23" s="32"/>
      <c r="C23" s="92" t="s">
        <v>101</v>
      </c>
      <c r="D23" s="24">
        <f>D9+D10+D13</f>
        <v>379</v>
      </c>
      <c r="E23" s="93" t="s">
        <v>106</v>
      </c>
      <c r="F23" s="93"/>
      <c r="G23" s="24">
        <f t="shared" si="7"/>
        <v>177</v>
      </c>
      <c r="H23" s="25">
        <f t="shared" si="8"/>
        <v>0.46701846965699206</v>
      </c>
      <c r="I23" s="24">
        <f t="shared" si="9"/>
        <v>202</v>
      </c>
      <c r="J23" s="33">
        <f t="shared" si="10"/>
        <v>0.53298153034300788</v>
      </c>
      <c r="L23" s="114">
        <f>L9+L10+L13</f>
        <v>177</v>
      </c>
      <c r="M23" s="116">
        <f>M9+M10+M13</f>
        <v>0</v>
      </c>
      <c r="N23" s="27">
        <v>0</v>
      </c>
      <c r="O23" s="103">
        <f>O9+O10+O13</f>
        <v>0</v>
      </c>
      <c r="P23" s="24">
        <v>55</v>
      </c>
      <c r="Q23" s="103">
        <f>Q9+Q10+Q13</f>
        <v>45</v>
      </c>
      <c r="R23" s="24">
        <v>55</v>
      </c>
      <c r="S23" s="103">
        <f>S9+S10+S13</f>
        <v>48</v>
      </c>
      <c r="T23" s="24">
        <v>55</v>
      </c>
      <c r="U23" s="103">
        <f>U9+U10+U13</f>
        <v>15</v>
      </c>
      <c r="V23" s="24">
        <v>55</v>
      </c>
      <c r="W23" s="103">
        <f>W9+W10+W13</f>
        <v>29</v>
      </c>
      <c r="X23" s="24">
        <v>55</v>
      </c>
      <c r="Y23" s="103">
        <f>Y9+Y10+Y13</f>
        <v>40</v>
      </c>
      <c r="Z23" s="24">
        <v>55</v>
      </c>
      <c r="AA23" s="103">
        <f>AA9+AA10+AA13</f>
        <v>0</v>
      </c>
      <c r="AB23" s="24">
        <v>49</v>
      </c>
      <c r="AC23" s="103">
        <f>AC9+AC10+AC13</f>
        <v>0</v>
      </c>
      <c r="AD23" s="17"/>
      <c r="AE23" s="17">
        <f t="shared" si="11"/>
        <v>379</v>
      </c>
    </row>
    <row r="24" spans="2:34" ht="25.8" customHeight="1" x14ac:dyDescent="0.3">
      <c r="B24" s="32"/>
      <c r="C24" s="92" t="s">
        <v>96</v>
      </c>
      <c r="D24" s="24">
        <f>D6+D7+D8</f>
        <v>584</v>
      </c>
      <c r="E24" s="93" t="s">
        <v>105</v>
      </c>
      <c r="F24" s="93"/>
      <c r="G24" s="24">
        <f t="shared" si="7"/>
        <v>386</v>
      </c>
      <c r="H24" s="25">
        <f t="shared" si="8"/>
        <v>0.66095890410958902</v>
      </c>
      <c r="I24" s="24">
        <f t="shared" si="9"/>
        <v>198</v>
      </c>
      <c r="J24" s="33">
        <f t="shared" si="10"/>
        <v>0.33904109589041098</v>
      </c>
      <c r="L24" s="114">
        <f>L6+L7+L8</f>
        <v>386</v>
      </c>
      <c r="M24" s="116">
        <f>M6+M7+M8</f>
        <v>269</v>
      </c>
      <c r="N24" s="27">
        <v>35</v>
      </c>
      <c r="O24" s="103">
        <f>O6+O7+O8</f>
        <v>41</v>
      </c>
      <c r="P24" s="24">
        <v>40</v>
      </c>
      <c r="Q24" s="103">
        <f>Q6+Q7+Q8</f>
        <v>25</v>
      </c>
      <c r="R24" s="24">
        <v>40</v>
      </c>
      <c r="S24" s="103">
        <f>S6+S7+S8</f>
        <v>10</v>
      </c>
      <c r="T24" s="24">
        <v>40</v>
      </c>
      <c r="U24" s="103">
        <f>U6+U7+U8</f>
        <v>10</v>
      </c>
      <c r="V24" s="24">
        <v>40</v>
      </c>
      <c r="W24" s="103">
        <f>W6+W7+W8</f>
        <v>10</v>
      </c>
      <c r="X24" s="24">
        <v>40</v>
      </c>
      <c r="Y24" s="103">
        <f>Y6+Y7+Y8</f>
        <v>21</v>
      </c>
      <c r="Z24" s="24">
        <v>40</v>
      </c>
      <c r="AA24" s="103">
        <f>AA6+AA7+AA8</f>
        <v>0</v>
      </c>
      <c r="AB24" s="24">
        <v>40</v>
      </c>
      <c r="AC24" s="103">
        <f>AC6+AC7+AC8</f>
        <v>0</v>
      </c>
      <c r="AD24" s="17"/>
      <c r="AE24" s="17">
        <f t="shared" si="11"/>
        <v>315</v>
      </c>
    </row>
    <row r="25" spans="2:34" ht="25.8" customHeight="1" x14ac:dyDescent="0.3">
      <c r="B25" s="34"/>
      <c r="C25" s="123" t="s">
        <v>116</v>
      </c>
      <c r="D25" s="44">
        <f>D17</f>
        <v>141</v>
      </c>
      <c r="E25" s="93" t="s">
        <v>118</v>
      </c>
      <c r="F25" s="93"/>
      <c r="G25" s="24">
        <f t="shared" si="7"/>
        <v>68</v>
      </c>
      <c r="H25" s="25">
        <f t="shared" si="8"/>
        <v>0.48226950354609927</v>
      </c>
      <c r="I25" s="24">
        <f t="shared" si="9"/>
        <v>73</v>
      </c>
      <c r="J25" s="33">
        <f t="shared" si="10"/>
        <v>0.51773049645390068</v>
      </c>
      <c r="L25" s="124">
        <f t="shared" ref="L25:AC25" si="12">L17</f>
        <v>68</v>
      </c>
      <c r="M25" s="116">
        <f t="shared" si="12"/>
        <v>0</v>
      </c>
      <c r="N25" s="27">
        <f t="shared" si="12"/>
        <v>0</v>
      </c>
      <c r="O25" s="125">
        <f t="shared" si="12"/>
        <v>0</v>
      </c>
      <c r="P25" s="27">
        <f t="shared" si="12"/>
        <v>0</v>
      </c>
      <c r="Q25" s="125">
        <f t="shared" si="12"/>
        <v>0</v>
      </c>
      <c r="R25" s="27">
        <f t="shared" si="12"/>
        <v>0</v>
      </c>
      <c r="S25" s="125">
        <f t="shared" si="12"/>
        <v>17</v>
      </c>
      <c r="T25" s="27">
        <f t="shared" si="12"/>
        <v>0</v>
      </c>
      <c r="U25" s="125">
        <f t="shared" si="12"/>
        <v>19</v>
      </c>
      <c r="V25" s="27">
        <f t="shared" si="12"/>
        <v>0</v>
      </c>
      <c r="W25" s="125">
        <f t="shared" si="12"/>
        <v>10</v>
      </c>
      <c r="X25" s="27">
        <f t="shared" si="12"/>
        <v>0</v>
      </c>
      <c r="Y25" s="125">
        <f t="shared" si="12"/>
        <v>22</v>
      </c>
      <c r="Z25" s="27">
        <f t="shared" si="12"/>
        <v>0</v>
      </c>
      <c r="AA25" s="125">
        <f t="shared" si="12"/>
        <v>0</v>
      </c>
      <c r="AB25" s="27">
        <f t="shared" si="12"/>
        <v>0</v>
      </c>
      <c r="AC25" s="125">
        <f t="shared" si="12"/>
        <v>0</v>
      </c>
      <c r="AD25" s="17"/>
      <c r="AE25" s="17"/>
    </row>
    <row r="26" spans="2:34" s="21" customFormat="1" ht="25.8" customHeight="1" thickBot="1" x14ac:dyDescent="0.35">
      <c r="B26" s="99"/>
      <c r="C26" s="100" t="s">
        <v>17</v>
      </c>
      <c r="D26" s="88">
        <f>SUM(D21:D25)</f>
        <v>1840</v>
      </c>
      <c r="E26" s="108"/>
      <c r="F26" s="108"/>
      <c r="G26" s="110">
        <f t="shared" si="7"/>
        <v>923</v>
      </c>
      <c r="H26" s="111">
        <f t="shared" si="8"/>
        <v>0.50163043478260871</v>
      </c>
      <c r="I26" s="110">
        <f t="shared" si="9"/>
        <v>917</v>
      </c>
      <c r="J26" s="112">
        <f t="shared" si="10"/>
        <v>0.49836956521739129</v>
      </c>
      <c r="L26" s="115">
        <f t="shared" ref="L26:AC26" si="13">SUM(L21:L25)</f>
        <v>923</v>
      </c>
      <c r="M26" s="117">
        <f t="shared" si="13"/>
        <v>335</v>
      </c>
      <c r="N26" s="28">
        <f t="shared" si="13"/>
        <v>75</v>
      </c>
      <c r="O26" s="104">
        <f t="shared" si="13"/>
        <v>75</v>
      </c>
      <c r="P26" s="28">
        <f t="shared" si="13"/>
        <v>210</v>
      </c>
      <c r="Q26" s="104">
        <f t="shared" si="13"/>
        <v>117</v>
      </c>
      <c r="R26" s="28">
        <f t="shared" si="13"/>
        <v>210</v>
      </c>
      <c r="S26" s="104">
        <f t="shared" si="13"/>
        <v>130</v>
      </c>
      <c r="T26" s="28">
        <f t="shared" si="13"/>
        <v>210</v>
      </c>
      <c r="U26" s="104">
        <f t="shared" si="13"/>
        <v>84</v>
      </c>
      <c r="V26" s="28">
        <f t="shared" si="13"/>
        <v>210</v>
      </c>
      <c r="W26" s="104">
        <f t="shared" si="13"/>
        <v>54</v>
      </c>
      <c r="X26" s="28">
        <f t="shared" si="13"/>
        <v>210</v>
      </c>
      <c r="Y26" s="104">
        <f t="shared" si="13"/>
        <v>128</v>
      </c>
      <c r="Z26" s="28">
        <f t="shared" si="13"/>
        <v>210</v>
      </c>
      <c r="AA26" s="104">
        <f t="shared" si="13"/>
        <v>0</v>
      </c>
      <c r="AB26" s="28">
        <f t="shared" si="13"/>
        <v>170</v>
      </c>
      <c r="AC26" s="104">
        <f t="shared" si="13"/>
        <v>0</v>
      </c>
      <c r="AD26" s="83"/>
      <c r="AE26" s="83">
        <f t="shared" si="11"/>
        <v>1505</v>
      </c>
    </row>
    <row r="27" spans="2:34" ht="25.8" customHeight="1" x14ac:dyDescent="0.3">
      <c r="L27" s="17"/>
      <c r="M27" s="17"/>
      <c r="N27" s="17"/>
      <c r="O27" s="105"/>
      <c r="P27" s="17"/>
      <c r="Q27" s="105"/>
      <c r="R27" s="17"/>
      <c r="S27" s="105"/>
      <c r="T27" s="17"/>
      <c r="U27" s="105"/>
      <c r="V27" s="17"/>
      <c r="W27" s="105"/>
      <c r="X27" s="17"/>
      <c r="Y27" s="105"/>
      <c r="Z27" s="17"/>
      <c r="AA27" s="105"/>
      <c r="AB27" s="17"/>
      <c r="AC27" s="105"/>
      <c r="AD27" s="17"/>
      <c r="AE27" s="17"/>
    </row>
    <row r="28" spans="2:34" ht="25.8" customHeight="1" x14ac:dyDescent="0.3">
      <c r="L28" s="17"/>
      <c r="M28" s="17"/>
      <c r="N28" s="17"/>
      <c r="O28" s="105"/>
      <c r="P28" s="17"/>
      <c r="Q28" s="105"/>
      <c r="R28" s="126" t="s">
        <v>119</v>
      </c>
      <c r="S28" s="105">
        <f>D26-M26-N26-P26-R26</f>
        <v>1010</v>
      </c>
      <c r="T28" s="17"/>
      <c r="U28" s="105"/>
      <c r="V28" s="17"/>
      <c r="W28" s="105"/>
      <c r="X28" s="17"/>
      <c r="Y28" s="105"/>
      <c r="Z28" s="17"/>
      <c r="AA28" s="105"/>
      <c r="AB28" s="17"/>
      <c r="AC28" s="105"/>
      <c r="AD28" s="17"/>
      <c r="AE28" s="17"/>
    </row>
    <row r="29" spans="2:34" ht="25.8" customHeight="1" x14ac:dyDescent="0.3">
      <c r="R29" s="127" t="s">
        <v>120</v>
      </c>
      <c r="S29" s="128">
        <f>D26-G26</f>
        <v>917</v>
      </c>
    </row>
    <row r="30" spans="2:34" ht="25.8" customHeight="1" x14ac:dyDescent="0.3">
      <c r="R30" s="129" t="s">
        <v>121</v>
      </c>
      <c r="S30" s="130">
        <f>S29-S28</f>
        <v>-93</v>
      </c>
    </row>
    <row r="31" spans="2:34" ht="25.8" customHeight="1" x14ac:dyDescent="0.3">
      <c r="T31" s="131"/>
    </row>
    <row r="33" spans="3:4" ht="25.8" customHeight="1" x14ac:dyDescent="0.3">
      <c r="C33" s="79" t="s">
        <v>104</v>
      </c>
      <c r="D33" s="84" t="s">
        <v>97</v>
      </c>
    </row>
    <row r="34" spans="3:4" ht="25.8" customHeight="1" x14ac:dyDescent="0.3">
      <c r="C34" s="79" t="s">
        <v>100</v>
      </c>
      <c r="D34" s="84" t="s">
        <v>98</v>
      </c>
    </row>
    <row r="35" spans="3:4" ht="25.8" customHeight="1" x14ac:dyDescent="0.3">
      <c r="C35" s="79" t="s">
        <v>101</v>
      </c>
      <c r="D35" s="84" t="s">
        <v>99</v>
      </c>
    </row>
  </sheetData>
  <mergeCells count="21">
    <mergeCell ref="C3:C5"/>
    <mergeCell ref="D3:D5"/>
    <mergeCell ref="E3:E5"/>
    <mergeCell ref="F3:F5"/>
    <mergeCell ref="G3:J3"/>
    <mergeCell ref="X4:Y4"/>
    <mergeCell ref="Z4:AA4"/>
    <mergeCell ref="AB4:AC4"/>
    <mergeCell ref="B7:B15"/>
    <mergeCell ref="B16:B17"/>
    <mergeCell ref="L3:L5"/>
    <mergeCell ref="M3:M5"/>
    <mergeCell ref="N3:AC3"/>
    <mergeCell ref="G4:H4"/>
    <mergeCell ref="I4:J4"/>
    <mergeCell ref="N4:O4"/>
    <mergeCell ref="P4:Q4"/>
    <mergeCell ref="R4:S4"/>
    <mergeCell ref="T4:U4"/>
    <mergeCell ref="V4:W4"/>
    <mergeCell ref="B3:B5"/>
  </mergeCells>
  <printOptions horizontalCentered="1"/>
  <pageMargins left="0.7" right="0.7" top="0.5" bottom="0.5" header="0.3" footer="0.3"/>
  <pageSetup paperSize="9" scale="3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4612-EA2A-4B20-956E-2D7DBF8D9ACA}">
  <sheetPr>
    <tabColor rgb="FFFFFF00"/>
    <pageSetUpPr fitToPage="1"/>
  </sheetPr>
  <dimension ref="B1:AA20"/>
  <sheetViews>
    <sheetView tabSelected="1" zoomScale="85" zoomScaleNormal="85" zoomScaleSheetLayoutView="130" workbookViewId="0">
      <selection activeCell="Q14" sqref="Q14"/>
    </sheetView>
  </sheetViews>
  <sheetFormatPr defaultColWidth="8.88671875" defaultRowHeight="25.8" customHeight="1" x14ac:dyDescent="0.3"/>
  <cols>
    <col min="1" max="1" width="2.33203125" style="18" customWidth="1"/>
    <col min="2" max="2" width="4.33203125" style="18" customWidth="1"/>
    <col min="3" max="3" width="28.77734375" style="16" customWidth="1"/>
    <col min="4" max="4" width="18.33203125" style="17" customWidth="1"/>
    <col min="5" max="11" width="13.5546875" style="17" customWidth="1"/>
    <col min="12" max="12" width="10.5546875" style="17" customWidth="1"/>
    <col min="13" max="13" width="2.5546875" style="18" customWidth="1"/>
    <col min="14" max="15" width="13.5546875" style="18" customWidth="1"/>
    <col min="16" max="16" width="8.5546875" style="18" customWidth="1"/>
    <col min="17" max="17" width="8.5546875" style="101" customWidth="1"/>
    <col min="18" max="18" width="8.5546875" style="18" customWidth="1"/>
    <col min="19" max="19" width="8.5546875" style="101" customWidth="1"/>
    <col min="20" max="20" width="8.5546875" style="18" customWidth="1"/>
    <col min="21" max="21" width="8.5546875" style="101" customWidth="1"/>
    <col min="22" max="22" width="8.5546875" style="18" customWidth="1"/>
    <col min="23" max="23" width="8.5546875" style="101" customWidth="1"/>
    <col min="24" max="24" width="8.5546875" style="18" customWidth="1"/>
    <col min="25" max="25" width="8.5546875" style="101" customWidth="1"/>
    <col min="26" max="26" width="8.5546875" style="18" customWidth="1"/>
    <col min="27" max="27" width="8.5546875" style="101" customWidth="1"/>
    <col min="28" max="28" width="2.21875" style="18" customWidth="1"/>
    <col min="29" max="29" width="8.88671875" style="18"/>
    <col min="30" max="30" width="9.77734375" style="18" bestFit="1" customWidth="1"/>
    <col min="31" max="16384" width="8.88671875" style="18"/>
  </cols>
  <sheetData>
    <row r="1" spans="2:27" ht="25.8" customHeight="1" x14ac:dyDescent="0.3">
      <c r="B1" s="75" t="s">
        <v>75</v>
      </c>
    </row>
    <row r="2" spans="2:27" ht="11.25" customHeight="1" thickBot="1" x14ac:dyDescent="0.35"/>
    <row r="3" spans="2:27" ht="25.8" customHeight="1" x14ac:dyDescent="0.3">
      <c r="B3" s="173" t="s">
        <v>30</v>
      </c>
      <c r="C3" s="176" t="s">
        <v>31</v>
      </c>
      <c r="D3" s="196" t="s">
        <v>92</v>
      </c>
      <c r="E3" s="182" t="s">
        <v>108</v>
      </c>
      <c r="F3" s="183"/>
      <c r="G3" s="184"/>
      <c r="H3" s="182" t="s">
        <v>128</v>
      </c>
      <c r="I3" s="183"/>
      <c r="J3" s="183"/>
      <c r="K3" s="184"/>
      <c r="L3" s="18"/>
      <c r="Q3" s="18"/>
      <c r="S3" s="18"/>
      <c r="U3" s="18"/>
      <c r="W3" s="18"/>
      <c r="Y3" s="18"/>
      <c r="AA3" s="18"/>
    </row>
    <row r="4" spans="2:27" ht="25.8" customHeight="1" x14ac:dyDescent="0.3">
      <c r="B4" s="174"/>
      <c r="C4" s="177"/>
      <c r="D4" s="197"/>
      <c r="E4" s="213" t="s">
        <v>32</v>
      </c>
      <c r="F4" s="205" t="s">
        <v>124</v>
      </c>
      <c r="G4" s="209" t="s">
        <v>59</v>
      </c>
      <c r="H4" s="213" t="s">
        <v>32</v>
      </c>
      <c r="I4" s="211" t="s">
        <v>126</v>
      </c>
      <c r="J4" s="211" t="s">
        <v>129</v>
      </c>
      <c r="K4" s="207" t="s">
        <v>125</v>
      </c>
      <c r="L4" s="18"/>
      <c r="Q4" s="18"/>
      <c r="S4" s="18"/>
      <c r="U4" s="18"/>
      <c r="W4" s="18"/>
      <c r="Y4" s="18"/>
      <c r="AA4" s="18"/>
    </row>
    <row r="5" spans="2:27" ht="25.8" customHeight="1" thickBot="1" x14ac:dyDescent="0.35">
      <c r="B5" s="175"/>
      <c r="C5" s="178"/>
      <c r="D5" s="198"/>
      <c r="E5" s="214"/>
      <c r="F5" s="206"/>
      <c r="G5" s="210"/>
      <c r="H5" s="214"/>
      <c r="I5" s="212"/>
      <c r="J5" s="212"/>
      <c r="K5" s="208"/>
      <c r="L5" s="18"/>
      <c r="Q5" s="18"/>
      <c r="S5" s="18"/>
      <c r="U5" s="18"/>
      <c r="W5" s="18"/>
      <c r="Y5" s="18"/>
      <c r="AA5" s="18"/>
    </row>
    <row r="6" spans="2:27" ht="25.8" customHeight="1" x14ac:dyDescent="0.3">
      <c r="B6" s="35">
        <v>1</v>
      </c>
      <c r="C6" s="36" t="s">
        <v>34</v>
      </c>
      <c r="D6" s="31" t="s">
        <v>96</v>
      </c>
      <c r="E6" s="41">
        <v>50</v>
      </c>
      <c r="F6" s="37">
        <v>50</v>
      </c>
      <c r="G6" s="150">
        <f t="shared" ref="G6:G18" si="0">E6-F6</f>
        <v>0</v>
      </c>
      <c r="H6" s="40" t="s">
        <v>127</v>
      </c>
      <c r="I6" s="37"/>
      <c r="J6" s="68"/>
      <c r="K6" s="150"/>
      <c r="L6" s="18"/>
      <c r="Q6" s="18"/>
      <c r="S6" s="18"/>
      <c r="U6" s="18"/>
      <c r="W6" s="18"/>
      <c r="Y6" s="18"/>
      <c r="AA6" s="18"/>
    </row>
    <row r="7" spans="2:27" ht="25.8" customHeight="1" x14ac:dyDescent="0.3">
      <c r="B7" s="159">
        <v>2</v>
      </c>
      <c r="C7" s="23" t="s">
        <v>35</v>
      </c>
      <c r="D7" s="31" t="s">
        <v>96</v>
      </c>
      <c r="E7" s="30">
        <v>226</v>
      </c>
      <c r="F7" s="24">
        <v>226</v>
      </c>
      <c r="G7" s="151">
        <f t="shared" si="0"/>
        <v>0</v>
      </c>
      <c r="H7" s="29">
        <f>F7</f>
        <v>226</v>
      </c>
      <c r="I7" s="24">
        <v>226</v>
      </c>
      <c r="J7" s="69">
        <v>94</v>
      </c>
      <c r="K7" s="151">
        <f>H7-I7</f>
        <v>0</v>
      </c>
      <c r="L7" s="18"/>
      <c r="Q7" s="18"/>
      <c r="S7" s="18"/>
      <c r="U7" s="18"/>
      <c r="W7" s="18"/>
      <c r="Y7" s="18"/>
      <c r="AA7" s="18"/>
    </row>
    <row r="8" spans="2:27" ht="25.8" customHeight="1" x14ac:dyDescent="0.3">
      <c r="B8" s="160"/>
      <c r="C8" s="23" t="s">
        <v>36</v>
      </c>
      <c r="D8" s="31" t="s">
        <v>96</v>
      </c>
      <c r="E8" s="30">
        <v>117</v>
      </c>
      <c r="F8" s="24">
        <v>117</v>
      </c>
      <c r="G8" s="151">
        <f t="shared" si="0"/>
        <v>0</v>
      </c>
      <c r="H8" s="29">
        <f t="shared" ref="H8:H15" si="1">F8</f>
        <v>117</v>
      </c>
      <c r="I8" s="24">
        <v>117</v>
      </c>
      <c r="J8" s="69">
        <v>117</v>
      </c>
      <c r="K8" s="151">
        <f t="shared" ref="K8:K15" si="2">H8-I8</f>
        <v>0</v>
      </c>
      <c r="L8" s="18"/>
      <c r="Q8" s="18"/>
      <c r="S8" s="18"/>
      <c r="U8" s="18"/>
      <c r="W8" s="18"/>
      <c r="Y8" s="18"/>
      <c r="AA8" s="18"/>
    </row>
    <row r="9" spans="2:27" ht="25.8" customHeight="1" x14ac:dyDescent="0.3">
      <c r="B9" s="160"/>
      <c r="C9" s="23" t="s">
        <v>36</v>
      </c>
      <c r="D9" s="122" t="s">
        <v>115</v>
      </c>
      <c r="E9" s="30">
        <v>189</v>
      </c>
      <c r="F9" s="24">
        <v>1</v>
      </c>
      <c r="G9" s="151">
        <f t="shared" si="0"/>
        <v>188</v>
      </c>
      <c r="H9" s="29">
        <f t="shared" si="1"/>
        <v>1</v>
      </c>
      <c r="I9" s="24"/>
      <c r="J9" s="69"/>
      <c r="K9" s="151">
        <f t="shared" si="2"/>
        <v>1</v>
      </c>
      <c r="L9" s="18"/>
      <c r="Q9" s="18"/>
      <c r="S9" s="18"/>
      <c r="U9" s="18"/>
      <c r="W9" s="18"/>
      <c r="Y9" s="18"/>
      <c r="AA9" s="18"/>
    </row>
    <row r="10" spans="2:27" ht="25.8" customHeight="1" x14ac:dyDescent="0.3">
      <c r="B10" s="160"/>
      <c r="C10" s="23" t="s">
        <v>37</v>
      </c>
      <c r="D10" s="31" t="s">
        <v>95</v>
      </c>
      <c r="E10" s="30">
        <v>130</v>
      </c>
      <c r="F10" s="24">
        <v>130</v>
      </c>
      <c r="G10" s="151">
        <f t="shared" si="0"/>
        <v>0</v>
      </c>
      <c r="H10" s="29">
        <f t="shared" si="1"/>
        <v>130</v>
      </c>
      <c r="I10" s="24">
        <v>130</v>
      </c>
      <c r="J10" s="69">
        <v>130</v>
      </c>
      <c r="K10" s="151">
        <f t="shared" si="2"/>
        <v>0</v>
      </c>
      <c r="L10" s="18"/>
      <c r="N10" s="119"/>
      <c r="Q10" s="18"/>
      <c r="S10" s="18"/>
      <c r="U10" s="18"/>
      <c r="W10" s="18"/>
      <c r="Y10" s="18"/>
      <c r="AA10" s="18"/>
    </row>
    <row r="11" spans="2:27" ht="25.8" customHeight="1" x14ac:dyDescent="0.3">
      <c r="B11" s="160"/>
      <c r="C11" s="23" t="s">
        <v>38</v>
      </c>
      <c r="D11" s="31" t="s">
        <v>95</v>
      </c>
      <c r="E11" s="30">
        <v>99</v>
      </c>
      <c r="F11" s="24">
        <v>99</v>
      </c>
      <c r="G11" s="151">
        <f t="shared" si="0"/>
        <v>0</v>
      </c>
      <c r="H11" s="29">
        <f t="shared" si="1"/>
        <v>99</v>
      </c>
      <c r="I11" s="24">
        <v>68</v>
      </c>
      <c r="J11" s="69">
        <v>35</v>
      </c>
      <c r="K11" s="151">
        <f t="shared" si="2"/>
        <v>31</v>
      </c>
      <c r="L11" s="18"/>
      <c r="N11" s="119"/>
      <c r="Q11" s="18"/>
      <c r="S11" s="18"/>
      <c r="U11" s="18"/>
      <c r="W11" s="18"/>
      <c r="Y11" s="18"/>
      <c r="AA11" s="18"/>
    </row>
    <row r="12" spans="2:27" ht="25.8" customHeight="1" x14ac:dyDescent="0.3">
      <c r="B12" s="160"/>
      <c r="C12" s="23" t="s">
        <v>39</v>
      </c>
      <c r="D12" s="31" t="s">
        <v>94</v>
      </c>
      <c r="E12" s="147">
        <v>215</v>
      </c>
      <c r="F12" s="24">
        <v>213</v>
      </c>
      <c r="G12" s="151">
        <f t="shared" si="0"/>
        <v>2</v>
      </c>
      <c r="H12" s="29">
        <f t="shared" si="1"/>
        <v>213</v>
      </c>
      <c r="I12" s="24">
        <v>160</v>
      </c>
      <c r="J12" s="69">
        <v>160</v>
      </c>
      <c r="K12" s="151">
        <f t="shared" si="2"/>
        <v>53</v>
      </c>
      <c r="L12" s="18"/>
      <c r="N12" s="119"/>
      <c r="Q12" s="18"/>
      <c r="S12" s="18"/>
      <c r="U12" s="18"/>
      <c r="W12" s="18"/>
      <c r="Y12" s="18"/>
      <c r="AA12" s="18"/>
    </row>
    <row r="13" spans="2:27" ht="25.8" customHeight="1" x14ac:dyDescent="0.3">
      <c r="B13" s="160"/>
      <c r="C13" s="23" t="s">
        <v>40</v>
      </c>
      <c r="D13" s="31" t="s">
        <v>94</v>
      </c>
      <c r="E13" s="147">
        <v>161</v>
      </c>
      <c r="F13" s="24">
        <v>161</v>
      </c>
      <c r="G13" s="151">
        <f t="shared" si="0"/>
        <v>0</v>
      </c>
      <c r="H13" s="29">
        <f t="shared" si="1"/>
        <v>161</v>
      </c>
      <c r="I13" s="24">
        <v>0</v>
      </c>
      <c r="J13" s="69"/>
      <c r="K13" s="151">
        <f t="shared" si="2"/>
        <v>161</v>
      </c>
      <c r="L13" s="18"/>
      <c r="N13" s="119"/>
      <c r="Q13" s="18"/>
      <c r="S13" s="18"/>
      <c r="U13" s="18"/>
      <c r="W13" s="18"/>
      <c r="Y13" s="18"/>
      <c r="AA13" s="18"/>
    </row>
    <row r="14" spans="2:27" ht="25.8" customHeight="1" x14ac:dyDescent="0.3">
      <c r="B14" s="160"/>
      <c r="C14" s="23" t="s">
        <v>41</v>
      </c>
      <c r="D14" s="31" t="s">
        <v>95</v>
      </c>
      <c r="E14" s="30">
        <v>147</v>
      </c>
      <c r="F14" s="24">
        <v>147</v>
      </c>
      <c r="G14" s="151">
        <f t="shared" si="0"/>
        <v>0</v>
      </c>
      <c r="H14" s="29">
        <f t="shared" si="1"/>
        <v>147</v>
      </c>
      <c r="I14" s="24">
        <v>114</v>
      </c>
      <c r="J14" s="69"/>
      <c r="K14" s="151">
        <f t="shared" si="2"/>
        <v>33</v>
      </c>
      <c r="L14" s="18"/>
      <c r="N14" s="119"/>
      <c r="Q14" s="18"/>
      <c r="S14" s="18"/>
      <c r="U14" s="18"/>
      <c r="W14" s="18"/>
      <c r="Y14" s="18"/>
      <c r="AA14" s="18"/>
    </row>
    <row r="15" spans="2:27" ht="25.8" customHeight="1" x14ac:dyDescent="0.3">
      <c r="B15" s="160"/>
      <c r="C15" s="23" t="s">
        <v>42</v>
      </c>
      <c r="D15" s="31" t="s">
        <v>94</v>
      </c>
      <c r="E15" s="153">
        <v>156</v>
      </c>
      <c r="F15" s="24">
        <v>156</v>
      </c>
      <c r="G15" s="151">
        <f t="shared" si="0"/>
        <v>0</v>
      </c>
      <c r="H15" s="29">
        <f t="shared" si="1"/>
        <v>156</v>
      </c>
      <c r="I15" s="24">
        <v>0</v>
      </c>
      <c r="J15" s="69"/>
      <c r="K15" s="151">
        <f t="shared" si="2"/>
        <v>156</v>
      </c>
      <c r="L15" s="18"/>
      <c r="N15" s="119"/>
      <c r="Q15" s="18"/>
      <c r="S15" s="18"/>
      <c r="U15" s="18"/>
      <c r="W15" s="18"/>
      <c r="Y15" s="18"/>
      <c r="AA15" s="18"/>
    </row>
    <row r="16" spans="2:27" ht="25.8" customHeight="1" x14ac:dyDescent="0.3">
      <c r="B16" s="161"/>
      <c r="C16" s="23" t="s">
        <v>43</v>
      </c>
      <c r="D16" s="31" t="s">
        <v>94</v>
      </c>
      <c r="E16" s="30">
        <v>81</v>
      </c>
      <c r="F16" s="24">
        <v>81</v>
      </c>
      <c r="G16" s="151">
        <f t="shared" si="0"/>
        <v>0</v>
      </c>
      <c r="H16" s="29" t="s">
        <v>127</v>
      </c>
      <c r="I16" s="24"/>
      <c r="J16" s="69"/>
      <c r="K16" s="151"/>
      <c r="L16" s="18"/>
      <c r="Q16" s="18"/>
      <c r="S16" s="18"/>
      <c r="U16" s="18"/>
      <c r="W16" s="18"/>
      <c r="Y16" s="18"/>
      <c r="AA16" s="18"/>
    </row>
    <row r="17" spans="2:27" ht="25.8" customHeight="1" x14ac:dyDescent="0.3">
      <c r="B17" s="159">
        <v>3</v>
      </c>
      <c r="C17" s="23" t="s">
        <v>113</v>
      </c>
      <c r="D17" s="31" t="s">
        <v>93</v>
      </c>
      <c r="E17" s="30">
        <v>144</v>
      </c>
      <c r="F17" s="24">
        <v>37</v>
      </c>
      <c r="G17" s="151">
        <f t="shared" si="0"/>
        <v>107</v>
      </c>
      <c r="H17" s="29" t="s">
        <v>127</v>
      </c>
      <c r="I17" s="24"/>
      <c r="J17" s="69"/>
      <c r="K17" s="151"/>
      <c r="L17" s="18"/>
      <c r="Q17" s="18"/>
      <c r="S17" s="18"/>
      <c r="U17" s="18"/>
      <c r="W17" s="18"/>
      <c r="Y17" s="18"/>
      <c r="AA17" s="18"/>
    </row>
    <row r="18" spans="2:27" ht="25.8" customHeight="1" thickBot="1" x14ac:dyDescent="0.35">
      <c r="B18" s="199"/>
      <c r="C18" s="36" t="s">
        <v>114</v>
      </c>
      <c r="D18" s="122" t="s">
        <v>115</v>
      </c>
      <c r="E18" s="148">
        <v>141</v>
      </c>
      <c r="F18" s="44">
        <v>91</v>
      </c>
      <c r="G18" s="152">
        <f t="shared" si="0"/>
        <v>50</v>
      </c>
      <c r="H18" s="29" t="s">
        <v>127</v>
      </c>
      <c r="I18" s="44"/>
      <c r="J18" s="70"/>
      <c r="K18" s="151"/>
      <c r="L18" s="18"/>
      <c r="Q18" s="18"/>
      <c r="S18" s="18"/>
      <c r="U18" s="18"/>
      <c r="W18" s="18"/>
      <c r="Y18" s="18"/>
      <c r="AA18" s="18"/>
    </row>
    <row r="19" spans="2:27" ht="25.8" customHeight="1" thickBot="1" x14ac:dyDescent="0.35">
      <c r="B19" s="48"/>
      <c r="C19" s="49" t="s">
        <v>17</v>
      </c>
      <c r="D19" s="87"/>
      <c r="E19" s="149">
        <f t="shared" ref="E19:K19" si="3">SUM(E6:E18)</f>
        <v>1856</v>
      </c>
      <c r="F19" s="50">
        <f t="shared" si="3"/>
        <v>1509</v>
      </c>
      <c r="G19" s="146">
        <f t="shared" si="3"/>
        <v>347</v>
      </c>
      <c r="H19" s="149">
        <f t="shared" si="3"/>
        <v>1250</v>
      </c>
      <c r="I19" s="50">
        <f t="shared" si="3"/>
        <v>815</v>
      </c>
      <c r="J19" s="50">
        <f t="shared" si="3"/>
        <v>536</v>
      </c>
      <c r="K19" s="146">
        <f t="shared" si="3"/>
        <v>435</v>
      </c>
      <c r="L19" s="18"/>
      <c r="Q19" s="18"/>
      <c r="S19" s="18"/>
      <c r="U19" s="18"/>
      <c r="W19" s="18"/>
      <c r="Y19" s="18"/>
      <c r="AA19" s="18"/>
    </row>
    <row r="20" spans="2:27" ht="25.8" customHeight="1" x14ac:dyDescent="0.3">
      <c r="C20" s="89"/>
      <c r="D20" s="90"/>
      <c r="E20" s="90"/>
      <c r="F20" s="145">
        <f>F19/E19</f>
        <v>0.81303879310344829</v>
      </c>
      <c r="G20" s="90"/>
      <c r="H20" s="90"/>
      <c r="I20" s="90"/>
      <c r="J20" s="90"/>
      <c r="K20" s="90"/>
      <c r="L20" s="90"/>
      <c r="M20" s="21"/>
      <c r="Q20" s="18"/>
      <c r="S20" s="18"/>
      <c r="U20" s="18"/>
      <c r="W20" s="18"/>
      <c r="Y20" s="18"/>
      <c r="AA20" s="18"/>
    </row>
  </sheetData>
  <mergeCells count="14">
    <mergeCell ref="B17:B18"/>
    <mergeCell ref="B3:B5"/>
    <mergeCell ref="C3:C5"/>
    <mergeCell ref="D3:D5"/>
    <mergeCell ref="B7:B16"/>
    <mergeCell ref="F4:F5"/>
    <mergeCell ref="K4:K5"/>
    <mergeCell ref="G4:G5"/>
    <mergeCell ref="I4:I5"/>
    <mergeCell ref="E3:G3"/>
    <mergeCell ref="H3:K3"/>
    <mergeCell ref="H4:H5"/>
    <mergeCell ref="E4:E5"/>
    <mergeCell ref="J4:J5"/>
  </mergeCells>
  <printOptions horizontalCentered="1"/>
  <pageMargins left="0.7" right="0.7" top="0.5" bottom="0.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Materials List</vt:lpstr>
      <vt:lpstr>2A PUNCHLIST</vt:lpstr>
      <vt:lpstr>DRAWING INPUT STATUS</vt:lpstr>
      <vt:lpstr>Materials List Vendor</vt:lpstr>
      <vt:lpstr>Materials List Vendor (ACTUAL)</vt:lpstr>
      <vt:lpstr>Materials List Vendor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ACHIVON</dc:creator>
  <cp:lastModifiedBy>Gema Riadi Tama</cp:lastModifiedBy>
  <cp:lastPrinted>2024-10-31T10:43:46Z</cp:lastPrinted>
  <dcterms:created xsi:type="dcterms:W3CDTF">2024-10-11T03:02:09Z</dcterms:created>
  <dcterms:modified xsi:type="dcterms:W3CDTF">2024-11-28T10:32:08Z</dcterms:modified>
</cp:coreProperties>
</file>