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b Klaten" sheetId="1" r:id="rId4"/>
    <sheet state="visible" name="Kab Grobogan" sheetId="2" r:id="rId5"/>
    <sheet state="visible" name="Kab Karanganyar" sheetId="3" r:id="rId6"/>
    <sheet state="visible" name="Kab Wonogiri" sheetId="4" r:id="rId7"/>
    <sheet state="visible" name="Kab Boyolali" sheetId="5" r:id="rId8"/>
    <sheet state="visible" name="Kab Sragen" sheetId="6" r:id="rId9"/>
    <sheet state="visible" name="Kota Surakarta" sheetId="7" r:id="rId10"/>
    <sheet state="visible" name="Kab Sukoharjo" sheetId="8" r:id="rId11"/>
  </sheets>
  <definedNames/>
  <calcPr/>
</workbook>
</file>

<file path=xl/sharedStrings.xml><?xml version="1.0" encoding="utf-8"?>
<sst xmlns="http://schemas.openxmlformats.org/spreadsheetml/2006/main" count="5771" uniqueCount="2695">
  <si>
    <t>Real Category</t>
  </si>
  <si>
    <t>Row Labels</t>
  </si>
  <si>
    <t>Address</t>
  </si>
  <si>
    <t>City</t>
  </si>
  <si>
    <t>State</t>
  </si>
  <si>
    <t>Postal Code</t>
  </si>
  <si>
    <t>Country</t>
  </si>
  <si>
    <t>Phone</t>
  </si>
  <si>
    <t>Latitude</t>
  </si>
  <si>
    <t>Longitude</t>
  </si>
  <si>
    <t>Map Link</t>
  </si>
  <si>
    <t>Median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</si>
  <si>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</si>
  <si>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</si>
  <si>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</si>
  <si>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</si>
  <si>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</si>
  <si>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</si>
  <si>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</si>
  <si>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</si>
  <si>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</si>
  <si>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</si>
  <si>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</si>
  <si>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</si>
  <si>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</si>
  <si>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Sumber</t>
  </si>
  <si>
    <t>Komplek perumahan</t>
  </si>
  <si>
    <t>Griya Amanah Bonyokan</t>
  </si>
  <si>
    <t>Unnamed Road, Dusun II, Bonyokan, Kec. Jatinom, Kabupaten Klaten, Jawa Tengah 57481</t>
  </si>
  <si>
    <t>Dusun II, Bonyokan, Kec. Jatinom, Kabupaten Klaten</t>
  </si>
  <si>
    <t>JAWA TENGAH</t>
  </si>
  <si>
    <t>Indonesia</t>
  </si>
  <si>
    <t>(blank)</t>
  </si>
  <si>
    <t>https://maps.google.com/?cid=0x0:0xf3377b948a4c0ab4</t>
  </si>
  <si>
    <t>https://ekonomi.espos.id/perumahan-dekat-stasiun-di-klaten-disebut-tumbuh-ini-daftar-lokasinya-1912884#:~:text=Griya%20Amanah%20Bonyokan,dengan%20harga%20Rp150%2C5%20juta.</t>
  </si>
  <si>
    <t xml:space="preserve">Griya Kembang Asri </t>
  </si>
  <si>
    <t>9Q23+H59, Sawah, Carikan, Kec. Juwiring, Kabupaten Klaten, Jawa Tengah</t>
  </si>
  <si>
    <t>Kabupaten Klaten, Jawa Tengah</t>
  </si>
  <si>
    <t>https://maps.google.com/?cid=0x0:0x746f8918dcdf45ce</t>
  </si>
  <si>
    <t>https://cnproperty.id/perumahan/kenali-perumahan-di-klaten-ini-mulai-rp900-ribuan-bulan/</t>
  </si>
  <si>
    <t>Griya Mbah Darno</t>
  </si>
  <si>
    <t>9J3J+V2P, Grebugan, Karangan, Kec. Karanganom, Kabupaten Klaten, Jawa Tengah 57475</t>
  </si>
  <si>
    <t>Grebugan, Karangan, Kec. Karanganom, Kabupaten Klaten</t>
  </si>
  <si>
    <t>https://maps.google.com/?cid=0x0:0xe38858c0a9f970f3</t>
  </si>
  <si>
    <t>N/A</t>
  </si>
  <si>
    <t>Housing Galmas Residence</t>
  </si>
  <si>
    <t>Jl. Raya Solo - Yogyakarta No.24, Tegalmas, Prawatan, Kec. Jogonalan, Kabupaten Klaten, Jawa Tengah 57452</t>
  </si>
  <si>
    <t>Tegalmas, Prawatan, Kec. Jogonalan, Kabupaten Klaten</t>
  </si>
  <si>
    <t>https://maps.google.com/?cid=0x0:0x78caea659171ca7e</t>
  </si>
  <si>
    <t>Juwiring village</t>
  </si>
  <si>
    <t>8PVH+Q8P, Dusun II, Bulurejo, Kec. Juwiring, Kabupaten Klaten, Jawa Tengah 57472</t>
  </si>
  <si>
    <t>Dusun II, Bulurejo, Kec. Juwiring, Kabupaten Klaten</t>
  </si>
  <si>
    <t>https://maps.google.com/?cid=0x0:0xce25c568a3785484</t>
  </si>
  <si>
    <t>Nadia's Residence</t>
  </si>
  <si>
    <t>7PMR+384, Jl. Pandawa, Jalin Wetan, Karangdowo, Kec. Karangdowo, Kabupaten Klaten, Jawa Tengah 57464</t>
  </si>
  <si>
    <t>Jl. Pandawa, Jalin Wetan, Karangdowo, Kec. Karangdowo, Kabupaten Klaten</t>
  </si>
  <si>
    <t>https://maps.google.com/?cid=0x0:0xebfe17debb5ac2f3</t>
  </si>
  <si>
    <t>Permata Sumbersari</t>
  </si>
  <si>
    <t>7HPM+6H5 Haave Store, Perumahan Permata Sumbersari, Punden, Sumberejo, Kec. Klaten Sel., Kabupaten Klaten, Jawa Tengah 57426</t>
  </si>
  <si>
    <t>Perumahan Permata Sumbersari, Punden, Sumberejo, Kec. Klaten Sel., Kabupaten Klaten</t>
  </si>
  <si>
    <t>https://maps.google.com/?cid=0x0:0xd51991418fce2cf0</t>
  </si>
  <si>
    <t>https://www.jualo.com/banting-harga-rumah-megah-di-klaten-kab-klaten-1789225504</t>
  </si>
  <si>
    <t xml:space="preserve">Perum Alamanda </t>
  </si>
  <si>
    <t>7HQJ+4QG, Gatak, Sumberejo, Kec. Klaten Sel., Kabupaten Klaten, Jawa Tengah 57426</t>
  </si>
  <si>
    <t>Gatak, Sumberejo, Kec. Klaten Sel., Kabupaten Klaten</t>
  </si>
  <si>
    <t>https://maps.google.com/?cid=0x0:0x587ae9d27ea6699a</t>
  </si>
  <si>
    <t>Perum Cemara Hijau</t>
  </si>
  <si>
    <t>7HWR+9VP, Jl. Tentara Pelajar, Gayamprit, Kec. Klaten Sel., Kabupaten Klaten, Jawa Tengah 57423</t>
  </si>
  <si>
    <t>Jl. Tentara Pelajar, Gayamprit, Kec. Klaten Sel., Kabupaten Klaten</t>
  </si>
  <si>
    <t>https://maps.google.com/?cid=0x0:0x156b930a232fa4c</t>
  </si>
  <si>
    <t>https://www.99.co/id/komplek-perumahan/78979-cemara-hijau/units</t>
  </si>
  <si>
    <t xml:space="preserve">perum cipta griya </t>
  </si>
  <si>
    <t>perumahan cipta griya no. 9 blok C, Dusun I, Kalikotes, Kec. Kalikotes, Kabupaten Klaten, Jawa Tengah 57451</t>
  </si>
  <si>
    <t>Dusun I, Kalikotes, Kec. Kalikotes, Kabupaten Klaten</t>
  </si>
  <si>
    <t>https://maps.google.com/?cid=0x0:0x88c7ffc63155fc2b</t>
  </si>
  <si>
    <t>https://www.rumah123.com/properti/klaten/hos17594694/</t>
  </si>
  <si>
    <t>Pembangunan Perumahan</t>
  </si>
  <si>
    <t>Perum Delanggu Baru</t>
  </si>
  <si>
    <t>Jl. Pabrik Karung No.136, Gatak, Delanggu, Kec. Delanggu, Kabupaten Klaten, Jawa Tengah 57471</t>
  </si>
  <si>
    <t>Gatak, Delanggu, Kec. Delanggu, Kabupaten Klaten</t>
  </si>
  <si>
    <t>https://maps.google.com/?cid=0x0:0x9fab15cf65d13087</t>
  </si>
  <si>
    <t xml:space="preserve">Perum Griya Cempaka </t>
  </si>
  <si>
    <t>7JJG+49V, Dusun I, Kalikotes, Kec. Kalikotes, Kabupaten Klaten, Jawa Tengah 57451</t>
  </si>
  <si>
    <t>https://maps.google.com/?cid=0x0:0x297f0434387e49a5</t>
  </si>
  <si>
    <t xml:space="preserve">Perum Pandeyan </t>
  </si>
  <si>
    <t>Perum Pandeyan 1, Gajihan, Pandeyan, Kec. Jatinom, Kabupaten Klaten, Jawa Tengah 57481</t>
  </si>
  <si>
    <t>Gajihan, Pandeyan, Kec. Jatinom, Kabupaten Klaten</t>
  </si>
  <si>
    <t>https://maps.google.com/?cid=0x0:0x97c0370063fd0873</t>
  </si>
  <si>
    <t>Perum Pesona Merapi Asri</t>
  </si>
  <si>
    <t>Jl. Merapi No.6, Dusun 1, Tegalyoso, Kec. Klaten Sel., Kabupaten Klaten, Jawa Tengah 57424</t>
  </si>
  <si>
    <t>Dusun 1, Tegalyoso, Kec. Klaten Sel., Kabupaten Klaten</t>
  </si>
  <si>
    <t>https://maps.google.com/?cid=0x0:0xa5bd12a9221c5663</t>
  </si>
  <si>
    <t>Perumahan</t>
  </si>
  <si>
    <t>Perum Sedayu Residence Nglinggi</t>
  </si>
  <si>
    <t>Jl. Bendogantungan No.02, Area Sawah, Nglinggi, Kec. Klaten Sel., Kabupaten Klaten, Jawa Tengah 57422</t>
  </si>
  <si>
    <t>Area Sawah, Nglinggi, Kec. Klaten Sel., Kabupaten Klaten</t>
  </si>
  <si>
    <t>https://maps.google.com/?cid=0x0:0x8802ad5b1384b38</t>
  </si>
  <si>
    <t>https://www.pinhome.id/dijual/rumah-sekunder/unit/dijual-rumah-perumahan-minimalis-sedayu-residence-305-2jt-di-nglinggi</t>
  </si>
  <si>
    <t xml:space="preserve">Perum subsidi kwarasan </t>
  </si>
  <si>
    <t>8PWV+P2R, Dusun I, Kwarasan, Kec. Juwiring, Kabupaten Klaten, Jawa Tengah 57472</t>
  </si>
  <si>
    <t>Dusun I, Kwarasan, Kec. Juwiring, Kabupaten Klaten</t>
  </si>
  <si>
    <t>https://maps.google.com/?cid=0x0:0xf987dadbedba3b8d</t>
  </si>
  <si>
    <t xml:space="preserve">Perum. Pancar Aprilia </t>
  </si>
  <si>
    <t>8JWJ+H7J, Jl. Gataksari, RT.1/RW.1, Tanjunganom, Karangan, Kec. Karanganom, Kabupaten Klaten, Jawa Tengah 57475</t>
  </si>
  <si>
    <t>Jl. Gataksari, RT.1/RW.1, Tanjunganom, Karangan, Kec. Karanganom, Kabupaten Klaten</t>
  </si>
  <si>
    <t>https://maps.google.com/?cid=0x0:0x85ea0cd1de07d52f</t>
  </si>
  <si>
    <t>Perumahan Alana's (AL Anna)</t>
  </si>
  <si>
    <t>Badan, Jagalan, Kec. Karangnongko, Kabupaten Klaten, Jawa Tengah 57483</t>
  </si>
  <si>
    <t>Jagalan, Kec. Karangnongko, Kabupaten Klaten</t>
  </si>
  <si>
    <t>https://maps.google.com/?cid=0x0:0x91f8132589ffc8d4</t>
  </si>
  <si>
    <t>Perumahan Allam Asri</t>
  </si>
  <si>
    <t>8QJ5+XMG, Unnamed Road, Ngekel, Tlogorandu, Kec. Juwiring, Kabupaten Klaten, Jawa Tengah 57472</t>
  </si>
  <si>
    <t>Unnamed Road, Ngekel, Tlogorandu, Kec. Juwiring, Kabupaten Klaten</t>
  </si>
  <si>
    <t>https://maps.google.com/?cid=0x0:0xac5e1ef2b00d7528</t>
  </si>
  <si>
    <t>Perumahan APS Ceper Klaten</t>
  </si>
  <si>
    <t>8MHG+5R6, Sendono, Ceper, Kec. Ceper, Kabupaten Klaten, Jawa Tengah 57465</t>
  </si>
  <si>
    <t>Sendono, Ceper, Kec. Ceper, Kabupaten Klaten</t>
  </si>
  <si>
    <t>https://maps.google.com/?cid=0x0:0x8aaf15e2f0536282</t>
  </si>
  <si>
    <t>Perumahan ASA kalikotes</t>
  </si>
  <si>
    <t>7JGF+CGC, Dusun II, Kalikotes, Kec. Kalikotes, Kabupaten Klaten, Jawa Tengah 57451</t>
  </si>
  <si>
    <t>Dusun II, Kalikotes, Kec. Kalikotes, Kabupaten Klaten</t>
  </si>
  <si>
    <t>https://maps.google.com/?cid=0x0:0xd85e935d715fe798</t>
  </si>
  <si>
    <t>Komplek Perumahan</t>
  </si>
  <si>
    <t>Perumahan Bale Luhur</t>
  </si>
  <si>
    <t>8H27+QMV, Jl. Nila Pluneng, Samberan, Pluneng, Kec. Kebonarum, Kabupaten Klaten, Jawa Tengah 57486</t>
  </si>
  <si>
    <t>Jl. Nila Pluneng, Samberan, Pluneng, Kec. Kebonarum, Kabupaten Klaten</t>
  </si>
  <si>
    <t>https://maps.google.com/?cid=0x0:0xbec8933beee296fc</t>
  </si>
  <si>
    <t>https://www.dotproperty.id/rumah-dijual-dengan-2-kamar-tidur-di-pluneng-jawa-tengah_8105283</t>
  </si>
  <si>
    <t>perumahan candirejo</t>
  </si>
  <si>
    <t>7HQM+GJQ, Gatak, Sumberejo, Kec. Klaten Sel., Kabupaten Klaten, Jawa Tengah 57426</t>
  </si>
  <si>
    <t>https://maps.google.com/?cid=0x0:0x37cd106f92023a96</t>
  </si>
  <si>
    <t xml:space="preserve">Perumahan cipta griya bersinar </t>
  </si>
  <si>
    <t>Perumahan cipta griya bersinar, blok c 66, Dusun I, Kalikotes, Kec. Kalikotes, Kabupaten Klaten, Jawa Tengah</t>
  </si>
  <si>
    <t>https://maps.google.com/?cid=0x0:0x4744de91f0cdadfc</t>
  </si>
  <si>
    <t>https://tinggal.id/properti/dijual-rumah-kalikotes-kalikotes-2FkdIShiRqYtiPxfW9qo55Hml99</t>
  </si>
  <si>
    <t>Perumahan Citra Delanggu</t>
  </si>
  <si>
    <t>9MGQ+RX7, Krecek, Kec. Delanggu, Kabupaten Klaten, Jawa Tengah 57471</t>
  </si>
  <si>
    <t>Krecek, Kec. Delanggu, Kabupaten Klaten</t>
  </si>
  <si>
    <t>https://maps.google.com/?cid=0x0:0xf52cf37b30144139</t>
  </si>
  <si>
    <t>https://ekonomi.espos.id/perumahan-dekat-stasiun-di-klaten-disebut-tumbuh-ini-daftar-lokasinya-1912884#:~:text=Griya%20Delanggu%20Asri,dengan%20harga%20Rp150%2C5%20juta.</t>
  </si>
  <si>
    <t xml:space="preserve">Perumahan Delanggu Mulya </t>
  </si>
  <si>
    <t>Jl. Lkr. Delanggu, Krecek, Kec. Delanggu, Kabupaten Klaten, Jawa Tengah 57471</t>
  </si>
  <si>
    <t>https://maps.google.com/?cid=0x0:0xf56e3fe941499c38</t>
  </si>
  <si>
    <t xml:space="preserve">Perumahan GDI ( Griya Delanggu indah ) </t>
  </si>
  <si>
    <t>Perumahan griya Delanggu indah Blok F-9, RT.03/RW.10, Rejosari, Sabrang, Kec. Delanggu, Kabupaten Klaten, Jawa Tengah 57471</t>
  </si>
  <si>
    <t>RT.03/RW.10, Rejosari, Sabrang, Kec. Delanggu, Kabupaten Klaten</t>
  </si>
  <si>
    <t>https://maps.google.com/?cid=0x0:0x80519163336c35cc</t>
  </si>
  <si>
    <t>Perumahan Graha Eleos Joton</t>
  </si>
  <si>
    <t>Perumahan Graha Eleos, RT.21/RW.09, Area Sawah, Joton, Kec. Jogonalan, Kabupaten Klaten, Jawa Tengah 57452</t>
  </si>
  <si>
    <t>RT.21/RW.09, Area Sawah, Joton, Kec. Jogonalan, Kabupaten Klaten</t>
  </si>
  <si>
    <t>https://maps.google.com/?cid=0x0:0x947ad8a02b3a6108</t>
  </si>
  <si>
    <t>https://www.dotproperty.id/rumah-dijual-dengan-2-kamar-tidur-di-joton-jawa-tengah_6754348</t>
  </si>
  <si>
    <t xml:space="preserve">Perumahan Green Gondang </t>
  </si>
  <si>
    <t>7HG7+J5G, Karak, Plawikan, Kec. Jogonalan, Kabupaten Klaten, Jawa Tengah 57452</t>
  </si>
  <si>
    <t>Karak, Plawikan, Kec. Jogonalan, Kabupaten Klaten</t>
  </si>
  <si>
    <t>https://maps.google.com/?cid=0x0:0x1136998391d5196a</t>
  </si>
  <si>
    <t>Perumahan Griya Amanah</t>
  </si>
  <si>
    <t>Dusun II, Mrisen, Kec. Juwiring, Kabupaten Klaten, Jawa Tengah 57472</t>
  </si>
  <si>
    <t>Mrisen, Kec. Juwiring, Kabupaten Klaten</t>
  </si>
  <si>
    <t>https://maps.google.com/?cid=0x0:0x4ddacfbf873fac7d</t>
  </si>
  <si>
    <t>https://ekonomi.espos.id/perumahan-dekat-stasiun-di-klaten-disebut-tumbuh-ini-daftar-lokasinya-1912884#:~:text=Griya%20Amanah%20Delanggu,dengan%20harga%20Rp150%2C5%20juta.</t>
  </si>
  <si>
    <t>Perumahan Griya Asri Somopuro</t>
  </si>
  <si>
    <t>Jl. Somopuro No.1, Wirosari, Somopuro, Kec. Jogonalan, Kabupaten Klaten, Jawa Tengah 57452</t>
  </si>
  <si>
    <t>Wirosari, Somopuro, Kec. Jogonalan, Kabupaten Klaten</t>
  </si>
  <si>
    <t>https://maps.google.com/?cid=0x0:0x53c596b0877137d4</t>
  </si>
  <si>
    <t>Perumahan Griya Delanggu Asri</t>
  </si>
  <si>
    <t>9MFQ+57C, Jl. Lkr. Delanggu, Area Sawah, Sribit, Kec. Delanggu, Kabupaten Klaten, Jawa Tengah 57471</t>
  </si>
  <si>
    <t>Jl. Lkr. Delanggu, Area Sawah, Sribit, Kec. Delanggu, Kabupaten Klaten</t>
  </si>
  <si>
    <t>https://maps.google.com/?cid=0x0:0x646a6f8ca493d2b7</t>
  </si>
  <si>
    <t>https://rajarumahsubsidi.com/perumahan/klaten/griya-delanggu-asri/</t>
  </si>
  <si>
    <t xml:space="preserve">Perumahan Griya Pratama Asri </t>
  </si>
  <si>
    <t>7GHF+RQ2, Perumahan Griya Pratama Asri, Banjaran 23/12, Gotaan, Dompyongan, Kec. Jogonalan, Kabupaten Klaten, Jawa Tengah 57452</t>
  </si>
  <si>
    <t>Perumahan Griya Pratama Asri, Banjaran 23/12, Gotaan, Dompyongan, Kec. Jogonalan, Kabupaten Klaten</t>
  </si>
  <si>
    <t>https://maps.google.com/?cid=0x0:0xa230b477d7655f4c</t>
  </si>
  <si>
    <t>https://www.99.co/id/komplek-perumahan/109959-griya-pratama-asri/units</t>
  </si>
  <si>
    <t>Perumahan Gudang Baru</t>
  </si>
  <si>
    <t>7HHJ+6WM, Gudang, Sumberejo, Kec. Klaten Sel., Kabupaten Klaten, Jawa Tengah 57426</t>
  </si>
  <si>
    <t>Gudang, Sumberejo, Kec. Klaten Sel., Kabupaten Klaten</t>
  </si>
  <si>
    <t>https://maps.google.com/?cid=0x0:0xcca5a7f4a6bf3589</t>
  </si>
  <si>
    <t>Perumahan Jambeyan Permai</t>
  </si>
  <si>
    <t>9J42+7XR, Dusun I, Jambeyan, Kec. Karanganom, Kabupaten Klaten, Jawa Tengah 57475</t>
  </si>
  <si>
    <t>Dusun I, Jambeyan, Kec. Karanganom, Kabupaten Klaten</t>
  </si>
  <si>
    <t>https://maps.google.com/?cid=0x0:0xd056a06ef3ead82b</t>
  </si>
  <si>
    <t>Perumahan Kalikotes Baru</t>
  </si>
  <si>
    <t>7JFM+J4Q, Dusun II, Kalikotes, Kec. Kalikotes, Kabupaten Klaten, Jawa Tengah 57451</t>
  </si>
  <si>
    <t>https://maps.google.com/?cid=0x0:0xd936212e3f38a43f</t>
  </si>
  <si>
    <t>Perumahan Karanganom Indah</t>
  </si>
  <si>
    <t>9J3C+4Q3, Jebungan, Karanganom, Kec. Karanganom, Kabupaten Klaten, Jawa Tengah 57475</t>
  </si>
  <si>
    <t>Jebungan, Karanganom, Kec. Karanganom, Kabupaten Klaten</t>
  </si>
  <si>
    <t>https://maps.google.com/?cid=0x0:0xc3f7bc377b0bf001</t>
  </si>
  <si>
    <t>Perumahan Karanglo</t>
  </si>
  <si>
    <t>8H3Q+CMC, Jl. Klaten - Ngupit, Karanglo, Kec. Klaten Sel., Kabupaten Klaten, Jawa Tengah 57423</t>
  </si>
  <si>
    <t>Jl. Klaten - Ngupit, Karanglo, Kec. Klaten Sel., Kabupaten Klaten</t>
  </si>
  <si>
    <t>https://maps.google.com/?cid=0x0:0x6f338f0dbb3fe450</t>
  </si>
  <si>
    <t>Perumahan Karangnongko</t>
  </si>
  <si>
    <t>8HH4+PGC, Badan, Jagalan, Kec. Karangnongko, Kabupaten Klaten, Jawa Tengah 57483</t>
  </si>
  <si>
    <t>Badan, Jagalan, Kec. Karangnongko, Kabupaten Klaten</t>
  </si>
  <si>
    <t>https://maps.google.com/?cid=0x0:0x7f1e9f681e618c92</t>
  </si>
  <si>
    <t>Perumahan Kunden Sehat</t>
  </si>
  <si>
    <t>7HPP+2GQ, Jl. Pemuda, Dusun 1, Tegalyoso, Kec. Klaten Sel., Kabupaten Klaten, Jawa Tengah 57426</t>
  </si>
  <si>
    <t>Jl. Pemuda, Dusun 1, Tegalyoso, Kec. Klaten Sel., Kabupaten Klaten</t>
  </si>
  <si>
    <t>https://maps.google.com/?cid=0x0:0xbfb2ba2aad527dbd</t>
  </si>
  <si>
    <t>Perumahan Kurung Indah</t>
  </si>
  <si>
    <t>8MCM+C5C, Jagah, Kurung, Kec. Ceper, Kabupaten Klaten, Jawa Tengah 57465</t>
  </si>
  <si>
    <t>Jagah, Kurung, Kec. Ceper, Kabupaten Klaten</t>
  </si>
  <si>
    <t>https://maps.google.com/?cid=0x0:0x6bb59025b6d1522f</t>
  </si>
  <si>
    <t>https://www.btnproperti.co.id/property/perumahan/detail/perum-taman-melati-kurung-5746507</t>
  </si>
  <si>
    <t>Perumahan Pandanaran Asri Jerukan Bayat</t>
  </si>
  <si>
    <t>Jl. Cawas - Bayat, Dusun II, Dukuh, Kec. Bayat, Kabupaten Klaten, Jawa Tengah 57462</t>
  </si>
  <si>
    <t>Dusun II, Dukuh, Kec. Bayat, Kabupaten Klaten</t>
  </si>
  <si>
    <t>https://maps.google.com/?cid=0x0:0x9fe7cdea0d769b69</t>
  </si>
  <si>
    <t>Perumahan Pesona Tambong Wetan</t>
  </si>
  <si>
    <t>Perumahan Pesona, Dusun II, Tambongwetan, Kec. Kalikotes, Kabupaten Klaten, Jawa Tengah 57451</t>
  </si>
  <si>
    <t>Dusun II, Tambongwetan, Kec. Kalikotes, Kabupaten Klaten</t>
  </si>
  <si>
    <t>https://maps.google.com/?cid=0x0:0xc5fc3b69445c9b57</t>
  </si>
  <si>
    <t>https://www.panturapost.com/info-griya/2074801840/cari-rumah-murah-di-klaten-cek-di-sini-harganya-rp150-jutaan?page=3#:~:text=Pesona%20Tambong%20Wetan%20merupakan%20perumahan,dan%20kamar%20mandi%20ada%20satu.&amp;text=Citra%20Pedan%20Asri%20merupakan%20perumahan,dan%20kamar%20mandi%20ada%20satu.&amp;text=Dilarang%20mengambil%20dan/atau%20menayangkan,sosial%20komersil%20tanpa%20seizin%20redaksi.</t>
  </si>
  <si>
    <t>Perumahan Puri Jetis Indah</t>
  </si>
  <si>
    <t>Dusun 1, Jetis, Kec. Klaten Sel., Kabupaten Klaten, Jawa Tengah 57421</t>
  </si>
  <si>
    <t>Jetis, Kec. Klaten Sel., Kabupaten Klaten</t>
  </si>
  <si>
    <t>https://maps.google.com/?cid=0x0:0x1a0843d06f22126c</t>
  </si>
  <si>
    <t>https://www.dotproperty.id/rumah-dijual-dengan-2-kamar-tidur-di-jetis-jawa-tengah_6704852</t>
  </si>
  <si>
    <t>Perumahan Puri Klepu Indah Ceper Klaten</t>
  </si>
  <si>
    <t>Rt003/003, klepu, Klepu, Kec. Ceper, Kabupaten Klaten, Jawa Tengah 57465</t>
  </si>
  <si>
    <t>klepu, Klepu, Kec. Ceper, Kabupaten Klaten</t>
  </si>
  <si>
    <t>https://maps.google.com/?cid=0x0:0x9c5690175b7ae774</t>
  </si>
  <si>
    <t>Perumahan Sawo Jimbung</t>
  </si>
  <si>
    <t>7H2X+GJ2, Dusun III, Jimbung, Kec. Kalikotes, Kabupaten Klaten, Jawa Tengah 57451</t>
  </si>
  <si>
    <t>Dusun III, Jimbung, Kec. Kalikotes, Kabupaten Klaten</t>
  </si>
  <si>
    <t>https://maps.google.com/?cid=0x0:0x871a0567d1256422</t>
  </si>
  <si>
    <t>Perumahan Sumberejo</t>
  </si>
  <si>
    <t>7HQM+Q6R, Gatak, Sumberejo, Kec. Klaten Sel., Kabupaten Klaten, Jawa Tengah 57422</t>
  </si>
  <si>
    <t>https://maps.google.com/?cid=0x0:0x1cf21ad52167f6b</t>
  </si>
  <si>
    <t>Perumahan Taman Anggrek Delanggu</t>
  </si>
  <si>
    <t>9MCW+68C, Kendon, Karang, Kec. Delanggu, Kabupaten Klaten, Jawa Tengah 57471</t>
  </si>
  <si>
    <t>Kendon, Karang, Kec. Delanggu, Kabupaten Klaten</t>
  </si>
  <si>
    <t>https://maps.google.com/?cid=0x0:0x972e9226897248d3</t>
  </si>
  <si>
    <t>https://www.pinhome.id/dijual/rumah-sekunder/unit/dijual-rumah-lokasi-strtegis-bebas-banjir-di-jl-taman-anggrek-delanggu-village</t>
  </si>
  <si>
    <t>Perumahan Taman Melati Kurung Ceper Klaten</t>
  </si>
  <si>
    <t>perumahan taman melati No.25 Blok K, Sawit, Kurung, Kec. Ceper, Kabupaten Klaten, Jawa Tengah 57465</t>
  </si>
  <si>
    <t>Sawit, Kurung, Kec. Ceper, Kabupaten Klaten</t>
  </si>
  <si>
    <t>https://maps.google.com/?cid=0x0:0x596965f70e441810</t>
  </si>
  <si>
    <t>PERUMAHAN TROSO BARU</t>
  </si>
  <si>
    <t>Jalan Karanganom, Dusun 2, Troso, Kec. Ngawen, Kabupaten Klaten, Jawa Tengah 57466</t>
  </si>
  <si>
    <t>Dusun 2, Troso, Kec. Ngawen, Kabupaten Klaten</t>
  </si>
  <si>
    <t>https://maps.google.com/?cid=0x0:0x3a1a5115d153a755</t>
  </si>
  <si>
    <t>https://www.kompas.com/properti/read/2024/04/24/083000921/perumahan-terjangkau-di-bawah-rp-200-juta-di-kabupaten-klaten--pilihan#:~:text=Troso%20Baru:%20Tipe%2036/60,sisanya%20tingga%20satu%20unit%20lagi.</t>
  </si>
  <si>
    <t xml:space="preserve">Taman Edelweis </t>
  </si>
  <si>
    <t>Jl. Mpu Sedah No.9, Karangnongko, Sumberejo, Kec. Klaten Sel., Kabupaten Klaten, Jawa Tengah 57422</t>
  </si>
  <si>
    <t>Karangnongko, Sumberejo, Kec. Klaten Sel., Kabupaten Klaten</t>
  </si>
  <si>
    <t>https://maps.google.com/?cid=0x0:0x87645477933e6d49</t>
  </si>
  <si>
    <t>Taman Melati Juwiring</t>
  </si>
  <si>
    <t>8PRH+6Q, Dusun II, Bulurejo, Kec. Juwiring, Kabupaten Klaten, Jawa Tengah 57472</t>
  </si>
  <si>
    <t>https://maps.google.com/?cid=0x0:0xe1751e3a5e431cbb</t>
  </si>
  <si>
    <t>https://www.rumah123.com/properti/klaten/hos18303874/</t>
  </si>
  <si>
    <t>TEGALYOSO RESIDENCE</t>
  </si>
  <si>
    <t>Jl. Bogowonto No.517, Dusun 2, Tegalyoso, Kec. Klaten Sel., Kabupaten Klaten, Jawa Tengah 57424</t>
  </si>
  <si>
    <t>Dusun 2, Tegalyoso, Kec. Klaten Sel., Kabupaten Klaten</t>
  </si>
  <si>
    <t>https://maps.google.com/?cid=0x0:0x5e99604ebf58936f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</si>
  <si>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</si>
  <si>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</si>
  <si>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</si>
  <si>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</si>
  <si>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</si>
  <si>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</si>
  <si>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</si>
  <si>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</si>
  <si>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</si>
  <si>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</si>
  <si>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</si>
  <si>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</si>
  <si>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</si>
  <si>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Gedung Apartemen</t>
  </si>
  <si>
    <t>Griya makmi</t>
  </si>
  <si>
    <t>Taban, Jenengan, Kec. Klambu, Kabupaten Grobogan</t>
  </si>
  <si>
    <t>https://maps.google.com/?cid=0x0:0xa6775ab32448d88</t>
  </si>
  <si>
    <t>2QGQ+6W6, Taban, Jenengan, Kec. Klambu, Kabupaten Grobogan, Jawa Tengah 58154</t>
  </si>
  <si>
    <t>housing complex</t>
  </si>
  <si>
    <t>Khanaya Residence</t>
  </si>
  <si>
    <t>Kabupaten Grobogan, Jawa Tengah</t>
  </si>
  <si>
    <t>https://maps.google.com/?cid=0x0:0x95dc4e8e2bc47dc2</t>
  </si>
  <si>
    <t>WW76+9P5, Jl. Soponyono III, Jetis Barat, Purwodadi, Kec. Purwodadi, Kabupaten Grobogan, Jawa Tengah</t>
  </si>
  <si>
    <t>https://www.ayojualrumah.com/properti/perumahan-khanaya-residence-di-wirosari-grobogan/52847</t>
  </si>
  <si>
    <t>Kantor Perusahaan</t>
  </si>
  <si>
    <t>Perumahan Griya Cipta Indah</t>
  </si>
  <si>
    <t>Bugel, Kec. Godong, Kabupaten Grobogan</t>
  </si>
  <si>
    <t>https://maps.google.com/?cid=0x0:0x5698ce444bf56ff6</t>
  </si>
  <si>
    <t>XQH7+J94, Bugel, Kec. Godong, Kabupaten Grobogan, Jawa Tengah 58162</t>
  </si>
  <si>
    <t>Perum Cahaya Griya Mandiri</t>
  </si>
  <si>
    <t>Penganten, Putat, Kec. Purwodadi, Kabupaten Grobogan</t>
  </si>
  <si>
    <t>https://maps.google.com/?cid=0x0:0x6ec152b721074918</t>
  </si>
  <si>
    <t>Jl. Jend . A. Yani No.8 Blok C, Penganten, Putat, Kec. Purwodadi, Kabupaten Grobogan, Jawa Tengah 58114</t>
  </si>
  <si>
    <t>https://www.facebook.com/groups/1167981983225876/posts/rumah-siap-huni-perumahan-cahaya-griya-mandiri-purwodadi-groogan-negotiable-pric/9184398484917479/</t>
  </si>
  <si>
    <t>Perumahan Subsidi HAWILA GARDEN</t>
  </si>
  <si>
    <t>Ngambakrejo, Kec. Tanggungharjo, Kabupaten Grobogan</t>
  </si>
  <si>
    <t>https://maps.google.com/?cid=0x0:0x93041668bb32996a</t>
  </si>
  <si>
    <t>Ngrawing, Ngambakrejo, Kec. Tanggungharjo, Kabupaten Grobogan, Jawa Tengah 58166</t>
  </si>
  <si>
    <t>Bella Residence</t>
  </si>
  <si>
    <t>https://maps.google.com/?cid=0x0:0x1aaa4a84833639f1</t>
  </si>
  <si>
    <t>W3F7+W2, Area Sawah, Tanjungrejo, Kec. Wirosari, Kabupaten Grobogan, Jawa Tengah</t>
  </si>
  <si>
    <t>https://www.btnproperti.co.id/property/perumahan/detail/perum-bella-residence-5819284</t>
  </si>
  <si>
    <t>Gate Setro Permai</t>
  </si>
  <si>
    <t>Geyer, Kec. Geyer, Kabupaten Grobogan</t>
  </si>
  <si>
    <t>https://maps.google.com/?cid=0x0:0x765d16029a39e0f0</t>
  </si>
  <si>
    <t>Geyer Krajan, Geyer, Kec. Geyer, Kabupaten Grobogan, Jawa Tengah 58172</t>
  </si>
  <si>
    <t>Perumahan Griya Indraloka 2 Ketitang</t>
  </si>
  <si>
    <t>Karanganyar, Ketitang, Kec. Godong, Kabupaten Grobogan</t>
  </si>
  <si>
    <t>https://maps.google.com/?cid=0x0:0x7e4e7fc584142ccd</t>
  </si>
  <si>
    <t>XQG4+6GP, Karanganyar, Ketitang, Kec. Godong, Kabupaten Grobogan, Jawa Tengah 58162</t>
  </si>
  <si>
    <t>Perumahan griya gendis</t>
  </si>
  <si>
    <t>Gembel, Rejosari, Kec. Grobogan, Kabupaten Grobogan</t>
  </si>
  <si>
    <t>https://maps.google.com/?cid=0x0:0x725719dda056e1ae</t>
  </si>
  <si>
    <t>WWMR+F6X, Gembel, Rejosari, Kec. Grobogan, Kabupaten Grobogan, Jawa Tengah 58152</t>
  </si>
  <si>
    <t>Perumahan Gubug Permai</t>
  </si>
  <si>
    <t>perumahan gubug permai, Dukoh, Gubug, Kec. Gubug, Kabupaten Grobogan</t>
  </si>
  <si>
    <t>https://maps.google.com/?cid=0x0:0xccc9ae7240504eb4</t>
  </si>
  <si>
    <t>WJXX+C26, perumahan gubug permai, Dukoh, Gubug, Kec. Gubug, Kabupaten Grobogan, Jawa Tengah 58164</t>
  </si>
  <si>
    <t>https://redlandpro.id/properties/detail/rumah-di-perum-gubug-permai-grobogan-vn-5537-5537</t>
  </si>
  <si>
    <t>Perumahan Jagansari Residence</t>
  </si>
  <si>
    <t>Kunjeng, Kec. Gubug, Kabupaten Grobogan</t>
  </si>
  <si>
    <t>https://maps.google.com/?cid=0x0:0x775c4b4071e66406</t>
  </si>
  <si>
    <t>Area Sawah, Kunjeng, Kec. Gubug, Kabupaten Grobogan, Jawa Tengah 58164</t>
  </si>
  <si>
    <t>Perum Griya Sambak Regency</t>
  </si>
  <si>
    <t>RT.1/RW.9, Sambak, Danyang, Kec. Purwodadi, Kabupaten Grobogan</t>
  </si>
  <si>
    <t>https://maps.google.com/?cid=0x0:0x5097ea75d9f37e3a</t>
  </si>
  <si>
    <t>VWX4+Q93, RT.1/RW.9, Sambak, Danyang, Kec. Purwodadi, Kabupaten Grobogan, Jawa Tengah 58113</t>
  </si>
  <si>
    <t>https://www.facebook.com/GriyaSambak99/?locale=id_ID</t>
  </si>
  <si>
    <t>Griya Citra Dewata</t>
  </si>
  <si>
    <t>Jl. Karanganyar-Bantengmati, Dukuh Karangasem, Area Sawah, Karanganyar, Kec. Purwodadi, Kabupaten Grobogan</t>
  </si>
  <si>
    <t>https://maps.google.com/?cid=0x0:0x3aa700ba1562d1d4</t>
  </si>
  <si>
    <t>WW3G+QJG, Jl. Karanganyar-Bantengmati, Dukuh Karangasem, Area Sawah, Karanganyar, Kec. Purwodadi, Kabupaten Grobogan, Jawa Tengah 58111</t>
  </si>
  <si>
    <t>Griya Puri Indah</t>
  </si>
  <si>
    <t>Jl. Tentara Pelajar, Sekaran, Kalongan, Kec. Purwodadi, Kabupaten Grobogan</t>
  </si>
  <si>
    <t>https://maps.google.com/?cid=0x0:0x3bf5a508320a7c0d</t>
  </si>
  <si>
    <t>VWVC+3F8, Jl. Tentara Pelajar, Sekaran, Kalongan, Kec. Purwodadi, Kabupaten Grobogan, Jawa Tengah 58114</t>
  </si>
  <si>
    <t>Perumahan asabri</t>
  </si>
  <si>
    <t>Area Sawah, Ngraji, Kec. Purwodadi, Kabupaten Grobogan</t>
  </si>
  <si>
    <t>https://maps.google.com/?cid=0x0:0x6f0bcac19ae31aa8</t>
  </si>
  <si>
    <t>Perum asabri tempel gang 2 blok d 10 rt 07 / 06, Area Sawah, Ngraji, Kec. Purwodadi, Kabupaten Grobogan, Jawa Tengah 58114</t>
  </si>
  <si>
    <t>https://www.facebook.com/groups/1167981983225876/permalink/3215986878425366/</t>
  </si>
  <si>
    <t>Griya Alam Danyang Permai</t>
  </si>
  <si>
    <t>Jl. Danyang-Genuksuran, Area Sawah, Danyang, Kec. Purwodadi, Kabupaten Grobogan</t>
  </si>
  <si>
    <t>https://maps.google.com/?cid=0x0:0x44687cb839d4769c</t>
  </si>
  <si>
    <t>VWQ4+H2V, Jl. Danyang-Genuksuran, Area Sawah, Danyang, Kec. Purwodadi, Kabupaten Grobogan, Jawa Tengah 58113</t>
  </si>
  <si>
    <t>Perumahan Griya Semesta Purwodadi</t>
  </si>
  <si>
    <t>Area Sawah, Kalongan, Kec. Purwodadi, Kabupaten Grobogan</t>
  </si>
  <si>
    <t>https://maps.google.com/?cid=0x0:0x11a992f4a72d0dd4</t>
  </si>
  <si>
    <t>VWM7+H5G Perum griya semesta, Area Sawah, Kalongan, Kec. Purwodadi, Kabupaten Grobogan, Jawa Tengah 58114</t>
  </si>
  <si>
    <t>https://www.instagram.com/semestapropertyindonesia/p/CNCUD4aBw61/</t>
  </si>
  <si>
    <t>Perum Tawangharjo Bersemi</t>
  </si>
  <si>
    <t>RT.04/RW.04, Tawangharjo, Kec. Tawangharjo, Kabupaten Grobogan</t>
  </si>
  <si>
    <t>https://maps.google.com/?cid=0x0:0x311bae46c5fdb5cb</t>
  </si>
  <si>
    <t>Dusun Dalingan, RT.04/RW.04, Tawangharjo, Kec. Tawangharjo, Kabupaten Grobogan, Jawa Tengah 58192</t>
  </si>
  <si>
    <t>Perumahan Sentosa Indah</t>
  </si>
  <si>
    <t>RT.1/RW.2, Ngemplak Kidul, Sindurejo, Kec. Toroh, Kabupaten Grobogan</t>
  </si>
  <si>
    <t>https://maps.google.com/?cid=0x0:0xbd8df7d5aadb9393</t>
  </si>
  <si>
    <t>Ds ngemplak, RT.1/RW.2, Ngemplak Kidul, Sindurejo, Kec. Toroh, Kabupaten Grobogan, Jawa Tengah 58171</t>
  </si>
  <si>
    <t>GAJAH MADA RESIDENCE</t>
  </si>
  <si>
    <t>https://maps.google.com/?cid=0x0:0xd85e275f57e5b57a</t>
  </si>
  <si>
    <t>WV8X+6V, Area Sawah, Kuripan, Kec. Purwodadi, Kabupaten Grobogan, Jawa Tengah</t>
  </si>
  <si>
    <t>https://www.pinhome.id/dijual/rumah-sekunder/unit/dijual-rumah-1-lantai-2kt-78m-di-perumahan-gajahmada-residence</t>
  </si>
  <si>
    <t>Perumahan Niscala Bhumi Residence - Grobogan</t>
  </si>
  <si>
    <t>Area Sawah, Tanjungrejo, Kec. Wirosari, Kabupaten Grobogan</t>
  </si>
  <si>
    <t>https://maps.google.com/?cid=0x0:0x8f2c54e78cfd380e</t>
  </si>
  <si>
    <t>W3F6+PV9, Area Sawah, Tanjungrejo, Kec. Wirosari, Kabupaten Grobogan, Jawa Tengah 58192</t>
  </si>
  <si>
    <t>Otoritas Perumahan</t>
  </si>
  <si>
    <t>Perumahan Griya Wijaya Sartika</t>
  </si>
  <si>
    <t>Karanganyar Timur, Godong, Kec. Godong, Kabupaten Grobogan</t>
  </si>
  <si>
    <t>https://maps.google.com/?cid=0x0:0x603a4c22dddcc459</t>
  </si>
  <si>
    <t>Jl. Raya Karangrayung - Godong, Karanganyar Timur, Godong, Kec. Godong, Kabupaten Grobogan, Jawa Tengah 58162</t>
  </si>
  <si>
    <t>Perum Ayodya 2 Purwodadi Grobogan</t>
  </si>
  <si>
    <t>Jl. Grand Mutiara Jl. A. Yani No.A8, RT.02/RW.10, Penganten, Putat, Purwodadi, Grobogan Regency</t>
  </si>
  <si>
    <t>https://maps.google.com/?cid=0x0:0x8ec78c409bb313a2</t>
  </si>
  <si>
    <t>Komplek Ruko, Jl. Grand Mutiara Jl. A. Yani No.A8, RT.02/RW.10, Penganten, Putat, Purwodadi, Grobogan Regency, Central Java 58114</t>
  </si>
  <si>
    <t>https://rumah.waa2.co.id/detail?id=e37c62e640420a40a2085da07195520d&amp;q=perumahan%20di%20purwodadi%20grobogan&amp;type=sale</t>
  </si>
  <si>
    <t>Perum Bumi Kalongan Indah Purwodadi Grobogan</t>
  </si>
  <si>
    <t>Kalongan, Kec. Purwodadi, Kabupaten Grobogan</t>
  </si>
  <si>
    <t>https://maps.google.com/?cid=0x0:0xc8772aec459f777d</t>
  </si>
  <si>
    <t>Bakalan, Kalongan, Kec. Purwodadi, Kabupaten Grobogan, Jawa Tengah 58114</t>
  </si>
  <si>
    <t>Perumahan PESONA ELIA RESIDENCE</t>
  </si>
  <si>
    <t>Jetis, Tanjungrejo, Kec. Wirosari, Kabupaten Grobogan</t>
  </si>
  <si>
    <t>https://maps.google.com/?cid=0x0:0x4168ecca486e3c91</t>
  </si>
  <si>
    <t>W3CC+MJ8, Jetis, Tanjungrejo, Kec. Wirosari, Kabupaten Grobogan, Jawa Tengah 58192</t>
  </si>
  <si>
    <t>https://www.tribunjualbeli.com/jawa-tengah/2769777/jual-rumah-perumahan-pesona-elia-residence-tipe-3672-lokasi-strategis-bisa-cash-atau-kredit-grobogan</t>
  </si>
  <si>
    <t>Perumahan Kanaya mandiri</t>
  </si>
  <si>
    <t>https://maps.google.com/?cid=0x0:0xb49cc538bcffd10e</t>
  </si>
  <si>
    <t>W3CC+M39, Jetis, Tanjungrejo, Kec. Wirosari, Kabupaten Grobogan, Jawa Tengah 58192</t>
  </si>
  <si>
    <t>Perumahan Khanaya Residence Purwodadi</t>
  </si>
  <si>
    <t>https://maps.google.com/?cid=0x0:0xe279ed08ceb53b21</t>
  </si>
  <si>
    <t>WW75+CR9, Jetis Barat, Purwodadi, Kec. Purwodadi, Kabupaten Grobogan, Jawa Tengah</t>
  </si>
  <si>
    <t>Perumahan Semesta Asri</t>
  </si>
  <si>
    <t>Kec. Klambu, Kabupaten Grobogan</t>
  </si>
  <si>
    <t>https://maps.google.com/?cid=0x0:0x773efc626d955dda</t>
  </si>
  <si>
    <t>Penganten, Kec. Klambu, Kabupaten Grobogan, Jawa Tengah 58154</t>
  </si>
  <si>
    <t>Komplek Perumahan Pogak Indah</t>
  </si>
  <si>
    <t>Pengkol, Kec. Penawangan, Kabupaten Grobogan</t>
  </si>
  <si>
    <t>https://maps.google.com/?cid=0x0:0xce3155550c2b4340</t>
  </si>
  <si>
    <t>Krajan, Pengkol, Kec. Penawangan, Kabupaten Grobogan, Jawa Tengah 58161</t>
  </si>
  <si>
    <t>Perumahan Mekar Wangi</t>
  </si>
  <si>
    <t>Kuripan Timur, Kuripan, Kec. Purwodadi, Kabupaten Grobogan</t>
  </si>
  <si>
    <t>https://maps.google.com/?cid=0x0:0xdde5c1630543d358</t>
  </si>
  <si>
    <t>Jl. A. Yani No.kav 85, Kuripan Timur, Kuripan, Kec. Purwodadi, Kabupaten Grobogan, Jawa Tengah 58112</t>
  </si>
  <si>
    <t>Perumahan Sambak</t>
  </si>
  <si>
    <t>Simpang Utara, Danyang, Kec. Purwodadi, Kabupaten Grobogan</t>
  </si>
  <si>
    <t>https://maps.google.com/?cid=0x0:0x239985bc7242d000</t>
  </si>
  <si>
    <t>Jl. Gn. Tengger VII No.10, Simpang Utara, Danyang, Kec. Purwodadi, Kabupaten Grobogan, Jawa Tengah 58111</t>
  </si>
  <si>
    <t>https://www.facebook.com/groups/1016545005037432/posts/28028851386713428/</t>
  </si>
  <si>
    <t>Perumahan Larasati 1</t>
  </si>
  <si>
    <t>https://maps.google.com/?cid=0x0:0x4974f4d50a4d07e4</t>
  </si>
  <si>
    <t>WV3R+6MR, Nunggalan, Ngembak, Kec. Purwodadi, Kabupaten Grobogan, Jawa Tengah</t>
  </si>
  <si>
    <t>https://www.facebook.com/groups/1877452172519518/posts/3892579541006761/?_rdr</t>
  </si>
  <si>
    <t>Perumahan Rejosari</t>
  </si>
  <si>
    <t>Unnamed Road, Gembel, Gembel, Rejosari, Kec. Grobogan, Kabupaten Grobogan</t>
  </si>
  <si>
    <t>https://maps.google.com/?cid=0x0:0xcd3ca1da50f9dc13</t>
  </si>
  <si>
    <t>WWMR+G57, Unnamed Road, Gembel, Gembel, Rejosari, Kec. Grobogan, Kabupaten Grobogan, Jawa Tengah 58152</t>
  </si>
  <si>
    <t>Perumahan Getas Rejo Indah</t>
  </si>
  <si>
    <t>https://maps.google.com/?cid=0x0:0xd9e932a68726abc</t>
  </si>
  <si>
    <t>Jl. Raya Blora - Purwodadi, Krajan, Getasrejo, Kec. Grobogan, Kabupaten Grobogan, Jawa Tengah</t>
  </si>
  <si>
    <t>Cluster Taman Asteria</t>
  </si>
  <si>
    <t>Karanganyar, Kec. Purwodadi, Kabupaten Grobogan</t>
  </si>
  <si>
    <t>https://maps.google.com/?cid=0x0:0x4dc06264f0945e05</t>
  </si>
  <si>
    <t>Area Sawah, Karanganyar, Kec. Purwodadi, Kabupaten Grobogan, Jawa Tengah 58114</t>
  </si>
  <si>
    <t>Perumahan Raharja Kuripan</t>
  </si>
  <si>
    <t>https://maps.google.com/?cid=0x0:0x4c06d8169277730f</t>
  </si>
  <si>
    <t>WVFR+H5J, Lingkungan Kalimati, RT.4/RW.15, Nglejok, Kuripan, Purwodadi, Grobogan Regency, Central Java</t>
  </si>
  <si>
    <t>Kuripan regency asri</t>
  </si>
  <si>
    <t>RT.1/RW.13, Area Sawah, Kuripan, Kec. Purwodadi, Kabupaten Grobogan</t>
  </si>
  <si>
    <t>https://maps.google.com/?cid=0x0:0xa42243ed9c7848e6</t>
  </si>
  <si>
    <t>Jl kyai busro No.22, RT.1/RW.13, Area Sawah, Kuripan, Kec. Purwodadi, Kabupaten Grobogan, Jawa Tengah 58111</t>
  </si>
  <si>
    <t>Karanganyar Indah Permai</t>
  </si>
  <si>
    <t>https://maps.google.com/?cid=0x0:0x2034c1901a6db759</t>
  </si>
  <si>
    <t>Jl. Pemuda, Karanganyar, Kec. Purwodadi, Kabupaten Grobogan, Jawa Tengah 58114</t>
  </si>
  <si>
    <t>Perumahan gendhis nglejok</t>
  </si>
  <si>
    <t>Kuripan Barat, Kuripan, Kec. Purwodadi, Kabupaten Grobogan</t>
  </si>
  <si>
    <t>https://maps.google.com/?cid=0x0:0x634a03b82cfe59da</t>
  </si>
  <si>
    <t>WVCR+67M, Kuripan Barat, Kuripan, Kec. Purwodadi, Kabupaten Grobogan, Jawa Tengah 58112</t>
  </si>
  <si>
    <t>Perumahan Grand Mutiara Purwodadi</t>
  </si>
  <si>
    <t>Unnamed Road, Penganten, Putat, Purwodadi, Grobogan Regency</t>
  </si>
  <si>
    <t>https://maps.google.com/?cid=0x0:0x69fdf6e43da619fe</t>
  </si>
  <si>
    <t>WVGP+M25, Unnamed Road, Penganten, Putat, Purwodadi, Grobogan Regency, Central Java 58114</t>
  </si>
  <si>
    <t>Perumahan sambak indah</t>
  </si>
  <si>
    <t>Simpang Selatan, Danyang, Kec. Purwodadi, Kabupaten Grobogan</t>
  </si>
  <si>
    <t>https://maps.google.com/?cid=0x0:0x582bfa7183c6f3eb</t>
  </si>
  <si>
    <t>Jl. Merpati II No.8, Simpang Selatan, Danyang, Kec. Purwodadi, Kabupaten Grobogan, Jawa Tengah 58113</t>
  </si>
  <si>
    <t>https://www.facebook.com/groups/294516719347440/posts/1168923101906793/</t>
  </si>
  <si>
    <t>Perumahan Griya Gading Asri</t>
  </si>
  <si>
    <t>Unnamed Road, Depok Selatan, Depok, Kec. Toroh, Kabupaten Grobogan</t>
  </si>
  <si>
    <t>https://maps.google.com/?cid=0x0:0x3b95ec28ef9ee366</t>
  </si>
  <si>
    <t>VV2X+PV4, Unnamed Road, Depok Selatan, Depok, Kec. Toroh, Kabupaten Grobogan, Jawa Tengah 58171</t>
  </si>
  <si>
    <t>Cluster Wirosari Grande</t>
  </si>
  <si>
    <t>https://maps.google.com/?cid=0x0:0xa82b77859693d7da</t>
  </si>
  <si>
    <t>Jetis, Tanjungrejo, Kec. Wirosari, Kabupaten Grobogan, Jawa Tengah</t>
  </si>
  <si>
    <t>Perumahan Griya Gendhis 2 Rejosari Grobogan</t>
  </si>
  <si>
    <t>https://maps.google.com/?cid=0x0:0xa2d64124dfa11091</t>
  </si>
  <si>
    <t>Jl. Raya Blora - Purwodadi No.km 3, Gembel, Rejosari, Kec. Grobogan, Kabupaten Grobogan, Jawa Tengah 58182</t>
  </si>
  <si>
    <t>https://www.ayojualrumah.com/properti/perumahan-gendhis-2-rejosari-grobogan-jalan-purwodadi-blora/52844</t>
  </si>
  <si>
    <t>Griya sambak residence</t>
  </si>
  <si>
    <t>Sambak, Danyang, Kec. Purwodadi, Kabupaten Grobogan</t>
  </si>
  <si>
    <t>https://maps.google.com/?cid=0x0:0x211c90a6e0f9d7c3</t>
  </si>
  <si>
    <t>VWX4+G38, Sambak, Danyang, Kec. Purwodadi, Kabupaten Grobogan, Jawa Tengah 58113</t>
  </si>
  <si>
    <t>Penginapan</t>
  </si>
  <si>
    <t>Perumahan Grand Master Kuripan</t>
  </si>
  <si>
    <t>Jl. Pemuda, Kuripan Timur, Kuripan, Kec. Purwodadi, Kabupaten Grobogan</t>
  </si>
  <si>
    <t>https://maps.google.com/?cid=0x0:0x2a473a66c8961415</t>
  </si>
  <si>
    <t>WW83+HPQ, Jl. Pemuda, Kuripan Timur, Kuripan, Kec. Purwodadi, Kabupaten Grobogan, Jawa Tengah 58112</t>
  </si>
  <si>
    <t>https://www.facebook.com/SemestaPropertyIndonesia/posts/perumahan-grand-master-kuripan-berlokasi-di-samping-stadion-kuripan-dekat-pasar-/153407376581144/</t>
  </si>
  <si>
    <t>perumahan</t>
  </si>
  <si>
    <t>Perumahan Sidomuncul</t>
  </si>
  <si>
    <t>https://maps.google.com/?cid=0x0:0xcd472e57bbffc5fc</t>
  </si>
  <si>
    <t>Area Sawah, Kuripan, Kec. Purwodadi, Kabupaten Grobogan, Jawa Tengah</t>
  </si>
  <si>
    <t>Perumahan Grand Semesta</t>
  </si>
  <si>
    <t>Jl. Untung Suropati, Area Sawah, Kuripan, Kec. Purwodadi, Kabupaten Grobogan</t>
  </si>
  <si>
    <t>https://maps.google.com/?cid=0x0:0xa54dcaeaf660746b</t>
  </si>
  <si>
    <t>WW55+88M, Jl. Untung Suropati, Area Sawah, Kuripan, Kec. Purwodadi, Kabupaten Grobogan, Jawa Tengah 58111</t>
  </si>
  <si>
    <t>Perumahan Griya Penggung Regency Wirosari</t>
  </si>
  <si>
    <t>Kunden Barat, Kunden, Kec. Wirosari, Kabupaten Grobogan</t>
  </si>
  <si>
    <t>https://maps.google.com/?cid=0x0:0x36262a048375a32a</t>
  </si>
  <si>
    <t>W3GJ+7WG, Kunden Barat, Kunden, Kec. Wirosari, Kabupaten Grobogan, Jawa Tengah 58192</t>
  </si>
  <si>
    <t>Perusahaan Manajemen Properti</t>
  </si>
  <si>
    <t>Asteria TownVillage</t>
  </si>
  <si>
    <t>Jl. Solo - Purwodadi, Mojolegi Kulon, Bandungharjo, Kec. Toroh, Kabupaten Grobogan</t>
  </si>
  <si>
    <t>https://maps.google.com/?cid=0x0:0xa329f919b667ca86</t>
  </si>
  <si>
    <t>RWF2+4FG, Jl. Solo - Purwodadi, Mojolegi Kulon, Bandungharjo, Kec. Toroh, Kabupaten Grobogan, Jawa Tengah 58171</t>
  </si>
  <si>
    <t>https://www.facebook.com/groups/1430333203875349/posts/3899494260292552/</t>
  </si>
  <si>
    <t>Adi Sucipto Residence</t>
  </si>
  <si>
    <t>Krobyongan, Gawanan, Kec. Colomadu, Kabupaten Karanganyar</t>
  </si>
  <si>
    <t>FQ66+7W6, Krobyongan, Gawanan, Kec. Colomadu, Kabupaten Karanganyar, Jawa Tengah 57175</t>
  </si>
  <si>
    <t>https://maps.google.com/?cid=0x0:0x8c402a21827cf08a</t>
  </si>
  <si>
    <t>Banyu Biru Residence</t>
  </si>
  <si>
    <t>Unnamed Road, Bendo, Tohudan, Kec. Colomadu, Kabupaten Karanganyar</t>
  </si>
  <si>
    <t>FQ78+QHV, Unnamed Road, Bendo, Tohudan, Kec. Colomadu, Kabupaten Karanganyar, Jawa Tengah 57173</t>
  </si>
  <si>
    <t>https://maps.google.com/?cid=0x0:0x22fcffb8834ded14</t>
  </si>
  <si>
    <t>BMJ Residence Colomadu</t>
  </si>
  <si>
    <t>Jl. Ki Hajar Dewantara, Nanasan, Gawanan, Kec. Colomadu, Kabupaten Karanganyar</t>
  </si>
  <si>
    <t>FQF2+959, Jl. Ki Hajar Dewantara, Nanasan, Gawanan, Kec. Colomadu, Kabupaten Karanganyar, Jawa Tengah 57177</t>
  </si>
  <si>
    <t>https://maps.google.com/?cid=0x0:0x1c0739a756f7eb55</t>
  </si>
  <si>
    <t>https://www.instagram.com/wantspropertysyariah/p/Cp1pzCqP24h/?img_index=1</t>
  </si>
  <si>
    <t>Cluster Gedongan</t>
  </si>
  <si>
    <t>Jl. Gatot Kaca 4, Pepe, Gedongan, Kec. Colomadu, Kabupaten Karanganyar</t>
  </si>
  <si>
    <t>FQFJ+V9W, Jl. Gatot Kaca 4, Pepe, Gedongan, Kec. Colomadu, Kabupaten Karanganyar, Jawa Tengah 57173</t>
  </si>
  <si>
    <t>https://maps.google.com/?cid=0x0:0x8ad6acd61ea0c97a</t>
  </si>
  <si>
    <t>https://www.jituproperty.com/perumahan-di-gedongan-colomandu-karanganyar-3310#:~:text=Rumah%20dijual%20di%20Colomadu%2C%20Kabupaten%20Karanganyar.%20Rumah,Harga%20Jual%20IDR%20880%20jt%20Bisa%20Nego.</t>
  </si>
  <si>
    <t>Cyrena Residence</t>
  </si>
  <si>
    <t>Jl. Duwet No.1, Krobyongan, Gawanan, Kec. Colomadu, Kabupaten Karanganyar, Jawa Tengah 57175</t>
  </si>
  <si>
    <t>https://maps.google.com/?cid=0x0:0x18c339d20860f227</t>
  </si>
  <si>
    <t>Fajar Indah Permata</t>
  </si>
  <si>
    <t>Fajar Indah, Baturan, Kec. Colomadu, Kabupaten Karanganyar</t>
  </si>
  <si>
    <t>FQ2V+VVC, Fajar Indah, Baturan, Kec. Colomadu, Kabupaten Karanganyar, Jawa Tengah 57171</t>
  </si>
  <si>
    <t>https://maps.google.com/?cid=0x0:0x5c29a9a4a089779b</t>
  </si>
  <si>
    <t>https://rumah.trovit.co.id/listing/dijual-rumah-di-fajar-indah.8e38a808-948b-4ae1-9b4b-c3f14728098a</t>
  </si>
  <si>
    <t>Gedongan Residence</t>
  </si>
  <si>
    <t>Gedongan, Kec. Colomadu, Kabupaten Karanganyar</t>
  </si>
  <si>
    <t>Jl. Adi Sumarmo No.364, Gedongan, Kec. Colomadu, Kabupaten Karanganyar, Jawa Tengah 57173</t>
  </si>
  <si>
    <t>https://maps.google.com/?cid=0x0:0x72dd69b83ccc5cd6</t>
  </si>
  <si>
    <t>Grandisa Town House</t>
  </si>
  <si>
    <t>Desa Klodran, Gedongan, Kec. Colomadu, Kabupaten Karanganyar, Jawa Tengah 57172</t>
  </si>
  <si>
    <t>https://maps.google.com/?cid=0x0:0xa5b681b196aa1f0c</t>
  </si>
  <si>
    <t>Kompleks Townhouse</t>
  </si>
  <si>
    <t>Griya Mustika Indah</t>
  </si>
  <si>
    <t>Nanasan, Malangjiwan, Kec. Colomadu, Kabupaten Karanganyar</t>
  </si>
  <si>
    <t>Jl. Adi Sumarmo, Nanasan, Malangjiwan, Kec. Colomadu, Kabupaten Karanganyar, Jawa Tengah 57177</t>
  </si>
  <si>
    <t>https://maps.google.com/?cid=0x0:0x89b6cc97904f6d75</t>
  </si>
  <si>
    <t>https://www.brighton.co.id/perumahan-baru/viewdetail/griya-mustika-indah</t>
  </si>
  <si>
    <t>Permata Buana Colomadu</t>
  </si>
  <si>
    <t>Jetis, Blulukan, Kec. Colomadu, Kabupaten Karanganyar</t>
  </si>
  <si>
    <t>Jl. Dusun Jayan, Jetis, Blulukan, Kec. Colomadu, Kabupaten Karanganyar, Jawa Tengah 57174</t>
  </si>
  <si>
    <t>https://maps.google.com/?cid=0x0:0x789cc35cefc25f1b</t>
  </si>
  <si>
    <t>Perum Arum Asri Regency</t>
  </si>
  <si>
    <t>Jl. Kesala, Sanggir Lor, Paulan, Kec. Colomadu, Kabupaten Karanganyar</t>
  </si>
  <si>
    <t>FQ63+7V8, Jl. Kesala, Sanggir Lor, Paulan, Kec. Colomadu, Kabupaten Karanganyar, Jawa Tengah 57176</t>
  </si>
  <si>
    <t>https://maps.google.com/?cid=0x0:0x5e0b130305773b48</t>
  </si>
  <si>
    <t>https://www.facebook.com/permalink.php/?story_fbid=160796655515086&amp;id=103080454620040</t>
  </si>
  <si>
    <t>Perum Cluster Gedongan</t>
  </si>
  <si>
    <t>Pepe, Gedongan, Kec. Colomadu, Kabupaten Karanganyar</t>
  </si>
  <si>
    <t>FQFJ+WPM, Pepe, Gedongan, Kec. Colomadu, Kabupaten Karanganyar, Jawa Tengah 57173</t>
  </si>
  <si>
    <t>https://maps.google.com/?cid=0x0:0x1a656ed01c1ea85b</t>
  </si>
  <si>
    <t>Perum Colomadu Regency</t>
  </si>
  <si>
    <t>Unnamed Road, Krobyongan, Gawanan, Kec. Colomadu, Kabupaten Karanganyar</t>
  </si>
  <si>
    <t>FQ86+HCX, Unnamed Road, Krobyongan, Gawanan, Kec. Colomadu, Kabupaten Karanganyar, Jawa Tengah 57175</t>
  </si>
  <si>
    <t>https://maps.google.com/?cid=0x0:0x21629602badd7ccf</t>
  </si>
  <si>
    <t>Perum Delta Graha</t>
  </si>
  <si>
    <t>Jl. Gedongan, Klodran, Kec. Colomadu, Kabupaten Karanganyar</t>
  </si>
  <si>
    <t>FQCJ+QVC, Jl. Gedongan, Klodran, Kec. Colomadu, Kabupaten Karanganyar, Jawa Tengah 57172</t>
  </si>
  <si>
    <t>https://maps.google.com/?cid=0x0:0x39c93cbe3b695ff0</t>
  </si>
  <si>
    <t>Perum Flamboyan Indah</t>
  </si>
  <si>
    <t>Perum Flamboyan Indah No.1, Blukukan, Blulukan, Kec. Colomadu, Kabupaten Karanganyar</t>
  </si>
  <si>
    <t>FQ4F+MR5, Perum Flamboyan Indah No.1, Blukukan, Blulukan, Kec. Colomadu, Kabupaten Karanganyar, Jawa Tengah 57174</t>
  </si>
  <si>
    <t>https://maps.google.com/?cid=0x0:0x5e67c284097d47f5</t>
  </si>
  <si>
    <t>https://www.pinhome.id/dijual/rumah-sekunder/unit/dijual-rumah-harga-terjangkau-di-perum-flamboyan-indah-blulukan-colomadu-karanganyar</t>
  </si>
  <si>
    <t>Perum Gedongan Indah</t>
  </si>
  <si>
    <t>Jl. Kresna Barat, Desa Klodran, Gedongan, Kec. Colomadu, Kabupaten Karanganyar</t>
  </si>
  <si>
    <t>FQCM+M8V, Jl. Kresna Barat, Desa Klodran, Gedongan, Kec. Colomadu, Kabupaten Karanganyar, Jawa Tengah 57172</t>
  </si>
  <si>
    <t>https://maps.google.com/?cid=0x0:0x8c18c79da0472df0</t>
  </si>
  <si>
    <t>Perum Griya Padma</t>
  </si>
  <si>
    <t>Puspan, Blulukan, Kec. Colomadu, Kabupaten Karanganyar</t>
  </si>
  <si>
    <t>FQ5J+57C, Puspan, Blulukan, Kec. Colomadu, Kabupaten Karanganyar, Jawa Tengah 57174</t>
  </si>
  <si>
    <t>https://maps.google.com/?cid=0x0:0x988bc609dd2cfc71</t>
  </si>
  <si>
    <t>https://infolelang.bri.co.id/sale/bri-solo-sudirman-di-perumahan-griya-padma-1_91661</t>
  </si>
  <si>
    <t>Perum Sanggir Regency</t>
  </si>
  <si>
    <t>FQ63+9P9, Jl. Kesala, Sanggir Lor, Paulan, Kec. Colomadu, Kabupaten Karanganyar, Jawa Tengah 57176</t>
  </si>
  <si>
    <t>https://maps.google.com/?cid=0x0:0x69c45079fbf9b402</t>
  </si>
  <si>
    <t>https://www.pinhome.id/dijual/rumah-sekunder/unit/dijual-rumah-lokasi-strategis-di-sanggir-regency</t>
  </si>
  <si>
    <t>Perum Taman Paulan Indah Colomadu</t>
  </si>
  <si>
    <t>Sanggir Utara, Sanggir Lor, Paulan, Kec. Colomadu, Kabupaten Karanganyar</t>
  </si>
  <si>
    <t>FQ52+J7F, Sanggir Utara, Sanggir Lor, Paulan, Kec. Colomadu, Kabupaten Karanganyar, Jawa Tengah 57176</t>
  </si>
  <si>
    <t>https://maps.google.com/?cid=0x0:0xc5c532a35b9794b4</t>
  </si>
  <si>
    <t>Perum Taman Pratama</t>
  </si>
  <si>
    <t>Banukan, Malangjiwan, Kec. Colomadu, Kabupaten Karanganyar</t>
  </si>
  <si>
    <t>FQ62+45Q, Banukan, Malangjiwan, Kec. Colomadu, Kabupaten Karanganyar, Jawa Tengah 57176</t>
  </si>
  <si>
    <t>https://maps.google.com/?cid=0x0:0x82187246b4f0991a</t>
  </si>
  <si>
    <t>https://www.rumah123.com/properti/karanganyar/hos13796002/</t>
  </si>
  <si>
    <t>Perum The Atlantis Malangjiwan</t>
  </si>
  <si>
    <t>RT.05/RW.04, Nanasan, Malangjiwan, Kec. Colomadu, Kabupaten Karanganyar, Jawa Tengah 57175</t>
  </si>
  <si>
    <t>https://maps.google.com/?cid=0x0:0x2d107139b9e8d10a</t>
  </si>
  <si>
    <t>https://www.dotproperty.id/rumah-dijual-dengan-2-kamar-tidur-di-malangjiwan-jawa-tengah_7220240</t>
  </si>
  <si>
    <t>Perumahan Aleya</t>
  </si>
  <si>
    <t>Jl. Klegen, Ngantirejo, Malangjiwan, Kec. Colomadu, Kabupaten Karanganyar</t>
  </si>
  <si>
    <t>Perum The Aleya, Jl. Klegen, Ngantirejo, Malangjiwan, Kec. Colomadu, Kabupaten Karanganyar, Jawa Tengah 57177</t>
  </si>
  <si>
    <t>https://maps.google.com/?cid=0x0:0x74049dcc966b33ed</t>
  </si>
  <si>
    <t>Perumahan Blulukan Indah</t>
  </si>
  <si>
    <t>Blukukan Satu, Blulukan, Kec. Colomadu, Kabupaten Karanganyar</t>
  </si>
  <si>
    <t>Perumahan Blulukan Indah No.A20, Blukukan Satu, Blulukan, Kec. Colomadu, Kabupaten Karanganyar, Jawa Tengah 57174</t>
  </si>
  <si>
    <t>https://maps.google.com/?cid=0x0:0xd47af9e4815cac63</t>
  </si>
  <si>
    <t>Perumahan Blulukan Regency</t>
  </si>
  <si>
    <t>FQ69+794, Blukukan Satu, Blulukan, Kec. Colomadu, Kabupaten Karanganyar, Jawa Tengah 57174</t>
  </si>
  <si>
    <t>https://maps.google.com/?cid=0x0:0x64e518a150a3eebe</t>
  </si>
  <si>
    <t>https://www.lamudi.co.id/jual/jawa-tengah/karanganyar/rumah-cantik-111m-sudah-renovasi-dekat-lor-in-hote-172912221622/</t>
  </si>
  <si>
    <t>Perumahan Cempaka Asri</t>
  </si>
  <si>
    <t>Jl. Adi Sucipto No.17, Blukukan Satu, Blulukan, Kec. Colomadu, Kabupaten Karanganyar, Jawa Tengah 57177</t>
  </si>
  <si>
    <t>https://maps.google.com/?cid=0x0:0x7d78e5cdb54d509a</t>
  </si>
  <si>
    <t>https://www.pinhome.id/dijual/rumah-sekunder/unit/dijual-rumah-siap-huni-di-perumahan-cempaka-asri-2</t>
  </si>
  <si>
    <t>Perumahan Cluster Klodran</t>
  </si>
  <si>
    <t>Mantren, Klodran, Kec. Colomadu, Kabupaten Karanganyar</t>
  </si>
  <si>
    <t>FQFP+7X9, Mantren, Klodran, Kec. Colomadu, Kabupaten Karanganyar, Jawa Tengah 57172</t>
  </si>
  <si>
    <t>https://maps.google.com/?cid=0x0:0x3dc1a8f6cbbe8716</t>
  </si>
  <si>
    <t>https://www.olx.co.id/item/rumah-cluster-klodran-dekat-pintu-tol-solo-iid-920850931</t>
  </si>
  <si>
    <t>Perumahan Colomadu Permai</t>
  </si>
  <si>
    <t>Jetak, Bolon, Kec. Colomadu, Kabupaten Karanganyar</t>
  </si>
  <si>
    <t>FP8Q+VG3, Jetak, Bolon, Kec. Colomadu, Kabupaten Karanganyar, Jawa Tengah 57178</t>
  </si>
  <si>
    <t>https://maps.google.com/?cid=0x0:0x78901d4cdb8ba6e8</t>
  </si>
  <si>
    <t>Perumahan fajar indah BIB</t>
  </si>
  <si>
    <t>RT.006/RW.012, Klemburan, Baturan, Kec. Colomadu, Kabupaten Karanganyar</t>
  </si>
  <si>
    <t>Jl. Melati 9 No.G.675A, RT.006/RW.012, Klemburan, Baturan, Kec. Colomadu, Kabupaten Karanganyar, Jawa Tengah 57171</t>
  </si>
  <si>
    <t>https://maps.google.com/?cid=0x0:0x86f183408e4489c6</t>
  </si>
  <si>
    <t>Perumahan Flamboyan Indah</t>
  </si>
  <si>
    <t>RT./RW/RW.003/006, Blukukan Satu, Blulukan, Kec. Colomadu, Kabupaten Karanganyar</t>
  </si>
  <si>
    <t>PERUMAHAN FLAMBOYAN 4 No.1 BLOK.A, RT./RW/RW.003/006, Blukukan Satu, Blulukan, Kec. Colomadu, Kabupaten Karanganyar, Jawa Tengah 57174</t>
  </si>
  <si>
    <t>https://maps.google.com/?cid=0x0:0x31e47167f569ab65</t>
  </si>
  <si>
    <t>https://www.pinhome.id/dijual/rumah-sekunder/unit/dijual-rumah-lingkungan-nyaman-dalam-komplek-di-perum-flamboyan-indah</t>
  </si>
  <si>
    <t>Perumahan Gedongan Baru</t>
  </si>
  <si>
    <t>Unnamed Road, Desa Klodran, Klodran, Kec. Colomadu, Kabupaten Karanganyar</t>
  </si>
  <si>
    <t>FQ9Q+FW3, Unnamed Road, Desa Klodran, Klodran, Kec. Colomadu, Kabupaten Karanganyar, Jawa Tengah 57172</t>
  </si>
  <si>
    <t>https://maps.google.com/?cid=0x0:0x6158043968f4793a</t>
  </si>
  <si>
    <t>Perhimpunan Pengembang Perumahan</t>
  </si>
  <si>
    <t>Perumahan Grand House Gawanan Colomadu</t>
  </si>
  <si>
    <t>FQ85+PR7, Krobyongan, Gawanan, Kec. Colomadu, Kabupaten Karanganyar, Jawa Tengah 57175</t>
  </si>
  <si>
    <t>https://maps.google.com/?cid=0x0:0x80abc6f305aa0676</t>
  </si>
  <si>
    <t>https://www.olx.co.id/item/jual-rumah-kampung-lokasi-gawanan-colomadu-luas-140mtr-harga-650jt-neg-iid-913708140</t>
  </si>
  <si>
    <t>Perumahan Madu Asri Blok A</t>
  </si>
  <si>
    <t>Perum Madu Asri No.Blok A, Krobyongan, Gawanan, Kec. Colomadu, Kabupaten Karanganyar, Jawa Tengah 57174</t>
  </si>
  <si>
    <t>https://maps.google.com/?cid=0x0:0xf78c133a07172bb6</t>
  </si>
  <si>
    <t>https://www.rumah123.com/venue/madu-asri-vcm28104/</t>
  </si>
  <si>
    <t>Perumahan padma regency</t>
  </si>
  <si>
    <t>Jl. Widoro Kandang perumahan padma regency No.1, Banukan, Malangjiwan, Kec. Colomadu, Kabupaten Karanganyar, Jawa Tengah 57177</t>
  </si>
  <si>
    <t>https://maps.google.com/?cid=0x0:0x516b725f3103bbab</t>
  </si>
  <si>
    <t>Perumahan PALM REGENCY</t>
  </si>
  <si>
    <t>Sawah, Tohudan, Kec. Colomadu, Kabupaten Karanganyar</t>
  </si>
  <si>
    <t>FQ6H+C62, Sawah, Tohudan, Kec. Colomadu, Kabupaten Karanganyar, Jawa Tengah 57173</t>
  </si>
  <si>
    <t>https://maps.google.com/?cid=0x0:0x36286e9e8b628dd8</t>
  </si>
  <si>
    <t>https://raywhitesolo.com/property/dijual-rumah-palm-regency-colomadu/</t>
  </si>
  <si>
    <t>Perumahan Pondok Permai Colomadu 2</t>
  </si>
  <si>
    <t>Ngantirejo, Malangjiwan, Kec. Colomadu, Kabupaten Karanganyar</t>
  </si>
  <si>
    <t>FP7V+2MR, Ngantirejo, Malangjiwan, Kec. Colomadu, Kabupaten Karanganyar, Jawa Tengah 57177</t>
  </si>
  <si>
    <t>https://maps.google.com/?cid=0x0:0x3744809d7bb1d5e0</t>
  </si>
  <si>
    <t>https://www.iklanrumah.com/list/detail/31279/rumah-mewah-murah-pondok-permai-colomadu-dekat-kota-solo-dan-bandara</t>
  </si>
  <si>
    <t>Perumahan Puri Gajah Permai</t>
  </si>
  <si>
    <t>Gatak, Gajahan, Kec. Colomadu, Kabupaten Karanganyar</t>
  </si>
  <si>
    <t>Jl. Gajahan No.6, Gatak, Gajahan, Kec. Colomadu, Kabupaten Karanganyar, Jawa Tengah 57176</t>
  </si>
  <si>
    <t>https://maps.google.com/?cid=0x0:0x4444d9709eae9f74</t>
  </si>
  <si>
    <t>https://www.brighton.co.id/perumahan-baru/viewdetail/puri-gajah-permai</t>
  </si>
  <si>
    <t>Perumahan Puri Gawanan Indah</t>
  </si>
  <si>
    <t>Cikalan, Gawanan, Kec. Colomadu, Kabupaten Karanganyar</t>
  </si>
  <si>
    <t>FQF3+5MP, Cikalan, Gawanan, Kec. Colomadu, Kabupaten Karanganyar, Jawa Tengah 57175</t>
  </si>
  <si>
    <t>https://maps.google.com/?cid=0x0:0x6deb5e26c4a9e989</t>
  </si>
  <si>
    <t>https://raywhitesolo.com/property/dijual-rumah-perum-gawanan-indah-colomadu/</t>
  </si>
  <si>
    <t>Perumahan Putri Regency</t>
  </si>
  <si>
    <t>FQ87+4CG, Krobyongan, Gawanan, Kec. Colomadu, Kabupaten Karanganyar, Jawa Tengah 57175</t>
  </si>
  <si>
    <t>https://maps.google.com/?cid=0x0:0x2034a1deb4cb63ec</t>
  </si>
  <si>
    <t>Perumahan Syailendra Private Residence</t>
  </si>
  <si>
    <t>Blulukan, Kec. Colomadu, Kabupaten Karanganyar</t>
  </si>
  <si>
    <t>Blukukan Satu, Blulukan, Kec. Colomadu, Kabupaten Karanganyar, Jawa Tengah 57174</t>
  </si>
  <si>
    <t>https://maps.google.com/?cid=0x0:0x50b941480c394982</t>
  </si>
  <si>
    <t>Perumahan Taman Asri Adisucipto</t>
  </si>
  <si>
    <t>Klodran Indah, Klodran, Kec. Colomadu, Kabupaten Karanganyar</t>
  </si>
  <si>
    <t>FQ6V+9H2, Klodran Indah, Klodran, Kec. Colomadu, Kabupaten Karanganyar, Jawa Tengah 57172</t>
  </si>
  <si>
    <t>https://maps.google.com/?cid=0x0:0x388e9fc7a69caa64</t>
  </si>
  <si>
    <t>https://www.pinhome.id/dijual/rumah-baru/taman-asri-adisucipto</t>
  </si>
  <si>
    <t>Perumahan Taman Palem Residence</t>
  </si>
  <si>
    <t>Jl. Palem Raya, Gatak, Gajahan, Kec. Colomadu, Kabupaten Karanganyar</t>
  </si>
  <si>
    <t>FQ45+PJ5, Jl. Palem Raya, Gatak, Gajahan, Kec. Colomadu, Kabupaten Karanganyar, Jawa Tengah 57176</t>
  </si>
  <si>
    <t>https://maps.google.com/?cid=0x0:0xc00ae3b359ddd2f3</t>
  </si>
  <si>
    <t>Perumahan Taman Pandan</t>
  </si>
  <si>
    <t>Sanggir Lor, Paulan, Kec. Colomadu, Kabupaten Karanganyar</t>
  </si>
  <si>
    <t>FQ63+4QC, Sanggir Lor, Paulan, Kec. Colomadu, Kabupaten Karanganyar, Jawa Tengah 57176</t>
  </si>
  <si>
    <t>https://maps.google.com/?cid=0x0:0x81363a5816c366a6</t>
  </si>
  <si>
    <t>Pondok Permai Adisucipto</t>
  </si>
  <si>
    <t>Kabupaten Karanganyar, Jawa Tengah</t>
  </si>
  <si>
    <t>Jl. Pakel, Bonangan, Baturan, Kec. Colomadu, Kabupaten Karanganyar, Jawa Tengah</t>
  </si>
  <si>
    <t>https://maps.google.com/?cid=0x0:0xe46e1e924a7c59c1</t>
  </si>
  <si>
    <t>Prima Mandiri Residence</t>
  </si>
  <si>
    <t>FQ62+PGH, Sanggir Lor, Paulan, Kec. Colomadu, Kabupaten Karanganyar, Jawa Tengah 57176</t>
  </si>
  <si>
    <t>https://maps.google.com/?cid=0x0:0x730518cea5863965</t>
  </si>
  <si>
    <t>Puri Malangjiwan 3 Colomadu</t>
  </si>
  <si>
    <t>Jl. Klegen, Banukan, Malangjiwan, Kec. Colomadu, Kabupaten Karanganyar</t>
  </si>
  <si>
    <t>FP6X+J42, Jl. Klegen, Banukan, Malangjiwan, Kec. Colomadu, Kabupaten Karanganyar, Jawa Tengah 57177</t>
  </si>
  <si>
    <t>https://maps.google.com/?cid=0x0:0xf54f6aca4589aa31</t>
  </si>
  <si>
    <t>Puri Pondok Indah</t>
  </si>
  <si>
    <t>Malangjiwan, Kec. Colomadu, Kabupaten Karanganyar</t>
  </si>
  <si>
    <t>Ngantirejo, Malangjiwan, Kec. Colomadu, Kabupaten Karanganyar, Jawa Tengah 57177</t>
  </si>
  <si>
    <t>https://maps.google.com/?cid=0x0:0xd5d3be3791a016c7</t>
  </si>
  <si>
    <t>https://sevibu.com/property/rumah-dijual-di-perumahan-puri-pondok-indah-malangjiwan-colomadu-karanganyar/#:~:text=Details%20%C2%B7%20Property%20ID:%2021852%20%C2%B7%20Harga:,Kamar%20Mandi:%203%20%C2%B7%20Garasi%20/%20Carport</t>
  </si>
  <si>
    <t>Shafa Residence</t>
  </si>
  <si>
    <t>Plalangan, Klodran, Kec. Colomadu, Kabupaten Karanganyar</t>
  </si>
  <si>
    <t>Jl. Tugu Boto, Plalangan, Klodran, Kec. Colomadu, Kabupaten Karanganyar, Jawa Tengah 57172</t>
  </si>
  <si>
    <t>https://maps.google.com/?cid=0x0:0x36eb422fb003cafd</t>
  </si>
  <si>
    <t>https://lelangagunan.bni.co.id/DetailAgunan?id=10726</t>
  </si>
  <si>
    <t>Griya Graha Pencil Kidul</t>
  </si>
  <si>
    <t>Dusun kenteng 02/01, Dusun I, Kenteng, Kec. Purwantoro, Kabupaten Wonogiri, Jawa Tengah 57695</t>
  </si>
  <si>
    <t>Dusun I, Kenteng, Kec. Purwantoro, Kabupaten Wonogiri</t>
  </si>
  <si>
    <t>https://maps.google.com/?cid=0x0:0x264e0d5feba02b48</t>
  </si>
  <si>
    <t>Kantor Arsitek Interior</t>
  </si>
  <si>
    <t>Perumahan Fine Living @Gajah Mungkur Recidence</t>
  </si>
  <si>
    <t>Manggis, Ngadirojo Kidul, Kec. Ngadirojo, Kabupaten Wonogiri, Jawa Tengah 57681</t>
  </si>
  <si>
    <t>Ngadirojo Kidul, Kec. Ngadirojo, Kabupaten Wonogiri</t>
  </si>
  <si>
    <t>https://maps.google.com/?cid=0x0:0xc10b8cb4026bde90</t>
  </si>
  <si>
    <t>Perum PROJO Regency</t>
  </si>
  <si>
    <t>Dusun Pancuran Rt002, RT.002/RW.06, Kaliancar, Kec. Selogiri, Kabupaten Wonogiri, Jawa Tengah 57652</t>
  </si>
  <si>
    <t>RT.002/RW.06, Kaliancar, Kec. Selogiri, Kabupaten Wonogiri</t>
  </si>
  <si>
    <t>https://maps.google.com/?cid=0x0:0x2f0c2cf6de10a923</t>
  </si>
  <si>
    <t>Perumahan watuagung</t>
  </si>
  <si>
    <t>XWWP+GW6, Jl. Raya Solo - Pacitan, Balerejo, Watuagung, Kec. Baturetno, Kabupaten Wonogiri, Jawa Tengah 57673</t>
  </si>
  <si>
    <t>Jl. Raya Solo - Pacitan, Balerejo, Watuagung, Kec. Baturetno, Kabupaten Wonogiri</t>
  </si>
  <si>
    <t>https://maps.google.com/?cid=0x0:0xaa246f6af550ff0a</t>
  </si>
  <si>
    <t>https://www.pinhome.id/dijual/rumah-sekunder/unit/dijual-rumah-di-watuagung</t>
  </si>
  <si>
    <t>Perumahan GIRIWOYO INDAH</t>
  </si>
  <si>
    <t>XW6R+JWJ, RT.02/RW.04, Ketro, Guwotirto, Kec. Giriwoyo, Kabupaten Wonogiri, Jawa Tengah 57675</t>
  </si>
  <si>
    <t>RT.02/RW.04, Ketro, Guwotirto, Kec. Giriwoyo, Kabupaten Wonogiri</t>
  </si>
  <si>
    <t>https://maps.google.com/?cid=0x0:0x435188dd843ab4d8</t>
  </si>
  <si>
    <t>https://www.instagram.com/rumahaset/p/C023qXyr1Dy/?img_index=1</t>
  </si>
  <si>
    <t>Cluster victoria giriwoyo</t>
  </si>
  <si>
    <t>XW6R+VWH, Ketro, Guwotirto, Kec. Giriwoyo, Kabupaten Wonogiri, Jawa Tengah 57675</t>
  </si>
  <si>
    <t>Ketro, Guwotirto, Kec. Giriwoyo, Kabupaten Wonogiri</t>
  </si>
  <si>
    <t>https://maps.google.com/?cid=0x0:0x923c8e5d60d6f33</t>
  </si>
  <si>
    <t>Graha Jati Permai</t>
  </si>
  <si>
    <t>548J+444, Ngardu, Gunungsari, Kec. Jatisrono, Kabupaten Wonogiri, Jawa Tengah 57691</t>
  </si>
  <si>
    <t>Ngardu, Gunungsari, Kec. Jatisrono, Kabupaten Wonogiri</t>
  </si>
  <si>
    <t>https://maps.google.com/?cid=0x0:0xcd910cd82d4ec709</t>
  </si>
  <si>
    <t>Perum KPR TAMAN AYU RESIDENT NGADIROJO WONOGIRI</t>
  </si>
  <si>
    <t>Jatirejo, Ngadirojo Kidul, Kec. Ngadirojo, Kabupaten Wonogiri, Jawa Tengah 57681</t>
  </si>
  <si>
    <t>https://maps.google.com/?cid=0x0:0xe04bd16b94858cd5</t>
  </si>
  <si>
    <t>Anggara Residence</t>
  </si>
  <si>
    <t>52P6+FP, Jatirejo, Ngadirojo Kidul, Kec. Ngadirojo, Kabupaten Wonogiri, Jawa Tengah 57681</t>
  </si>
  <si>
    <t>Jatirejo, Ngadirojo Kidul, Kec. Ngadirojo, Kabupaten Wonogiri</t>
  </si>
  <si>
    <t>https://maps.google.com/?cid=0x0:0x5efbed5f4d0ef1a8</t>
  </si>
  <si>
    <t>Perumahan Cahaya Kepyar, Ngadirojo</t>
  </si>
  <si>
    <t>Kepyar, 01, RW.06, Ngadirojo Kidul, Kec. Ngadirojo, Kabupaten Wonogiri, Jawa Tengah 37682</t>
  </si>
  <si>
    <t>01, RW.06, Ngadirojo Kidul, Kec. Ngadirojo, Kabupaten Wonogiri</t>
  </si>
  <si>
    <t>https://maps.google.com/?cid=0x0:0xccf00484254eefb1</t>
  </si>
  <si>
    <t>https://www.instagram.com/devillaofficial/p/C8-6eCISPM3/</t>
  </si>
  <si>
    <t>PERUMAHAN KOTA BARU PRACIMANTORO</t>
  </si>
  <si>
    <t>Wonoharjo, Sambiroto, Kec. Pracimantoro, Kabupaten Wonogiri, Jawa Tengah</t>
  </si>
  <si>
    <t>Kabupaten Wonogiri, Jawa Tengah</t>
  </si>
  <si>
    <t>https://maps.google.com/?cid=0x0:0xf682f6df5a17cdc7</t>
  </si>
  <si>
    <t>https://www.facebook.com/groups/390731647694302/posts/8515081035259282/</t>
  </si>
  <si>
    <t>Perumahan GRAHA PURWANTORO RESIDENT</t>
  </si>
  <si>
    <t>47V6+WRV, Graha Purwantoro Resident lingkungan karanglo, RT.05/RW.03, Karanglo, Tegalrejo, Kec. Purwantoro, Kabupaten Wonogiri, Jawa Tengah 57695</t>
  </si>
  <si>
    <t>Graha Purwantoro Resident lingkungan karanglo, RT.05/RW.03, Karanglo, Tegalrejo, Kec. Purwantoro, Kabupaten Wonogiri</t>
  </si>
  <si>
    <t>https://maps.google.com/?cid=0x0:0xe3576e930b56997</t>
  </si>
  <si>
    <t>https://www.facebook.com/groups/1531662513730798/posts/perumahan-minimalis-modern-dan-gaya-terkinihanya-di-graha-purwantoro-residenceba/1730218903875157/?_rdr</t>
  </si>
  <si>
    <t>Perum Siwani</t>
  </si>
  <si>
    <t>Perum Siwani No.B/71, Matah, Singodutan, Kec. Selogiri, Kabupaten Wonogiri, Jawa Tengah 57652</t>
  </si>
  <si>
    <t>Matah, Singodutan, Kec. Selogiri, Kabupaten Wonogiri</t>
  </si>
  <si>
    <t>https://maps.google.com/?cid=0x0:0x3393d0e73f18c59</t>
  </si>
  <si>
    <t>Rifarhan Residence</t>
  </si>
  <si>
    <t>Jl. Kepodang III, Sukorejo, Giritirto, Kec. Wonogiri, Kabupaten Wonogiri, Jawa Tengah 57611</t>
  </si>
  <si>
    <t>Sukorejo, Giritirto, Kec. Wonogiri, Kabupaten Wonogiri</t>
  </si>
  <si>
    <t>https://maps.google.com/?cid=0x0:0x9dc7b5901a477444</t>
  </si>
  <si>
    <t>griya sapta arga</t>
  </si>
  <si>
    <t>5WH9+V38, Cubluk, Giritirto, Kec. Wonogiri, Kabupaten Wonogiri, Jawa Tengah 57611</t>
  </si>
  <si>
    <t>Cubluk, Giritirto, Kec. Wonogiri, Kabupaten Wonogiri</t>
  </si>
  <si>
    <t>https://maps.google.com/?cid=0x0:0x580a2e456bbdeafa</t>
  </si>
  <si>
    <t>Perum Graha Mulya Pratama</t>
  </si>
  <si>
    <t>6W46+38X, Wonokarto Barat, Wonokarto, Kec. Wonogiri, Kabupaten Wonogiri, Jawa Tengah 57612</t>
  </si>
  <si>
    <t>Wonokarto Barat, Wonokarto, Kec. Wonogiri, Kabupaten Wonogiri</t>
  </si>
  <si>
    <t>https://maps.google.com/?cid=0x0:0xd05aaa3320359e36</t>
  </si>
  <si>
    <t>Perumahan Pondok Selaras Asri</t>
  </si>
  <si>
    <t>Seneng, Giriwono, Kec. Wonogiri, Kabupaten Wonogiri, Jawa Tengah</t>
  </si>
  <si>
    <t>https://maps.google.com/?cid=0x0:0xeaf81a327f72d390</t>
  </si>
  <si>
    <t>https://www.facebook.com/story.php/?story_fbid=106567675793443&amp;id=100093206320940&amp;_rdr</t>
  </si>
  <si>
    <t>Safira Green Forest - Wonogiri - Perumahan</t>
  </si>
  <si>
    <t>Unnamed Road, Seneng, Giriwono, Wonogiri, Wonogiri Regency, Central Java 57613</t>
  </si>
  <si>
    <t>Seneng, Giriwono, Wonogiri, Wonogiri Regency</t>
  </si>
  <si>
    <t>https://maps.google.com/?cid=0x0:0x49d8f903d6364dba</t>
  </si>
  <si>
    <t>https://www.instagram.com/safirawonogiri/p/CkKX4L5h2yn/</t>
  </si>
  <si>
    <t>Perumahan POKOH ASRI WONOGIRI</t>
  </si>
  <si>
    <t>5WCJ+C54, Pengkol, Pokohkidul, Kec. Wonogiri, Kabupaten Wonogiri, Jawa Tengah 57615</t>
  </si>
  <si>
    <t>Pengkol, Pokohkidul, Kec. Wonogiri, Kabupaten Wonogiri</t>
  </si>
  <si>
    <t>https://maps.google.com/?cid=0x0:0xa5d383d704ef3c95</t>
  </si>
  <si>
    <t>Perumahan Griya Permai</t>
  </si>
  <si>
    <t>5WP6+7VC, Area Hutan, Giriwono, Kec. Wonogiri, Kabupaten Wonogiri, Jawa Tengah 57613</t>
  </si>
  <si>
    <t>Area Hutan, Giriwono, Kec. Wonogiri, Kabupaten Wonogiri</t>
  </si>
  <si>
    <t>https://maps.google.com/?cid=0x0:0xd10997da24401517</t>
  </si>
  <si>
    <t>Perumahan PBS Donoharjo Wonogiri</t>
  </si>
  <si>
    <t>5WC9+594, Donoharjo, Wuryorejo, Kec. Wonogiri, Kabupaten Wonogiri, Jawa Tengah 57614</t>
  </si>
  <si>
    <t>Donoharjo, Wuryorejo, Kec. Wonogiri, Kabupaten Wonogiri</t>
  </si>
  <si>
    <t>https://maps.google.com/?cid=0x0:0x3705708492afba65</t>
  </si>
  <si>
    <t>Perumahan Emerald Regency 7</t>
  </si>
  <si>
    <t>5WCR+26R, Kajar, Pokohkidul, Kec. Wonogiri, Kabupaten Wonogiri, Jawa Tengah 57615</t>
  </si>
  <si>
    <t>Kajar, Pokohkidul, Kec. Wonogiri, Kabupaten Wonogiri</t>
  </si>
  <si>
    <t>https://maps.google.com/?cid=0x0:0x521781b4f64545eb</t>
  </si>
  <si>
    <t>https://solopos.espos.id/harga-relatif-murah-rumah-subsidi-di-wonogiri-diproyeksikan-terus-berkembang-1889584</t>
  </si>
  <si>
    <t>Griya Purwosari Asri</t>
  </si>
  <si>
    <t>Unnamed Rd, 57615,, Wonosari, Purwosari, Kec. Wonogiri, Kabupaten Wonogiri, Jawa Tengah 57615</t>
  </si>
  <si>
    <t>57615,, Wonosari, Purwosari, Kec. Wonogiri, Kabupaten Wonogiri</t>
  </si>
  <si>
    <t>https://maps.google.com/?cid=0x0:0x974275ab427a3636</t>
  </si>
  <si>
    <t>https://www.btnproperti.co.id/property/tipe/detail/griya-purwosari-asri-TPR2022071921301716</t>
  </si>
  <si>
    <t>Griya Veta</t>
  </si>
  <si>
    <t>XQJJ+GJF, Balong, Glinggang, Kec. Pracimantoro, Kabupaten Wonogiri, Jawa Tengah 57664</t>
  </si>
  <si>
    <t>Balong, Glinggang, Kec. Pracimantoro, Kabupaten Wonogiri</t>
  </si>
  <si>
    <t>https://maps.google.com/?cid=0x0:0x652eeec1657116d1</t>
  </si>
  <si>
    <t>Griya Santoso Wonogiri Kota</t>
  </si>
  <si>
    <t>5WJC+7F3, Jl. Ir Sutami, Sukorejo, Giritirto, Kec. Wonogiri, Kabupaten Wonogiri, Jawa Tengah 57611</t>
  </si>
  <si>
    <t>Jl. Ir Sutami, Sukorejo, Giritirto, Kec. Wonogiri, Kabupaten Wonogiri</t>
  </si>
  <si>
    <t>https://maps.google.com/?cid=0x0:0x6c2e3612b15425b0</t>
  </si>
  <si>
    <t>Griya Lestari</t>
  </si>
  <si>
    <t>6348+WG2, Somapura, Sidokarto, Kec. Girimarto, Kabupaten Wonogiri, Jawa Tengah 57683</t>
  </si>
  <si>
    <t>Somapura, Sidokarto, Kec. Girimarto, Kabupaten Wonogiri</t>
  </si>
  <si>
    <t>https://maps.google.com/?cid=0x0:0x9e5f6544682a4eeb</t>
  </si>
  <si>
    <t>Perum griya greenland</t>
  </si>
  <si>
    <t>52V2+65H, Pundung, Ngadirojo Lor, Kec. Ngadirojo, Kabupaten Wonogiri, Jawa Tengah 57681</t>
  </si>
  <si>
    <t>Pundung, Ngadirojo Lor, Kec. Ngadirojo, Kabupaten Wonogiri</t>
  </si>
  <si>
    <t>https://maps.google.com/?cid=0x0:0xbcba4f150b83bb78</t>
  </si>
  <si>
    <t>Sapta Arga Residence</t>
  </si>
  <si>
    <t>5WQH+725, Jl. Salak VI, Salak, Giripurwo, Kec. Wonogiri, Kabupaten Wonogiri, Jawa Tengah 57612</t>
  </si>
  <si>
    <t>Jl. Salak VI, Salak, Giripurwo, Kec. Wonogiri, Kabupaten Wonogiri</t>
  </si>
  <si>
    <t>https://maps.google.com/?cid=0x0:0xab87dc3dc75940af</t>
  </si>
  <si>
    <t>https://www.instagram.com/p/CApjtWkFvzA/?hl=id</t>
  </si>
  <si>
    <t>Perumahan Giri Asri</t>
  </si>
  <si>
    <t>Perum Jl. Giri Asri, Ngaliyan, Singodutan, Kec. Selogiri, Kabupaten Wonogiri, Jawa Tengah 57652</t>
  </si>
  <si>
    <t>Ngaliyan, Singodutan, Kec. Selogiri, Kabupaten Wonogiri</t>
  </si>
  <si>
    <t>https://maps.google.com/?cid=0x0:0x9692fc9899a5956b</t>
  </si>
  <si>
    <t>Perum Emerald Regency 3</t>
  </si>
  <si>
    <t>Semin Kulon, Purworejo, Kec. Wonogiri, Kabupaten Wonogiri, Jawa Tengah 57615</t>
  </si>
  <si>
    <t>Purworejo, Kec. Wonogiri, Kabupaten Wonogiri</t>
  </si>
  <si>
    <t>https://maps.google.com/?cid=0x0:0x8ad8079b85dce6b2</t>
  </si>
  <si>
    <t>https://www.facebook.com/groups/257159841522217/posts/1749355158969337/</t>
  </si>
  <si>
    <t>PERUMAHAN BULUSULUR RESIDENCE</t>
  </si>
  <si>
    <t>5XM3+59X, Lemah Ireng, Bulusulur, Kec. Wonogiri, Kabupaten Wonogiri, Jawa Tengah 57615</t>
  </si>
  <si>
    <t>Lemah Ireng, Bulusulur, Kec. Wonogiri, Kabupaten Wonogiri</t>
  </si>
  <si>
    <t>https://maps.google.com/?cid=0x0:0x82575da7d2ed544c</t>
  </si>
  <si>
    <t>https://www.instagram.com/klik_zonabelanja/p/DBfijL_uC-m/?img_index=1</t>
  </si>
  <si>
    <t>Perumahan Bengawan Hill</t>
  </si>
  <si>
    <t>5WRV+XQR, Jl. Kyai Mojo, Kedung Sono, Bulusulur, Kec. Wonogiri, Kabupaten Wonogiri, Jawa Tengah 57615</t>
  </si>
  <si>
    <t>Jl. Kyai Mojo, Kedung Sono, Bulusulur, Kec. Wonogiri, Kabupaten Wonogiri</t>
  </si>
  <si>
    <t>https://maps.google.com/?cid=0x0:0xc03bcbb670573bb3</t>
  </si>
  <si>
    <t xml:space="preserve">MG RESIDENCE SEGAWE Wonogiri </t>
  </si>
  <si>
    <t>6W5X+JX5, Segawe, Purwosari, Kec. Wonogiri, Kabupaten Wonogiri, Jawa Tengah 57615</t>
  </si>
  <si>
    <t>Segawe, Purwosari, Kec. Wonogiri, Kabupaten Wonogiri</t>
  </si>
  <si>
    <t>https://maps.google.com/?cid=0x0:0xd5e5407d27368ec</t>
  </si>
  <si>
    <t>https://www.facebook.com/groups/jualbelitanahdanrumahmurah/posts/1679073975981210/</t>
  </si>
  <si>
    <t>Dyah Village</t>
  </si>
  <si>
    <t>W2MX+QQW, Tenggar, Jeblogan, Kec. Karangtengah, Kabupaten Wonogiri, Jawa Tengah 57677</t>
  </si>
  <si>
    <t>Tenggar, Jeblogan, Kec. Karangtengah, Kabupaten Wonogiri</t>
  </si>
  <si>
    <t>https://maps.google.com/?cid=0x0:0x4cb30a43488ca997</t>
  </si>
  <si>
    <t>Perumahan Pondok Indah Ngadirojo</t>
  </si>
  <si>
    <t>Jl. Pathokan No.RT.01, RW.12, Ngadirejo Wetan, Pondok, Kec. Ngadirojo, Kabupaten Wonogiri, Jawa Tengah 57681</t>
  </si>
  <si>
    <t>RW.12, Ngadirejo Wetan, Pondok, Kec. Ngadirojo, Kabupaten Wonogiri</t>
  </si>
  <si>
    <t>https://maps.google.com/?cid=0x0:0x5eedbb697713dc75</t>
  </si>
  <si>
    <t>https://www.facebook.com/groups/1701002986827936/posts/3782206858707528/</t>
  </si>
  <si>
    <t>Pengembang Realestat</t>
  </si>
  <si>
    <t>Perumahan Bale Tuanku</t>
  </si>
  <si>
    <t>5VVV+V23, Sanggrahan, Singodutan, Kec. Selogiri, Kabupaten Wonogiri, Jawa Tengah 57652</t>
  </si>
  <si>
    <t>Sanggrahan, Singodutan, Kec. Selogiri, Kabupaten Wonogiri</t>
  </si>
  <si>
    <t>https://maps.google.com/?cid=0x0:0xef50831a90f39809</t>
  </si>
  <si>
    <t>https://www.ayojualrumah.com/properti/perumahan-singodutan-bale-tuanku-di-jalan-lingkar-wonogiri/53128</t>
  </si>
  <si>
    <t>Perum Citra Alam Indah</t>
  </si>
  <si>
    <t>Kelurahan, RW.009, Pancuran, Kaliancar, Kec. Selogiri, Kabupaten Wonogiri, Jawa Tengah 57652</t>
  </si>
  <si>
    <t>RW.009, Pancuran, Kaliancar, Kec. Selogiri, Kabupaten Wonogiri</t>
  </si>
  <si>
    <t>https://maps.google.com/?cid=0x0:0xb339174e306ae164</t>
  </si>
  <si>
    <t>Perumahan Pondok Indah Permai</t>
  </si>
  <si>
    <t>5W8P+QPQ, Karang Talun, Pokohkidul, Kec. Wonogiri, Kabupaten Wonogiri, Jawa Tengah 57615</t>
  </si>
  <si>
    <t>Karang Talun, Pokohkidul, Kec. Wonogiri, Kabupaten Wonogiri</t>
  </si>
  <si>
    <t>https://maps.google.com/?cid=0x0:0xe5ef8073909791db</t>
  </si>
  <si>
    <t>Perum Sendang Rejo Batu Asri</t>
  </si>
  <si>
    <t>Kutukan Kulon, Sendangrejo, Kec. Baturetno, Kabupaten Wonogiri, Jawa Tengah 57673</t>
  </si>
  <si>
    <t>Sendangrejo, Kec. Baturetno, Kabupaten Wonogiri</t>
  </si>
  <si>
    <t>https://maps.google.com/?cid=0x0:0x6a6ea849c2755804</t>
  </si>
  <si>
    <t>https://www.btnproperti.co.id/property/tipe/detail/sendangrejo-batu-asri-TPR2015111915422144</t>
  </si>
  <si>
    <t>Perumahan Griya Intan Pracimantoro</t>
  </si>
  <si>
    <t>Godang, Pracimantoro, Kec. Pracimantoro, Kabupaten Wonogiri, Jawa Tengah 57664</t>
  </si>
  <si>
    <t>Pracimantoro, Kec. Pracimantoro, Kabupaten Wonogiri</t>
  </si>
  <si>
    <t>https://maps.google.com/?cid=0x0:0x36ca8b546d96160c</t>
  </si>
  <si>
    <t>Palem Residence 2 Wonogiri</t>
  </si>
  <si>
    <t>Pancuran, Kaliancar, Kec. Selogiri, Kabupaten Wonogiri, Jawa Tengah 57652</t>
  </si>
  <si>
    <t>Kaliancar, Kec. Selogiri, Kabupaten Wonogiri</t>
  </si>
  <si>
    <t>https://maps.google.com/?cid=0x0:0xd869d0151109a7d7</t>
  </si>
  <si>
    <t>https://www.facebook.com/commerce/listing/2531782600410361/?media_id=2&amp;ref=share_attachment</t>
  </si>
  <si>
    <t>Griya Rolan Asri Wonogiri</t>
  </si>
  <si>
    <t>5WQ8+FHP, Area Hutan, Giriwono, Kec. Wonogiri, Kabupaten Wonogiri, Jawa Tengah 57613</t>
  </si>
  <si>
    <t>https://maps.google.com/?cid=0x0:0xfbedbee0235ef7f</t>
  </si>
  <si>
    <t>https://www.instagram.com/rolanregency/p/CRZEwY2h308/</t>
  </si>
  <si>
    <t>Perumahan Griya Mukti</t>
  </si>
  <si>
    <t>5WQ4+VJP, Gandul, Giriwono, Kec. Wonogiri, Kabupaten Wonogiri, Jawa Tengah 57613</t>
  </si>
  <si>
    <t>Gandul, Giriwono, Kec. Wonogiri, Kabupaten Wonogiri</t>
  </si>
  <si>
    <t>https://maps.google.com/?cid=0x0:0xf10e0a12f326cc52</t>
  </si>
  <si>
    <t>Palem Residence 1 Wonogiri</t>
  </si>
  <si>
    <t>6W66+XXV, Pancuran, Kaliancar, Kec. Selogiri, Kabupaten Wonogiri, Jawa Tengah 57652</t>
  </si>
  <si>
    <t>Pancuran, Kaliancar, Kec. Selogiri, Kabupaten Wonogiri</t>
  </si>
  <si>
    <t>https://maps.google.com/?cid=0x0:0x77cc370800ded6ca</t>
  </si>
  <si>
    <t>https://www.detik.com/properti/berita/d-7185185/5-pilihan-rumah-cuma-rp-150-juta-an-di-wonogiri?page=6</t>
  </si>
  <si>
    <t>MG RESIDENCE Purwosari Pokoh Wonogiri</t>
  </si>
  <si>
    <t>Area Kebun, Purwosari, Kec. Wonogiri, Kabupaten Wonogiri, Jawa Tengah 57615</t>
  </si>
  <si>
    <t>Purwosari, Kec. Wonogiri, Kabupaten Wonogiri</t>
  </si>
  <si>
    <t>https://maps.google.com/?cid=0x0:0x6d372955f9dd5d9b</t>
  </si>
  <si>
    <t>Perumahan Griya Barokah</t>
  </si>
  <si>
    <t>5WHQ+J62, Unnamed Road, Semin Kulon, Bulusulur, Kec. Wonogiri, Kabupaten Wonogiri, Jawa Tengah 57615</t>
  </si>
  <si>
    <t>Unnamed Road, Semin Kulon, Bulusulur, Kec. Wonogiri, Kabupaten Wonogiri</t>
  </si>
  <si>
    <t>https://maps.google.com/?cid=0x0:0xdef96d2f23316e62</t>
  </si>
  <si>
    <t>Griya Asha Kencana</t>
  </si>
  <si>
    <t>Lemah Ireng, Bulusulur, Kec. Wonogiri, Kabupaten Wonogiri, Jawa Tengah 57615</t>
  </si>
  <si>
    <t>Bulusulur, Kec. Wonogiri, Kabupaten Wonogiri</t>
  </si>
  <si>
    <t>https://maps.google.com/?cid=0x0:0x7da21d11439e0472</t>
  </si>
  <si>
    <t>TENTREM RESIDENCE</t>
  </si>
  <si>
    <t>https://maps.google.com/?cid=0x0:0xaef1dc9760ceffa6</t>
  </si>
  <si>
    <t>Bima Sakti Residence</t>
  </si>
  <si>
    <t>FJVC+RCP, Desa Tuwuhsari, Mudal, Kecamatan Boyolali, Dusun 3, Mudal, Kec. Boyolali, Kabupaten Boyolali, Jawa Tengah 57316</t>
  </si>
  <si>
    <t>Desa Tuwuhsari, Mudal, Kecamatan Boyolali, Dusun 3, Mudal, Kec. Boyolali, Kabupaten Boyolali</t>
  </si>
  <si>
    <t>https://maps.google.com/?cid=0x0:0x3b0759e6ed17f0ec</t>
  </si>
  <si>
    <t>https://web.facebook.com/permalink.php/?story_fbid=181052020367903&amp;id=110288487444257&amp;locale=id_ID&amp;_rdc=1&amp;_rdr#</t>
  </si>
  <si>
    <t>DE WINNA RESIDENCE BOYOLALI</t>
  </si>
  <si>
    <t>FHWM+J2V, Dusun 1, Penggung, Kec. Boyolali, Kabupaten Boyolali, Jawa Tengah 57316</t>
  </si>
  <si>
    <t>Dusun 1, Penggung, Kec. Boyolali, Kabupaten Boyolali</t>
  </si>
  <si>
    <t>https://maps.google.com/?cid=0x0:0x17f751aa88c8ee9c</t>
  </si>
  <si>
    <t>Graha Fea Village</t>
  </si>
  <si>
    <t>FHQQ+363, Unnamed Road, Dusun 1, Penggung, Kec. Boyolali, Kabupaten Boyolali, Jawa Tengah 57316</t>
  </si>
  <si>
    <t>Unnamed Road, Dusun 1, Penggung, Kec. Boyolali, Kabupaten Boyolali</t>
  </si>
  <si>
    <t>https://maps.google.com/?cid=0x0:0xfdb8e53c13a03c2e</t>
  </si>
  <si>
    <t>Graha Permata Senggrong</t>
  </si>
  <si>
    <t>JQCH+W9V, Unnamed Road, Dusun 2, Senggrong, Kec. Andong, Kabupaten Boyolali, Jawa Tengah 57384</t>
  </si>
  <si>
    <t>Unnamed Road, Dusun 2, Senggrong, Kec. Andong, Kabupaten Boyolali</t>
  </si>
  <si>
    <t>https://maps.google.com/?cid=0x0:0x4c4c162f34975e6a</t>
  </si>
  <si>
    <t>Green hills boyolali</t>
  </si>
  <si>
    <t>Jl. Lembu Sekilan No.2, Dusun 2, Karanggeneng, Kec. Boyolali, Kabupaten Boyolali, Jawa Tengah 57313</t>
  </si>
  <si>
    <t>Dusun 2, Karanggeneng, Kec. Boyolali, Kabupaten Boyolali</t>
  </si>
  <si>
    <t>https://maps.google.com/?cid=0x0:0x18f603ad205987b3</t>
  </si>
  <si>
    <t>Griya Adem Ayem</t>
  </si>
  <si>
    <t>FHMJ+JX, Dusun 1, Winong, Kec. Boyolali, Kabupaten Boyolali, Jawa Tengah 57315</t>
  </si>
  <si>
    <t>Dusun 1, Winong, Kec. Boyolali, Kabupaten Boyolali</t>
  </si>
  <si>
    <t>https://maps.google.com/?cid=0x0:0xa05dc36116b3c6a0</t>
  </si>
  <si>
    <t>Griya Bumi Kiringan</t>
  </si>
  <si>
    <t>FHXV+XVQ, candimulyo, Dusun 1, Kiringan, Kec. Boyolali, Kabupaten Boyolali, Jawa Tengah 57314</t>
  </si>
  <si>
    <t>candimulyo, Dusun 1, Kiringan, Kec. Boyolali, Kabupaten Boyolali</t>
  </si>
  <si>
    <t>https://maps.google.com/?cid=0x0:0x2100f62460174cf3</t>
  </si>
  <si>
    <t>https://www.olx.co.id/boyolali-kab_g4000037/properti_c88/q-griya</t>
  </si>
  <si>
    <t>Griya Kinasih</t>
  </si>
  <si>
    <t>FHRX+9F7, Unnamed Road, Dusun 3, Kiringan, Kec. Boyolali, Kabupaten Boyolali, Jawa Tengah 57314</t>
  </si>
  <si>
    <t>Unnamed Road, Dusun 3, Kiringan, Kec. Boyolali, Kabupaten Boyolali</t>
  </si>
  <si>
    <t>https://maps.google.com/?cid=0x0:0xcdf0d5c2b407aea9</t>
  </si>
  <si>
    <t>Griya Pule Asri</t>
  </si>
  <si>
    <t>Unnamed Road, Dusun 4, Mliwis, Kec. Cepogo, Kabupaten Boyolali, Jawa Tengah 57362</t>
  </si>
  <si>
    <t>Dusun 4, Mliwis, Kec. Cepogo, Kabupaten Boyolali</t>
  </si>
  <si>
    <t>https://maps.google.com/?cid=0x0:0x10374d47ac13a244</t>
  </si>
  <si>
    <t>Griya Surya HKA Boyolali</t>
  </si>
  <si>
    <t>FJP2+22H, RT.001/RW.003, Dusun 1, Karanggeneng, Kec. Boyolali, Kabupaten Boyolali, Jawa Tengah 57312</t>
  </si>
  <si>
    <t>RT.001/RW.003, Dusun 1, Karanggeneng, Kec. Boyolali, Kabupaten Boyolali</t>
  </si>
  <si>
    <t>https://maps.google.com/?cid=0x0:0x1fdb2a16dc721242</t>
  </si>
  <si>
    <t>Komplek Perumahan Bhiil</t>
  </si>
  <si>
    <t>Komplek B Hills, Jl. Doyo Atas No.: 12, Dusun 2, Karanggeneng, Kec. Boyolali, Kabupaten Boyolali, Jawa Tengah 57312</t>
  </si>
  <si>
    <t>Jl. Doyo Atas No.: 12, Dusun 2, Karanggeneng, Kec. Boyolali, Kabupaten Boyolali</t>
  </si>
  <si>
    <t>https://maps.google.com/?cid=0x0:0xa8f7085aae1ad4af</t>
  </si>
  <si>
    <t>Perum Bulusari Permai</t>
  </si>
  <si>
    <t>GH99+2V9, Bulusari, Sidomulyo, Kec. Ampel, Kabupaten Boyolali, Jawa Tengah 57316</t>
  </si>
  <si>
    <t>Bulusari, Sidomulyo, Kec. Ampel, Kabupaten Boyolali</t>
  </si>
  <si>
    <t>https://maps.google.com/?cid=0x0:0xf2a7099ddcd96f45</t>
  </si>
  <si>
    <t>Perum Bumi Singkil Indah</t>
  </si>
  <si>
    <t>Jl. Prambanan No.2, Dusun 1, Karanggeneng, Kec. Boyolali, Kabupaten Boyolali, Jawa Tengah 57312</t>
  </si>
  <si>
    <t>Dusun 1, Karanggeneng, Kec. Boyolali, Kabupaten Boyolali</t>
  </si>
  <si>
    <t>https://maps.google.com/?cid=0x0:0x7cb42bc7c94eeac9</t>
  </si>
  <si>
    <t>Perum bumi singkil permai</t>
  </si>
  <si>
    <t>FJH6+QQ8 GUNAWAN, Jl. Amarta 3, RT.06/RW.11, Dusun 1, Karanggeneng, Kec. Boyolali, Kabupaten Boyolali, Jawa Tengah 57312</t>
  </si>
  <si>
    <t>Jl. Amarta 3, RT.06/RW.11, Dusun 1, Karanggeneng, Kec. Boyolali, Kabupaten Boyolali</t>
  </si>
  <si>
    <t>https://maps.google.com/?cid=0x0:0xb9746d6d2a546197</t>
  </si>
  <si>
    <t xml:space="preserve">Perum gria permata </t>
  </si>
  <si>
    <t>FJ55+82G, Bakungan, RT.002/RW.016, Driyan, Siswodipuran, Kec. Boyolali, Kabupaten Boyolali, Jawa Tengah 57311</t>
  </si>
  <si>
    <t>Bakungan, RT.002/RW.016, Driyan, Siswodipuran, Kec. Boyolali, Kabupaten Boyolali</t>
  </si>
  <si>
    <t>https://maps.google.com/?cid=0x0:0x57f93ca4e8852445</t>
  </si>
  <si>
    <t>Perum Griya Selaras</t>
  </si>
  <si>
    <t>sukoharjo rt 003 rw 006,, Dusun 2, Karanggeneng, Kec. Boyolali, Kabupaten Boyolali, Jawa Tengah 57312</t>
  </si>
  <si>
    <t>https://maps.google.com/?cid=0x0:0x38a0d1382c17a6d4</t>
  </si>
  <si>
    <t>https://www.olx.co.id/boyolali-kab_g4000037/properti_c88/q-griya, https://www.instagram.com/geriyaselaras/p/C5ipgquPrav/#:~:text=geriyaselaras-,Mau%20cari%20hunian%20harga%20300%20Jutaan%2C%20cicilan%20mulai%20dari%201,rumahidaman%20%23bogor%20%23rumahminimalis%20%23rumahbogor, https://pashouses.id/rumah/perum-geriya-selaras</t>
  </si>
  <si>
    <t>Perum Klopo Dampit</t>
  </si>
  <si>
    <t>Perum Klopo Dampit, RT03/RW07, Kelopo Dampit, Ngargosari, Kec. Ampel, Kabupaten Boyolali, Jawa Tengah 57352</t>
  </si>
  <si>
    <t>RT03/RW07, Kelopo Dampit, Ngargosari, Kec. Ampel, Kabupaten Boyolali</t>
  </si>
  <si>
    <t>https://maps.google.com/?cid=0x0:0x741d3722fe81639f</t>
  </si>
  <si>
    <t>Perum Nirwana Karanggede</t>
  </si>
  <si>
    <t>JJWP+CVV, Dusun I, Kebonan, Kec. Karanggede, Kabupaten Boyolali, Jawa Tengah 57381</t>
  </si>
  <si>
    <t>Dusun I, Kebonan, Kec. Karanggede, Kabupaten Boyolali</t>
  </si>
  <si>
    <t>https://maps.google.com/?cid=0x0:0xc737c72fe62f37fe</t>
  </si>
  <si>
    <t>https://www.btnproperti.co.id/property/perumahan/detail/nirwana-bojong-residence-16710NB</t>
  </si>
  <si>
    <t>Perum Winong Baru</t>
  </si>
  <si>
    <t>Gg. Sawojajar Jl. Asrikanto Gg. II No.23, Dusun 1, Winong, Kec. Boyolali, Kabupaten Boyolali, Jawa Tengah 57315</t>
  </si>
  <si>
    <t>https://maps.google.com/?cid=0x0:0x4196e97fc3fcda94</t>
  </si>
  <si>
    <t>Perum. Griya Permata Siswodipuran Boyolali</t>
  </si>
  <si>
    <t>Jl. Nenas No.RT.04/08, Mbayanan, Siswodipuran, Kec. Boyolali, Kabupaten Boyolali, Jawa Tengah 57311</t>
  </si>
  <si>
    <t>Mbayanan, Siswodipuran, Kec. Boyolali, Kabupaten Boyolali</t>
  </si>
  <si>
    <t>https://maps.google.com/?cid=0x0:0xbd5e188c5f5da66e</t>
  </si>
  <si>
    <t>Perumahan Askara Residence</t>
  </si>
  <si>
    <t>Dk, Trowangsan, Trayu, Kec. Banyudono, Kabupaten Boyolali, Jawa Tengah 57373</t>
  </si>
  <si>
    <t>Trowangsan, Trayu, Kec. Banyudono, Kabupaten Boyolali</t>
  </si>
  <si>
    <t>https://maps.google.com/?cid=0x0:0xaf550ebdb5f41d17</t>
  </si>
  <si>
    <t>Perumahan Avara Residence Boyolali</t>
  </si>
  <si>
    <t>FJ5P+2VP Avara Residence, Jl. Lawu, Area Sawah/ Kebun, Mojosongo, Kec. Mojosongo, Kabupaten Boyolali, Jawa Tengah 57322</t>
  </si>
  <si>
    <t>Jl. Lawu, Area Sawah/ Kebun, Mojosongo, Kec. Mojosongo, Kabupaten Boyolali</t>
  </si>
  <si>
    <t>https://maps.google.com/?cid=0x0:0xbf8327cf1fe3632c</t>
  </si>
  <si>
    <t>https://www.rumah123.com/properti/boyolali/hos18166348/</t>
  </si>
  <si>
    <t>Perumahan boyolali hills</t>
  </si>
  <si>
    <t>Dusun 2, Karanggeneng, Kec. Boyolali, Kabupaten Boyolali, Jawa Tengah 57312</t>
  </si>
  <si>
    <t>Karanggeneng, Kec. Boyolali, Kabupaten Boyolali</t>
  </si>
  <si>
    <t>https://maps.google.com/?cid=0x0:0xdb53f5ac3296c55</t>
  </si>
  <si>
    <t>Perumahan bumi tupai indah</t>
  </si>
  <si>
    <t>Dusun 3, Winong, Kec. Boyolali, Kabupaten Boyolali, Jawa Tengah 57315</t>
  </si>
  <si>
    <t>Winong, Kec. Boyolali, Kabupaten Boyolali</t>
  </si>
  <si>
    <t>https://maps.google.com/?cid=0x0:0x7d5ac55c6589bec1</t>
  </si>
  <si>
    <t>https://web.facebook.com/groups/681724218543715/posts/8850934851622570/?_rdc=1&amp;_rdr#</t>
  </si>
  <si>
    <t>Perumahan Bumi Winong Raharja 2</t>
  </si>
  <si>
    <t>FHFF+GQ6, Dusun 3, Winong, Kec. Boyolali, Kabupaten Boyolali, Jawa Tengah 57315</t>
  </si>
  <si>
    <t>Dusun 3, Winong, Kec. Boyolali, Kabupaten Boyolali</t>
  </si>
  <si>
    <t>https://maps.google.com/?cid=0x0:0xcd1db8d6b4813a1</t>
  </si>
  <si>
    <t>Perumahan Graha Mandiri</t>
  </si>
  <si>
    <t>FJ56+WG9, Jl. Perintis Kemerdekaan, Tegalwirih, Siswodipuran, Kec. Boyolali, Kabupaten Boyolali, Jawa Tengah 57322</t>
  </si>
  <si>
    <t>Jl. Perintis Kemerdekaan, Tegalwirih, Siswodipuran, Kec. Boyolali, Kabupaten Boyolali</t>
  </si>
  <si>
    <t>https://maps.google.com/?cid=0x0:0x8f7cdaf280083061</t>
  </si>
  <si>
    <t>Perumahan Graha permata</t>
  </si>
  <si>
    <t>Perumahan Graha Permata 9, gurung, Area Sawah/Kebun, Dukuh, Kec. Banyudono, Kabupaten Boyolali, Jawa Tengah 57373</t>
  </si>
  <si>
    <t>gurung, Area Sawah/Kebun, Dukuh, Kec. Banyudono, Kabupaten Boyolali</t>
  </si>
  <si>
    <t>https://maps.google.com/?cid=0x0:0x9462f44d5fd82f46</t>
  </si>
  <si>
    <t>Perumahan Griya Ketaon Asri</t>
  </si>
  <si>
    <t>FM9H+3WF, Dusun III, Ketaon, Kec. Banyudono, Kabupaten Boyolali, Jawa Tengah 57373</t>
  </si>
  <si>
    <t>Dusun III, Ketaon, Kec. Banyudono, Kabupaten Boyolali</t>
  </si>
  <si>
    <t>https://maps.google.com/?cid=0x0:0xc01e4e2f974b2d14</t>
  </si>
  <si>
    <t>https://www.pinhome.id/dijual/rumah-sekunder/unit/dijual-rumah-di-perumahan-griya-ketaon-asri-b5</t>
  </si>
  <si>
    <t>Perumahan griya mutiara indah slanggen</t>
  </si>
  <si>
    <t>FM7G+8MH, Area Sawah/Kebun, Ngaru Aru, Kec. Banyudono, Kabupaten Boyolali, Jawa Tengah 57373</t>
  </si>
  <si>
    <t>Area Sawah/Kebun, Ngaru Aru, Kec. Banyudono, Kabupaten Boyolali</t>
  </si>
  <si>
    <t>https://maps.google.com/?cid=0x0:0xfe0c54bcd66abaed</t>
  </si>
  <si>
    <t>Perumahan Griya Pandanaran</t>
  </si>
  <si>
    <t>Ngrancah, Siswodipuran, Kec. Boyolali, Kabupaten Boyolali, Jawa Tengah 57311</t>
  </si>
  <si>
    <t>Siswodipuran, Kec. Boyolali, Kabupaten Boyolali</t>
  </si>
  <si>
    <t>https://maps.google.com/?cid=0x0:0x9217651175ef4cbf</t>
  </si>
  <si>
    <t>Perumahan Griya Selaras Village, Winong</t>
  </si>
  <si>
    <t>Jl. Winong Baru, Dusun 3, Winong, Kec. Boyolali, Kabupaten Boyolali, Jawa Tengah 57315</t>
  </si>
  <si>
    <t>https://maps.google.com/?cid=0x0:0x6fa351b41e252561</t>
  </si>
  <si>
    <t>PERUMAHAN HARMONI VILLAGE</t>
  </si>
  <si>
    <t>FHHM+H48, Jl. Kab., Alasmalang, Winong, Kec. Boyolali, Kabupaten Boyolali, Jawa Tengah 56315</t>
  </si>
  <si>
    <t>Jl. Kab., Alasmalang, Winong, Kec. Boyolali, Kabupaten Boyolali</t>
  </si>
  <si>
    <t>https://maps.google.com/?cid=0x0:0x3cc9b8d5ea330412</t>
  </si>
  <si>
    <t>Perumahan Mangunjiwo</t>
  </si>
  <si>
    <t>FHJV+8WP, Ngepos, Banaran, Kec. Boyolali, Kabupaten Boyolali, Jawa Tengah 57313</t>
  </si>
  <si>
    <t>Ngepos, Banaran, Kec. Boyolali, Kabupaten Boyolali</t>
  </si>
  <si>
    <t>https://maps.google.com/?cid=0x0:0xbb7eac9a22996956</t>
  </si>
  <si>
    <t>Perumahan Nirwana Residence Karanggede</t>
  </si>
  <si>
    <t>JJVR+VH6, Pulutan, RT.05/RW.02, Dusun I, Kebonan, Kec. Karanggede, Kabupaten Boyolali, Jawa Tengah 57381</t>
  </si>
  <si>
    <t>Pulutan, RT.05/RW.02, Dusun I, Kebonan, Kec. Karanggede, Kabupaten Boyolali</t>
  </si>
  <si>
    <t>https://maps.google.com/?cid=0x0:0x4feb1eacb99d48ad</t>
  </si>
  <si>
    <t>Perumahan Puri Lembah Manah</t>
  </si>
  <si>
    <t>JQJC+HCR, Jl. Kacangan - Pelemrejo, Pakis, Kacangan, Kec. Andong, Kabupaten Boyolali, Jawa Tengah 57384</t>
  </si>
  <si>
    <t>Jl. Kacangan - Pelemrejo, Pakis, Kacangan, Kec. Andong, Kabupaten Boyolali</t>
  </si>
  <si>
    <t>https://maps.google.com/?cid=0x0:0x77d8ecd851263708</t>
  </si>
  <si>
    <t>Perumahan Syariah Boyolali</t>
  </si>
  <si>
    <t>GHF7+FQ9, Gatak, Tanduk, Kec. Ampel, Kabupaten Boyolali, Jawa Tengah 57316</t>
  </si>
  <si>
    <t>Gatak, Tanduk, Kec. Ampel, Kabupaten Boyolali</t>
  </si>
  <si>
    <t>https://maps.google.com/?cid=0x0:0xee38c532619d4c1d</t>
  </si>
  <si>
    <t>Perumahan trisno rapi</t>
  </si>
  <si>
    <t>Dusun 3, Mudal, Kec. Boyolali, Kabupaten Boyolali, Jawa Tengah 57316</t>
  </si>
  <si>
    <t>Mudal, Kec. Boyolali, Kabupaten Boyolali</t>
  </si>
  <si>
    <t>https://maps.google.com/?cid=0x0:0x5c45256d4a2c113c</t>
  </si>
  <si>
    <t>Perumahan Ventura Land Pengging</t>
  </si>
  <si>
    <t>CMRF+9G5, Plumutan, Dukuh, Kec. Banyudono, Kabupaten Boyolali, Jawa Tengah 57373</t>
  </si>
  <si>
    <t>Plumutan, Dukuh, Kec. Banyudono, Kabupaten Boyolali</t>
  </si>
  <si>
    <t>https://maps.google.com/?cid=0x0:0x33f23aca00c40a75</t>
  </si>
  <si>
    <t>Perumahan Winong</t>
  </si>
  <si>
    <t>FHH9+4QX, Dusun III, Winong, Kec. Cepogo, Kabupaten Boyolali, Jawa Tengah</t>
  </si>
  <si>
    <t>Kabupaten Boyolali, Jawa Tengah</t>
  </si>
  <si>
    <t>https://maps.google.com/?cid=0x0:0x61db9f9e942c7264</t>
  </si>
  <si>
    <t>Perumnas cepogo</t>
  </si>
  <si>
    <t>FGMF+QGH, Dusun 2, Mliwis, Kec. Cepogo, Kabupaten Boyolali, Jawa Tengah 57362</t>
  </si>
  <si>
    <t>Dusun 2, Mliwis, Kec. Cepogo, Kabupaten Boyolali</t>
  </si>
  <si>
    <t>https://maps.google.com/?cid=0x0:0x8244bd4e281ead08</t>
  </si>
  <si>
    <t>Perumnas Tegalsari</t>
  </si>
  <si>
    <t>JJJQ+XJF, Pabrik, Tegalsari, Kec. Karanggede, Kabupaten Boyolali, Jawa Tengah 57381</t>
  </si>
  <si>
    <t>Pabrik, Tegalsari, Kec. Karanggede, Kabupaten Boyolali</t>
  </si>
  <si>
    <t>https://maps.google.com/?cid=0x0:0x2466796cb4dd0ae2</t>
  </si>
  <si>
    <t>Residence Kiringan</t>
  </si>
  <si>
    <t>FJW2+V23, Jl. Tentara Pelajar, Dusun 4, Kiringan, Kec. Boyolali, Kabupaten Boyolali, Jawa Tengah 57314</t>
  </si>
  <si>
    <t>Jl. Tentara Pelajar, Dusun 4, Kiringan, Kec. Boyolali, Kabupaten Boyolali</t>
  </si>
  <si>
    <t>https://maps.google.com/?cid=0x0:0x892460e39770c073</t>
  </si>
  <si>
    <t>Perum Puro Asri 2</t>
  </si>
  <si>
    <t>Kabupaten Sragen, Jawa Tengah</t>
  </si>
  <si>
    <t>Gang Raharja 8 Blok K. 4, Asri No.2, Puro, Kec. Karangmalang, Kabupaten Sragen</t>
  </si>
  <si>
    <t>https://maps.google.com/?cid=0x0:0x60eaf542cee86ea6</t>
  </si>
  <si>
    <t>https://marketdeals.id/product/dijual-rumah-perumahan-puro-asri-2-blok-m-07-sragen/</t>
  </si>
  <si>
    <t>GRAND CITY LINE RESIDENCE</t>
  </si>
  <si>
    <t>HX9W+P89, Kebayanan 2, Sidoharjo, Kec. Sidoharjo, Kabupaten Sragen, Jawa Tengah</t>
  </si>
  <si>
    <t>https://maps.google.com/?cid=0x0:0xdbf326f7bb3a9866</t>
  </si>
  <si>
    <t>Perum Griya Sidoharjo Asri</t>
  </si>
  <si>
    <t>Kebayan 1, Singopadu, Kec. Sidoharjo, Kabupaten Sragen</t>
  </si>
  <si>
    <t>HXHF+66P, Kebayan 1, Singopadu, Kec. Sidoharjo, Kabupaten Sragen, Jawa Tengah 57281</t>
  </si>
  <si>
    <t>https://maps.google.com/?cid=0x0:0xaa8c8e0567acc1cb</t>
  </si>
  <si>
    <t>Perum Ngembat Asri</t>
  </si>
  <si>
    <t>Kwangen Kidul, Ngembat Padas, Kec. Gemolong, Kabupaten Sragen</t>
  </si>
  <si>
    <t>Jl. Gemolong-Sragen, Kwangen Kidul, Ngembat Padas, Kec. Gemolong, Kabupaten Sragen, Jawa Tengah 57274</t>
  </si>
  <si>
    <t>https://maps.google.com/?cid=0x0:0xc8c9e9d9b5a1a976</t>
  </si>
  <si>
    <t>Perumahan Subsidi Mulya Permai 7 Masaran</t>
  </si>
  <si>
    <t>Kebayanan 1, Dawungan, Kec. Masaran, Kabupaten Sragen</t>
  </si>
  <si>
    <t>GWJX+644, Kebayanan 1, Dawungan, Kec. Masaran, Kabupaten Sragen, Jawa Tengah 57282</t>
  </si>
  <si>
    <t>https://maps.google.com/?cid=0x0:0xe10f79ce5e80c17c</t>
  </si>
  <si>
    <t>https://www.facebook.com/groups/2087423901380156/posts/8851989251590220/</t>
  </si>
  <si>
    <t>Perum Salem Asri Gemolong</t>
  </si>
  <si>
    <t>Dusun 1, Gemolong, Kec. Gemolong, Kabupaten Sragen</t>
  </si>
  <si>
    <t>HRXJ+V7H, Dusun 1, Gemolong, Kec. Gemolong, Kabupaten Sragen, Jawa Tengah 50274</t>
  </si>
  <si>
    <t>https://maps.google.com/?cid=0x0:0xd296ee3827f2d58e</t>
  </si>
  <si>
    <t>PERUMAHAN PESONA CITRA INDAH</t>
  </si>
  <si>
    <t>Dusun 1, Geneng Duwur, Kec. Gemolong, Kabupaten Sragen</t>
  </si>
  <si>
    <t>JR6R+VP5, Dusun 1, Geneng Duwur, Kec. Gemolong, Kabupaten Sragen, Jawa Tengah 50274</t>
  </si>
  <si>
    <t>https://maps.google.com/?cid=0x0:0xebf63b8153f97d48</t>
  </si>
  <si>
    <t>https://www.btnproperti.co.id/property/tipe/detail/--TPR2022032311460016</t>
  </si>
  <si>
    <t>Perum Gondang Tani Indah</t>
  </si>
  <si>
    <t>Jl. Tani Mulyo, Badran, Gondang, Kec. Gondang, Kabupaten Sragen</t>
  </si>
  <si>
    <t>H4X7+X63, Jl. Tani Mulyo, Badran, Gondang, Kec. Gondang, Kabupaten Sragen, Jawa Tengah 57254</t>
  </si>
  <si>
    <t>https://maps.google.com/?cid=0x0:0x8290ca9c4aaee957</t>
  </si>
  <si>
    <t>Perum Griya Mandiri</t>
  </si>
  <si>
    <t>Kroyo, Kec. Karangmalang, Kabupaten Sragen</t>
  </si>
  <si>
    <t>Ngablak, Kroyo, Kec. Karangmalang, Kabupaten Sragen, Jawa Tengah 57221</t>
  </si>
  <si>
    <t>https://maps.google.com/?cid=0x0:0x6be72353a0c9164d</t>
  </si>
  <si>
    <t>Perumahan Grand Royal Cendana</t>
  </si>
  <si>
    <t>Ngablak, Kroyo, Kec. Karangmalang, Kabupaten Sragen</t>
  </si>
  <si>
    <t>H24H+HM5, Ngablak, Kroyo, Kec. Karangmalang, Kabupaten Sragen, Jawa Tengah 57221</t>
  </si>
  <si>
    <t>https://maps.google.com/?cid=0x0:0x1155b254e6403706</t>
  </si>
  <si>
    <t>Graha Sukowati 3 Sedayu Permai</t>
  </si>
  <si>
    <t>Guwosari, Jurangjero, Kec. Karangmalang, Kabupaten Sragen</t>
  </si>
  <si>
    <t>GXRQ+RJ4, Guwosari, Jurangjero, Kec. Karangmalang, Kabupaten Sragen, Jawa Tengah 57222</t>
  </si>
  <si>
    <t>https://maps.google.com/?cid=0x0:0xa2ba11000b110121</t>
  </si>
  <si>
    <t>perum griya karangmalang</t>
  </si>
  <si>
    <t>Puro, Kec. Karangmalang, Kabupaten Sragen</t>
  </si>
  <si>
    <t>H22H+H4H, Puro, Kec. Karangmalang, Kabupaten Sragen, Jawa Tengah 57222</t>
  </si>
  <si>
    <t>https://maps.google.com/?cid=0x0:0x14bd793f842c9e10</t>
  </si>
  <si>
    <t>Perumnas Tegal Asri</t>
  </si>
  <si>
    <t>Kebayanan 2, Masaran, Kec. Masaran, Kabupaten Sragen</t>
  </si>
  <si>
    <t>Perum Tegal Asri No.22/07, Kebayanan 2, Masaran, Kec. Masaran, Kabupaten Sragen, Jawa Tengah 57282</t>
  </si>
  <si>
    <t>https://maps.google.com/?cid=0x0:0x1b721296cc7a91c8</t>
  </si>
  <si>
    <t>Perumahan Permatasari Regency</t>
  </si>
  <si>
    <t>Kebayanan Pedakan, Bener, Kec. Ngrampal, Kabupaten Sragen</t>
  </si>
  <si>
    <t>H3X6+3QX, Kebayanan Pedakan, Bener, Kec. Ngrampal, Kabupaten Sragen, Jawa Tengah 57252</t>
  </si>
  <si>
    <t>https://maps.google.com/?cid=0x0:0xd08fcc132af1029b</t>
  </si>
  <si>
    <t>Perumahan Demakan</t>
  </si>
  <si>
    <t>Pilangsari, Kec. Ngrampal, Kabupaten Sragen</t>
  </si>
  <si>
    <t>Kebayanan Demakan, Pilangsari, Kec. Ngrampal, Kabupaten Sragen, Jawa Tengah 57252</t>
  </si>
  <si>
    <t>https://maps.google.com/?cid=0x0:0x96646446cf0b2c01</t>
  </si>
  <si>
    <t>https://rajarumahsubsidi.com/perumahan/sukoharjo/griya-demakan-asri/</t>
  </si>
  <si>
    <t>Griya Rejo Asri 1</t>
  </si>
  <si>
    <t>Unnamed Road, Kebayan 1, Singopadu, Kec. Sidoharjo, Kabupaten Sragen</t>
  </si>
  <si>
    <t>HXMJ+5Q5, Unnamed Road, Kebayan 1, Singopadu, Kec. Sidoharjo, Kabupaten Sragen, Jawa Tengah 57281</t>
  </si>
  <si>
    <t>https://maps.google.com/?cid=0x0:0xc0e7cf418307a101</t>
  </si>
  <si>
    <t>Riscon Green Residence</t>
  </si>
  <si>
    <t>Kutorejo, Sragen Tengah, Kec. Sragen, Kabupaten Sragen</t>
  </si>
  <si>
    <t>Jalan IR H Juanda No.14a, Kutorejo, Sragen Tengah, Kec. Sragen, Kabupaten Sragen, Jawa Tengah 57211</t>
  </si>
  <si>
    <t>https://maps.google.com/?cid=0x0:0x1d17d7cef081f4</t>
  </si>
  <si>
    <t>Griya Wilujeng Sine</t>
  </si>
  <si>
    <t>Sine, Kec. Sragen, Kabupaten Sragen</t>
  </si>
  <si>
    <t>H2G2+GJ6, Sine, Kec. Sragen, Kabupaten Sragen, Jawa Tengah 57213</t>
  </si>
  <si>
    <t>https://maps.google.com/?cid=0x0:0xf6e4ab4db8d299e4</t>
  </si>
  <si>
    <t>Grand Sultan Residence</t>
  </si>
  <si>
    <t>Area Sawah, Sine, Sragen Kulon, Kabupaten Sragen, Jawa Tengah</t>
  </si>
  <si>
    <t>https://maps.google.com/?cid=0x0:0x6c88ee3749a59150</t>
  </si>
  <si>
    <t>https://rumah.trovit.co.id/listing/promo-perumahan-sultan-residence-sragen.QD1kt1l1s1N1y</t>
  </si>
  <si>
    <t>Griya turi permai</t>
  </si>
  <si>
    <t>Turi, Sine, Kec. Sragen, Kabupaten Sragen</t>
  </si>
  <si>
    <t>H252+JPM, Turi, Sine, Kec. Sragen, Kabupaten Sragen, Jawa Tengah 57213</t>
  </si>
  <si>
    <t>https://maps.google.com/?cid=0x0:0xe5a02a86e1e73cd2</t>
  </si>
  <si>
    <t>Perum La Grandia</t>
  </si>
  <si>
    <t>Dusun Kebayanan Krajoyok, Sragen Wetan, Kec. Sragen, Kabupaten Sragen</t>
  </si>
  <si>
    <t>Jl. Letjen Sutoyo No.74, Dusun Kebayanan Krajoyok, Sragen Wetan, Kec. Sragen, Kabupaten Sragen, Jawa Tengah 57214</t>
  </si>
  <si>
    <t>https://maps.google.com/?cid=0x0:0x50ca0c7525e61d72</t>
  </si>
  <si>
    <t>Perumahan Gria Sragendok Asri</t>
  </si>
  <si>
    <t>Dusun Kebayanan Sragen Manggis, Sragen Wetan, Kec. Sragen, Kabupaten Sragen</t>
  </si>
  <si>
    <t>Jl. Dr. Wahidin No.rt 16, Dusun Kebayanan Sragen Manggis, Sragen Wetan, Kec. Sragen, Kabupaten Sragen, Jawa Tengah 57214</t>
  </si>
  <si>
    <t>https://maps.google.com/?cid=0x0:0x97785191a97ad38c</t>
  </si>
  <si>
    <t>Villa Permata Widoro</t>
  </si>
  <si>
    <t>Sragen Wetan, Kec. Sragen, Kabupaten Sragen</t>
  </si>
  <si>
    <t>Dusun Kebayanan Widodo 1, Sragen Wetan, Kec. Sragen, Kabupaten Sragen, Jawa Tengah 57214</t>
  </si>
  <si>
    <t>https://maps.google.com/?cid=0x0:0x85afb3a4b897e6c6</t>
  </si>
  <si>
    <t>Grand City Banjarasri</t>
  </si>
  <si>
    <t>Ngrandu, Nglorog, Kec. Sragen, Kabupaten Sragen</t>
  </si>
  <si>
    <t>Banjarasri Jl. Rajawali, Ngrandu, Nglorog, Kec. Sragen, Kabupaten Sragen, Jawa Tengah 57215</t>
  </si>
  <si>
    <t>https://maps.google.com/?cid=0x0:0x814cb4256625e8f4</t>
  </si>
  <si>
    <t>Perum THE AFZAR VILLAGE 2</t>
  </si>
  <si>
    <t>Asem Rejo-Brangkal, Dusun I, Karang Tengah, Kec. Sragen, Kabupaten Sragen</t>
  </si>
  <si>
    <t>H2M6+3MV, Asem Rejo-Brangkal, Dusun I, Karang Tengah, Kec. Sragen, Kabupaten Sragen, Jawa Tengah 57216</t>
  </si>
  <si>
    <t>https://maps.google.com/?cid=0x0:0xd23e2108a2f07267</t>
  </si>
  <si>
    <t>https://www.pinhome.id/dijual/rumah-sekunder/unit/dijual-rumah-di-jl-karang-asem-4</t>
  </si>
  <si>
    <t>Green Cendana Home Regency</t>
  </si>
  <si>
    <t>Area Sawah/Kebun, Karang Tengah, Kec. Sragen, Kabupaten Sragen</t>
  </si>
  <si>
    <t>H2J7+GWQ, Area Sawah/Kebun, Karang Tengah, Kec. Sragen, Kabupaten Sragen, Jawa Tengah 57216</t>
  </si>
  <si>
    <t>https://maps.google.com/?cid=0x0:0xb0a0cbecde13ebdc</t>
  </si>
  <si>
    <t>https://www.ayojualrumah.com/properti/rumah-subsidi-di-perumahan-cendana-townhouse-residence-1-kota-sragen/71801</t>
  </si>
  <si>
    <t>Alamanda Village</t>
  </si>
  <si>
    <t>Geger Sapi, Glonggong, Kec. Gondang, Kabupaten Sragen</t>
  </si>
  <si>
    <t>Ngelo No.RT 16, Geger Sapi, Glonggong, Kec. Gondang, Kabupaten Sragen, Jawa Tengah 57254</t>
  </si>
  <si>
    <t>https://maps.google.com/?cid=0x0:0x89adf92fc6acddb7</t>
  </si>
  <si>
    <t>MATRA RESIDENCE</t>
  </si>
  <si>
    <t>Jl. Bratasena, Ngablak, Kroyo, Kec. Karangmalang, Kabupaten Sragen</t>
  </si>
  <si>
    <t>H26G+Q9C, Jl. Bratasena, Ngablak, Kroyo, Kec. Karangmalang, Kabupaten Sragen, Jawa Tengah 57221</t>
  </si>
  <si>
    <t>https://maps.google.com/?cid=0x0:0x34520b35f5413b2f</t>
  </si>
  <si>
    <t>Abi Land Tunjung Residence</t>
  </si>
  <si>
    <t>Desa 1, RT.01/RW.0, Kebayanan 1, Sidoharjo, Kec. Sidoharjo, Kabupaten Sragen</t>
  </si>
  <si>
    <t>HXCH+HHC, Desa 1, RT.01/RW.0, Kebayanan 1, Sidoharjo, Kec. Sidoharjo, Kabupaten Sragen, Jawa Tengah 57281</t>
  </si>
  <si>
    <t>https://maps.google.com/?cid=0x0:0xff53093cf05b1add</t>
  </si>
  <si>
    <t>MILENIAL RESIDENCE 1one</t>
  </si>
  <si>
    <t>Bulak, Taraman, Kec. Sidoharjo, Kabupaten Sragen</t>
  </si>
  <si>
    <t>HXJ8+22C, Bulak, Taraman, Kec. Sidoharjo, Kabupaten Sragen, Jawa Tengah 57281</t>
  </si>
  <si>
    <t>https://maps.google.com/?cid=0x0:0xfddcf161cc7db556</t>
  </si>
  <si>
    <t>Perum THE AFZAR VILLAGE 1</t>
  </si>
  <si>
    <t>The Afzar Village 1, Nglorog, Kec. Sragen, Kabupaten Sragen, Jawa Tengah</t>
  </si>
  <si>
    <t>https://maps.google.com/?cid=0x0:0x50259e1444a66675</t>
  </si>
  <si>
    <t>NC Town House Residence 1</t>
  </si>
  <si>
    <t>Kebayan 3, Singopadu, Kec. Sidoharjo, Kabupaten Sragen</t>
  </si>
  <si>
    <t>Singo Padu, Kebayan 3, Singopadu, Kec. Sidoharjo, Kabupaten Sragen, Jawa Tengah 57281</t>
  </si>
  <si>
    <t>https://maps.google.com/?cid=0x0:0x9a4fb5b7b717ef33</t>
  </si>
  <si>
    <t>Abi Tinjung Residence</t>
  </si>
  <si>
    <t>Bugangin, Pilangsari, Kec. Ngrampal, Kabupaten Sragen</t>
  </si>
  <si>
    <t>H3R4+J9R, Bugangin, Pilangsari, Kec. Ngrampal, Kabupaten Sragen, Jawa Tengah 57252</t>
  </si>
  <si>
    <t>https://maps.google.com/?cid=0x0:0x70c31ceb3ba6fe8f</t>
  </si>
  <si>
    <t>New Griya Eksotika</t>
  </si>
  <si>
    <t>Sidomulyo, Kwangen, Kec. Gemolong, Kabupaten Sragen</t>
  </si>
  <si>
    <t>Jl. Raya Karanggede - Gemolong No.24, Sidomulyo, Kwangen, Kec. Gemolong, Kabupaten Sragen, Jawa Tengah 50274</t>
  </si>
  <si>
    <t>https://maps.google.com/?cid=0x0:0x5eb9c2130015e594</t>
  </si>
  <si>
    <t>Griya Sinar Raya 3</t>
  </si>
  <si>
    <t>Dusun II, Kwangen, Kec. Gemolong, Kabupaten Sragen</t>
  </si>
  <si>
    <t>Unnamed Road, Dusun II, Kwangen, Kec. Gemolong, Kabupaten Sragen, Jawa Tengah 50274</t>
  </si>
  <si>
    <t>https://maps.google.com/?cid=0x0:0xb91faac735ee40ca</t>
  </si>
  <si>
    <t>Griya Mustika Kroyo</t>
  </si>
  <si>
    <t>H25C+685, Kroyo, Kec. Karangmalang, Kabupaten Sragen, Jawa Tengah 57221</t>
  </si>
  <si>
    <t>https://maps.google.com/?cid=0x0:0x475f3c358f9fc607</t>
  </si>
  <si>
    <t>https://www.facebook.com/groups/jualbelitanahrumahsragenkaranganyar/posts/1391181304352172/</t>
  </si>
  <si>
    <t>Griya Cendana Village Sragen</t>
  </si>
  <si>
    <t>Jl. Cimanuk RT 02/RW 23, Cantel Kulon, Jl. Cimanuk, Kebayan 2, Sragen Kulon, Kec. Sragen, Kabupaten Sragen</t>
  </si>
  <si>
    <t>H2H9+J5J, Jl. Cimanuk RT 02/RW 23, Cantel Kulon, Jl. Cimanuk, Kebayan 2, Sragen Kulon, Kec. Sragen, Kabupaten Sragen, Jawa Tengah 57212</t>
  </si>
  <si>
    <t>https://maps.google.com/?cid=0x0:0x3d0599a5aa7912e3</t>
  </si>
  <si>
    <t>https://raywhitesolo.com/property/dijual-rumah-griya-cendana-village-sragen/</t>
  </si>
  <si>
    <t>Perum Gemolong Permai</t>
  </si>
  <si>
    <t>Gemolong, Kec. Gemolong, Kabupaten Sragen</t>
  </si>
  <si>
    <t>Dusun 2, Gemolong, Kec. Gemolong, Kabupaten Sragen, Jawa Tengah 50274</t>
  </si>
  <si>
    <t>https://maps.google.com/?cid=0x0:0xa89ce59741692</t>
  </si>
  <si>
    <t>Perumahan Syariah Salsabila Village Gemolong</t>
  </si>
  <si>
    <t>Jl. Gemolong-Sragen, Dusun 1, Tegaldowo, Kec. Gemolong, Kabupaten Sragen</t>
  </si>
  <si>
    <t>HRXV+4MF, Jl. Gemolong-Sragen, Dusun 1, Tegaldowo, Kec. Gemolong, Kabupaten Sragen, Jawa Tengah 57274</t>
  </si>
  <si>
    <t>https://maps.google.com/?cid=0x0:0xb80f0166f39a7ec7</t>
  </si>
  <si>
    <t>Perum Banaran Asri</t>
  </si>
  <si>
    <t>Kebayanan II, Banaran, Kec. Kalijambe, Kabupaten Sragen</t>
  </si>
  <si>
    <t>HR67+WJF, Kebayanan II, Banaran, Kec. Kalijambe, Kabupaten Sragen, Jawa Tengah 57275</t>
  </si>
  <si>
    <t>https://maps.google.com/?cid=0x0:0x9f4b103c068483ce</t>
  </si>
  <si>
    <t>Perumahan Sidomaju Residence</t>
  </si>
  <si>
    <t>Unnamed Road,, Ngablak, Kroyo, Kec. Karangmalang, Kabupaten Sragen</t>
  </si>
  <si>
    <t>H24J+M2P, Unnamed Road,, Ngablak, Kroyo, Kec. Karangmalang, Kabupaten Sragen, Jawa Tengah 57221</t>
  </si>
  <si>
    <t>https://maps.google.com/?cid=0x0:0x61e67c509cd99110</t>
  </si>
  <si>
    <t>ALAM TIRTA Residence</t>
  </si>
  <si>
    <t>Sukorejo, Kroyo, Kec. Karangmalang, Kabupaten Sragen</t>
  </si>
  <si>
    <t>H26G+VVH, Sukorejo, Kroyo, Kec. Karangmalang, Kabupaten Sragen, Jawa Tengah 57221</t>
  </si>
  <si>
    <t>https://maps.google.com/?cid=0x0:0xd9ec880baef793ed</t>
  </si>
  <si>
    <t>Perumahan Puri Adyatma Sragen</t>
  </si>
  <si>
    <t>Kedung Miri, Plosokerep, Karangmalang, Sragen Regency</t>
  </si>
  <si>
    <t>Kutorejo No.RT 9, Kedung Miri, Plosokerep, Karangmalang, Sragen Regency, Central Java 57222</t>
  </si>
  <si>
    <t>https://maps.google.com/?cid=0x0:0x28fd44b31d091cad</t>
  </si>
  <si>
    <t>https://www.pinhome.id/dijual/rumah-sekunder/unit/dijual-rumah-di-puri-adyatma</t>
  </si>
  <si>
    <t>Perumahan Griya Permata Asri Masaran</t>
  </si>
  <si>
    <t>Kebayanan 3, Masaran, Kec. Masaran, Kabupaten Sragen</t>
  </si>
  <si>
    <t>GWHP+72G, Kebayanan 3, Masaran, Kec. Masaran, Kabupaten Sragen, Jawa Tengah 57282</t>
  </si>
  <si>
    <t>https://maps.google.com/?cid=0x0:0x19df72da906e291e</t>
  </si>
  <si>
    <t>Perumahan Graha Pesona Asri (GPA-1)</t>
  </si>
  <si>
    <t>Jl. Maospati - Solo No.16, Kebayanan 2, Masaran, Kec. Masaran, Kabupaten Sragen, Jawa Tengah 57282</t>
  </si>
  <si>
    <t>https://maps.google.com/?cid=0x0:0xdaa0206901c872c9</t>
  </si>
  <si>
    <t>Perumahan Griya Bhina Karya 4 Pilangsari</t>
  </si>
  <si>
    <t>Kebayanan Jetis, Pilangsari, Kec. Ngrampal, Kabupaten Sragen</t>
  </si>
  <si>
    <t>H3V5+6JH, Kebayanan Jetis, Pilangsari, Kec. Ngrampal, Kabupaten Sragen, Jawa Tengah 57252</t>
  </si>
  <si>
    <t>https://maps.google.com/?cid=0x0:0x53f9d0efc7e2cafa</t>
  </si>
  <si>
    <t>Perum Berlian Regency</t>
  </si>
  <si>
    <t>Sambirejo, Kec. Plupuh, Kabupaten Sragen</t>
  </si>
  <si>
    <t>Dusun I, Sambirejo, Kec. Plupuh, Kabupaten Sragen, Jawa Tengah 57283</t>
  </si>
  <si>
    <t>https://maps.google.com/?cid=0x0:0x6ff091a681d3ed31</t>
  </si>
  <si>
    <t>https://www.pinhome.id/dijual/rumah-sekunder/unit/dijual-rumah-perumahan-berlian-regency-di-sambiroto-sambirejo</t>
  </si>
  <si>
    <t>Perumahan Sine Land Sragen</t>
  </si>
  <si>
    <t>Jl. Sawo, Sine, Kec. Sragen, Kabupaten Sragen</t>
  </si>
  <si>
    <t>H2F2+WJH, Jl. Sawo, Sine, Kec. Sragen, Kabupaten Sragen, Jawa Tengah 57213</t>
  </si>
  <si>
    <t>https://maps.google.com/?cid=0x0:0x1d82c2feddabc445</t>
  </si>
  <si>
    <t>Perumahan Nglorog Pesona asri</t>
  </si>
  <si>
    <t>Nglorog, Kec. Sragen, Kabupaten Sragen</t>
  </si>
  <si>
    <t>H2QQ+463, Nglorog, Kec. Sragen, Kabupaten Sragen, Jawa Tengah 57215</t>
  </si>
  <si>
    <t>https://maps.google.com/?cid=0x0:0x1f81f2d15dd02255</t>
  </si>
  <si>
    <t>Villa Tirta</t>
  </si>
  <si>
    <t>Kec. Sragen, Kabupaten Sragen</t>
  </si>
  <si>
    <t>Nglorog, Kec. Sragen, Kabupaten Sragen, Jawa Tengah 57215</t>
  </si>
  <si>
    <t>https://maps.google.com/?cid=0x0:0xf228d09939f84bda</t>
  </si>
  <si>
    <t>Puri Kamulyan Kalijambe</t>
  </si>
  <si>
    <t>Dusun I, Sambirembe, Kec. Kalijambe, Kabupaten Sragen, Jawa Tengah</t>
  </si>
  <si>
    <t>https://maps.google.com/?cid=0x0:0xfabf307b67f17db8</t>
  </si>
  <si>
    <t>Mutiara Karangmalang Indah</t>
  </si>
  <si>
    <t>G2XJ+627, Puro, Kec. Karangmalang, Kabupaten Sragen, Jawa Tengah 57222</t>
  </si>
  <si>
    <t>https://maps.google.com/?cid=0x0:0x2a666acb2c52f158</t>
  </si>
  <si>
    <t>PERUMAHAN GUWOREJO PERMAI</t>
  </si>
  <si>
    <t>Area Sawah, Guworejo, Kec. Karangmalang, Kabupaten Sragen</t>
  </si>
  <si>
    <t>RT.012/RW.003, Area Sawah, Guworejo, Kec. Karangmalang, Kabupaten Sragen, Jawa Tengah 57222</t>
  </si>
  <si>
    <t>https://maps.google.com/?cid=0x0:0xf893df0470294a7d</t>
  </si>
  <si>
    <t>Griya De' Estethika</t>
  </si>
  <si>
    <t>Sragen Tengah, Kec. Sragen, Kabupaten Sragen</t>
  </si>
  <si>
    <t>Kutorejo, Sragen Tengah, Kec. Sragen, Kabupaten Sragen, Jawa Tengah 57211</t>
  </si>
  <si>
    <t>https://maps.google.com/?cid=0x0:0x7dbb8860bf8e2780</t>
  </si>
  <si>
    <t>Perum DPU Widoro Sragen</t>
  </si>
  <si>
    <t>Sragen Wetan, Kec. Sragen</t>
  </si>
  <si>
    <t>Perumahan DPU Widoro RT41 RW12, Sragen Wetan, Kec. Sragen, Jawa Tengah 57214</t>
  </si>
  <si>
    <t>https://maps.google.com/?cid=0x0:0xc86a9787637ed2e</t>
  </si>
  <si>
    <t>PERUM RIAN ROSE RESIDENCE</t>
  </si>
  <si>
    <t>Elang, Nglorog, Kec. Sragen, Kabupaten Sragen</t>
  </si>
  <si>
    <t>H2PR+8H5, Elang, Nglorog, Kec. Sragen, Kabupaten Sragen, Jawa Tengah 57215</t>
  </si>
  <si>
    <t>https://maps.google.com/?cid=0x0:0xc8d87cc0af116d76</t>
  </si>
  <si>
    <t>https://www.facebook.com/groups/394343554784360/posts/1441614930057212/</t>
  </si>
  <si>
    <t>Solo Elok Residence</t>
  </si>
  <si>
    <t>Jl. Arjuna I No.64, Mojosongo, Kec. Jebres, Kota Surakarta, Jawa Tengah 57127</t>
  </si>
  <si>
    <t>Mojosongo, Kec. Jebres, Kota Surakarta</t>
  </si>
  <si>
    <t>https://maps.google.com/?cid=0x0:0x18862f45b7f6c6b7</t>
  </si>
  <si>
    <t>https://www.facebook.com/groups/2797118733839090/posts/3811952542355699/</t>
  </si>
  <si>
    <t>Perum Pendowo</t>
  </si>
  <si>
    <t>Jl. Kalingga Tengah II Pondok Pendowo No.5, Kadipiro, Kec. Banjarsari, Kota Surakarta, Jawa Tengah 57136</t>
  </si>
  <si>
    <t>Kadipiro, Kec. Banjarsari, Kota Surakarta</t>
  </si>
  <si>
    <t>https://maps.google.com/?cid=0x0:0x9d0cd095146a924b</t>
  </si>
  <si>
    <t>Perumahan Mulia Residence Banjarsari</t>
  </si>
  <si>
    <t>Kadipiro, Kec. Banjarsari, Kota Surakarta, Jawa Tengah</t>
  </si>
  <si>
    <t>Kota Surakarta, Jawa Tengah</t>
  </si>
  <si>
    <t>https://maps.google.com/?cid=0x0:0x4c0e0dea6c51bbc1</t>
  </si>
  <si>
    <t>Perumahan Permata Lemah Abang</t>
  </si>
  <si>
    <t>Jl. Permata Kadipiro, Kadipiro, Kec. Banjarsari, Kota Surakarta, Jawa Tengah 57136</t>
  </si>
  <si>
    <t>https://maps.google.com/?cid=0x0:0x104975319955b390</t>
  </si>
  <si>
    <t>Perumahan Muslim AR RAHMAN Residence</t>
  </si>
  <si>
    <t>Jl. Garuda Sakti No.18, Kadipiro, Kec. Banjarsari, Kota Surakarta, Jawa Tengah 57136</t>
  </si>
  <si>
    <t>https://maps.google.com/?cid=0x0:0xa39959c203ef7417</t>
  </si>
  <si>
    <t>Perumahan Griya Melati Asri</t>
  </si>
  <si>
    <t>Jl. Pleret Utama No.Rt 4 / 12, Banyuanyar, Kec. Banjarsari, Kota Surakarta, Jawa Tengah 57137</t>
  </si>
  <si>
    <t>Banyuanyar, Kec. Banjarsari, Kota Surakarta</t>
  </si>
  <si>
    <t>https://maps.google.com/?cid=0x0:0x1d340d46c92c0679</t>
  </si>
  <si>
    <t>PERUMAHAN PERMATA 7 MOJOSONGO SURAKARTA</t>
  </si>
  <si>
    <t>Jl. Puntadewa I No.10, Mojosongo, Kec. Jebres, Kota Surakarta, Jawa Tengah 57127</t>
  </si>
  <si>
    <t>https://maps.google.com/?cid=0x0:0xda77295ce263ba54</t>
  </si>
  <si>
    <t>Perum Mojosongo Solo</t>
  </si>
  <si>
    <t>Jl. Malabar Selatan No.25, Mojosongo, Kec. Jebres, Kota Surakarta, Jawa Tengah 57127</t>
  </si>
  <si>
    <t>https://maps.google.com/?cid=0x0:0xf5859ed2ceb2207b</t>
  </si>
  <si>
    <t>https://www.rumah123.com/jual/solo/mojosongo/rumah/</t>
  </si>
  <si>
    <t>Griya Tiara Ardi Mojosongo Surakarta</t>
  </si>
  <si>
    <t>FV32+4RJ, Mojosongo, Kec. Jebres, Kota Surakarta, Jawa Tengah 57127</t>
  </si>
  <si>
    <t>https://maps.google.com/?cid=0x0:0x206b0d71776f769f</t>
  </si>
  <si>
    <t>https://www.rumah123.com/properti/surakarta/hos2193692/</t>
  </si>
  <si>
    <t>PERUMAHAN MUTIARA AGUNG</t>
  </si>
  <si>
    <t>Jl. Agung IV No.4, Mojosongo, Kec. Jebres, Kota Surakarta, Jawa Tengah 57127</t>
  </si>
  <si>
    <t>https://maps.google.com/?cid=0x0:0x661efd53a54299f5</t>
  </si>
  <si>
    <t>https://sevibu.com/property/dijual-rumah-di-perum-mutiara-agung-mojosongo/</t>
  </si>
  <si>
    <t>Perum Mutiara Mojosongo</t>
  </si>
  <si>
    <t>FR4X+242, Jl. Mutiara, Mojosongo, Kec. Jebres, Kota Surakarta, Jawa Tengah 57127</t>
  </si>
  <si>
    <t>Jl. Mutiara, Mojosongo, Kec. Jebres, Kota Surakarta</t>
  </si>
  <si>
    <t>https://maps.google.com/?cid=0x0:0xb15b422f8d176187</t>
  </si>
  <si>
    <t>Kepatihan Residence</t>
  </si>
  <si>
    <t>CRPM+76X, Jl. Sangihe, Kepatihan Wetan, Kec. Jebres, Kota Surakarta, Jawa Tengah 57129</t>
  </si>
  <si>
    <t>Jl. Sangihe, Kepatihan Wetan, Kec. Jebres, Kota Surakarta</t>
  </si>
  <si>
    <t>https://maps.google.com/?cid=0x0:0x22f03c3d8901fe51</t>
  </si>
  <si>
    <t>https://rumah.trovit.co.id/listing/rumah-500-strategis-dekat-pasar-legi-solo.1YhS101is1BP</t>
  </si>
  <si>
    <t>Perum Penumping Indah</t>
  </si>
  <si>
    <t>CRJ5+455, Penumping, Kec. Laweyan, Kota Surakarta, Jawa Tengah</t>
  </si>
  <si>
    <t>https://maps.google.com/?cid=0x0:0xdbad02ef08940844</t>
  </si>
  <si>
    <t>https://www.olx.co.id/item/dijual-rumah-strategis-di-penumping-laweyan-iid-931945378</t>
  </si>
  <si>
    <t>Perumahan Kraton Ulo</t>
  </si>
  <si>
    <t>Jl. Adi Sucipto No.154, Klemburan, Karangasem, Kec. Laweyan, Kota Surakarta, Jawa Tengah 57144</t>
  </si>
  <si>
    <t>Klemburan, Karangasem, Kec. Laweyan, Kota Surakarta</t>
  </si>
  <si>
    <t>https://maps.google.com/?cid=0x0:0x74e9a2cc8b043062</t>
  </si>
  <si>
    <t>Perumahan Karangasem Regency</t>
  </si>
  <si>
    <t>FQ2F+VG7, Karangasem, Kec. Laweyan, Kota Surakarta, Jawa Tengah 57145</t>
  </si>
  <si>
    <t>Karangasem, Kec. Laweyan, Kota Surakarta</t>
  </si>
  <si>
    <t>https://maps.google.com/?cid=0x0:0xa3b02c0495e839e2</t>
  </si>
  <si>
    <t>https://www.btnproperti.co.id/property/tipe/detail/--TPR2022032311172516</t>
  </si>
  <si>
    <t>Perumahan Karangasem sejahtera</t>
  </si>
  <si>
    <t>CQXJ+8W4, Klangsuran, RT.04/RW.04, Karangasem, Kec. Laweyan, Kota Surakarta, Jawa Tengah 57145</t>
  </si>
  <si>
    <t>Klangsuran, RT.04/RW.04, Karangasem, Kec. Laweyan, Kota Surakarta</t>
  </si>
  <si>
    <t>https://maps.google.com/?cid=0x0:0x7b8f1b9d118b6df1</t>
  </si>
  <si>
    <t>Perum Karangasem</t>
  </si>
  <si>
    <t>FQ2G+WJ6, Jl. Melon 2, Karangasem, Kec. Laweyan, Kota Surakarta, Jawa Tengah 57145</t>
  </si>
  <si>
    <t>Jl. Melon 2, Karangasem, Kec. Laweyan, Kota Surakarta</t>
  </si>
  <si>
    <t>https://maps.google.com/?cid=0x0:0x67661115665dd0ce</t>
  </si>
  <si>
    <t>https://www.olx.co.id/item/rumah-karangasem-dekat-kampus-ums-solo-iid-928617663</t>
  </si>
  <si>
    <t>Honggowongso Town House</t>
  </si>
  <si>
    <t>CRC8+XM5, Jl. Manduro, Kratonan, Kec. Serengan, Kota Surakarta, Jawa Tengah 57153</t>
  </si>
  <si>
    <t>Jl. Manduro, Kratonan, Kec. Serengan, Kota Surakarta</t>
  </si>
  <si>
    <t>https://maps.google.com/?cid=0x0:0x2596aec77804aec</t>
  </si>
  <si>
    <t>Perumahan Wirotamtomo</t>
  </si>
  <si>
    <t>Perumahan, Jl. Wirotamtomo Blok B3, Jayengan, Kec. Serengan, Kota Surakarta, Jawa Tengah 57152</t>
  </si>
  <si>
    <t>Jl. Wirotamtomo Blok B3, Jayengan, Kec. Serengan, Kota Surakarta</t>
  </si>
  <si>
    <t>https://maps.google.com/?cid=0x0:0x35b17bcb04c19457</t>
  </si>
  <si>
    <t>MULIA RESIDENCE SOLO</t>
  </si>
  <si>
    <t>Jl. Agung Timur No.2, Mojosongo, Kec. Jebres, Kota Surakarta, Jawa Tengah 57127</t>
  </si>
  <si>
    <t>https://maps.google.com/?cid=0x0:0xebd8d08386e9e348</t>
  </si>
  <si>
    <t>https://www.pinhome.id/dijual/rumah-sekunder/unit/dijual-rumah-di-jalan-sumpah-pemuda</t>
  </si>
  <si>
    <t>Solo Town House 5</t>
  </si>
  <si>
    <t>CQVM+C4J, Jajar, Kec. Laweyan, Kota Surakarta, Jawa Tengah 57144</t>
  </si>
  <si>
    <t>Jajar, Kec. Laweyan, Kota Surakarta</t>
  </si>
  <si>
    <t>https://maps.google.com/?cid=0x0:0x740f0424d7f8fe66</t>
  </si>
  <si>
    <t>Perum Bengawan Regency</t>
  </si>
  <si>
    <t>CRPW+RW4, Jl. Asem Kembar, Jebres, Kec. Jebres, Kota Surakarta, Jawa Tengah 57126</t>
  </si>
  <si>
    <t>Jl. Asem Kembar, Jebres, Kec. Jebres, Kota Surakarta</t>
  </si>
  <si>
    <t>https://maps.google.com/?cid=0x0:0x1ea8b1c51e90f8ca</t>
  </si>
  <si>
    <t>Perumahan Kramat Sejahtera</t>
  </si>
  <si>
    <t>CQHV+R3J, Jl. Kramat, RT.02/RW.03, Laweyan, Kec. Laweyan, Kota Surakarta, Jawa Tengah 57148</t>
  </si>
  <si>
    <t>Jl. Kramat, RT.02/RW.03, Laweyan, Kec. Laweyan, Kota Surakarta</t>
  </si>
  <si>
    <t>https://maps.google.com/?cid=0x0:0x90d61ddb5a35e3d0</t>
  </si>
  <si>
    <t>Fajar Indah Housing Complex</t>
  </si>
  <si>
    <t>FQ2Q+292, Jl. Raya Baturan, Jajar, Kec. Laweyan, Kota Surakarta, Jawa Tengah 57144</t>
  </si>
  <si>
    <t>Jl. Raya Baturan, Jajar, Kec. Laweyan, Kota Surakarta</t>
  </si>
  <si>
    <t>https://maps.google.com/?cid=0x0:0x9daad3cadf05bfc8</t>
  </si>
  <si>
    <t>Cluster Banyuanyar</t>
  </si>
  <si>
    <t>Jl. Pleret Utara II No.29, Banyuanyar, Kec. Banjarsari, Kota Surakarta, Jawa Tengah 57137</t>
  </si>
  <si>
    <t>https://maps.google.com/?cid=0x0:0x8cfb7d9f8e890226</t>
  </si>
  <si>
    <t>https://rumah.trovit.co.id/listing/dijual-rumah-di-banyuanyar.2c75bd26-9822-41a2-bd7e-df512cab5968</t>
  </si>
  <si>
    <t>Perumahan Manahan Park View</t>
  </si>
  <si>
    <t>CRR2+298, Perumahan Manahan Perk View, Jl. Gremet, Manahan, Kec. Banjarsari, Kota Surakarta, Jawa Tengah 57139</t>
  </si>
  <si>
    <t>Perumahan Manahan Perk View, Jl. Gremet, Manahan, Kec. Banjarsari, Kota Surakarta</t>
  </si>
  <si>
    <t>https://maps.google.com/?cid=0x0:0xf0316aa5d69bd2af</t>
  </si>
  <si>
    <t>https://www.brighton.co.id/cari-properti/view/manahan-park-view</t>
  </si>
  <si>
    <t>Perumahan Sumber Hijau</t>
  </si>
  <si>
    <t>Jl. Kahuripan Utara Raya No.79, Sumber, Kec. Banjarsari, Kota Surakarta, Jawa Tengah 57138</t>
  </si>
  <si>
    <t>Sumber, Kec. Banjarsari, Kota Surakarta</t>
  </si>
  <si>
    <t>https://maps.google.com/?cid=0x0:0xdc2b6794d5c40c3c</t>
  </si>
  <si>
    <t>Perum Banyuanyar Regency</t>
  </si>
  <si>
    <t>FR74+2HQ, Jl. Tarumanegara III, Banyuanyar, Kec. Banjarsari, Kota Surakarta, Jawa Tengah 57137</t>
  </si>
  <si>
    <t>Jl. Tarumanegara III, Banyuanyar, Kec. Banjarsari, Kota Surakarta</t>
  </si>
  <si>
    <t>https://maps.google.com/?cid=0x0:0x79b61b4a625cd21c</t>
  </si>
  <si>
    <t>Perumahan Lojiwetan</t>
  </si>
  <si>
    <t>Jl. Sungai Barito No.8, Kedung Lumbu, Kec. Ps. Kliwon, Kota Surakarta, Jawa Tengah 57133</t>
  </si>
  <si>
    <t>Kedung Lumbu, Kec. Ps. Kliwon, Kota Surakarta</t>
  </si>
  <si>
    <t>https://maps.google.com/?cid=0x0:0x5935a2751dcfdf3c</t>
  </si>
  <si>
    <t>https://www.rumah123.com/jual/surakarta/loji-wetan/minimalis/rumah/</t>
  </si>
  <si>
    <t>Perum Solo Kuncoro</t>
  </si>
  <si>
    <t>CRQR+MR4, Tegalrejo, Kec. Jebres, Kota Surakarta, Jawa Tengah 57126</t>
  </si>
  <si>
    <t>Tegalrejo, Kec. Jebres, Kota Surakarta</t>
  </si>
  <si>
    <t>https://maps.google.com/?cid=0x0:0x76f2f9bf9e2f7d04</t>
  </si>
  <si>
    <t>Perumahan Bukit Permai Regency</t>
  </si>
  <si>
    <t>FV33+2Q7, Jl. Agung Timur VII, Mojosongo, Kec. Jebres, Kota Surakarta, Jawa Tengah 57127</t>
  </si>
  <si>
    <t>Jl. Agung Timur VII, Mojosongo, Kec. Jebres, Kota Surakarta</t>
  </si>
  <si>
    <t>https://maps.google.com/?cid=0x0:0x1efc10b71b3b6b79</t>
  </si>
  <si>
    <t>https://www.tribunjualbeli.com/jawa-tengah/2127847/rumah-baru-strategis-di-perum-bukit-permai-regency-mojosongo-solo</t>
  </si>
  <si>
    <t>Perumahan Sumber Baru Land</t>
  </si>
  <si>
    <t>sumber baru land, solo baru, sektor 1, Baluwarti, Pasar Kliwon, Surakarta City, Central Java 57155</t>
  </si>
  <si>
    <t>solo baru, sektor 1, Baluwarti, Pasar Kliwon, Surakarta City</t>
  </si>
  <si>
    <t>https://maps.google.com/?cid=0x0:0x5c1b15630a00e6f9</t>
  </si>
  <si>
    <t>Solo Bunga 2 Residence</t>
  </si>
  <si>
    <t>Kedungtungkul, Jl. Agung Timur No.RT04/07, Mojosongo, Kec. Jebres, Kota Surakarta, Jawa Tengah 57127</t>
  </si>
  <si>
    <t>Jl. Agung Timur No.RT04/07, Mojosongo, Kec. Jebres, Kota Surakarta</t>
  </si>
  <si>
    <t>https://maps.google.com/?cid=0x0:0x1f7d14569b54f899</t>
  </si>
  <si>
    <t>Perumahan Griya Mutiara</t>
  </si>
  <si>
    <t>Jl. Mutiara 2, Nandan Rw. 9, Demakan, Kec. Mojolaban, Kabupaten Sukoharjo, Jawa Tengah 57554</t>
  </si>
  <si>
    <t>Nandan Rw. 9, Demakan, Kec. Mojolaban, Kabupaten Sukoharjo</t>
  </si>
  <si>
    <t>https://maps.google.com/?cid=0x0:0x86283c1b289f6101</t>
  </si>
  <si>
    <t>https://www.99.co/id/komplek-perumahan/51101-griya-mutiara/units</t>
  </si>
  <si>
    <t>CPMW+2R5, Rojonatan, Ngemplak, Kec. Kartasura, Kabupaten Sukoharjo, Jawa Tengah 57163</t>
  </si>
  <si>
    <t>Rojonatan, Ngemplak, Kec. Kartasura, Kabupaten Sukoharjo</t>
  </si>
  <si>
    <t>https://maps.google.com/?cid=0x0:0x864729aa54dc7bce</t>
  </si>
  <si>
    <t>Dapur Umum</t>
  </si>
  <si>
    <t>Griya AlmerDavin</t>
  </si>
  <si>
    <t>Dusun II Komplek teratai regency no.6, Dusun II, Wirogunan, Kec. Kartasura, Kabupaten Sukoharjo, Jawa Tengah 57166</t>
  </si>
  <si>
    <t>Dusun II, Wirogunan, Kec. Kartasura, Kabupaten Sukoharjo</t>
  </si>
  <si>
    <t>https://maps.google.com/?cid=0x0:0x687745f60ed37b7d</t>
  </si>
  <si>
    <t>Homoeopat</t>
  </si>
  <si>
    <t>Perumahan Kehutanan</t>
  </si>
  <si>
    <t>FP3R+V56, Jl. Amarta, Area Sawah, Ngabeyan, Kec. Kartasura, Kabupaten Sukoharjo, Jawa Tengah 57165</t>
  </si>
  <si>
    <t>Jl. Amarta, Area Sawah, Ngabeyan, Kec. Kartasura, Kabupaten Sukoharjo</t>
  </si>
  <si>
    <t>https://maps.google.com/?cid=0x0:0x9316527190fd4751</t>
  </si>
  <si>
    <t>Hotel</t>
  </si>
  <si>
    <t>Perumahan Bale Singopuran</t>
  </si>
  <si>
    <t>Dusun III, Singopuran, Kec. Kartasura, Kabupaten Sukoharjo, Jawa Tengah 57164</t>
  </si>
  <si>
    <t>Singopuran, Kec. Kartasura, Kabupaten Sukoharjo</t>
  </si>
  <si>
    <t>https://maps.google.com/?cid=0x0:0xcc99e4711df617da</t>
  </si>
  <si>
    <t>Griya Permata Asri 3 Sonorejo</t>
  </si>
  <si>
    <t>Perum Griya Permata Asri 3, Jl. Krajan, Griyakaryasonorejo, Sonorejo, Kec. Sukoharjo, Kabupaten Sukoharjo, Jawa Tengah 57551</t>
  </si>
  <si>
    <t>Jl. Krajan, Griyakaryasonorejo, Sonorejo, Kec. Sukoharjo, Kabupaten Sukoharjo</t>
  </si>
  <si>
    <t>https://maps.google.com/?cid=0x0:0x66941f6aa0f416c0</t>
  </si>
  <si>
    <t>https://www.pinhome.id/dijual/rumah-sekunder/unit/dijual-rumah-harga-terbaik-dekat-bpn-di-sonorejo</t>
  </si>
  <si>
    <t>Greenville Residence</t>
  </si>
  <si>
    <t>CQ89+W4P, Unnamed Road, Area Sawah Dan Perkebunan, Mayang, Gatak, Sukoharjo Regency, Central Java 57557</t>
  </si>
  <si>
    <t>Unnamed Road, Area Sawah Dan Perkebunan, Mayang, Gatak, Sukoharjo Regency</t>
  </si>
  <si>
    <t>https://maps.google.com/?cid=0x0:0x31162ac15e02a297</t>
  </si>
  <si>
    <t>https://www.instagram.com/perumahan.disolo/p/Cvy7-ChvPdh/#:~:text=:%20PERUMAHAN%20CLUSTER%20GENTAN.,Belakang%20Mall%20Luwes%20Gentan%20Solo)&amp;text=RUMAH%20TINGKAT%20:,%2D%20Kamar%20mandi%203.&amp;text=LANTAI.,%2D%20Kamar%20mandi%202.&amp;text=%2DBisa%20Cash%20bertahap,%2DSertifikat%20sudah%20pecah.&amp;text=.-,KANTOR%20PEMASARAN%20:,(Samping%20toko%20cat%20wawawa).&amp;text=.-,Kantor%20:%200271%2D2942066,@rumah_solo_raya</t>
  </si>
  <si>
    <t>Perumahan Cemani Indah</t>
  </si>
  <si>
    <t>CR76+VH5, Unnamed Road, Ngruki, Cemani, Grogol, Sukoharjo Regency, Central Java 57552</t>
  </si>
  <si>
    <t>Unnamed Road, Ngruki, Cemani, Grogol, Sukoharjo Regency</t>
  </si>
  <si>
    <t>https://maps.google.com/?cid=0x0:0x962bd6079abd480b</t>
  </si>
  <si>
    <t>https://www.rumah123.com/properti/sukoharjo/hos17525549/</t>
  </si>
  <si>
    <t>Perum puri kahiyangan asri 1</t>
  </si>
  <si>
    <t>Gedong, Sonorejo, Kec. Sukoharjo, Kabupaten Sukoharjo, Jawa Tengah</t>
  </si>
  <si>
    <t>Kabupaten Sukoharjo, Jawa Tengah</t>
  </si>
  <si>
    <t>https://maps.google.com/?cid=0x0:0x9281ca26448a901c</t>
  </si>
  <si>
    <t>S Premium Residence</t>
  </si>
  <si>
    <t>Jl. Veteran Kemerdekaan (Depan SMPN 2 Mojolaban) Demakan, Dusun V, Joho, Mojolaban, Sukoharjo Regency, Central Java 57554</t>
  </si>
  <si>
    <t>Dusun V, Joho, Mojolaban, Sukoharjo Regency</t>
  </si>
  <si>
    <t>https://maps.google.com/?cid=0x0:0xf7b6bb931f6924d5</t>
  </si>
  <si>
    <t>Perumahan Syariah Griya Sakinah</t>
  </si>
  <si>
    <t>8VRG+MVG, Sawah, Kemasan, Kec. Polokarto, Kabupaten Sukoharjo, Jawa Tengah 57555</t>
  </si>
  <si>
    <t>Sawah, Kemasan, Kec. Polokarto, Kabupaten Sukoharjo</t>
  </si>
  <si>
    <t>https://maps.google.com/?cid=0x0:0xbc0bd41dd6341661</t>
  </si>
  <si>
    <t>Griya Pesona Sukoharjo</t>
  </si>
  <si>
    <t>8RGP+33F, Unnamed Road, Sukoharjo, Tanjungsari, Sukoharjo, Kec. Sukoharjo, Kabupaten Sukoharjo, Jawa Tengah 57512</t>
  </si>
  <si>
    <t>Unnamed Road, Sukoharjo, Tanjungsari, Sukoharjo, Kec. Sukoharjo, Kabupaten Sukoharjo</t>
  </si>
  <si>
    <t>https://maps.google.com/?cid=0x0:0x41ead226252460e</t>
  </si>
  <si>
    <t>Perumahan Taman Citra Selaras</t>
  </si>
  <si>
    <t>9W82+7P7, Unnamed Road, Mojorejo, Mranggen, Kec. Polokarto, Kabupaten Sukoharjo, Jawa Tengah 57513</t>
  </si>
  <si>
    <t>Unnamed Road, Mojorejo, Mranggen, Kec. Polokarto, Kabupaten Sukoharjo</t>
  </si>
  <si>
    <t>https://maps.google.com/?cid=0x0:0x1fdaa3af09fb2e43</t>
  </si>
  <si>
    <t>Sultan Residence Gayam Sukoharjo</t>
  </si>
  <si>
    <t>8V53+W28, Sawah, Gayam, Kec. Sukoharjo, Kabupaten Sukoharjo, Jawa Tengah 57514</t>
  </si>
  <si>
    <t>Sawah, Gayam, Kec. Sukoharjo, Kabupaten Sukoharjo</t>
  </si>
  <si>
    <t>https://maps.google.com/?cid=0x0:0x336eb54c72eb7425</t>
  </si>
  <si>
    <t>https://web.facebook.com/groups/297578217707089/posts/1809639943167568/?_rdc=1&amp;_rdr#</t>
  </si>
  <si>
    <t>Perum Korpri</t>
  </si>
  <si>
    <t>8R4X+QHV, Gayam, Kec. Sukoharjo, Kabupaten Sukoharjo, Jawa Tengah 57514</t>
  </si>
  <si>
    <t>Gayam, Kec. Sukoharjo, Kabupaten Sukoharjo</t>
  </si>
  <si>
    <t>https://maps.google.com/?cid=0x0:0x4df68800bcb132a8</t>
  </si>
  <si>
    <t>JASMINE RESIDENCE</t>
  </si>
  <si>
    <t>Ngrangutan RT 03/01, Dusun 2, Ngrombo, Kec. Baki, Kabupaten Sukoharjo, Jawa Tengah 57556</t>
  </si>
  <si>
    <t>Dusun 2, Ngrombo, Kec. Baki, Kabupaten Sukoharjo</t>
  </si>
  <si>
    <t>https://maps.google.com/?cid=0x0:0x4f119626d877c074</t>
  </si>
  <si>
    <t>Griya Mulya Asri Gumpang</t>
  </si>
  <si>
    <t>CQM5+HPG Griya Mulya Asri, Dusun II, Gumpang, Kartasura, Sukoharjo Regency, Central Java 57169</t>
  </si>
  <si>
    <t>Dusun II, Gumpang, Kartasura, Sukoharjo Regency</t>
  </si>
  <si>
    <t>https://maps.google.com/?cid=0x0:0x1a68859bf30f6197</t>
  </si>
  <si>
    <t>Perumahan Mulia Regency 2</t>
  </si>
  <si>
    <t>Perumahan Jl. Mulia Regency No.2 No B 22, Dusun I, Kadilangu, Kec. Baki, Kabupaten Sukoharjo, Jawa Tengah 57556</t>
  </si>
  <si>
    <t>Dusun I, Kadilangu, Kec. Baki, Kabupaten Sukoharjo</t>
  </si>
  <si>
    <t>https://maps.google.com/?cid=0x0:0xb81a75d1b45b2469</t>
  </si>
  <si>
    <t>Perumahan Kenokorejo</t>
  </si>
  <si>
    <t>8VFH+8GW, Siang, Sugihan, Kec. Bendosari, Kabupaten Sukoharjo, Jawa Tengah 57528</t>
  </si>
  <si>
    <t>Siang, Sugihan, Kec. Bendosari, Kabupaten Sukoharjo</t>
  </si>
  <si>
    <t>https://maps.google.com/?cid=0x0:0x4d08ec37364ed337</t>
  </si>
  <si>
    <t>Perumahan griyan trosemi gatak sukoharjo</t>
  </si>
  <si>
    <t>CQ42+RX7, Jl. Griya Trosemi II, Sawah, Trosemi, Kec. Gatak, Kabupaten Sukoharjo, Jawa Tengah 57557</t>
  </si>
  <si>
    <t>Jl. Griya Trosemi II, Sawah, Trosemi, Kec. Gatak, Kabupaten Sukoharjo</t>
  </si>
  <si>
    <t>https://maps.google.com/?cid=0x0:0x48e919d941adcc6</t>
  </si>
  <si>
    <t>https://www.kompas.com/properti/read/2023/11/17/070000621/rumah-murah-di-sukoharjo-masih-rp-162-jutaan-cek-di-sini-i-?page=all#:~:text=3.,luas%20lahan%2060%20meter%20persegi.</t>
  </si>
  <si>
    <t>Perumahan Safira B2, singopuran</t>
  </si>
  <si>
    <t>FQ23+84R, Dusun I, Singopuran, Kec. Kartasura, Kabupaten Sukoharjo, Jawa Tengah 57164</t>
  </si>
  <si>
    <t>Dusun I, Singopuran, Kec. Kartasura, Kabupaten Sukoharjo</t>
  </si>
  <si>
    <t>https://maps.google.com/?cid=0x0:0xcf5785b5bc443bdf</t>
  </si>
  <si>
    <t>komplek housing</t>
  </si>
  <si>
    <t>Wirun Permai</t>
  </si>
  <si>
    <t>Perum Griya Wirun Permai No.Blok F6, Godean, WirunMojolaban, Kec. Mojolaban, Kabupaten Sukoharjo, Jawa Tengah 57554</t>
  </si>
  <si>
    <t>Godean, WirunMojolaban, Kec. Mojolaban, Kabupaten Sukoharjo</t>
  </si>
  <si>
    <t>https://maps.google.com/?cid=0x0:0x5fa7f50cfc3c094b</t>
  </si>
  <si>
    <t>Perumahan Tepisari</t>
  </si>
  <si>
    <t>8VMX+F2H, Sambirejo, Tepisari, Kec. Polokarto, Kabupaten Sukoharjo, Jawa Tengah 57555</t>
  </si>
  <si>
    <t>Sambirejo, Tepisari, Kec. Polokarto, Kabupaten Sukoharjo</t>
  </si>
  <si>
    <t>https://maps.google.com/?cid=0x0:0xa0c8c8b41f83b25f</t>
  </si>
  <si>
    <t>Pesona Paramaditha</t>
  </si>
  <si>
    <t>Jl. Bakung No.2, Tegalrejo, Jetis, Kec. Sukoharjo, Kabupaten Sukoharjo, Jawa Tengah 57511</t>
  </si>
  <si>
    <t>Tegalrejo, Jetis, Kec. Sukoharjo, Kabupaten Sukoharjo</t>
  </si>
  <si>
    <t>https://maps.google.com/?cid=0x0:0x85fad99f9e9f36f6</t>
  </si>
  <si>
    <t>PERUMAHAN GRAHA PESONA COMBONGAN (PT. TRI MANUNGGAL MAKARTI)</t>
  </si>
  <si>
    <t>8R95+9R8, Sawah, Combongan, Kec. Sukoharjo, Kabupaten Sukoharjo, Jawa Tengah 57519</t>
  </si>
  <si>
    <t>Sawah, Combongan, Kec. Sukoharjo, Kabupaten Sukoharjo</t>
  </si>
  <si>
    <t>https://maps.google.com/?cid=0x0:0xbd22181bd6c246dd</t>
  </si>
  <si>
    <t>https://sevibu.com/property/dijual-perumahan-graha-pesona-sukoharjo/</t>
  </si>
  <si>
    <t>Perum gsd 2 B15</t>
  </si>
  <si>
    <t>8QQV+37F, Gelangan, Dukuh, Kec. Sukoharjo, Kabupaten Sukoharjo, Jawa Tengah 57524</t>
  </si>
  <si>
    <t>Gelangan, Dukuh, Kec. Sukoharjo, Kabupaten Sukoharjo</t>
  </si>
  <si>
    <t>https://maps.google.com/?cid=0x0:0x9e22c2e23d745ff2</t>
  </si>
  <si>
    <t>Komplek Militer</t>
  </si>
  <si>
    <t>Komplek Dirgantara TNI AU</t>
  </si>
  <si>
    <t>Jl. Adi Sumarmo No.138, Banukan, Ngabeyan, Kec. Kartasura, Kabupaten Sukoharjo, Jawa Tengah 57165</t>
  </si>
  <si>
    <t>Banukan, Ngabeyan, Kec. Kartasura, Kabupaten Sukoharjo</t>
  </si>
  <si>
    <t>https://maps.google.com/?cid=0x0:0xf655f0713d0e0a6d</t>
  </si>
  <si>
    <t>Perumahan Queen Garden V</t>
  </si>
  <si>
    <t>Jl. Mangesti Raya, Dusun II, Waru, Kec. Baki, Kabupaten Sukoharjo, Jawa Tengah 57556</t>
  </si>
  <si>
    <t>Dusun II, Waru, Kec. Baki, Kabupaten Sukoharjo</t>
  </si>
  <si>
    <t>https://maps.google.com/?cid=0x0:0xb0be8d4b071099cb</t>
  </si>
  <si>
    <t>Perumahan Queen Garden II</t>
  </si>
  <si>
    <t>Blok C1 Queen Garden II, Dusun II, Waru, Kec. Baki, Kabupaten Sukoharjo, Jawa Tengah 57556</t>
  </si>
  <si>
    <t>https://maps.google.com/?cid=0x0:0xb8117432ebe9b843</t>
  </si>
  <si>
    <t>Perum Graha Utama</t>
  </si>
  <si>
    <t>CQ6J+H4Q, Sawah, Siwal, Kec. Baki, Kabupaten Sukoharjo, Jawa Tengah 57556</t>
  </si>
  <si>
    <t>Sawah, Siwal, Kec. Baki, Kabupaten Sukoharjo</t>
  </si>
  <si>
    <t>https://maps.google.com/?cid=0x0:0x14452e74e2faeb72</t>
  </si>
  <si>
    <t>https://www.olx.co.id/item/dijual-rumah-perum-graha-utama-siwal-baki-solo-iid-929068020</t>
  </si>
  <si>
    <t>Perumahan Gentan Baru</t>
  </si>
  <si>
    <t>Jl. Mangesti Raya No.9, Gentan, Kec. Baki, Kabupaten Sukoharjo, Jawa Tengah 57556</t>
  </si>
  <si>
    <t>Gentan, Kec. Baki, Kabupaten Sukoharjo</t>
  </si>
  <si>
    <t>https://maps.google.com/?cid=0x0:0x65f57238ca94801b</t>
  </si>
  <si>
    <t>Honjeasri Purbayan</t>
  </si>
  <si>
    <t>Jl. Arya Saloka, Dusun 2, Purbayan, Kec. Baki, Kabupaten Sukoharjo, Jawa Tengah 57556</t>
  </si>
  <si>
    <t>Dusun 2, Purbayan, Kec. Baki, Kabupaten Sukoharjo</t>
  </si>
  <si>
    <t>https://maps.google.com/?cid=0x0:0x3348de5bcfd3fca2</t>
  </si>
  <si>
    <t>https://rumahgentan.com/honjeasri-purbayan-gentan/</t>
  </si>
  <si>
    <t>Perumahan Kelapa Gading</t>
  </si>
  <si>
    <t>CQGG+FQP, Jl. Bunga Raya, Dusun I, Purbayan, Kec. Baki, Kabupaten Sukoharjo, Jawa Tengah 57556</t>
  </si>
  <si>
    <t>Jl. Bunga Raya, Dusun I, Purbayan, Kec. Baki, Kabupaten Sukoharjo</t>
  </si>
  <si>
    <t>https://maps.google.com/?cid=0x0:0x2b2d99d22ae3a7a3</t>
  </si>
  <si>
    <t>Perumahan Safira Waru Gentan Solo Sukoharjo</t>
  </si>
  <si>
    <t>Jl. Waru-Gentan No.5, Dusun II, Waru, Kec. Baki, Kabupaten Sukoharjo, Jawa Tengah 57556</t>
  </si>
  <si>
    <t>https://maps.google.com/?cid=0x0:0x24545c40a78be730</t>
  </si>
  <si>
    <t>https://www.promex.id/listing/detail/11774/dijual-rumah-cluster-perum-safira-waru-gentan.html</t>
  </si>
  <si>
    <t>Safira Mangesti - Perumahan</t>
  </si>
  <si>
    <t>Jl. Mangesti Raya, Dusun II, Purbayan, Kec. Baki, Kabupaten Sukoharjo, Jawa Tengah 57556</t>
  </si>
  <si>
    <t>Dusun II, Purbayan, Kec. Baki, Kabupaten Sukoharjo</t>
  </si>
  <si>
    <t>https://maps.google.com/?cid=0x0:0x8e1ce69adbb7ef9a</t>
  </si>
  <si>
    <t>https://www.olx.co.id/gatak_g5001799/properti_c88/q-safira</t>
  </si>
  <si>
    <t>Pelangi Premium Cluster</t>
  </si>
  <si>
    <t>Jl. Pelangi Raya No.Kav. 8, Dusun I, Kadilangu, Kec. Baki, Kabupaten Sukoharjo, Jawa Tengah 57556</t>
  </si>
  <si>
    <t>https://maps.google.com/?cid=0x0:0x6887e1937fd7125c</t>
  </si>
  <si>
    <t>Perumahan Gentan Citra Indah</t>
  </si>
  <si>
    <t>CQ9H+QMW, Gentan Citra Indah, Gentan, Kec. Baki, Kabupaten Sukoharjo, Jawa Tengah 57556</t>
  </si>
  <si>
    <t>Gentan Citra Indah, Gentan, Kec. Baki, Kabupaten Sukoharjo</t>
  </si>
  <si>
    <t>https://maps.google.com/?cid=0x0:0x3a30cb404ce855d</t>
  </si>
  <si>
    <t>Perumahan Permata Biru</t>
  </si>
  <si>
    <t>CQGG+3F5, Jl. Ngemplak, Gentan, Purbayan, Kec. Baki, Kabupaten Sukoharjo, Jawa Tengah 57556</t>
  </si>
  <si>
    <t>Jl. Ngemplak, Gentan, Purbayan, Kec. Baki, Kabupaten Sukoharjo</t>
  </si>
  <si>
    <t>https://maps.google.com/?cid=0x0:0xb31f3f685b74967b</t>
  </si>
  <si>
    <t>Perumahan Walang Arum</t>
  </si>
  <si>
    <t>8RPJ+8MX Walang, Gabusan, Jombor, Kec. Bendosari, Kabupaten Sukoharjo, Jawa Tengah 57521</t>
  </si>
  <si>
    <t>Gabusan, Jombor, Kec. Bendosari, Kabupaten Sukoharjo</t>
  </si>
  <si>
    <t>https://maps.google.com/?cid=0x0:0x8dd65345a585f3ad</t>
  </si>
  <si>
    <t>Griya Fajar Pesona Sukoharjo</t>
  </si>
  <si>
    <t>8RMV+832, Gabahan, Jombor, Kec. Bendosari, Kabupaten Sukoharjo, Jawa Tengah 57521</t>
  </si>
  <si>
    <t>Gabahan, Jombor, Kec. Bendosari, Kabupaten Sukoharjo</t>
  </si>
  <si>
    <t>https://maps.google.com/?cid=0x0:0x30fc348ceb966680</t>
  </si>
  <si>
    <t>Perumahan Degulan</t>
  </si>
  <si>
    <t>8VF4+G26, Toriyo, Kec. Bendosari, Kabupaten Sukoharjo, Jawa Tengah 57528</t>
  </si>
  <si>
    <t>Toriyo, Kec. Bendosari, Kabupaten Sukoharjo</t>
  </si>
  <si>
    <t>https://maps.google.com/?cid=0x0:0x12599bc9a6a4d01b</t>
  </si>
  <si>
    <t>Perum Griya Sakinah Jombor</t>
  </si>
  <si>
    <t>8RFV+HMR, Gadingan, Jombor, Kec. Bendosari, Kabupaten Sukoharjo, Jawa Tengah</t>
  </si>
  <si>
    <t>https://maps.google.com/?cid=0x0:0x32e2e102e687c25a</t>
  </si>
  <si>
    <t>Maymora Residence</t>
  </si>
  <si>
    <t>8RMQ+8RH, Gg. Delima, Gadingan, Jombor, Kec. Bendosari, Kabupaten Sukoharjo, Jawa Tengah 57521</t>
  </si>
  <si>
    <t>Gg. Delima, Gadingan, Jombor, Kec. Bendosari, Kabupaten Sukoharjo</t>
  </si>
  <si>
    <t>https://maps.google.com/?cid=0x0:0xab60dff69769c751</t>
  </si>
  <si>
    <t>green home</t>
  </si>
  <si>
    <t>8V2J+VQR, Dondong, Mulur, Kec. Bendosari, Kabupaten Sukoharjo, Jawa Tengah 57528</t>
  </si>
  <si>
    <t>Dondong, Mulur, Kec. Bendosari, Kabupaten Sukoharjo</t>
  </si>
  <si>
    <t>https://maps.google.com/?cid=0x0:0x9d1e1a8cfa915606</t>
  </si>
  <si>
    <t>Perumahan Samila Residence</t>
  </si>
  <si>
    <t>8V2C+R5Q, Bendungan, Begajah, Bendosari, Sukoharjo Regency, Central Java 57528</t>
  </si>
  <si>
    <t>Bendungan, Begajah, Bendosari, Sukoharjo Regency</t>
  </si>
  <si>
    <t>https://maps.google.com/?cid=0x0:0xae5214d196a230a2</t>
  </si>
  <si>
    <t>https://www.realoka.com/211841-milikilah-hunian-nyaman-aman-tanpa-riba-samila-residence-begajah-sukoh</t>
  </si>
  <si>
    <t>Perum Bulusari asri</t>
  </si>
  <si>
    <t>Perumahanan Bulu Sari Asri, Jl. Bengawan Solo No.2, RT.3/RW.6, Bulusari, Sukoharjo, Kec. Sukoharjo, Kabupaten Sukoharjo, Jawa Tengah 57512</t>
  </si>
  <si>
    <t>Jl. Bengawan Solo No.2, RT.3/RW.6, Bulusari, Sukoharjo, Kec. Sukoharjo, Kabupaten Sukoharjo</t>
  </si>
  <si>
    <t>https://maps.google.com/?cid=0x0:0xca1ba9563252125e</t>
  </si>
  <si>
    <t>Perumahan Sentosa Regency</t>
  </si>
  <si>
    <t>Perum Sentosa Regency, Area Sawah Dan Perkebunan, Mayang, Kec. Gatak, Kabupaten Sukoharjo, Jawa Tengah 57557</t>
  </si>
  <si>
    <t>Area Sawah Dan Perkebunan, Mayang, Kec. Gatak, Kabupaten Sukoharjo</t>
  </si>
  <si>
    <t>https://maps.google.com/?cid=0x0:0x6ddd84fe86a79090</t>
  </si>
  <si>
    <t>https://www.btnproperti.co.id/property/tipe/detail/flpp-TPR2022061413572116</t>
  </si>
  <si>
    <t>Green Tower Residance House</t>
  </si>
  <si>
    <t>Jl. Mangesti Raya, Area Sawah Dan Perkebunan, Purbayan, Kec. Gatak, Kabupaten Sukoharjo, Jawa Tengah 57557</t>
  </si>
  <si>
    <t>Area Sawah Dan Perkebunan, Purbayan, Kec. Gatak, Kabupaten Sukoharjo</t>
  </si>
  <si>
    <t>https://maps.google.com/?cid=0x0:0x1aee6b55812c8e64</t>
  </si>
  <si>
    <t>Perumahan Utami regency</t>
  </si>
  <si>
    <t>CQ55+6M, Sawah, Trosemi, Kec. Gatak, Kabupaten Sukoharjo, Jawa Tengah 57557</t>
  </si>
  <si>
    <t>Sawah, Trosemi, Kec. Gatak, Kabupaten Sukoharjo</t>
  </si>
  <si>
    <t>https://maps.google.com/?cid=0x0:0x3e60b291eb82ec1a</t>
  </si>
  <si>
    <t>https://iklandijual.com/iklan/382857-promo-utami-regency-gayam-taman-pakujoyo-sukoharjo-/</t>
  </si>
  <si>
    <t>Perumahan Taman Anggrek Gentan 2</t>
  </si>
  <si>
    <t>Jl. Mangesti Raya, Mayang, Kec. Gatak, Kabupaten Sukoharjo, Jawa Tengah, Area Sawah Dan Perkebunan, Mayang, Kec. Gatak, Kabupaten Sukoharjo, Jawa Tengah 57557</t>
  </si>
  <si>
    <t>Mayang, Kec. Gatak, Kabupaten Sukoharjo, Jawa Tengah, Area Sawah Dan Perkebunan, Mayang, Kec. Gatak, Kabupaten Sukoharjo</t>
  </si>
  <si>
    <t>https://maps.google.com/?cid=0x0:0xeb32be9b616f2bae</t>
  </si>
  <si>
    <t>Perumahan Trosemi 1</t>
  </si>
  <si>
    <t>CQ44+WHC, Sawah, Trosemi, Kec. Gatak, Kabupaten Sukoharjo, Jawa Tengah 57557</t>
  </si>
  <si>
    <t>https://maps.google.com/?cid=0x0:0xe906cb757eb2f9c5</t>
  </si>
  <si>
    <t>Perum trosemi 2</t>
  </si>
  <si>
    <t>Sawah, Trosemi, Kec. Gatak, Kabupaten Sukoharjo, Jawa Tengah 57557</t>
  </si>
  <si>
    <t>Trosemi, Kec. Gatak, Kabupaten Sukoharjo</t>
  </si>
  <si>
    <t>https://maps.google.com/?cid=0x0:0xdaa33f7f0a6d6888</t>
  </si>
  <si>
    <t>Griya Syamila Trosemi</t>
  </si>
  <si>
    <t>CQ43+G6G, Dukuh, Trosemi, Kec. Gatak, Kabupaten Sukoharjo, Jawa Tengah 57557</t>
  </si>
  <si>
    <t>Dukuh, Trosemi, Kec. Gatak, Kabupaten Sukoharjo</t>
  </si>
  <si>
    <t>https://maps.google.com/?cid=0x0:0x1e0abee511f5956f</t>
  </si>
  <si>
    <t>Perumahan Citra Jaya Grogol</t>
  </si>
  <si>
    <t>CR3H+2M7, Sawah, Kadokan, Kec. Grogol, Kabupaten Sukoharjo, Jawa Tengah 57552</t>
  </si>
  <si>
    <t>Sawah, Kadokan, Kec. Grogol, Kabupaten Sukoharjo</t>
  </si>
  <si>
    <t>https://maps.google.com/?cid=0x0:0xf737a1a7655651ba</t>
  </si>
  <si>
    <t>https://www.instagram.com/perumahan_subsidi_solo/reel/CvYx25puQ-n/#:~:text=kota%20solo%20%F0%9F%98%8D:-,Harga%20249jt%20type%2040/60%20bonus%20Tv%20LED%20samsung,rumahmurahsolo%20%23perumahansoloraya%20%23solo%20%23rumahsubsidi</t>
  </si>
  <si>
    <t>Grogol Green Garden: Residence</t>
  </si>
  <si>
    <t>9R9H+92G, Komp. Ruko 3G, Grogol Green Garden Residence No. 12-15, Jl. Solo-Sukoharjo No.KM 8, Dusun III, Telukan, Kec. Grogol, Kabupaten Sukoharjo, Jawa Tengah 57552</t>
  </si>
  <si>
    <t>Komp. Ruko 3G, Grogol Green Garden Residence No. 12-15, Jl. Solo-Sukoharjo No.KM 8, Dusun III, Telukan, Kec. Grogol, Kabupaten Sukoharjo</t>
  </si>
  <si>
    <t>https://maps.google.com/?cid=0x0:0xb0ba1f6e2f22950b</t>
  </si>
  <si>
    <t>https://raywhitesolo.com/property/dijual-rumah-di-perumahan-elite-grogol-green-garden-sukoharjo/</t>
  </si>
  <si>
    <t>Omah Kadokan Asri 2</t>
  </si>
  <si>
    <t>Sawah, Kadokan, Kec. Grogol, Kabupaten Sukoharjo, Jawa Tengah 57552</t>
  </si>
  <si>
    <t>Kadokan, Kec. Grogol, Kabupaten Sukoharjo</t>
  </si>
  <si>
    <t>https://maps.google.com/?cid=0x0:0x9812615a3b15d35</t>
  </si>
  <si>
    <t>https://www.instagram.com/propertisolosukoharjo/p/CXgP3sKvoKK/</t>
  </si>
  <si>
    <t>Griya Sentosa</t>
  </si>
  <si>
    <t>9QXW+8FH, Jalan Raya Solo, Gedangan, Grogol, Dusun 1, Gedangan, Sukoharjo, Kabupaten Sukoharjo, Jawa Tengah 57552</t>
  </si>
  <si>
    <t>Jalan Raya Solo, Gedangan, Grogol, Dusun 1, Gedangan, Sukoharjo, Kabupaten Sukoharjo</t>
  </si>
  <si>
    <t>https://maps.google.com/?cid=0x0:0xbe8c32861ce14f1a</t>
  </si>
  <si>
    <t>Perumahan BETANIA REGENCY, Solo Baru</t>
  </si>
  <si>
    <t>9RW3+X8P, Dusun 2, Gedangan, Kec. Grogol, Kabupaten Sukoharjo, Jawa Tengah 57552</t>
  </si>
  <si>
    <t>Dusun 2, Gedangan, Kec. Grogol, Kabupaten Sukoharjo</t>
  </si>
  <si>
    <t>https://maps.google.com/?cid=0x0:0x1ee1850165672c9c</t>
  </si>
  <si>
    <t>Perum De Malika 1</t>
  </si>
  <si>
    <t>Jl. De Malika 1, Sawah, Sanggrahan, Kec. Grogol, Kabupaten Sukoharjo, Jawa Tengah 57552</t>
  </si>
  <si>
    <t>Sawah, Sanggrahan, Kec. Grogol, Kabupaten Sukoharjo</t>
  </si>
  <si>
    <t>https://maps.google.com/?cid=0x0:0xffbed6bb82256297</t>
  </si>
  <si>
    <t>Perumahan Taman Azalea Residence Gerbang Selatan</t>
  </si>
  <si>
    <t>CQJC+F34, Jl. Hamzah Raya, Dusun III, Gumpang, Kec. Kartasura, Kabupaten Sukoharjo, Jawa Tengah 57161</t>
  </si>
  <si>
    <t>Jl. Hamzah Raya, Dusun III, Gumpang, Kec. Kartasura, Kabupaten Sukoharjo</t>
  </si>
  <si>
    <t>https://maps.google.com/?cid=0x0:0x46340321a24608d3</t>
  </si>
  <si>
    <t>AZALEA RESIDENCE 1</t>
  </si>
  <si>
    <t>Azalea Residence 1, RT.03/RW.07, Windan Baru, Gumpang, Kartasura, Sukoharjo Regency, Central Java 57161</t>
  </si>
  <si>
    <t>RT.03/RW.07, Windan Baru, Gumpang, Kartasura, Sukoharjo Regency</t>
  </si>
  <si>
    <t>https://maps.google.com/?cid=0x0:0x1431ca95d583d66c</t>
  </si>
  <si>
    <t>Perumahan Zada Tower Land</t>
  </si>
  <si>
    <t>CQR7+GV8, Pabelan, Kartasura, Gumpang Lor, Pabelan, Sukoharjo, Kabupaten Sukoharjo, Jawa Tengah 57169</t>
  </si>
  <si>
    <t>Pabelan, Kartasura, Gumpang Lor, Pabelan, Sukoharjo, Kabupaten Sukoharjo</t>
  </si>
  <si>
    <t>https://maps.google.com/?cid=0x0:0x4e249cc4cd452dac</t>
  </si>
  <si>
    <t>Perumahan Villa Ngadirejo</t>
  </si>
  <si>
    <t>CPQX+6FQ, Gg. Salak 2, Karang Tengah, Ngadirejo, Kec. Kartasura, Kabupaten Sukoharjo, Jawa Tengah 57163</t>
  </si>
  <si>
    <t>Gg. Salak 2, Karang Tengah, Ngadirejo, Kec. Kartasura, Kabupaten Sukoharjo</t>
  </si>
  <si>
    <t>https://maps.google.com/?cid=0x0:0x4877dae17447865e</t>
  </si>
  <si>
    <t>Griya Albirru</t>
  </si>
  <si>
    <t>CPMX+WRX, Jl. Pisang, Karang Tengah, Ngadirejo, Kec. Kartasura, Kabupaten Sukoharjo, Jawa Tengah 57169</t>
  </si>
  <si>
    <t>Jl. Pisang, Karang Tengah, Ngadirejo, Kec. Kartasura, Kabupaten Sukoharjo</t>
  </si>
  <si>
    <t>https://maps.google.com/?cid=0x0:0x6fab113af5776a93</t>
  </si>
  <si>
    <t>SAFIRA RESIDENCE SINGOPURAN</t>
  </si>
  <si>
    <t>FQ23+65Q, Jl. Veteran, Dusun I, Singopuran, Kec. Kartasura, Kabupaten Sukoharjo, Jawa Tengah 57164</t>
  </si>
  <si>
    <t>Jl. Veteran, Dusun I, Singopuran, Kec. Kartasura, Kabupaten Sukoharjo</t>
  </si>
  <si>
    <t>https://maps.google.com/?cid=0x0:0x6b0d24f8d5d14107</t>
  </si>
  <si>
    <t>https://www.promex.id/listing/detail/11786/dijual-rumah-siap-huni-perum-safira-residence-kartasura.html</t>
  </si>
  <si>
    <t>Taman Kuantan Singopuran</t>
  </si>
  <si>
    <t>Jalan Tauhid RT 03 RW 05 Singopuran (Utara perumahan Taman Kuantan, Dusun III, Singopuran, Kec. Kartasura, Kabupaten Sukoharjo, Jawa Tengah 57164</t>
  </si>
  <si>
    <t>Dusun III, Singopuran, Kec. Kartasura, Kabupaten Sukoharjo</t>
  </si>
  <si>
    <t>https://maps.google.com/?cid=0x0:0xae5bcee4278dbe08</t>
  </si>
  <si>
    <t>Perum Candi Residence Permata Singopuran</t>
  </si>
  <si>
    <t>Dusun I, Singopuran, Kec. Kartasura, Kabupaten Sukoharjo, Jawa Tengah 57164</t>
  </si>
  <si>
    <t>https://maps.google.com/?cid=0x0:0x5280b5f83b6ecc37</t>
  </si>
  <si>
    <t>https://news.espos.id/candi-group-ramaikan-industri-properti-soloraya-203445</t>
  </si>
  <si>
    <t>Perum Mutiara Garden Residen C6</t>
  </si>
  <si>
    <t>Jl veteran, RT5 Jl. Notosuman No.5, Dusun I, Singopuran, Kec. Kartasura, Kabupaten Sukoharjo, Jawa Tengah 57164</t>
  </si>
  <si>
    <t>RT5 Jl. Notosuman No.5, Dusun I, Singopuran, Kec. Kartasura, Kabupaten Sukoharjo</t>
  </si>
  <si>
    <t>https://maps.google.com/?cid=0x0:0x966cfcd790e28b73</t>
  </si>
  <si>
    <t>Perumahan At-Tauhid</t>
  </si>
  <si>
    <t>FQ22+FM9, Dusun I, Singopuran, Kec. Kartasura, Kabupaten Sukoharjo, Jawa Tengah 57164</t>
  </si>
  <si>
    <t>https://maps.google.com/?cid=0x0:0xdbd399e252df800b</t>
  </si>
  <si>
    <t>Perum Taman Alamanda</t>
  </si>
  <si>
    <t>Jl. Veteran Perumahan Taman Alamanda No.c2, Dusun I, Singopuran, Kec. Kartasura, Kabupaten Sukoharjo, Jawa Tengah 57164</t>
  </si>
  <si>
    <t>https://maps.google.com/?cid=0x0:0xddaceda646828c63</t>
  </si>
  <si>
    <t>https://www.jualrumahjakarta.com/27089/jual-rumah-di-perumahan-taman-alamanda-sukoharjo-3-kamar-tidur-unfurnished/</t>
  </si>
  <si>
    <t>Griya Taufiq</t>
  </si>
  <si>
    <t>Jl. Wikarta Raya No.51, Dusun II, Singopuran, Kec. Kartasura, Kabupaten Sukoharjo, Jawa Tengah 57164</t>
  </si>
  <si>
    <t>Dusun II, Singopuran, Kec. Kartasura, Kabupaten Sukoharjo</t>
  </si>
  <si>
    <t>https://maps.google.com/?cid=0x0:0x753b24663637e9f5</t>
  </si>
  <si>
    <t>Bima Residence</t>
  </si>
  <si>
    <t>FP4V+G88, Jl. Mega Permai, Area Sawah, Ngabeyan, Kec. Kartasura, Kabupaten Sukoharjo, Jawa Tengah 57165</t>
  </si>
  <si>
    <t>Jl. Mega Permai, Area Sawah, Ngabeyan, Kec. Kartasura, Kabupaten Sukoharjo</t>
  </si>
  <si>
    <t>https://maps.google.com/?cid=0x0:0x19e588c17f022b29</t>
  </si>
  <si>
    <t>Perum Pesona Ngabeyan</t>
  </si>
  <si>
    <t>Jl. Indronoto No.24, Indronatan, Ngabeyan, Kec. Kartasura, Kabupaten Sukoharjo, Jawa Tengah 57165</t>
  </si>
  <si>
    <t>Indronatan, Ngabeyan, Kec. Kartasura, Kabupaten Sukoharjo</t>
  </si>
  <si>
    <t>https://maps.google.com/?cid=0x0:0x7a4f41b517f56982</t>
  </si>
  <si>
    <t>Perumahan Permata ParkView by Menara Santosa - Marketing Gallery</t>
  </si>
  <si>
    <t>FP2F+MCM, Sawah, Kertonatan, Kec. Kartasura, Kabupaten Sukoharjo, Jawa Tengah 57166</t>
  </si>
  <si>
    <t>Sawah, Kertonatan, Kec. Kartasura, Kabupaten Sukoharjo</t>
  </si>
  <si>
    <t>https://maps.google.com/?cid=0x0:0x91bdeb68f35f4a1f</t>
  </si>
  <si>
    <t>https://www.99.co/id/projects/permata-park-view-2642</t>
  </si>
  <si>
    <t>Perum krangan indah gang3</t>
  </si>
  <si>
    <t>FP4H+F77, Gg. III, Dusun I, Wirogunan, Kec. Kartasura, Kabupaten Sukoharjo, Jawa Tengah 57166</t>
  </si>
  <si>
    <t>Gg. III, Dusun I, Wirogunan, Kec. Kartasura, Kabupaten Sukoharjo</t>
  </si>
  <si>
    <t>https://maps.google.com/?cid=0x0:0x7eeba996e1cf8df4</t>
  </si>
  <si>
    <t>Perumahan Qurani GRAHA ALHUDA</t>
  </si>
  <si>
    <t>FP2C+W66, Kapulagan-Kertonatan, Sawah, Kertonatan, Kec. Kartasura, Kabupaten Sukoharjo, Jawa Tengah 57166</t>
  </si>
  <si>
    <t>Kapulagan-Kertonatan, Sawah, Kertonatan, Kec. Kartasura, Kabupaten Sukoharjo</t>
  </si>
  <si>
    <t>https://maps.google.com/?cid=0x0:0xd361349e56ea4f27</t>
  </si>
  <si>
    <t>Griya Kencana Asri</t>
  </si>
  <si>
    <t>Dusun IV, Pucangan, Kec. Kartasura, Kabupaten Sukoharjo, Jawa Tengah 57168</t>
  </si>
  <si>
    <t>Pucangan, Kec. Kartasura, Kabupaten Sukoharjo</t>
  </si>
  <si>
    <t>https://maps.google.com/?cid=0x0:0xd176738a157ddaeb</t>
  </si>
  <si>
    <t>https://www.99.co/id/komplek-perumahan/42926-griya-kencana-asri/units</t>
  </si>
  <si>
    <t>Perumahan Griya Sahabat</t>
  </si>
  <si>
    <t>Rojomenggalan Lor, RT.02/RW.02, Rejo Menggalan, Ngemplak, Kec. Kartasura, Kabupaten Sukoharjo, Jawa Tengah 57168</t>
  </si>
  <si>
    <t>RT.02/RW.02, Rejo Menggalan, Ngemplak, Kec. Kartasura, Kabupaten Sukoharjo</t>
  </si>
  <si>
    <t>https://maps.google.com/?cid=0x0:0xd6a680781a9a13ac</t>
  </si>
  <si>
    <t>Perum Beteng Indah</t>
  </si>
  <si>
    <t>CPQQ+C28, Dusun IV, Pucangan, Kec. Kartasura, Kabupaten Sukoharjo, Jawa Tengah 57168</t>
  </si>
  <si>
    <t>Dusun IV, Pucangan, Kec. Kartasura, Kabupaten Sukoharjo</t>
  </si>
  <si>
    <t>https://maps.google.com/?cid=0x0:0x9938c753e8e1bb51</t>
  </si>
  <si>
    <t>Perumahan Griya Sraten Asri</t>
  </si>
  <si>
    <t>CPXH+3PQ, Dusun I, Pucangan, Kec. Kartasura, Kabupaten Sukoharjo, Jawa Tengah 57168</t>
  </si>
  <si>
    <t>Dusun I, Pucangan, Kec. Kartasura, Kabupaten Sukoharjo</t>
  </si>
  <si>
    <t>https://maps.google.com/?cid=0x0:0xa20f839b0d02cb21</t>
  </si>
  <si>
    <t>Griya Kencana Asri Blok H 18</t>
  </si>
  <si>
    <t>CPPM+W93, Dusun IV, Pucangan, Kec. Kartasura, Kabupaten Sukoharjo, Jawa Tengah 57168</t>
  </si>
  <si>
    <t>https://maps.google.com/?cid=0x0:0xac9643225ad3fd7</t>
  </si>
  <si>
    <t>Perum Anggrek Regency</t>
  </si>
  <si>
    <t>Jl. Sejahtera, Dusun II, Gumpang, Kec. Kartasura, Kabupaten Sukoharjo, Jawa Tengah 57169</t>
  </si>
  <si>
    <t>Dusun II, Gumpang, Kec. Kartasura, Kabupaten Sukoharjo</t>
  </si>
  <si>
    <t>https://maps.google.com/?cid=0x0:0x7fe8caffa8069c6a</t>
  </si>
  <si>
    <t>Ndalem Tentrem Residence</t>
  </si>
  <si>
    <t>Demangan, RT.01/RW.03, Ngemplak, Kec. Kartasura, Kabupaten Sukoharjo, Jawa Tengah 57169</t>
  </si>
  <si>
    <t>RT.01/RW.03, Ngemplak, Kec. Kartasura, Kabupaten Sukoharjo</t>
  </si>
  <si>
    <t>https://maps.google.com/?cid=0x0:0xb1065c0a4706de75</t>
  </si>
  <si>
    <t>Perum New Legian Residence</t>
  </si>
  <si>
    <t>CQH7+VHX, Dusun III, Gumpang, Kec. Kartasura, Kabupaten Sukoharjo, Jawa Tengah 57169</t>
  </si>
  <si>
    <t>Dusun III, Gumpang, Kec. Kartasura, Kabupaten Sukoharjo</t>
  </si>
  <si>
    <t>https://maps.google.com/?cid=0x0:0x625b8004ce33783</t>
  </si>
  <si>
    <t>https://sevibu.com/property/dijual-rumah-di-new-legian-residence-kartasura-3/</t>
  </si>
  <si>
    <t>Perumahan Permata Regency</t>
  </si>
  <si>
    <t>CQX6+CXQ, Jl. Elang Mas, Nilagraha, Gonilan, Kec. Kartasura, Kabupaten Sukoharjo, Jawa Tengah 57169</t>
  </si>
  <si>
    <t>Jl. Elang Mas, Nilagraha, Gonilan, Kec. Kartasura, Kabupaten Sukoharjo</t>
  </si>
  <si>
    <t>https://maps.google.com/?cid=0x0:0xed11a1a5fbeb15f3</t>
  </si>
  <si>
    <t>https://sevibu.com/property/rumah-dijual-di-perum-permata-regency-pondok-grogol-sukoharjo-dekat-ke-solo-baru/</t>
  </si>
  <si>
    <t>Perumahan nilasari jl. Tabanas no 5</t>
  </si>
  <si>
    <t>Jl. Deposito No.7, RT.1/RW.6, Nilasari, Gonilan, Kec. Kartasura, Kabupaten Sukoharjo, Jawa Tengah 57169</t>
  </si>
  <si>
    <t>RT.1/RW.6, Nilasari, Gonilan, Kec. Kartasura, Kabupaten Sukoharjo</t>
  </si>
  <si>
    <t>https://maps.google.com/?cid=0x0:0xe6e1111eec55a804</t>
  </si>
  <si>
    <t>Perumahan Puri Ngemplak</t>
  </si>
  <si>
    <t>CPHR+PJQ DaratanLor, RT.01/RW.05, Daratan, Ngemplak, Kec. Kartasura, Kabupaten Sukoharjo, Jawa Tengah 57169</t>
  </si>
  <si>
    <t>RT.01/RW.05, Daratan, Ngemplak, Kec. Kartasura, Kabupaten Sukoharjo</t>
  </si>
  <si>
    <t>https://maps.google.com/?cid=0x0:0x80f06f27348f60bf</t>
  </si>
  <si>
    <t>Kavling Perumahan Griya Kamila 3</t>
  </si>
  <si>
    <t>https://maps.google.com/?cid=0x0:0x108a2b94c6ffab23</t>
  </si>
  <si>
    <t>Perumahan Taman Anggrek Residence</t>
  </si>
  <si>
    <t>CQJ8+8M9, Unnamed Road, Dusun III, Gumpang, Kartasura, Sukoharjo Regency, Central Java 57169</t>
  </si>
  <si>
    <t>Unnamed Road, Dusun III, Gumpang, Kartasura, Sukoharjo Regency</t>
  </si>
  <si>
    <t>https://maps.google.com/?cid=0x0:0xb37c072dea279806</t>
  </si>
  <si>
    <t>Safira Mojolaban - Perumahan</t>
  </si>
  <si>
    <t>Rrw 2, Laban, Kec. Mojolaban, Kabupaten Sukoharjo, Jawa Tengah 57554</t>
  </si>
  <si>
    <t>Laban, Kec. Mojolaban, Kabupaten Sukoharjo</t>
  </si>
  <si>
    <t>https://maps.google.com/?cid=0x0:0xa871bf9ae304ac24</t>
  </si>
  <si>
    <t>https://safiramojolaban.com/</t>
  </si>
  <si>
    <t>Safira Triyagan - Perumahan</t>
  </si>
  <si>
    <t>Jl. Adam Saad, Sawah, Triyagan, Kec. Mojolaban, Kabupaten Sukoharjo, Jawa Tengah 57554</t>
  </si>
  <si>
    <t>Sawah, Triyagan, Kec. Mojolaban, Kabupaten Sukoharjo</t>
  </si>
  <si>
    <t>https://maps.google.com/?cid=0x0:0x7a7407f2a5610477</t>
  </si>
  <si>
    <t>Perumahan Griya Demakan Asri</t>
  </si>
  <si>
    <t>9VWH+P7H, Unnamed Road, Sawah, Demakan, Kec. Mojolaban, Kabupaten Sukoharjo, Jawa Tengah 57554</t>
  </si>
  <si>
    <t>Unnamed Road, Sawah, Demakan, Kec. Mojolaban, Kabupaten Sukoharjo</t>
  </si>
  <si>
    <t>https://maps.google.com/?cid=0x0:0xeebe0ed71187150e</t>
  </si>
  <si>
    <t>https://jateng.pikiran-rakyat.com/gaya-hidup/pr-3738130993/rekomendasi-rumah-murah-kabupaten-sukoharjo-harga-di-bawah-rp200-juta-cek-daftar-lokasinya?page=all</t>
  </si>
  <si>
    <t>Safira Sapen - Perumahan</t>
  </si>
  <si>
    <t>Jl. Bunga Raya, Kebakan, Sapen, Kec. Mojolaban, Kabupaten Sukoharjo, Jawa Tengah 57554</t>
  </si>
  <si>
    <t>Kebakan, Sapen, Kec. Mojolaban, Kabupaten Sukoharjo</t>
  </si>
  <si>
    <t>https://maps.google.com/?cid=0x0:0x30df39619c6ee083</t>
  </si>
  <si>
    <t>Perumahan Teratai Townhouse</t>
  </si>
  <si>
    <t>CV24+QWC, Sawah, Plumbon, Kec. Mojolaban, Kabupaten Sukoharjo, Jawa Tengah 57554</t>
  </si>
  <si>
    <t>Sawah, Plumbon, Kec. Mojolaban, Kabupaten Sukoharjo</t>
  </si>
  <si>
    <t>https://maps.google.com/?cid=0x0:0x34d4c3337a1955f0</t>
  </si>
  <si>
    <t>https://www.rumah123.com/properti/sukoharjo/hos14849452/</t>
  </si>
  <si>
    <t>Perumahan Villa Safira</t>
  </si>
  <si>
    <t>CV9X+MMH, Jl. DKW Villas, Harjowinangun, Triyagan, Kec. Mojolaban, Kabupaten Sukoharjo, Jawa Tengah 57554</t>
  </si>
  <si>
    <t>Jl. DKW Villas, Harjowinangun, Triyagan, Kec. Mojolaban, Kabupaten Sukoharjo</t>
  </si>
  <si>
    <t>https://maps.google.com/?cid=0x0:0x90e6bf725d44dcd0</t>
  </si>
  <si>
    <t>https://www.brighton.co.id/cari-properti/view/perum-villa-safira-triyagan</t>
  </si>
  <si>
    <t>Bio 2000 Residence Gadingan</t>
  </si>
  <si>
    <t>Rw. 5, Gadingan, Kec. Mojolaban, Kabupaten Sukoharjo, Jawa Tengah 57554</t>
  </si>
  <si>
    <t>Gadingan, Kec. Mojolaban, Kabupaten Sukoharjo</t>
  </si>
  <si>
    <t>https://maps.google.com/?cid=0x0:0xa6b8e59b12fb6b3a</t>
  </si>
  <si>
    <t>https://sevibu.com/property/rumah-baru-tipe-32-62-di-gadingan-mojolaban-sukoharjo/</t>
  </si>
  <si>
    <t>Perumahan griya syafiyah nguter</t>
  </si>
  <si>
    <t>7VMG+FFX, Dusun IV, Kedungwinong, Kec. Nguter, Kabupaten Sukoharjo, Jawa Tengah 57571</t>
  </si>
  <si>
    <t>Dusun IV, Kedungwinong, Kec. Nguter, Kabupaten Sukoharjo</t>
  </si>
  <si>
    <t>https://maps.google.com/?cid=0x0:0x43a8112a669e328f</t>
  </si>
  <si>
    <t>nDalem Asri</t>
  </si>
  <si>
    <t>nDalem Asri Taderan, RT.01/RW.01, Dusun I, Daleman, Kec. Nguter, Kabupaten Sukoharjo, Jawa Tengah 57571</t>
  </si>
  <si>
    <t>RT.01/RW.01, Dusun I, Daleman, Kec. Nguter, Kabupaten Sukoharjo</t>
  </si>
  <si>
    <t>https://maps.google.com/?cid=0x0:0x6320e5699c265da1</t>
  </si>
  <si>
    <t>https://www.btnproperti.co.id/property/perumahan/detail/ndalem-asri-5757106</t>
  </si>
  <si>
    <t>perumahan MITRA UTAMA RESIDENCE POLOKARTO</t>
  </si>
  <si>
    <t>Jaban, Kemasan, Kec. Polokarto, Kabupaten Sukoharjo, Jawa Tengah 57555</t>
  </si>
  <si>
    <t>Kemasan, Kec. Polokarto, Kabupaten Sukoharjo</t>
  </si>
  <si>
    <t>https://maps.google.com/?cid=0x0:0xbac9f7fc297a1f4</t>
  </si>
  <si>
    <t>Perumahan Padasan Mranggen Polokarto</t>
  </si>
  <si>
    <t>Padasan, Mranggen, Kec. Polokarto, Kabupaten Sukoharjo, Jawa Tengah</t>
  </si>
  <si>
    <t>https://maps.google.com/?cid=0x0:0x66635c895e76b890</t>
  </si>
  <si>
    <t>Perumahan Avara Sukoharjo</t>
  </si>
  <si>
    <t>8QPQ+2VX, Sawah, Bulakan, Kec. Sukoharjo, Kabupaten Sukoharjo, Jawa Tengah</t>
  </si>
  <si>
    <t>https://maps.google.com/?cid=0x0:0x866f317e2f028e</t>
  </si>
  <si>
    <t>Perumahan Arjuna Regency 1</t>
  </si>
  <si>
    <t>8R8G+529, Jetis, Kec. Sukoharjo, Kabupaten Sukoharjo, Jawa Tengah</t>
  </si>
  <si>
    <t>https://maps.google.com/?cid=0x0:0x575952d37c870f8f</t>
  </si>
  <si>
    <t>https://www.instagram.com/rumahbersamaifah/p/C60a_5bvI9a/</t>
  </si>
  <si>
    <t>Pondok mutiara 97</t>
  </si>
  <si>
    <t>8R7H+2QG, Tegalrejo, Jetis, Kec. Sukoharjo, Kabupaten Sukoharjo, Jawa Tengah 57511</t>
  </si>
  <si>
    <t>https://maps.google.com/?cid=0x0:0x9709ff123ba18da4</t>
  </si>
  <si>
    <t>Perum Zada Regency 1</t>
  </si>
  <si>
    <t>Zada Regency 1, RT.03/RW.09, Sawah, Bulakan, Kec. Sukoharjo, Kabupaten Sukoharjo, Jawa Tengah 57524</t>
  </si>
  <si>
    <t>RT.03/RW.09, Sawah, Bulakan, Kec. Sukoharjo, Kabupaten Sukoharjo</t>
  </si>
  <si>
    <t>https://maps.google.com/?cid=0x0:0x72745740a3a39808</t>
  </si>
  <si>
    <t>Perum Citra Alam Residence Sukoharjo Kota</t>
  </si>
  <si>
    <t>8RGM+HMR, Sawah, Sukoharjo, Kec. Sukoharjo, Kabupaten Sukoharjo, Jawa Tengah 57512</t>
  </si>
  <si>
    <t>Sawah, Sukoharjo, Kec. Sukoharjo, Kabupaten Sukoharjo</t>
  </si>
  <si>
    <t>https://maps.google.com/?cid=0x0:0x2ab44d79d8bcc2e2</t>
  </si>
  <si>
    <t>https://raywhitesolo.com/property/dijual-rumah-perum-citra-alam-raya-sukoharjo/</t>
  </si>
  <si>
    <t>Perumahan Joho Baru S/8</t>
  </si>
  <si>
    <t>8R3W+C29, Johorbarumakmur, Joho, Kec. Sukoharjo, Kabupaten Sukoharjo, Jawa Tengah 57513</t>
  </si>
  <si>
    <t>Johorbarumakmur, Joho, Kec. Sukoharjo, Kabupaten Sukoharjo</t>
  </si>
  <si>
    <t>https://maps.google.com/?cid=0x0:0xa8cb78b1d65bfd0a</t>
  </si>
  <si>
    <t>Perumahan Solo Raya</t>
  </si>
  <si>
    <t>Jl. Kariyo Tamat, Wonosari, Mranggen, Kec. Polokarto, Kabupaten Sukoharjo, Jawa Tengah 57513</t>
  </si>
  <si>
    <t>Wonosari, Mranggen, Kec. Polokarto, Kabupaten Sukoharjo</t>
  </si>
  <si>
    <t>https://maps.google.com/?cid=0x0:0xe4c9e344e8a47935</t>
  </si>
  <si>
    <t>Griya Mandan Asri</t>
  </si>
  <si>
    <t>7RRH+PX4, Unnamed Road, Banjarsari, Mandan, Kec. Sukoharjo, Kabupaten Sukoharjo, Jawa Tengah 57516</t>
  </si>
  <si>
    <t>Unnamed Road, Banjarsari, Mandan, Kec. Sukoharjo, Kabupaten Sukoharjo</t>
  </si>
  <si>
    <t>https://maps.google.com/?cid=0x0:0x46bdb49f14073c8d</t>
  </si>
  <si>
    <t>https://listingiklan.com/iklan/455302-griya-mandan-asri-sukoharjo/</t>
  </si>
  <si>
    <t>Perumahan Mulya Permai 5</t>
  </si>
  <si>
    <t>8R2R+FX4, Sawah, Mandan, Kec. Sukoharjo, Kabupaten Sukoharjo, Jawa Tengah 57516</t>
  </si>
  <si>
    <t>Sawah, Mandan, Kec. Sukoharjo, Kabupaten Sukoharjo</t>
  </si>
  <si>
    <t>https://maps.google.com/?cid=0x0:0xe7f228cb107e9b56</t>
  </si>
  <si>
    <t>Kavling Pandanwangi Greenland</t>
  </si>
  <si>
    <t>8R2R+33M, Mayungan, Mandan, Kec. Sukoharjo, Kabupaten Sukoharjo, Jawa Tengah 57516</t>
  </si>
  <si>
    <t>Mayungan, Mandan, Kec. Sukoharjo, Kabupaten Sukoharjo</t>
  </si>
  <si>
    <t>https://maps.google.com/?cid=0x0:0xcf9ec1089d63f163</t>
  </si>
  <si>
    <t>Cipto Diharjo Residence</t>
  </si>
  <si>
    <t>7RVG+R6P, Keboan, Mandan, Kec. Sukoharjo, Kabupaten Sukoharjo, Jawa Tengah 57516</t>
  </si>
  <si>
    <t>Keboan, Mandan, Kec. Sukoharjo, Kabupaten Sukoharjo</t>
  </si>
  <si>
    <t>https://maps.google.com/?cid=0x0:0x4bde88282542640a</t>
  </si>
  <si>
    <t>Perumahan Kenep</t>
  </si>
  <si>
    <t>7RX6+C75, Srisejahtera, Kenep, Kec. Sukoharjo, Kabupaten Sukoharjo, Jawa Tengah 57551</t>
  </si>
  <si>
    <t>Srisejahtera, Kenep, Kec. Sukoharjo, Kabupaten Sukoharjo</t>
  </si>
  <si>
    <t>https://maps.google.com/?cid=0x0:0x1fefc5bb16504b74</t>
  </si>
  <si>
    <t>Perumahan Bladon Permai</t>
  </si>
  <si>
    <t>8Q8W+RR6, Unnamed Road, Kriwen, Kec. Sukoharjo, Kabupaten Sukoharjo, Jawa Tengah 57551</t>
  </si>
  <si>
    <t>Unnamed Road, Kriwen, Kec. Sukoharjo, Kabupaten Sukoharjo</t>
  </si>
  <si>
    <t>https://maps.google.com/?cid=0x0:0xe27fb35c38a1a244</t>
  </si>
  <si>
    <t>Perumahan Puri Kamulyan 3</t>
  </si>
  <si>
    <t>8R76+RPJ, Jl. Cendrawasih, Combongan, Kec. Sukoharjo, Kabupaten Sukoharjo, Jawa Tengah</t>
  </si>
  <si>
    <t>https://maps.google.com/?cid=0x0:0x86804545216416b9</t>
  </si>
  <si>
    <t>Griya Kalanggito Combongan</t>
  </si>
  <si>
    <t>8R97+579, Sawah, Combongan, Kec. Sukoharjo, Kabupaten Sukoharjo, Jawa Tengah 57519</t>
  </si>
  <si>
    <t>https://maps.google.com/?cid=0x0:0xa5b4a0adb888f584</t>
  </si>
  <si>
    <t>Panorama Teduh Asri</t>
  </si>
  <si>
    <t>8QQR+7VH, Perumahan Panorama teduh asri, RT.04/RW.09, Gelangan, Dukuh, Kec. Sukoharjo, Kabupaten Sukoharjo, Jawa Tengah 57524</t>
  </si>
  <si>
    <t>Perumahan Panorama teduh asri, RT.04/RW.09, Gelangan, Dukuh, Kec. Sukoharjo, Kabupaten Sukoharjo</t>
  </si>
  <si>
    <t>https://maps.google.com/?cid=0x0:0x959ed05ac4488b53</t>
  </si>
  <si>
    <t>Perumahan Griya Karya Sonorejo</t>
  </si>
  <si>
    <t>Perumahan Griya Karya, Jl. Krajan No.G14, RT.01/RW.XI, Griyakaryasonorejo, Sonorejo, Kec. Sukoharjo, Kabupaten Sukoharjo, Jawa Tengah 57551</t>
  </si>
  <si>
    <t>Jl. Krajan No.G14, RT.01/RW.XI, Griyakaryasonorejo, Sonorejo, Kec. Sukoharjo, Kabupaten Sukoharjo</t>
  </si>
  <si>
    <t>https://maps.google.com/?cid=0x0:0xa77d31e670bbb74b</t>
  </si>
  <si>
    <t>https://www.rumah123.com/properti/sukoharjo/hos7325699/</t>
  </si>
  <si>
    <t>Perumahan Bladon Kriwen No 119</t>
  </si>
  <si>
    <t>8Q8W+9VC, Kriwen, Kec. Sukoharjo, Kabupaten Sukoharjo, Jawa Tengah 57551</t>
  </si>
  <si>
    <t>Kriwen, Kec. Sukoharjo, Kabupaten Sukoharjo</t>
  </si>
  <si>
    <t>https://maps.google.com/?cid=0x0:0x1265bd2047352f0b</t>
  </si>
  <si>
    <t>Citra Pesona Alam Sonorejo</t>
  </si>
  <si>
    <t>9R43+75J Citra Pesona Alam, Griyakaryasonorejo, Sonorejo, Sukoharjo, Sukoharjo Regency, Central Java 57551</t>
  </si>
  <si>
    <t>Griyakaryasonorejo, Sonorejo, Sukoharjo, Sukoharjo Regency</t>
  </si>
  <si>
    <t>https://maps.google.com/?cid=0x0:0xb2e5a066521bd713</t>
  </si>
  <si>
    <t>https://raywhitesolo.com/property/dijual-rumah-citra-pesona-alam-sonorejo/</t>
  </si>
  <si>
    <t>Sipuri wijayanti</t>
  </si>
  <si>
    <t>5QP4+3HJ, Dusun I, Krajan, Kec. Weru, Kabupaten Sukoharjo, Jawa Tengah</t>
  </si>
  <si>
    <t>https://maps.google.com/?cid=0x0:0x48be5bc8cf320ac9</t>
  </si>
  <si>
    <t>Naira Residence 1 gondangsari baki</t>
  </si>
  <si>
    <t>Unnamed Road, Sawah, Bakipandeyan, Baki, Sukoharjo Regency, Central Java 57556</t>
  </si>
  <si>
    <t>Sawah, Bakipandeyan, Baki, Sukoharjo Regency</t>
  </si>
  <si>
    <t>https://maps.google.com/?cid=0x0:0x3409d39ba31f6999</t>
  </si>
  <si>
    <t>https://www.instagram.com/naira_residence_sukoharjo/?locale=es_us&amp;hl=en#:~:text=Photo%20by%20Naira%20Residence%20Sukoharjo%20in%20Solo,3%20Kamar%20mandir%201%20Harga%20385%20juta</t>
  </si>
  <si>
    <t>Perumahan Pondok Tirta Duwet</t>
  </si>
  <si>
    <t>Unnamed Road, Sawah, Duwet, Kec. Baki, Kabupaten Sukoharjo, Jawa Tengah 57556</t>
  </si>
  <si>
    <t>Sawah, Duwet, Kec. Baki, Kabupaten Sukoharjo</t>
  </si>
  <si>
    <t>https://maps.google.com/?cid=0x0:0x1cd574845b7648e9</t>
  </si>
  <si>
    <t>Perumahan Taman Anggrek 1</t>
  </si>
  <si>
    <t>Jl. Waru-Gentan, Dusun II, Waru, Kec. Baki, Kabupaten Sukoharjo, Jawa Tengah 57556</t>
  </si>
  <si>
    <t>https://maps.google.com/?cid=0x0:0xefc7f354c24ae9c5</t>
  </si>
  <si>
    <t>https://www.pinhome.id/dijual/rumah-sekunder/unit/dijual-rumah-di-perumahan-taman-anggrek-1-gentan-sukoharjo</t>
  </si>
  <si>
    <t>Perumahan Gentan Townhouse</t>
  </si>
  <si>
    <t>Jl. Gentan Town House Jl. Dewa Ruci No.B11, Songgolangit, Gentan, Kec. Baki, Kabupaten Sukoharjo, Jawa Tengah 57556</t>
  </si>
  <si>
    <t>Songgolangit, Gentan, Kec. Baki, Kabupaten Sukoharjo</t>
  </si>
  <si>
    <t>https://maps.google.com/?cid=0x0:0x84d63aadd7d03e90</t>
  </si>
  <si>
    <t>Griya Sunardi</t>
  </si>
  <si>
    <t>6VP6+JG4, Klile, Karangasem, Kec. Bulu, Kabupaten Sukoharjo, Jawa Tengah 57563</t>
  </si>
  <si>
    <t>Klile, Karangasem, Kec. Bulu, Kabupaten Sukoharjo</t>
  </si>
  <si>
    <t>https://maps.google.com/?cid=0x0:0x446b76e6986fbf9f</t>
  </si>
  <si>
    <t>Kompelek Perumahan subsidi Bangsan Green 1 sukoharjo solo</t>
  </si>
  <si>
    <t>CQ34+XR6, Bangsan, Trosemi, Kec. Gatak, Kabupaten Sukoharjo, Jawa Tengah 57557</t>
  </si>
  <si>
    <t>Bangsan, Trosemi, Kec. Gatak, Kabupaten Sukoharjo</t>
  </si>
  <si>
    <t>https://maps.google.com/?cid=0x0:0xeeeed4a348c5e12a</t>
  </si>
  <si>
    <t>Perumahan Bumi Manang Asri</t>
  </si>
  <si>
    <t>CQ4Q+27F, Dusun II, Manang, Kec. Grogol, Kabupaten Sukoharjo, Jawa Tengah 57552</t>
  </si>
  <si>
    <t>Dusun II, Manang, Kec. Grogol, Kabupaten Sukoharjo</t>
  </si>
  <si>
    <t>https://maps.google.com/?cid=0x0:0x5b18640742ec5052</t>
  </si>
  <si>
    <t>Perum Grogol Green Garden G-7</t>
  </si>
  <si>
    <t>Jalan Wonogiri-Sukoharjo, Grogol, Green Garden No.G-7, Dusun III, Telukan, Kec. Grogol, Kabupaten Sukoharjo, Jawa Tengah 57552</t>
  </si>
  <si>
    <t>Grogol, Green Garden No.G-7, Dusun III, Telukan, Kec. Grogol, Kabupaten Sukoharjo</t>
  </si>
  <si>
    <t>https://maps.google.com/?cid=0x0:0xaf6361badfbb4793</t>
  </si>
  <si>
    <t>mutiara garden residence D7</t>
  </si>
  <si>
    <t>Jl. Veteran IV No.10, Dusun I, Singopuran, Kec. Kartasura, Kabupaten Sukoharjo, Jawa Tengah 57164</t>
  </si>
  <si>
    <t>https://maps.google.com/?cid=0x0:0x30b5ea820356db</t>
  </si>
  <si>
    <t>Pondok Permai Kartasura A6</t>
  </si>
  <si>
    <t>FP59+GJ5, Dusun II, Wirogunan, Kec. Kartasura, Kabupaten Sukoharjo, Jawa Tengah</t>
  </si>
  <si>
    <t>https://maps.google.com/?cid=0x0:0x6d5d428ddfa171b9</t>
  </si>
  <si>
    <t>Perum Kranggan Indah II Gang2</t>
  </si>
  <si>
    <t>Gg. Dewaruci No.27, Dusun I, Wirogunan, Kec. Kartasura, Kabupaten Sukoharjo, Jawa Tengah 57166</t>
  </si>
  <si>
    <t>Dusun I, Wirogunan, Kec. Kartasura, Kabupaten Sukoharjo</t>
  </si>
  <si>
    <t>https://maps.google.com/?cid=0x0:0xeb5afae933f15aaa</t>
  </si>
  <si>
    <t>Astina Residence Kartasura</t>
  </si>
  <si>
    <t>CPMV+634, Dawukan, Ngemplak, Kec. Kartasura, Kabupaten Sukoharjo, Jawa Tengah 57169</t>
  </si>
  <si>
    <t>Dawukan, Ngemplak, Kec. Kartasura, Kabupaten Sukoharjo</t>
  </si>
  <si>
    <t>https://maps.google.com/?cid=0x0:0x1201c7946f2255a6</t>
  </si>
  <si>
    <t>https://www.instagram.com/propertisolosukoharjo/p/CXf961XvBau/</t>
  </si>
  <si>
    <t>Safira Regency - Perumahan</t>
  </si>
  <si>
    <t>Sawah, Wirun, Mojolaban, Jalan raya solo - bekonang km.03 no.5, sukohary, Sawah, Wirun, Mojolaban, Sukoharjo Regency, Central Java 57554</t>
  </si>
  <si>
    <t>Wirun, Mojolaban, Jalan raya solo - bekonang km.03 no.5, sukohary, Sawah, Wirun, Mojolaban, Sukoharjo Regency</t>
  </si>
  <si>
    <t>https://maps.google.com/?cid=0x0:0xea290dba44877809</t>
  </si>
  <si>
    <t>Perumahan zeline residence 5 mojolaban</t>
  </si>
  <si>
    <t>CR2Q+R9P, Sawah, Laban, Kec. Mojolaban, Kabupaten Sukoharjo, Jawa Tengah 57554</t>
  </si>
  <si>
    <t>Sawah, Laban, Kec. Mojolaban, Kabupaten Sukoharjo</t>
  </si>
  <si>
    <t>https://maps.google.com/?cid=0x0:0xc98f79ffb024efb</t>
  </si>
  <si>
    <t>Puri Safira Perumahan</t>
  </si>
  <si>
    <t>CR4W+H96, Sawah, Wirun, Kec. Mojolaban, Kabupaten Sukoharjo, Jawa Tengah 57554</t>
  </si>
  <si>
    <t>Sawah, Wirun, Kec. Mojolaban, Kabupaten Sukoharjo</t>
  </si>
  <si>
    <t>https://maps.google.com/?cid=0x0:0xc4e086c15640c70c</t>
  </si>
  <si>
    <t>Perum Prima Alam Tinggede</t>
  </si>
  <si>
    <t>Jl. Serut - Juron Jln No.Ujung, Jumok, Serut, Kec. Nguter, Kabupaten Sukoharjo, Jawa Tengah 57571</t>
  </si>
  <si>
    <t>Jumok, Serut, Kec. Nguter, Kabupaten Sukoharjo</t>
  </si>
  <si>
    <t>https://maps.google.com/?cid=0x0:0x378395201a739fa0</t>
  </si>
  <si>
    <t>Kener Pondok Nguter</t>
  </si>
  <si>
    <t>Kener rt02/rw07, Tiga, Pondok, Kec. Nguter, Kabupaten Sukoharjo, Jawa Tengah 57571</t>
  </si>
  <si>
    <t>Tiga, Pondok, Kec. Nguter, Kabupaten Sukoharjo</t>
  </si>
  <si>
    <t>https://maps.google.com/?cid=0x0:0xfff20ddadd103527</t>
  </si>
  <si>
    <t>Perumahan Graha Sejahtera Tempel</t>
  </si>
  <si>
    <t>Tempel 4, Tempel, Kec. Gatak, Kabupaten Sukoharjo, Jawa Tengah 57557</t>
  </si>
  <si>
    <t>Tempel, Kec. Gatak, Kabupaten Sukoharjo</t>
  </si>
  <si>
    <t>https://maps.google.com/?cid=0x0:0x68a6d07f75b67365</t>
  </si>
  <si>
    <t>Zeline Residence Sapen</t>
  </si>
  <si>
    <t>CW83+JFF, Kebakan, Sapen, Kec. Mojolaban, Kabupaten Sukoharjo, Jawa Tengah 57554</t>
  </si>
  <si>
    <t>https://maps.google.com/?cid=0x0:0x9d80774c72fc4e0c</t>
  </si>
  <si>
    <t>https://www.instagram.com/zeline_residence.official/reel/DC3M_CSv5AC/</t>
  </si>
  <si>
    <t>Akmal Nida Residence</t>
  </si>
  <si>
    <t>P254+VM6, Pandan Surat, Kec. Sukoharjo, Kabupaten Pringsewu, Lampung 35674</t>
  </si>
  <si>
    <t>Pandan Surat, Kec. Sukoharjo, Kabupaten Pringsewu</t>
  </si>
  <si>
    <t>https://maps.google.com/?cid=0x0:0xadf467728983918</t>
  </si>
  <si>
    <t>Griya Akasia</t>
  </si>
  <si>
    <t>Pandowo, Joho, Kec. Sukoharjo, Kabupaten Sukoharjo, Jawa Tengah 57513</t>
  </si>
  <si>
    <t>Joho, Kec. Sukoharjo, Kabupaten Sukoharjo</t>
  </si>
  <si>
    <t>https://maps.google.com/?cid=0x0:0x199da2939a9b294</t>
  </si>
  <si>
    <t>Perum Joho Baru Blok R14</t>
  </si>
  <si>
    <t>Jl. Beo, Blok R14, RT005 /RW008, Johorbarumakmur, Joho, Kec. Sukoharjo, Kabupaten Sukoharjo, Jawa Tengah 57513</t>
  </si>
  <si>
    <t>Blok R14, RT005 /RW008, Johorbarumakmur, Joho, Kec. Sukoharjo, Kabupaten Sukoharjo</t>
  </si>
  <si>
    <t>https://maps.google.com/?cid=0x0:0x3d61e91a08912eb0</t>
  </si>
  <si>
    <t>Perumahan Joho Baru K/25</t>
  </si>
  <si>
    <t>Perumahan Joho Baru Blok K25, Johorbarumakmur, Joho, Sukoharjo, Sukoharjo Regency, Central Java 57513</t>
  </si>
  <si>
    <t>Johorbarumakmur, Joho, Sukoharjo, Sukoharjo Regency</t>
  </si>
  <si>
    <t>https://maps.google.com/?cid=0x0:0x8ab40fad656829d7</t>
  </si>
  <si>
    <t>Perum Joho Baru Blok I-6</t>
  </si>
  <si>
    <t>Perum Joho Baru Blok I-6, RT.01/RW.09, Johorbarumakmur, Joho, Sukoharjo, Sukoharjo Regency, Central Java 57513</t>
  </si>
  <si>
    <t>RT.01/RW.09, Johorbarumakmur, Joho, Sukoharjo, Sukoharjo Regency</t>
  </si>
  <si>
    <t>https://maps.google.com/?cid=0x0:0x174547569f5ed36a</t>
  </si>
  <si>
    <t>Perumahan griya astina combongan</t>
  </si>
  <si>
    <t>8R85+CM8, Jl. Sukoharjo, Sawah, Combongan, Kec. Sukoharjo, Kabupaten Sukoharjo, Jawa Tengah 57519</t>
  </si>
  <si>
    <t>Jl. Sukoharjo, Sawah, Combongan, Kec. Sukoharjo, Kabupaten Sukoharjo</t>
  </si>
  <si>
    <t>https://maps.google.com/?cid=0x0:0xf55ba6aa2eacd4e8</t>
  </si>
  <si>
    <t>https://web.facebook.com/photo?fbid=501414808781794&amp;set=pcb.501414952115113</t>
  </si>
  <si>
    <t>perumahan zada 1 blok d</t>
  </si>
  <si>
    <t>8QPV+F2P, Sawah, Dukuh, Kec. Sukoharjo, Kabupaten Sukoharjo, Jawa Tengah 57524</t>
  </si>
  <si>
    <t>Sawah, Dukuh, Kec. Sukoharjo, Kabupaten Sukoharjo</t>
  </si>
  <si>
    <t>https://maps.google.com/?cid=0x0:0x74526e8c88f24a92</t>
  </si>
  <si>
    <t>Villa Pak Budi</t>
  </si>
  <si>
    <t>Kedunggudel No.03, Kedunggudel No.2, RT.1, Kenep, Kec. Sukoharjo, Kabupaten Sukoharjo, Jawa Tengah 57551</t>
  </si>
  <si>
    <t>Kedunggudel No.2, RT.1, Kenep, Kec. Sukoharjo, Kabupaten Sukoharjo</t>
  </si>
  <si>
    <t>https://maps.google.com/?cid=0x0:0xb8917e00b9a4e655</t>
  </si>
  <si>
    <t>Perum Parama Residence Blok.E23</t>
  </si>
  <si>
    <t>7VM4+X8H, Dusun III, Kepuh, Kec. Nguter, Kabupaten Sukoharjo, Jawa Tengah 57571</t>
  </si>
  <si>
    <t>Dusun III, Kepuh, Kec. Nguter, Kabupaten Sukoharjo</t>
  </si>
  <si>
    <t>https://maps.google.com/?cid=0x0:0x7ac47aa70d55d0e2</t>
  </si>
  <si>
    <t>Griya Kanzu Sukoharjo</t>
  </si>
  <si>
    <t>7V9P+H7R, Ngrombot, Dusun I, Gupit, Kec. Nguter, Kabupaten Sukoharjo, Jawa Tengah</t>
  </si>
  <si>
    <t>https://maps.google.com/?cid=0x0:0x9a2567095bda8d84</t>
  </si>
  <si>
    <t>https://www.kanpa.co.id/Detail/perum/Griya-Kanzu-Sukoharjo/tipe/66/30</t>
  </si>
  <si>
    <t>Kompleks Bangunan Perusahaan</t>
  </si>
  <si>
    <t>Puri Pertiwi Asri 1,ngabeyan,kartasura</t>
  </si>
  <si>
    <t>Area Sawah, Ngabeyan, Kec. Kartasura, Kabupaten Sukoharjo, Jawa Tengah 57165</t>
  </si>
  <si>
    <t>Ngabeyan, Kec. Kartasura, Kabupaten Sukoharjo</t>
  </si>
  <si>
    <t>https://maps.google.com/?cid=0x0:0x149a74f31bdb3524</t>
  </si>
  <si>
    <t>https://www.pinhome.id/dijual/rumah-sekunder/unit/dijual-rumah-di-puri-pertiwi-asri-3</t>
  </si>
  <si>
    <t>Perum Nirmala Residence 1</t>
  </si>
  <si>
    <t>8RMM+C8H, Gabusan, Jombor, Kec. Bendosari, Kabupaten Sukoharjo, Jawa Tengah 57521</t>
  </si>
  <si>
    <t>https://maps.google.com/?cid=0x0:0x107ac2216de9d073</t>
  </si>
  <si>
    <t>Griya Pratama Dompilan</t>
  </si>
  <si>
    <t>8RQP+PHH, Jl. Dompilan I, Sidorejo, Kec. Bendosari, Kabupaten Sukoharjo, Jawa Tengah 57527</t>
  </si>
  <si>
    <t>Jl. Dompilan I, Sidorejo, Kec. Bendosari, Kabupaten Sukoharjo</t>
  </si>
  <si>
    <t>https://maps.google.com/?cid=0x0:0xabfd387fd8d7c697</t>
  </si>
  <si>
    <t>Perum Griya Mayang Permai</t>
  </si>
  <si>
    <t>Perum Griya Mayang Permai, Area Sawah Dan Perkebunan, Mayang, Gatak, Sukoharjo Regency, Central Java 57557</t>
  </si>
  <si>
    <t>Area Sawah Dan Perkebunan, Mayang, Gatak, Sukoharjo Regency</t>
  </si>
  <si>
    <t>https://maps.google.com/?cid=0x0:0x2505e6162f5c5632</t>
  </si>
  <si>
    <t>Perum Andi Permai Sentosa</t>
  </si>
  <si>
    <t>Jalan Blateran RT.6/RW.2, Area Sawah, Ngabeyan, Kec. Kartasura, Kabupaten Sukoharjo, Jawa Tengah 57165</t>
  </si>
  <si>
    <t>Area Sawah, Ngabeyan, Kec. Kartasura, Kabupaten Sukoharjo</t>
  </si>
  <si>
    <t>https://maps.google.com/?cid=0x0:0x97ac2de8ad9b11de</t>
  </si>
  <si>
    <t>Amreta Residence</t>
  </si>
  <si>
    <t>https://maps.google.com/?cid=0x0:0x1bdae21ade6e25e6</t>
  </si>
  <si>
    <t>https://www.lamudi.co.id/jual/jawa-tengah/sukoharjo/cluster-premium-amreta-residence-dekat-terminal-ka-17321592588/</t>
  </si>
  <si>
    <t>Perumahan Teratai Regency kav 14</t>
  </si>
  <si>
    <t>FP4F+H8H, Dusun II, Wirogunan, Kec. Kartasura, Kabupaten Sukoharjo, Jawa Tengah 57166</t>
  </si>
  <si>
    <t>https://maps.google.com/?cid=0x0:0x88fc985d45e9cedf</t>
  </si>
  <si>
    <t>Perumahan Griya Kratonan 1</t>
  </si>
  <si>
    <t>CPQQ+9HM, Dusun IV, Pucangan, Kec. Kartasura, Kabupaten Sukoharjo, Jawa Tengah 57168</t>
  </si>
  <si>
    <t>https://maps.google.com/?cid=0x0:0x2a2d1581a664eb2c</t>
  </si>
  <si>
    <t>Perumahan Fadillah Village</t>
  </si>
  <si>
    <t>Kedunggandu, Mranggen, Kec. Polokarto, Kabupaten Sukoharjo, Jawa Tengah 57513</t>
  </si>
  <si>
    <t>Mranggen, Kec. Polokarto, Kabupaten Sukoharjo</t>
  </si>
  <si>
    <t>https://maps.google.com/?cid=0x0:0x32d9525a9aed36c9</t>
  </si>
  <si>
    <t>https://www.pinhome.id/dijual/rumah-baru/fadillah-village-sukoharjo</t>
  </si>
  <si>
    <t>Perumahan Rejosari Makmur, Polokarto</t>
  </si>
  <si>
    <t>Unnamed Road, Rejosari Makmur, Rejosari, Kec. Polokarto, Kabupaten Sukoharjo, Jawa Tengah 57555</t>
  </si>
  <si>
    <t>Rejosari Makmur, Rejosari, Kec. Polokarto, Kabupaten Sukoharjo</t>
  </si>
  <si>
    <t>https://maps.google.com/?cid=0x0:0xf7694e51ae9a6602</t>
  </si>
  <si>
    <t>https://www.realoka.com/255919-perumahan-rejosari-makmur-polokarto-sukoharjo</t>
  </si>
  <si>
    <t>Perumahan Muslim Karangale</t>
  </si>
  <si>
    <t>8WR4+CR8, Karangale, Tiga, Tepisari, Polokarto, Sukoharjo Regency, Central Java 57555</t>
  </si>
  <si>
    <t>Karangale, Tiga, Tepisari, Polokarto, Sukoharjo Regency</t>
  </si>
  <si>
    <t>https://maps.google.com/?cid=0x0:0x3de080658180ec51</t>
  </si>
  <si>
    <t>https://www.realoka.com/245711-jual-rumah-murah-di-karangale-tepisari-polokarto-sukoharjo</t>
  </si>
  <si>
    <t>Perum Peni</t>
  </si>
  <si>
    <t>8RXH+HF9, Sawah, Bulakrejo, Kec. Sukoharjo, Kabupaten Sukoharjo, Jawa Tengah 57551</t>
  </si>
  <si>
    <t>Sawah, Bulakrejo, Kec. Sukoharjo, Kabupaten Sukoharjo</t>
  </si>
  <si>
    <t>https://maps.google.com/?cid=0x0:0x9f47d9f537d234ed</t>
  </si>
  <si>
    <t>Perumahan Griya Alta Mutiara Sukoharjo</t>
  </si>
  <si>
    <t>Unnamed Road, Sawah, Bulakan, Kec. Sukoharjo, Kabupaten Sukoharjo, Jawa Tengah 57551</t>
  </si>
  <si>
    <t>Sawah, Bulakan, Kec. Sukoharjo, Kabupaten Sukoharjo</t>
  </si>
  <si>
    <t>https://maps.google.com/?cid=0x0:0xf25ab713807f171a</t>
  </si>
  <si>
    <t>Perumahan Pondok Baru Permai Bulakrejo, Sukoharjo</t>
  </si>
  <si>
    <t>8RQJ+C79, Perumahan pondok baru permai bulakrejo no 9, Sawah, Bulakrejo, Kec. Sukoharjo, Kabupaten Sukoharjo, Jawa Tengah 57551</t>
  </si>
  <si>
    <t>Perumahan pondok baru permai bulakrejo no 9, Sawah, Bulakrejo, Kec. Sukoharjo, Kabupaten Sukoharjo</t>
  </si>
  <si>
    <t>https://maps.google.com/?cid=0x0:0xacadbf2cda5ef2b5</t>
  </si>
  <si>
    <t>GRANDRESIDENCE 2B</t>
  </si>
  <si>
    <t>CQX2+R8M, Dusun I, Singopuran, Kec. Kartasura, Kabupaten Sukoharjo, Jawa Tengah 57164</t>
  </si>
  <si>
    <t>https://maps.google.com/?cid=0x0:0xb22f9189e7a04264</t>
  </si>
  <si>
    <t>Teratai Residence</t>
  </si>
  <si>
    <t>CV32+8F5, Jl. Pramuka, Sawah, Wirun, Kec. Mojolaban, Kabupaten Sukoharjo, Jawa Tengah 57554</t>
  </si>
  <si>
    <t>Jl. Pramuka, Sawah, Wirun, Kec. Mojolaban, Kabupaten Sukoharjo</t>
  </si>
  <si>
    <t>https://maps.google.com/?cid=0x0:0xa00f06f5ce52486e</t>
  </si>
  <si>
    <t>Perumahan Permata Baki</t>
  </si>
  <si>
    <t>PERMATA, Jl. Tegalan, Baki Duwur, Menuran, Kec. Baki, Kabupaten Sukoharjo, Jawa Tengah 57556</t>
  </si>
  <si>
    <t>Jl. Tegalan, Baki Duwur, Menuran, Kec. Baki, Kabupaten Sukoharjo</t>
  </si>
  <si>
    <t>https://maps.google.com/?cid=0x0:0xbdfdc05771478355</t>
  </si>
  <si>
    <t>Perumahan Griya Pangestu Daleman Baki Sukoharjo</t>
  </si>
  <si>
    <t>9QJ6+PPC, Unnamed Road, Rw. VIII, Jetis, Kec. Baki, Kabupaten Sukoharjo, Jawa Tengah 57556</t>
  </si>
  <si>
    <t>Unnamed Road, Rw. VIII, Jetis, Kec. Baki, Kabupaten Sukoharjo</t>
  </si>
  <si>
    <t>https://maps.google.com/?cid=0x0:0xe2312f489adf57f4</t>
  </si>
  <si>
    <t>Griya Bhina Karya Menuran</t>
  </si>
  <si>
    <t>9QPG+JGF, Unnamed Road, Tinggen, Menuran, Kec. Baki, Kabupaten Sukoharjo, Jawa Tengah 57556</t>
  </si>
  <si>
    <t>Unnamed Road, Tinggen, Menuran, Kec. Baki, Kabupaten Sukoharjo</t>
  </si>
  <si>
    <t>https://maps.google.com/?cid=0x0:0x1eec501331399f23</t>
  </si>
  <si>
    <t>Podomoro Residence</t>
  </si>
  <si>
    <t>CQ88+76C, Jl. Waru-Gentan, Dusun II, Waru, Kec. Baki, Kabupaten Sukoharjo, Jawa Tengah 57556</t>
  </si>
  <si>
    <t>Jl. Waru-Gentan, Dusun II, Waru, Kec. Baki, Kabupaten Sukoharjo</t>
  </si>
  <si>
    <t>https://maps.google.com/?cid=0x0:0xa110325bd88a8afa</t>
  </si>
  <si>
    <t>https://www.rumah123.com/venue/podomoro-residence-vcm4270/</t>
  </si>
  <si>
    <t>Perumahan Pondok Baru Permai Purbayan I</t>
  </si>
  <si>
    <t>CQGG+4HM, Dusun I, Purbayan, Kec. Baki, Kabupaten Sukoharjo, Jawa Tengah 57556</t>
  </si>
  <si>
    <t>Dusun I, Purbayan, Kec. Baki, Kabupaten Sukoharjo</t>
  </si>
  <si>
    <t>https://maps.google.com/?cid=0x0:0xeef65887edf66416</t>
  </si>
  <si>
    <t>https://www.pinhome.id/dijual/rumah-sekunder/unit/dijual-rumah-lingkungan-asri-dekat-lapangan-baki-di-perum-pondok-baru-permai-gentan</t>
  </si>
  <si>
    <t>Perum Griyo Jombor</t>
  </si>
  <si>
    <t>8RJV+WGG, Jl. Letjend Sujono Humardani, Gabahan, Jombor, Kec. Bendosari, Kabupaten Sukoharjo, Jawa Tengah 57521</t>
  </si>
  <si>
    <t>Jl. Letjend Sujono Humardani, Gabahan, Jombor, Kec. Bendosari, Kabupaten Sukoharjo</t>
  </si>
  <si>
    <t>https://maps.google.com/?cid=0x0:0xc79ebbb046424a0</t>
  </si>
  <si>
    <t>Griya Almas Residence</t>
  </si>
  <si>
    <t>8RPM+3F6, Jl. Abu Tholib Sastrotenoyo, walang, Jombor, Kec. Bendosari, Kabupaten Sukoharjo, Jawa Tengah 57521</t>
  </si>
  <si>
    <t>Jl. Abu Tholib Sastrotenoyo, walang, Jombor, Kec. Bendosari, Kabupaten Sukoharjo</t>
  </si>
  <si>
    <t>https://maps.google.com/?cid=0x0:0xa3efb455fd27390e</t>
  </si>
  <si>
    <t>Griya Pratama Jombor 1</t>
  </si>
  <si>
    <t>8RJR+HR5, Jl. Fortuna, RT.3/RW.8, Gadingan, Jombor, Kec. Bendosari, Kabupaten Sukoharjo, Jawa Tengah 57521</t>
  </si>
  <si>
    <t>Jl. Fortuna, RT.3/RW.8, Gadingan, Jombor, Kec. Bendosari, Kabupaten Sukoharjo</t>
  </si>
  <si>
    <t>https://maps.google.com/?cid=0x0:0x1e167ed77bf3c230</t>
  </si>
  <si>
    <t>Griya Pratama Nandan SKH</t>
  </si>
  <si>
    <t>8RPQ+8FM, Jl. Griya Teratai Permai, Gadingan, Jombor, Kec. Bendosari, Kabupaten Sukoharjo, Jawa Tengah 57521</t>
  </si>
  <si>
    <t>Jl. Griya Teratai Permai, Gadingan, Jombor, Kec. Bendosari, Kabupaten Sukoharjo</t>
  </si>
  <si>
    <t>https://maps.google.com/?cid=0x0:0xe70b9fa5eaf61505</t>
  </si>
  <si>
    <t>Perumahan GENTAN PERMAI Desa KUMBULAN, KEC. BENDOSARI, KAB. SUKOHARJO</t>
  </si>
  <si>
    <t>9V27+69F, Sugihan, Gentan, Kec. Bendosari, Kabupaten Sukoharjo, Jawa Tengah 57528</t>
  </si>
  <si>
    <t>Sugihan, Gentan, Kec. Bendosari, Kabupaten Sukoharjo</t>
  </si>
  <si>
    <t>https://maps.google.com/?cid=0x0:0xf4db838332ee1ce5</t>
  </si>
  <si>
    <t>Grand Arya Village</t>
  </si>
  <si>
    <t>8RXP+QX3, Klampis Rejo, Sidorejo, Kec. Bendosari, Kabupaten Sukoharjo, Jawa Tengah 57527</t>
  </si>
  <si>
    <t>Klampis Rejo, Sidorejo, Kec. Bendosari, Kabupaten Sukoharjo</t>
  </si>
  <si>
    <t>https://maps.google.com/?cid=0x0:0xf1e3bbfcce8614ba</t>
  </si>
  <si>
    <t>https://www.pinhome.id/dijual/rumah-sekunder/unit/dijual-rumah-di-solo-sukoharjo</t>
  </si>
  <si>
    <t>Griya Pak D suroto</t>
  </si>
  <si>
    <t>8V58+V4G, Jatirejo, Mulur, Kec. Bendosari, Kabupaten Sukoharjo, Jawa Tengah 57528</t>
  </si>
  <si>
    <t>Jatirejo, Mulur, Kec. Bendosari, Kabupaten Sukoharjo</t>
  </si>
  <si>
    <t>https://maps.google.com/?cid=0x0:0x46cfd6a203321dda</t>
  </si>
  <si>
    <t>Auleea Residence</t>
  </si>
  <si>
    <t>CQ95+6QH, Saripan, Mayang, Kec. Gatak, Kabupaten Sukoharjo, Jawa Tengah 57557</t>
  </si>
  <si>
    <t>Saripan, Mayang, Kec. Gatak, Kabupaten Sukoharjo</t>
  </si>
  <si>
    <t>https://maps.google.com/?cid=0x0:0xdfea2d2e64a8e535</t>
  </si>
  <si>
    <t>https://marketdeals.id/product/rumah-siap-huni-perumahan-auleea-residence-sukoharjo/</t>
  </si>
  <si>
    <t>Perumahan D'Trosemi</t>
  </si>
  <si>
    <t>Brante, Trosemi, Kec. Gatak, Kabupaten Sukoharjo, Jawa Tengah 57557</t>
  </si>
  <si>
    <t>https://maps.google.com/?cid=0x0:0xbab97d102a654f5c</t>
  </si>
  <si>
    <t>PERUMAHAN CITRA MAYANG ASRI</t>
  </si>
  <si>
    <t>Area Sawah Dan Perkebunan, Mayang, Kec. Gatak, Kabupaten Sukoharjo, Jawa Tengah 57557</t>
  </si>
  <si>
    <t>Mayang, Kec. Gatak, Kabupaten Sukoharjo</t>
  </si>
  <si>
    <t>https://maps.google.com/?cid=0x0:0x3a6bd006585925bd</t>
  </si>
  <si>
    <t>Perumahan D'Trosemi Blok B-26</t>
  </si>
  <si>
    <t>https://maps.google.com/?cid=0x0:0x436fbe3bb8409f6b</t>
  </si>
  <si>
    <t>Sultan Residence Manang</t>
  </si>
  <si>
    <t>CQ4Q+JR2, Unnamed Road, Dusun II, Manang, Kec. Grogol, Kabupaten Sukoharjo, Jawa Tengah 57552</t>
  </si>
  <si>
    <t>Unnamed Road, Dusun II, Manang, Kec. Grogol, Kabupaten Sukoharjo</t>
  </si>
  <si>
    <t>https://maps.google.com/?cid=0x0:0xd588a2b84789bb84</t>
  </si>
  <si>
    <t>Perumahan Ottawa Telukan</t>
  </si>
  <si>
    <t>9RG9+HM8, Jl. Elang No.D 20, Dusun I, Telukan, Kec. Grogol, Kabupaten Sukoharjo, Jawa Tengah 57552</t>
  </si>
  <si>
    <t>Jl. Elang No.D 20, Dusun I, Telukan, Kec. Grogol, Kabupaten Sukoharjo</t>
  </si>
  <si>
    <t>https://maps.google.com/?cid=0x0:0xe346e6ed518615dd</t>
  </si>
  <si>
    <t>https://sevibu.com/property/rumah-dijual-di-perum-ottawa-telukan-grogol-sukoharjo-murah-nego/</t>
  </si>
  <si>
    <t>Perumahan Dinar Residence</t>
  </si>
  <si>
    <t>CPMW+6J4, Jl. Soditan Indah, Gowanan Lor, RT.02/RW.01, Ngemplak, Kec. Kartasura, Kabupaten Sukoharjo, Jawa Tengah 57163</t>
  </si>
  <si>
    <t>Jl. Soditan Indah, Gowanan Lor, RT.02/RW.01, Ngemplak, Kec. Kartasura, Kabupaten Sukoharjo</t>
  </si>
  <si>
    <t>https://maps.google.com/?cid=0x0:0x6038a7b069552c25</t>
  </si>
  <si>
    <t>https://www.pinhome.id/dijual/rumah-sekunder/unit/dijual-rumah-hunian-nyaman-di-gentan-100-m-ke-gentan-di-dinar-residence-purbayan</t>
  </si>
  <si>
    <t>Villa Kemasan Kartasura</t>
  </si>
  <si>
    <t>CPPR+XPJ, Kemasan, Ngadirejo, Kec. Kartasura, Kabupaten Sukoharjo, Jawa Tengah 57163</t>
  </si>
  <si>
    <t>Kemasan, Ngadirejo, Kec. Kartasura, Kabupaten Sukoharjo</t>
  </si>
  <si>
    <t>https://maps.google.com/?cid=0x0:0x8540b8955b4feb78</t>
  </si>
  <si>
    <t>Mirza residence</t>
  </si>
  <si>
    <t>CPPW+RPC, Gg. Dondong, Wirorejan, Ngadirejo, Kec. Kartasura, Kabupaten Sukoharjo, Jawa Tengah 57163</t>
  </si>
  <si>
    <t>Gg. Dondong, Wirorejan, Ngadirejo, Kec. Kartasura, Kabupaten Sukoharjo</t>
  </si>
  <si>
    <t>https://maps.google.com/?cid=0x0:0x79d5105b848d0d43</t>
  </si>
  <si>
    <t>Perum. Griya Permata Asri</t>
  </si>
  <si>
    <t>FP4X+366, Dusun I, Singopuran, Kec. Kartasura, Kabupaten Sukoharjo, Jawa Tengah 57164</t>
  </si>
  <si>
    <t>https://maps.google.com/?cid=0x0:0xd8e971fbebcb6102</t>
  </si>
  <si>
    <t>https://web.facebook.com/groups/jualbelitanahdanrumahmurah/posts/1615875718967703/?_rdc=1&amp;_rdr#</t>
  </si>
  <si>
    <t>Safira Kartasura - Perumahan Strategis Solo</t>
  </si>
  <si>
    <t>https://maps.google.com/?cid=0x0:0xd09eec3ac8a655c2</t>
  </si>
  <si>
    <t>https://safirakartasura.com/</t>
  </si>
  <si>
    <t>Perum Griya Mahkota</t>
  </si>
  <si>
    <t>FP3M+G6H, Dusun I, Wirogunan, Kec. Kartasura, Kabupaten Sukoharjo, Jawa Tengah 57166</t>
  </si>
  <si>
    <t>https://maps.google.com/?cid=0x0:0x3dfa1f787c0a6e11</t>
  </si>
  <si>
    <t>Perumahan Edelweis</t>
  </si>
  <si>
    <t>FP5J+Q2C, Dusun II, Wirogunan, Kec. Kartasura, Kabupaten Sukoharjo, Jawa Tengah 57166</t>
  </si>
  <si>
    <t>https://maps.google.com/?cid=0x0:0x95ad93dfe9c3c80f</t>
  </si>
  <si>
    <t>https://web.facebook.com/p/Perumahan-Griya-Edelweis-Joho-dan-Edelweis-Baru-100064147800520/?locale=id_ID&amp;_rdc=1&amp;_rdr#</t>
  </si>
  <si>
    <t>Perumahan Azalia</t>
  </si>
  <si>
    <t>CPWG+WMP, Dusun I, Pucangan, Kec. Kartasura, Kabupaten Sukoharjo, Jawa Tengah 57168</t>
  </si>
  <si>
    <t>https://maps.google.com/?cid=0x0:0xa5164914c332f745</t>
  </si>
  <si>
    <t>HARITA RESIDENCE WIROGUNAN</t>
  </si>
  <si>
    <t>Dusun I, Wirogunan, Kec. Kartasura, Kabupaten Sukoharjo, Jawa Tengah 57166</t>
  </si>
  <si>
    <t>Wirogunan, Kec. Kartasura, Kabupaten Sukoharjo</t>
  </si>
  <si>
    <t>https://maps.google.com/?cid=0x0:0x3ea7644fde5932e5</t>
  </si>
  <si>
    <t>https://www.rumah123.com/properti/sukoharjo/hos13580463/</t>
  </si>
  <si>
    <t>Perumahan Griya Pertiwi Indah</t>
  </si>
  <si>
    <t>Pucangan, Kartasura, Dusun II, Pucangan, Sukoharjo, Kabupaten Sukoharjo, Jawa Tengah 57168</t>
  </si>
  <si>
    <t>Kartasura, Dusun II, Pucangan, Sukoharjo, Kabupaten Sukoharjo</t>
  </si>
  <si>
    <t>https://maps.google.com/?cid=0x0:0xdcb506790d96de81</t>
  </si>
  <si>
    <t>https://www.pinhome.id/dijual/rumah-sekunder/unit/dijual-rumah-di-jl-griya-pertiwi-indah-no-a21</t>
  </si>
  <si>
    <t>Perumahan Laban Permai Tahap 1</t>
  </si>
  <si>
    <t>Unnamed Road, Sawah, Laban, Kec. Mojolaban, Kabupaten Sukoharjo, Jawa Tengah 57554</t>
  </si>
  <si>
    <t>https://maps.google.com/?cid=0x0:0xe22074a1eb5d83d7</t>
  </si>
  <si>
    <t>Perumahan Kavling</t>
  </si>
  <si>
    <t>9VRC+R4F, Rw. 7, Bekonang, Kec. Mojolaban, Kabupaten Sukoharjo, Jawa Tengah 57554</t>
  </si>
  <si>
    <t>Rw. 7, Bekonang, Kec. Mojolaban, Kabupaten Sukoharjo</t>
  </si>
  <si>
    <t>https://maps.google.com/?cid=0x0:0x1c4a3557e3947c5</t>
  </si>
  <si>
    <t>Perumahan Grand Samila</t>
  </si>
  <si>
    <t>9VX5+3CX, Sawah, Wirun, Kec. Mojolaban, Kabupaten Sukoharjo, Jawa Tengah 57554</t>
  </si>
  <si>
    <t>https://maps.google.com/?cid=0x0:0xdc79737ec73719e8</t>
  </si>
  <si>
    <t>Madina Asri Gadingan</t>
  </si>
  <si>
    <t>Jalan Ngentak RT.: 02/RW.: 04, Rw. 4, Gadingan, Kec. Mojolaban, Kabupaten Sukoharjo, Jawa Tengah 57554</t>
  </si>
  <si>
    <t>Rw. 4, Gadingan, Kec. Mojolaban, Kabupaten Sukoharjo</t>
  </si>
  <si>
    <t>https://maps.google.com/?cid=0x0:0xef76ad1cada0c056</t>
  </si>
  <si>
    <t>Perum Graha Harmony Nguter</t>
  </si>
  <si>
    <t>7V3F+GQM, Dusun II, Nguter, Kec. Nguter, Kabupaten Sukoharjo, Jawa Tengah 57571</t>
  </si>
  <si>
    <t>Dusun II, Nguter, Kec. Nguter, Kabupaten Sukoharjo</t>
  </si>
  <si>
    <t>https://maps.google.com/?cid=0x0:0x82d6a056c5968367</t>
  </si>
  <si>
    <t>Perum Sayekti Residence</t>
  </si>
  <si>
    <t>9W93+PM2, Unnamed Road, Dua, Polokarto, Kec. Polokarto, Kabupaten Sukoharjo, Jawa Tengah 57555</t>
  </si>
  <si>
    <t>Unnamed Road, Dua, Polokarto, Kec. Polokarto, Kabupaten Sukoharjo</t>
  </si>
  <si>
    <t>https://maps.google.com/?cid=0x0:0xceb213412b765707</t>
  </si>
  <si>
    <t>https://web.facebook.com/groups/259770142043210/posts/1221844615835753/?_rdc=1&amp;_rdr#</t>
  </si>
  <si>
    <t>Perumahan GRAHA PERKASA</t>
  </si>
  <si>
    <t>9VCR+C78, Unnamed Road, Sangiran, Mranggen, Kec. Polokarto, Kabupaten Sukoharjo, Jawa Tengah 57513</t>
  </si>
  <si>
    <t>Unnamed Road, Sangiran, Mranggen, Kec. Polokarto, Kabupaten Sukoharjo</t>
  </si>
  <si>
    <t>https://maps.google.com/?cid=0x0:0x24528427df571733</t>
  </si>
  <si>
    <t>ALKHA RESIDENCE - KEMASAN POLOKARTO</t>
  </si>
  <si>
    <t>8VWQ+VF7, Ngasem, Kemasan, Kec. Polokarto, Kabupaten Sukoharjo, Jawa Tengah 57555</t>
  </si>
  <si>
    <t>Ngasem, Kemasan, Kec. Polokarto, Kabupaten Sukoharjo</t>
  </si>
  <si>
    <t>https://maps.google.com/?cid=0x0:0x9efb7a698e80f74f</t>
  </si>
  <si>
    <t>Foresta residence</t>
  </si>
  <si>
    <t>9W5J+3JG, Jl. Polokarto-Mojolaban, Tiga, Polokarto, Kec. Polokarto, Kabupaten Sukoharjo, Jawa Tengah 57555</t>
  </si>
  <si>
    <t>Jl. Polokarto-Mojolaban, Tiga, Polokarto, Kec. Polokarto, Kabupaten Sukoharjo</t>
  </si>
  <si>
    <t>https://maps.google.com/?cid=0x0:0xcee2327fbffb23ca</t>
  </si>
  <si>
    <t>Perumahan Syariah Al Birru Residence</t>
  </si>
  <si>
    <t>9VJM+785 Ke, Sawah, Wonorejo, Kec. Polokarto, Kabupaten Sukoharjo, Jawa Tengah 57555</t>
  </si>
  <si>
    <t>Sawah, Wonorejo, Kec. Polokarto, Kabupaten Sukoharjo</t>
  </si>
  <si>
    <t>https://maps.google.com/?cid=0x0:0x8321be997a14dc22</t>
  </si>
  <si>
    <t>Perum Queen Regency 2 Sukoharjo</t>
  </si>
  <si>
    <t>Jl. Dr. Supomo, Kradenan, Sukoharjo, Kec. Sukoharjo, Kabupaten Sukoharjo, Jawa Tengah 57512</t>
  </si>
  <si>
    <t>Kradenan, Sukoharjo, Kec. Sukoharjo, Kabupaten Sukoharjo</t>
  </si>
  <si>
    <t>https://maps.google.com/?cid=0x0:0xdbf23af83bc0a1a1</t>
  </si>
  <si>
    <t>https://www.instagram.com/washarjayaproperty/p/DB2p4eYPwwp/?img_index=1</t>
  </si>
  <si>
    <t>Malewa Grand Residence Sukoharjo</t>
  </si>
  <si>
    <t>8R7P+WJX, Jl. Bakung, Sawah, Joho, Kec. Sukoharjo, Kabupaten Sukoharjo, Jawa Tengah 57513</t>
  </si>
  <si>
    <t>Jl. Bakung, Sawah, Joho, Kec. Sukoharjo, Kabupaten Sukoharjo</t>
  </si>
  <si>
    <t>https://maps.google.com/?cid=0x0:0xba4ef548ab94ca86</t>
  </si>
  <si>
    <t>https://solorayaproperty.com/properti/25/malewa-grand-residence-/</t>
  </si>
  <si>
    <t>Perumahan Griya Gayam</t>
  </si>
  <si>
    <t>Jl. DR. Sutomo No.826, Sawah, Gayam, Kec. Sukoharjo, Kabupaten Sukoharjo, Jawa Tengah 57514</t>
  </si>
  <si>
    <t>https://maps.google.com/?cid=0x0:0xf1771aeb469db9d</t>
  </si>
  <si>
    <t>Perumahan nDalem Asri 2 Sukoharjo</t>
  </si>
  <si>
    <t>Sumedangan, Gentan, Kec. Bendosari, Kabupaten Sukoharjo, Jawa Tengah 57528</t>
  </si>
  <si>
    <t>Gentan, Kec. Bendosari, Kabupaten Sukoharjo</t>
  </si>
  <si>
    <t>https://maps.google.com/?cid=0x0:0x332afde062a52a29</t>
  </si>
  <si>
    <t>https://www.kompas.com/properti/read/2023/02/17/210000521/dekat-solo-nih-pilihan-rumah-murah-di-sukoharjo-harga-rp-150-jutaan-i#:~:text=3.%20Ndalem%20Asri%202,luas%20lahan%2060%20meter%20persegi.</t>
  </si>
  <si>
    <t>Perumahan Gandekan Makmur</t>
  </si>
  <si>
    <t>9V7W+48W, Padasan, Dipan, Mranggen, Kec. Polokarto, Kabupaten Sukoharjo, Jawa Tengah 57513</t>
  </si>
  <si>
    <t>Padasan, Dipan, Mranggen, Kec. Polokarto, Kabupaten Sukoharjo</t>
  </si>
  <si>
    <t>https://maps.google.com/?cid=0x0:0xb56bb01e4c5e6a2e</t>
  </si>
  <si>
    <t>PERUMAHAN GRIYA PRATAMA KUJON 02</t>
  </si>
  <si>
    <t>Jatirejo, Mulur, Kec. Bendosari, Kabupaten Sukoharjo, Jawa Tengah 57528</t>
  </si>
  <si>
    <t>Mulur, Kec. Bendosari, Kabupaten Sukoharjo</t>
  </si>
  <si>
    <t>https://maps.google.com/?cid=0x0:0x4f4ff749fa5c8be2</t>
  </si>
  <si>
    <t>https://web.facebook.com/permalink.php/?story_fbid=811634073859930&amp;id=100050400356144&amp;locale=ml_IN&amp;_rdc=1&amp;_rdr#</t>
  </si>
  <si>
    <t>Perumahan TP Abadi Mandan</t>
  </si>
  <si>
    <t>7RRV+3HW Anggur All In One, Balusan, Mandan, Kec. Sukoharjo, Kabupaten Sukoharjo, Jawa Tengah 57516</t>
  </si>
  <si>
    <t>Balusan, Mandan, Kec. Sukoharjo, Kabupaten Sukoharjo</t>
  </si>
  <si>
    <t>https://maps.google.com/?cid=0x0:0x5f8431bde161c882</t>
  </si>
  <si>
    <t>https://rumaindo.com/properti/rumah-subsisidi-modern-dekat-kantor-dprd-mandan-sukoharjo-ri-642106657</t>
  </si>
  <si>
    <t>Perum Puri Asri</t>
  </si>
  <si>
    <t>Tambak, Mandan, Kec. Sukoharjo, Kabupaten Sukoharjo, Jawa Tengah 57516</t>
  </si>
  <si>
    <t>Mandan, Kec. Sukoharjo, Kabupaten Sukoharjo</t>
  </si>
  <si>
    <t>https://maps.google.com/?cid=0x0:0x5cc94fcd3823b299</t>
  </si>
  <si>
    <t>https://www.pinhome.id/dijual/rumah-sekunder/unit/dijual-rumah-di-perum-puri-asri-mandan-sukoharjo</t>
  </si>
  <si>
    <t>Perumahan Cakrawala Utama Residence 2</t>
  </si>
  <si>
    <t>Jarakan, Mandan, Kec. Sukoharjo, Kabupaten Sukoharjo, Jawa Tengah 57551</t>
  </si>
  <si>
    <t>https://maps.google.com/?cid=0x0:0x67a1552069d808dc</t>
  </si>
  <si>
    <t>Taman Mutiara Land Baki</t>
  </si>
  <si>
    <t>Jl. Mawar, Kebon, Menuran, Kec. Baki, Kabupaten Sukoharjo, Jawa Tengah 57556</t>
  </si>
  <si>
    <t>Kebon, Menuran, Kec. Baki, Kabupaten Sukoharjo</t>
  </si>
  <si>
    <t>https://maps.google.com/?cid=0x0:0x17114e2eeb03adf4</t>
  </si>
  <si>
    <t>PANGESTU RESIDENCE</t>
  </si>
  <si>
    <t>CQ25+296, Jl. Gawok, Sawah, Jati, Kec. Gatak, Kabupaten Sukoharjo, Jawa Tengah 57557</t>
  </si>
  <si>
    <t>Jl. Gawok, Sawah, Jati, Kec. Gatak, Kabupaten Sukoharjo</t>
  </si>
  <si>
    <t>https://maps.google.com/?cid=0x0:0x95ce78eb475e93f6</t>
  </si>
  <si>
    <t>https://www.pinhome.id/dijual/rumah-sekunder/unit/dijual-rumah-di-jalan-ovensari</t>
  </si>
  <si>
    <t>Griya Kreatif Mamah Enny</t>
  </si>
  <si>
    <t>CQMH+XP8, Kuyudan, RT.5/RW.5, Dusun II, Makamhaji, Kec. Kartasura, Kabupaten Sukoharjo, Jawa Tengah 57161</t>
  </si>
  <si>
    <t>Kuyudan, RT.5/RW.5, Dusun II, Makamhaji, Kec. Kartasura, Kabupaten Sukoharjo</t>
  </si>
  <si>
    <t>https://maps.google.com/?cid=0x0:0xf91e211f75858366</t>
  </si>
  <si>
    <t>Hadi Sukirno RESIDENCE</t>
  </si>
  <si>
    <t>CQR3+3CJ, Gg. Semangka, Keden, Ngadirejo, Kec. Kartasura, Kabupaten Sukoharjo, Jawa Tengah 57163</t>
  </si>
  <si>
    <t>Gg. Semangka, Keden, Ngadirejo, Kec. Kartasura, Kabupaten Sukoharjo</t>
  </si>
  <si>
    <t>https://maps.google.com/?cid=0x0:0xaad4d550da680ece</t>
  </si>
  <si>
    <t>Perumahan Marison blok A24</t>
  </si>
  <si>
    <t>9W94+6QV, Dua, Polokarto, Kec. Polokarto, Kabupaten Sukoharjo, Jawa Tengah 57555</t>
  </si>
  <si>
    <t>Dua, Polokarto, Kec. Polokarto, Kabupaten Sukoharjo</t>
  </si>
  <si>
    <t>https://maps.google.com/?cid=0x0:0x67d817f3472ece47</t>
  </si>
  <si>
    <t>Nawasena Village Toriyo</t>
  </si>
  <si>
    <t>8VG5+822, Toriyo, Bekonang, Kec. Bendosari, Kabupaten Sukoharjo, Jawa Tengah</t>
  </si>
  <si>
    <t>https://maps.google.com/?cid=0x0:0xfa4972023235f3d2</t>
  </si>
  <si>
    <t>https://www.lamudi.co.id/jual/jawa-tengah/sukoharjo/nawasena-village-toriyo-sukoharjo-171220399797/</t>
  </si>
  <si>
    <t>Villa Christopher</t>
  </si>
  <si>
    <t>8R3Q+GGX, Pandowo, RT.1/RW.6, Gronong, Joho, Kec. Sukoharjo, Kabupaten Sukoharjo, Jawa Tengah 57513</t>
  </si>
  <si>
    <t>Pandowo, RT.1/RW.6, Gronong, Joho, Kec. Sukoharjo, Kabupaten Sukoharjo</t>
  </si>
  <si>
    <t>https://maps.google.com/?cid=0x0:0x447854af61716c26</t>
  </si>
  <si>
    <t>Yasmin Garden</t>
  </si>
  <si>
    <t>Carikan, Sukoharjo, Kec. Sukoharjo, Kabupaten Sukoharjo, Jawa Tengah 57512</t>
  </si>
  <si>
    <t>Sukoharjo, Kec. Sukoharjo, Kabupaten Sukoharjo</t>
  </si>
  <si>
    <t>https://maps.google.com/?cid=0x0:0xf0d9c62e16630647</t>
  </si>
  <si>
    <t>ROYAL ARTERIA, Cluster dengan Akses Jalan Lebar di Sukoharjo</t>
  </si>
  <si>
    <t>8RGJ+QVW, Jl. Pramuka, Tanjungsari, Sukoharjo, Kec. Sukoharjo, Kabupaten Sukoharjo, Jawa Tengah 57512</t>
  </si>
  <si>
    <t>Jl. Pramuka, Tanjungsari, Sukoharjo, Kec. Sukoharjo, Kabupaten Sukoharjo</t>
  </si>
  <si>
    <t>https://maps.google.com/?cid=0x0:0xe8fadc361a69ef07</t>
  </si>
  <si>
    <t>Perumahan Syariah Jarakan, Mandan, Sukoharjo</t>
  </si>
  <si>
    <t>7RVM+J9M, Unnamed Road, Jarakan, Mandan, Sukoharjo, Sukoharjo Regency, Central Java 57516</t>
  </si>
  <si>
    <t>Unnamed Road, Jarakan, Mandan, Sukoharjo, Sukoharjo Regency</t>
  </si>
  <si>
    <t>https://maps.google.com/?cid=0x0:0x291ec1302a88268c</t>
  </si>
  <si>
    <t>D'Cozy Residence</t>
  </si>
  <si>
    <t>D'Cozy Residence, Sawah, Jati, Kec. Gatak, Kabupaten Sukoharjo, Jawa Tengah 57557</t>
  </si>
  <si>
    <t>Sawah, Jati, Kec. Gatak, Kabupaten Sukoharjo</t>
  </si>
  <si>
    <t>https://maps.google.com/?cid=0x0:0xe94bc48d58ebf34b</t>
  </si>
  <si>
    <t>https://www.pinhome.id/dijual/rumah-baru/mahanten-dcozy-residence</t>
  </si>
  <si>
    <t>Perumahan Kuantan Regency Solo Baru</t>
  </si>
  <si>
    <t>Jl. Duren No.15, Dusun 2, Gedangan, Kec. Grogol, Kabupaten Sukoharjo, Jawa Tengah 57552</t>
  </si>
  <si>
    <t>https://maps.google.com/?cid=0x0:0xad3f33edf30428a7</t>
  </si>
  <si>
    <t>Perumahan Griya Kuantan Gonilan</t>
  </si>
  <si>
    <t>FQ26+QVM, Jl. Rajawali Raya, Geduren, Gonilan, Kec. Kartasura, Kabupaten Sukoharjo, Jawa Tengah 57169</t>
  </si>
  <si>
    <t>Jl. Rajawali Raya, Geduren, Gonilan, Kec. Kartasura, Kabupaten Sukoharjo</t>
  </si>
  <si>
    <t>https://maps.google.com/?cid=0x0:0x52a5aefc48f700b4</t>
  </si>
  <si>
    <t>Perumahan Griya Putra Asri 2 combongan</t>
  </si>
  <si>
    <t>8R96+67Q, Sawah, Combongan, Kec. Sukoharjo, Kabupaten Sukoharjo, Jawa Tengah 57519</t>
  </si>
  <si>
    <t>https://maps.google.com/?cid=0x0:0xd41e928a0f918898</t>
  </si>
  <si>
    <t>Griya Putra Utama Combongan 3</t>
  </si>
  <si>
    <t>8R89+963, Sawah, Combongan, Kec. Sukoharjo, Kabupaten Sukoharjo, Jawa Tengah 57519</t>
  </si>
  <si>
    <t>https://maps.google.com/?cid=0x0:0x5e484b1cd719e69d</t>
  </si>
  <si>
    <t>Perumahan Graha Sejahtera Dukuh 1</t>
  </si>
  <si>
    <t>8QPW+R29, Kabrengan, Dukuh, Kec. Sukoharjo, Kabupaten Sukoharjo, Jawa Tengah 57524</t>
  </si>
  <si>
    <t>Kabrengan, Dukuh, Kec. Sukoharjo, Kabupaten Sukoharjo</t>
  </si>
  <si>
    <t>https://maps.google.com/?cid=0x0:0x14d35582075643a7</t>
  </si>
  <si>
    <t>https://www.rumah123.com/properti/sukoharjo/hos16919896/</t>
  </si>
  <si>
    <t>Griya Mutiara Jombor Indah B1</t>
  </si>
  <si>
    <t>8RPR+3VH, Gadingan, Jombor, Kec. Bendosari, Kabupaten Sukoharjo, Jawa Tengah 57521</t>
  </si>
  <si>
    <t>Gadingan, Jombor, Kec. Bendosari, Kabupaten Sukoharjo</t>
  </si>
  <si>
    <t>https://maps.google.com/?cid=0x0:0x312760a7f599d6a3</t>
  </si>
  <si>
    <t>Perumahan Vienna Ji-11</t>
  </si>
  <si>
    <t>9RX6+P6Q, Dusun I, Madegondo, Kec. Grogol, Kabupaten Sukoharjo, Jawa Tengah 57552</t>
  </si>
  <si>
    <t>Dusun I, Madegondo, Kec. Grogol, Kabupaten Sukoharjo</t>
  </si>
  <si>
    <t>https://maps.google.com/?cid=0x0:0xba6e5a092b75d2c6</t>
  </si>
  <si>
    <t>Perumahan Sanggrahan Permai (Sangmai)</t>
  </si>
  <si>
    <t>CQGH+8W9, Unnamed Road, Dusun III, Makamhaji, Kartasura, Sukoharjo Regency, Central Java 57161</t>
  </si>
  <si>
    <t>Unnamed Road, Dusun III, Makamhaji, Kartasura, Sukoharjo Regency</t>
  </si>
  <si>
    <t>https://maps.google.com/?cid=0x0:0x2a1ba16094eaeeac</t>
  </si>
  <si>
    <t>Perumahan tower hunian teduh blok D20 Baki kudu</t>
  </si>
  <si>
    <t>Perumahan tower hunian teduh, blok D20, Sawah, Kudu, Kec. Baki, Kabupaten Sukoharjo, Jawa Tengah 57556</t>
  </si>
  <si>
    <t>blok D20, Sawah, Kudu, Kec. Baki, Kabupaten Sukoharjo</t>
  </si>
  <si>
    <t>https://maps.google.com/?cid=0x0:0x809f5614ff4d78da</t>
  </si>
  <si>
    <t>Griya Ageng Sanjaya</t>
  </si>
  <si>
    <t>8RJR+45C, Gadingan, Jombor, Kec. Bendosari, Kabupaten Sukoharjo, Jawa Tengah 57521</t>
  </si>
  <si>
    <t>https://maps.google.com/?cid=0x0:0xd666277dec51d53c</t>
  </si>
  <si>
    <t>Intan Permata residence</t>
  </si>
  <si>
    <t>CQW3+JGH, Dusun III, Singopuran, Kec. Kartasura, Kabupaten Sukoharjo, Jawa Tengah 57164</t>
  </si>
  <si>
    <t>https://maps.google.com/?cid=0x0:0xde7fbff9417f0fce</t>
  </si>
  <si>
    <t>https://www.promex.id/listing/detail/14073/dijual-rumah-cluster-siap-huni-di-perum-intan-permata-kartasura.html</t>
  </si>
  <si>
    <t>Al Kahfi Executive Residence</t>
  </si>
  <si>
    <t>Gg. Pelem Batok No.32, Dusun IV, Kartasura, Kec. Kartasura, Kabupaten Sukoharjo, Jawa Tengah 57169</t>
  </si>
  <si>
    <t>Dusun IV, Kartasura, Kec. Kartasura, Kabupaten Sukoharjo</t>
  </si>
  <si>
    <t>https://maps.google.com/?cid=0x0:0xf1c0a332c6e7b296</t>
  </si>
  <si>
    <t>Griya 1981</t>
  </si>
  <si>
    <t>Jl. H. Muslich No.209, Bancakan, Wonorejo, Kec. Polokarto, Kabupaten Sukoharjo, Jawa Tengah 57555</t>
  </si>
  <si>
    <t>Bancakan, Wonorejo, Kec. Polokarto, Kabupaten Sukoharjo</t>
  </si>
  <si>
    <t>https://maps.google.com/?cid=0x0:0xc7f1e54c6529798c</t>
  </si>
  <si>
    <t>Perum Ndalem Pakujoyo</t>
  </si>
  <si>
    <t>8V54+G8Q, Jl. Pakujoyo, Sawah, Gayam, Kec. Sukoharjo, Kabupaten Sukoharjo, Jawa Tengah 57514</t>
  </si>
  <si>
    <t>Jl. Pakujoyo, Sawah, Gayam, Kec. Sukoharjo, Kabupaten Sukoharjo</t>
  </si>
  <si>
    <t>https://maps.google.com/?cid=0x0:0x289c15fc334ef57a</t>
  </si>
  <si>
    <t>Pondok Indah Wirun</t>
  </si>
  <si>
    <t>CV32+JH5, Jl. Pramuka, Sawah, Wirun, Kec. Mojolaban, Kabupaten Sukoharjo, Jawa Tengah 57554</t>
  </si>
  <si>
    <t>https://maps.google.com/?cid=0x0:0x3ca760dfce7b55eb</t>
  </si>
  <si>
    <t>https://www.rumah123.com/venue/pondok-indah-wirun-vcm23025/</t>
  </si>
  <si>
    <t>Griya Edelweis Solobaru Baki</t>
  </si>
  <si>
    <t>9QQQ+J2Q, Sawah, Kudu, Kec. Baki, Kabupaten Sukoharjo, Jawa Tengah 57556</t>
  </si>
  <si>
    <t>Sawah, Kudu, Kec. Baki, Kabupaten Sukoharjo</t>
  </si>
  <si>
    <t>https://maps.google.com/?cid=0x0:0x4fd1fa1a1b06c388</t>
  </si>
  <si>
    <t>PERUMAHAN GRIYA SEMESTA MENURAN BAKl</t>
  </si>
  <si>
    <t>Sawah, Menuran, Kec. Baki, Kabupaten Sukoharjo, Jawa Tengah</t>
  </si>
  <si>
    <t>https://maps.google.com/?cid=0x0:0xfa7708618bb2b4b3</t>
  </si>
  <si>
    <t>https://www.instagram.com/rumahmurahsoloraya/p/CwcTN_yvdFn/?img_index=1</t>
  </si>
  <si>
    <t>Perumahan Siwal Green Town</t>
  </si>
  <si>
    <t>CQ7H+PV8, Blok A12, Dusun II, Siwal, Kec. Baki, Kabupaten Sukoharjo, Jawa Tengah 57556</t>
  </si>
  <si>
    <t>Blok A12, Dusun II, Siwal, Kec. Baki, Kabupaten Sukoharjo</t>
  </si>
  <si>
    <t>https://maps.google.com/?cid=0x0:0xf08933a1ab6e1762</t>
  </si>
  <si>
    <t>Perumahan Permata Jombor</t>
  </si>
  <si>
    <t>Baru Rt 04/ 07 Jombor 57521, Gadingan, Jombor, Kec. Bendosari, Kabupaten Sukoharjo, Jawa Tengah 57521</t>
  </si>
  <si>
    <t>https://maps.google.com/?cid=0x0:0x40189a46c2ab96b</t>
  </si>
  <si>
    <t>https://www.rumahjogjaindonesia.com/perumahan/permata-jombor.html-0</t>
  </si>
  <si>
    <t>GRIYA PRATAMA V JOMBOR SUKOHARJOgriya pratama</t>
  </si>
  <si>
    <t>8RHX+F9Q, Jl. Pabrik, Gabahan, Jombor, Kec. Bendosari, Kabupaten Sukoharjo, Jawa Tengah 57521</t>
  </si>
  <si>
    <t>Jl. Pabrik, Gabahan, Jombor, Kec. Bendosari, Kabupaten Sukoharjo</t>
  </si>
  <si>
    <t>https://maps.google.com/?cid=0x0:0x68354ed0e077a3ec</t>
  </si>
  <si>
    <t>Perumahan Griya Pratama Jombor 2</t>
  </si>
  <si>
    <t>8RJR+66J, Gadingan, Jombor, Kec. Bendosari, Kabupaten Sukoharjo, Jawa Tengah 57521</t>
  </si>
  <si>
    <t>https://maps.google.com/?cid=0x0:0x912c73dfd6654f21</t>
  </si>
  <si>
    <t>Perumahan Ameera Residence 3</t>
  </si>
  <si>
    <t>Sidorejo, Kec. Bendosari, Kabupaten Sukoharjo, Jawa Tengah 57527</t>
  </si>
  <si>
    <t>Kec. Bendosari, Kabupaten Sukoharjo</t>
  </si>
  <si>
    <t>https://maps.google.com/?cid=0x0:0x7fe5f2f136e0fabc</t>
  </si>
  <si>
    <t>https://www.properti123.com/properti-jual/2410-dijual-cepat-rumahtype-36-70-dengan-dp-0-di-perumahan-ameera-3-residence-sukoharjo-jawa-tengah</t>
  </si>
  <si>
    <t>Perumahan gran royal dungrejo Sidorejo, Bendosari</t>
  </si>
  <si>
    <t>8VQ4+696, Cendana, Sugihan, Kec. Bendosari, Kabupaten Sukoharjo, Jawa Tengah 57527</t>
  </si>
  <si>
    <t>Cendana, Sugihan, Kec. Bendosari, Kabupaten Sukoharjo</t>
  </si>
  <si>
    <t>https://maps.google.com/?cid=0x0:0x55c10b967b955bd6</t>
  </si>
  <si>
    <t>Perumahan Tunas Permata Residence Solo Baru</t>
  </si>
  <si>
    <t>DK Sawahan, RT.002/RW.006, Rw. V, Jetis, Kec. Baki, Kabupaten Sukoharjo, Jawa Tengah 57556</t>
  </si>
  <si>
    <t>RT.002/RW.006, Rw. V, Jetis, Kec. Baki, Kabupaten Sukoharjo</t>
  </si>
  <si>
    <t>https://maps.google.com/?cid=0x0:0xae07b3f4315d493f</t>
  </si>
  <si>
    <t>Kencana Regency</t>
  </si>
  <si>
    <t>Kencana Regency, Dukuh, Trosemi, Kec. Gatak, Kabupaten Sukoharjo, Jawa Tengah 57557</t>
  </si>
  <si>
    <t>https://maps.google.com/?cid=0x0:0xeeb448b6e0e89ec8</t>
  </si>
  <si>
    <t>Perumahan Ameera Residence 1</t>
  </si>
  <si>
    <t>CQ25+29G, Jl. Gawok, Sawah, Jati, Kec. Gatak, Kabupaten Sukoharjo, Jawa Tengah 57557</t>
  </si>
  <si>
    <t>https://maps.google.com/?cid=0x0:0xc2329048797ca0aa</t>
  </si>
  <si>
    <t>https://www.properti123.com/properti-jual/2760-dijual-cepat-rumah-type-40-70-dp-0-di-perumahan-ameera-1-residence-sukoharjo-jawa-tengah</t>
  </si>
  <si>
    <t>perumahan puri chantika trangsan</t>
  </si>
  <si>
    <t>CP8Q+2FJ, Dusun II, Luwang, Kec. Gatak, Kabupaten Sukoharjo, Jawa Tengah 57557</t>
  </si>
  <si>
    <t>Dusun II, Luwang, Kec. Gatak, Kabupaten Sukoharjo</t>
  </si>
  <si>
    <t>https://maps.google.com/?cid=0x0:0xd5820de81d044fe7</t>
  </si>
  <si>
    <t>Perumahan telukan</t>
  </si>
  <si>
    <t>Jl. Tunggorono No.G.50, Dusun I, Telukan, Kec. Grogol, Kabupaten Sukoharjo, Jawa Tengah 57552</t>
  </si>
  <si>
    <t>Dusun I, Telukan, Kec. Grogol, Kabupaten Sukoharjo</t>
  </si>
  <si>
    <t>https://maps.google.com/?cid=0x0:0xe45b415879606606</t>
  </si>
  <si>
    <t>Perum Sanggrahan Indah</t>
  </si>
  <si>
    <t>CQQG+227, Jl. Benowo III, Dusun II, Makamhaji, Kec. Kartasura, Kabupaten Sukoharjo, Jawa Tengah 57161</t>
  </si>
  <si>
    <t>Jl. Benowo III, Dusun II, Makamhaji, Kec. Kartasura, Kabupaten Sukoharjo</t>
  </si>
  <si>
    <t>https://maps.google.com/?cid=0x0:0xa57a8037c106c88c</t>
  </si>
  <si>
    <t>Perumahan Alamanda Asri</t>
  </si>
  <si>
    <t>Jl. Benowo IIIC No.16, RT.03/RW.22, Nolodutan, Makamhaji, Kec. Kartasura, Kabupaten Sukoharjo, Jawa Tengah 57161</t>
  </si>
  <si>
    <t>RT.03/RW.22, Nolodutan, Makamhaji, Kec. Kartasura, Kabupaten Sukoharjo</t>
  </si>
  <si>
    <t>https://maps.google.com/?cid=0x0:0xe59281aa474d3298</t>
  </si>
  <si>
    <t>Perumahan Babussalam Asri 1 Ngemplak Bothi Kartasura</t>
  </si>
  <si>
    <t>CPHR+94Q, Jalan Daratan Kulon, RT.01/RW.05, Gebyok, Ngemplak, Kec. Kartasura, Kabupaten Sukoharjo, Jawa Tengah 57169</t>
  </si>
  <si>
    <t>Jalan Daratan Kulon, RT.01/RW.05, Gebyok, Ngemplak, Kec. Kartasura, Kabupaten Sukoharjo</t>
  </si>
  <si>
    <t>https://maps.google.com/?cid=0x0:0x11a3825f6458a48f</t>
  </si>
  <si>
    <t>Kompleks Graha Estetika</t>
  </si>
  <si>
    <t>CPQW+4VC, Jl. Salak Raya, Gg. Siwalan Wiroragen, RT.02/RW.07, Wirorejan, Ngadirejo, Kec. Kartasura, Kabupaten Sukoharjo, Jawa Tengah 57163</t>
  </si>
  <si>
    <t>Jl. Salak Raya, Gg. Siwalan Wiroragen, RT.02/RW.07, Wirorejan, Ngadirejo, Kec. Kartasura, Kabupaten Sukoharjo</t>
  </si>
  <si>
    <t>https://maps.google.com/?cid=0x0:0x260a3dcac510e7f6</t>
  </si>
  <si>
    <t>Perumahan Griya Losari</t>
  </si>
  <si>
    <t>https://maps.google.com/?cid=0x0:0xf611540de4bb6603</t>
  </si>
  <si>
    <t>Perum Griya Tauhid</t>
  </si>
  <si>
    <t>FQ22+HGC, Dusun I, Singopuran, Kec. Kartasura, Kabupaten Sukoharjo, Jawa Tengah 57164</t>
  </si>
  <si>
    <t>https://maps.google.com/?cid=0x0:0x18a8428c6f3ded82</t>
  </si>
  <si>
    <t>Svarga Bhumi Residence</t>
  </si>
  <si>
    <t>FQ22+W9J, Dusun I, Singopuran, Kec. Kartasura, Kabupaten Sukoharjo, Jawa Tengah 57164</t>
  </si>
  <si>
    <t>https://maps.google.com/?cid=0x0:0x53cf44e98bcde334</t>
  </si>
  <si>
    <t>https://www.lamudi.co.id/jual/jawa-tengah/sukoharjo/svarga-bhumi-residence-cluster-2-lantai-dengan-fas-173857981561/</t>
  </si>
  <si>
    <t>Perumahan Solo Paradise</t>
  </si>
  <si>
    <t>Kode Pos, Perumahan Solo Paradise Town House, RT.1/RW.4, Dusun I, Singopuran, Kec. Kartasura, Kabupaten Sukoharjo, Jawa Tengah 57164</t>
  </si>
  <si>
    <t>Perumahan Solo Paradise Town House, RT.1/RW.4, Dusun I, Singopuran, Kec. Kartasura, Kabupaten Sukoharjo</t>
  </si>
  <si>
    <t>https://maps.google.com/?cid=0x0:0x41b04ae8fa24f065</t>
  </si>
  <si>
    <t>https://sevibu.com/property/rumah-dijual-di-perumahan-solo-paradise-singopuran-kartasura-sukoharjo/</t>
  </si>
  <si>
    <t>Perum Mega Permai I</t>
  </si>
  <si>
    <t>FP4V+942, Area Sawah, Ngabeyan, Kec. Kartasura, Kabupaten Sukoharjo, Jawa Tengah 57165</t>
  </si>
  <si>
    <t>https://maps.google.com/?cid=0x0:0xff86b40c5d578f27</t>
  </si>
  <si>
    <t>https://raywhitesolo.com/property/dijual-kost-perum-mega-permai-ngabeyan/</t>
  </si>
  <si>
    <t>Perumahan Mega Permai 2</t>
  </si>
  <si>
    <t>FP3Q+285, Ngabeyan, Kec. Kartasura, Kabupaten Sukoharjo, Jawa Tengah 57165</t>
  </si>
  <si>
    <t>https://maps.google.com/?cid=0x0:0x874b097e6cd007c5</t>
  </si>
  <si>
    <t>Perum Puri Ngabeyan Indah</t>
  </si>
  <si>
    <t>https://maps.google.com/?cid=0x0:0xc6967d4da9f0fa19</t>
  </si>
  <si>
    <t>https://twp.tni-au.mil.id/DetailRumah/1467</t>
  </si>
  <si>
    <t>GRAND MULIA SINGOPURAN</t>
  </si>
  <si>
    <t>Jl. Veteran No.17, Dusun II, Singopuran, Kec. Kartasura, Kabupaten Sukoharjo, Jawa Tengah 57165</t>
  </si>
  <si>
    <t>https://maps.google.com/?cid=0x0:0x9f9408563c3ad49a</t>
  </si>
  <si>
    <t>Perumahan Mega Permai II No.3</t>
  </si>
  <si>
    <t>Jl. Mega Permai I No.27, Area Sawah, Ngabeyan, Kec. Kartasura, Kabupaten Sukoharjo, Jawa Tengah 57165</t>
  </si>
  <si>
    <t>https://maps.google.com/?cid=0x0:0x9071ade72a3eac30</t>
  </si>
  <si>
    <t>Pondok Permai Kertonatan</t>
  </si>
  <si>
    <t>FP3F+C7C, Jl. Solo-Semarang, Kebonan, Kertonatan, Kec. Kartasura, Kabupaten Sukoharjo, Jawa Tengah 57166</t>
  </si>
  <si>
    <t>Jl. Solo-Semarang, Kebonan, Kertonatan, Kec. Kartasura, Kabupaten Sukoharjo</t>
  </si>
  <si>
    <t>https://maps.google.com/?cid=0x0:0x74afdf70d59a1a9f</t>
  </si>
  <si>
    <t>https://www.rumahjogjaindonesia.com/perumahan/pondok-permai-kertonatan.html</t>
  </si>
  <si>
    <t>Acacia Residence</t>
  </si>
  <si>
    <t>Belakang SPBU Kertonatan, Jl. Semarang - Surakarta, Kertonatan, Kec. Kartasura, Kabupaten Sukoharjo, Jawa Tengah 57166</t>
  </si>
  <si>
    <t>Jl. Semarang - Surakarta, Kertonatan, Kec. Kartasura, Kabupaten Sukoharjo</t>
  </si>
  <si>
    <t>https://maps.google.com/?cid=0x0:0x1766e08770432f84</t>
  </si>
  <si>
    <t>https://www.rumah123.com/venue/acacia-residence-vcm19691/</t>
  </si>
  <si>
    <t>Perumahan Grand Kartasura</t>
  </si>
  <si>
    <t>FP4F+V7W, Dusun II, Wirogunan, Kec. Kartasura, Kabupaten Sukoharjo, Jawa Tengah 57166</t>
  </si>
  <si>
    <t>https://maps.google.com/?cid=0x0:0xf14ab488ba2580be</t>
  </si>
  <si>
    <t>Perum Ostium Regency B.31-32</t>
  </si>
  <si>
    <t>RT.04/06, Dusun III, Pucangan, Kec. Kartasura, Kabupaten Sukoharjo, Jawa Tengah 57168</t>
  </si>
  <si>
    <t>Dusun III, Pucangan, Kec. Kartasura, Kabupaten Sukoharjo</t>
  </si>
  <si>
    <t>https://maps.google.com/?cid=0x0:0x9a6b1daf30cba545</t>
  </si>
  <si>
    <t>PERUMAHAN SUBSIDI THE NAVAYA KARTASURA</t>
  </si>
  <si>
    <t>CPPJ+JM7, Dusun III, Pucangan, Kec. Kartasura, Kabupaten Sukoharjo, Jawa Tengah</t>
  </si>
  <si>
    <t>https://maps.google.com/?cid=0x0:0x33fe2a7e7d3a9df9</t>
  </si>
  <si>
    <t>Aas Residence</t>
  </si>
  <si>
    <t>Dusun II, Gumpang, Kec. Kartasura, Kabupaten Sukoharjo, Jawa Tengah 57169</t>
  </si>
  <si>
    <t>Gumpang, Kec. Kartasura, Kabupaten Sukoharjo</t>
  </si>
  <si>
    <t>https://maps.google.com/?cid=0x0:0x2eb004071ccdd303</t>
  </si>
  <si>
    <t>Amanah Residence</t>
  </si>
  <si>
    <t>Ngentak RT 08 RW 03, Dusun II, Gumpang, Kartasura, Sukoharjo Regency, Central Java 57169</t>
  </si>
  <si>
    <t>https://maps.google.com/?cid=0x0:0xe82cfbaa045477cc</t>
  </si>
  <si>
    <t>Perumahan Babussalam Grand City</t>
  </si>
  <si>
    <t>Jl. Ngemplak Bothi, Jiwan, RT.02/RW.06, Ngemplak, Kec. Kartasura, Kabupaten Sukoharjo, Jawa Tengah 57169</t>
  </si>
  <si>
    <t>Jiwan, RT.02/RW.06, Ngemplak, Kec. Kartasura, Kabupaten Sukoharjo</t>
  </si>
  <si>
    <t>https://maps.google.com/?cid=0x0:0xbe7a62692640c0ad</t>
  </si>
  <si>
    <t>https://www.promex.id/listing/detail/14699/dijual-rumah-siap-huni-di-perum-babussalam-grand-city-sukoharjo.html</t>
  </si>
  <si>
    <t>Perumahan New AAS</t>
  </si>
  <si>
    <t>CQH6+WC8, Dusun II, Gumpang, Kec. Kartasura, Kabupaten Sukoharjo, Jawa Tengah 57169</t>
  </si>
  <si>
    <t>https://maps.google.com/?cid=0x0:0xfef53c70c78a5320</t>
  </si>
  <si>
    <t>Perum Gumpang Indah</t>
  </si>
  <si>
    <t>CQM6+3H8, Dusun II, Gumpang, Kec. Kartasura, Kabupaten Sukoharjo, Jawa Tengah 57169</t>
  </si>
  <si>
    <t>https://maps.google.com/?cid=0x0:0x24ca024c360947b</t>
  </si>
  <si>
    <t>Permata Vilage Dealova</t>
  </si>
  <si>
    <t>Dealova Permata Village, No.B29, Dregan, Pabelan, Kec. Kartasura, Kabupaten Sukoharjo, Jawa Tengah 57169</t>
  </si>
  <si>
    <t>No.B29, Dregan, Pabelan, Kec. Kartasura, Kabupaten Sukoharjo</t>
  </si>
  <si>
    <t>https://maps.google.com/?cid=0x0:0xcf8cd59dc9dcb624</t>
  </si>
  <si>
    <t>Perumahan Bhumi Rayya Residence Gumpang</t>
  </si>
  <si>
    <t>CQM6+FQF, Dusun II, Gumpang, Kec. Kartasura, Kabupaten Sukoharjo, Jawa Tengah 57169</t>
  </si>
  <si>
    <t>https://maps.google.com/?cid=0x0:0xe8a48e8e6f4129f9</t>
  </si>
  <si>
    <t>https://www.pinhome.id/dijual/rumah-sekunder/unit/dijual-rumah-1-lantai-2kt-72m-di-bhumi-rayya-residence</t>
  </si>
  <si>
    <t>Grand Residence Gumpang</t>
  </si>
  <si>
    <t>Perum Grand Residence No.24, Dusun II, Gumpang, Kec. Kartasura, Kabupaten Sukoharjo, Jawa Tengah 57514</t>
  </si>
  <si>
    <t>https://maps.google.com/?cid=0x0:0x13fa95a037b6922c</t>
  </si>
  <si>
    <t>https://www.99.co/id/komplek-perumahan/8064-grand-residence/units</t>
  </si>
  <si>
    <t>Perumahan Puri Asri Bekonang</t>
  </si>
  <si>
    <t>9VQV+G7V, Dukuhan, Klumprit, Kec. Mojolaban, Kabupaten Sukoharjo, Jawa Tengah 57554</t>
  </si>
  <si>
    <t>Dukuhan, Klumprit, Kec. Mojolaban, Kabupaten Sukoharjo</t>
  </si>
  <si>
    <t>https://maps.google.com/?cid=0x0:0xdaac4271054d08ca</t>
  </si>
  <si>
    <t>perum uns 4 triyagan mojolaban</t>
  </si>
  <si>
    <t>Jl. Poksay No.6, Pr. Dosen Uns IV, Triyagan, Kec. Mojolaban, Kabupaten Sukoharjo, Jawa Tengah 57554</t>
  </si>
  <si>
    <t>Pr. Dosen Uns IV, Triyagan, Kec. Mojolaban, Kabupaten Sukoharjo</t>
  </si>
  <si>
    <t>https://maps.google.com/?cid=0x0:0xf2ed523e7ad49f1f</t>
  </si>
  <si>
    <t>https://www.pinhome.id/dijual/rumah-sekunder/unit/dijual-rumah-siap-huni-dekat-kampus-di-perum-uns-iv-jl-elang-ii-no9</t>
  </si>
  <si>
    <t>Perumahan Paloma Citra A37</t>
  </si>
  <si>
    <t>7V99+77X, Dusun I, Nguter, Kec. Nguter, Kabupaten Sukoharjo, Jawa Tengah 57571</t>
  </si>
  <si>
    <t>Dusun I, Nguter, Kec. Nguter, Kabupaten Sukoharjo</t>
  </si>
  <si>
    <t>https://maps.google.com/?cid=0x0:0xfc67d570625bc163</t>
  </si>
  <si>
    <t>Perum sans nguter indah</t>
  </si>
  <si>
    <t>7V5F+HWF, Dusun II, Nguter, Kec. Nguter, Kabupaten Sukoharjo, Jawa Tengah 57571</t>
  </si>
  <si>
    <t>https://maps.google.com/?cid=0x0:0xbf6210677bb33814</t>
  </si>
  <si>
    <t>Perumahan Dimas Saputro</t>
  </si>
  <si>
    <t>https://maps.google.com/?cid=0x0:0x32496acd9da2b3e1</t>
  </si>
  <si>
    <t>Perumahan Citra Jaya Wonorejo</t>
  </si>
  <si>
    <t>Perumahan Citra Jaya No.38, Jetis, Wonorejo, Kec. Polokarto, Kabupaten Sukoharjo, Jawa Tengah 57555</t>
  </si>
  <si>
    <t>Jetis, Wonorejo, Kec. Polokarto, Kabupaten Sukoharjo</t>
  </si>
  <si>
    <t>https://maps.google.com/?cid=0x0:0x62ccb59cc05f5240</t>
  </si>
  <si>
    <t>Perum Citra Garden</t>
  </si>
  <si>
    <t>8RGP+9G9, Jl. Pramuka, Sawah, Sukoharjo, Kec. Sukoharjo, Kabupaten Sukoharjo, Jawa Tengah 57512</t>
  </si>
  <si>
    <t>Jl. Pramuka, Sawah, Sukoharjo, Kec. Sukoharjo, Kabupaten Sukoharjo</t>
  </si>
  <si>
    <t>https://maps.google.com/?cid=0x0:0x68ffc136c96ae651</t>
  </si>
  <si>
    <t>Griya Putra Utama Carikan 1</t>
  </si>
  <si>
    <t>8R9G+HHM, Sawah, Sukoharjo, Kec. Sukoharjo, Kabupaten Sukoharjo, Jawa Tengah 57512</t>
  </si>
  <si>
    <t>https://maps.google.com/?cid=0x0:0x42cdc475f6a470f4</t>
  </si>
  <si>
    <t>https://web.facebook.com/groups/4602764606453366/posts/garasi-perumgriyaputrautama-sukoharjo-residentialarea-fence-perum-griya-putra-ut/9088711131192002/?_rdc=1&amp;_rdr#</t>
  </si>
  <si>
    <t>SURYA KENCANA RESIDENCE</t>
  </si>
  <si>
    <t>Jl. Pramuka No.12, Tanjungsari, Sukoharjo, Kec. Sukoharjo, Kabupaten Sukoharjo, Jawa Tengah 57512</t>
  </si>
  <si>
    <t>Tanjungsari, Sukoharjo, Kec. Sukoharjo, Kabupaten Sukoharjo</t>
  </si>
  <si>
    <t>https://maps.google.com/?cid=0x0:0x461a816eb48af9a3</t>
  </si>
  <si>
    <t>Perumahan Griya Surya</t>
  </si>
  <si>
    <t>Gg. Surya Jl. Veteran Barat, Carikan, Sukoharjo, Kec. Sukoharjo, Kabupaten Sukoharjo, Jawa Tengah 57512</t>
  </si>
  <si>
    <t>Carikan, Sukoharjo, Kec. Sukoharjo, Kabupaten Sukoharjo</t>
  </si>
  <si>
    <t>https://maps.google.com/?cid=0x0:0xc27dbf5a3c972e70</t>
  </si>
  <si>
    <t>Perumahan Citra Alam Sukoharjo No 15</t>
  </si>
  <si>
    <t>8RGM+WQ4, Sawah, Sukoharjo, Kec. Sukoharjo, Kabupaten Sukoharjo, Jawa Tengah 57512</t>
  </si>
  <si>
    <t>https://maps.google.com/?cid=0x0:0xe932a2905eabac4c</t>
  </si>
  <si>
    <t>Griya Pratama Pokakan skh</t>
  </si>
  <si>
    <t>8R8J+Q8F, Pandeyan, Jetis, Kec. Sukoharjo, Kabupaten Sukoharjo, Jawa Tengah 57511</t>
  </si>
  <si>
    <t>Pandeyan, Jetis, Kec. Sukoharjo, Kabupaten Sukoharjo</t>
  </si>
  <si>
    <t>https://maps.google.com/?cid=0x0:0xa1875a61b6e40edf</t>
  </si>
  <si>
    <t>Perumahan SUKOHARJO PERMATA ASRI</t>
  </si>
  <si>
    <t>8R9C+F62, Jl. Veteran Barat, Pokakan, Sukoharjo, Kec. Sukoharjo, Kabupaten Sukoharjo, Jawa Tengah 57512</t>
  </si>
  <si>
    <t>Jl. Veteran Barat, Pokakan, Sukoharjo, Kec. Sukoharjo, Kabupaten Sukoharjo</t>
  </si>
  <si>
    <t>https://maps.google.com/?cid=0x0:0x546779be9e01741b</t>
  </si>
  <si>
    <t>Perumahan Grand Listy</t>
  </si>
  <si>
    <t>8V52+FCP, Jl. Cawas, Sawah, Gayam, Kec. Sukoharjo, Kabupaten Sukoharjo, Jawa Tengah 57514</t>
  </si>
  <si>
    <t>Jl. Cawas, Sawah, Gayam, Kec. Sukoharjo, Kabupaten Sukoharjo</t>
  </si>
  <si>
    <t>https://maps.google.com/?cid=0x0:0x82eea2afe954cf9</t>
  </si>
  <si>
    <t>Griya Pratama Gayam (Paku Joyo)</t>
  </si>
  <si>
    <t>8V53+V25, Jl. Cawas, Sawah, Gayam, Kec. Sukoharjo, Kabupaten Sukoharjo, Jawa Tengah 57514</t>
  </si>
  <si>
    <t>https://maps.google.com/?cid=0x0:0xa8122eb8e20421f4</t>
  </si>
  <si>
    <t>Perumahan Tunas Permata Abadi Mandan</t>
  </si>
  <si>
    <t>7RQW+V2Q, Satu, Pondok, Kec. Nguter, Kabupaten Sukoharjo, Jawa Tengah</t>
  </si>
  <si>
    <t>https://maps.google.com/?cid=0x0:0x7dcde8d8858d4968</t>
  </si>
  <si>
    <t>Griya Bhina Karya Combongan</t>
  </si>
  <si>
    <t>8R87+F66 Tanah Prasojo, Jl. Bumi Manunggal Permai No.31-23, Sawah, Combongan, Kec. Sukoharjo, Kabupaten Sukoharjo, Jawa Tengah 57519</t>
  </si>
  <si>
    <t>Jl. Bumi Manunggal Permai No.31-23, Sawah, Combongan, Kec. Sukoharjo, Kabupaten Sukoharjo</t>
  </si>
  <si>
    <t>https://maps.google.com/?cid=0x0:0x87d75bbbbd49b740</t>
  </si>
  <si>
    <t>Griya Bhina Karya Kenep</t>
  </si>
  <si>
    <t>Unnamed Road, 57551, Sawah, Kenep, Kec. Sukoharjo, Kabupaten Sukoharjo, Jawa Tengah 57551</t>
  </si>
  <si>
    <t>57551, Sawah, Kenep, Kec. Sukoharjo, Kabupaten Sukoharjo</t>
  </si>
  <si>
    <t>https://maps.google.com/?cid=0x0:0x309d2863a482900b</t>
  </si>
  <si>
    <t>Perumahan Sunrise Regency</t>
  </si>
  <si>
    <t>8QMV+G86, Saren, RT.03 RW07, Kabrengan, Dukuh, Kec. Sukoharjo, Kabupaten Sukoharjo, Jawa Tengah 57524</t>
  </si>
  <si>
    <t>Saren, RT.03 RW07, Kabrengan, Dukuh, Kec. Sukoharjo, Kabupaten Sukoharjo</t>
  </si>
  <si>
    <t>https://maps.google.com/?cid=0x0:0x98b94e9c9d9ccb7</t>
  </si>
  <si>
    <t>Griya Bhina Karya Bulakan</t>
  </si>
  <si>
    <t>8QPP+84Q Perumahan Griya Bhina Karya, Telogorejo, Bulakan, Kec. Sukoharjo, Kabupaten Sukoharjo, Jawa Tengah 57551</t>
  </si>
  <si>
    <t>Telogorejo, Bulakan, Kec. Sukoharjo, Kabupaten Sukoharjo</t>
  </si>
  <si>
    <t>https://maps.google.com/?cid=0x0:0xb0e79e98526346b5</t>
  </si>
  <si>
    <t>https://www.instagram.com/bhinakaryaofficial/p/CL8e5-tjdD1/</t>
  </si>
  <si>
    <t>Griya EPRO</t>
  </si>
  <si>
    <t>Jl. Benowo 6 No.14 Rt. 01 Rw. 21, Dusun I, Makamhaji, Kec. Kartasura, Kabupaten Sukoharjo, Jawa Tengah 57161</t>
  </si>
  <si>
    <t>Dusun I, Makamhaji, Kec. Kartasura, Kabupaten Sukoharjo</t>
  </si>
  <si>
    <t>https://maps.google.com/?cid=0x0:0xd0cb7824a7196e82</t>
  </si>
  <si>
    <t>Perum Grand Residence 1 Kartasura</t>
  </si>
  <si>
    <t>CPJV+G65, Jl. Kinanti Wirodigdan Kidul, RT.01/RW.01, Ngemplak, Kec. Kartasura, Kabupaten Sukoharjo, Jawa Tengah 57169</t>
  </si>
  <si>
    <t>Jl. Kinanti Wirodigdan Kidul, RT.01/RW.01, Ngemplak, Kec. Kartasura, Kabupaten Sukoharjo</t>
  </si>
  <si>
    <t>https://maps.google.com/?cid=0x0:0xb5460d7693360f96</t>
  </si>
  <si>
    <t>https://www.rumah123.com/properti/sukoharjo/hos15677616/</t>
  </si>
  <si>
    <t>Perumahan Gumpang Agung 5</t>
  </si>
  <si>
    <t>https://maps.google.com/?cid=0x0:0xd84b67d5686e4013</t>
  </si>
  <si>
    <t>Pondok Permata Hijau Omahku</t>
  </si>
  <si>
    <t>Jl. Pramuka, Sawah, Wirun, Kec. Mojolaban, Kabupaten Sukoharjo, Jawa Tengah 57554</t>
  </si>
  <si>
    <t>https://maps.google.com/?cid=0x0:0xb3d0e9ea7c582433</t>
  </si>
  <si>
    <t>Surya Garden Regency</t>
  </si>
  <si>
    <t>8RFJ+7WR, Kinjilan, Sukoharjo, Kec. Sukoharjo, Kabupaten Sukoharjo, Jawa Tengah 57512</t>
  </si>
  <si>
    <t>Kinjilan, Sukoharjo, Kec. Sukoharjo, Kabupaten Sukoharjo</t>
  </si>
  <si>
    <t>https://maps.google.com/?cid=0x0:0xf6c2180c9857533f</t>
  </si>
  <si>
    <t>Perumahan Graha Makmur Sejahtera</t>
  </si>
  <si>
    <t>Perum Jl. Graha Makmur Sejahtera, RW.13, Griyakaryasonorejo, Sonorejo, Sukoharjo, Sukoharjo Regency, Central Java 57551</t>
  </si>
  <si>
    <t>RW.13, Griyakaryasonorejo, Sonorejo, Sukoharjo, Sukoharjo Regency</t>
  </si>
  <si>
    <t>https://maps.google.com/?cid=0x0:0xbda7a8d3cf0b4e8d</t>
  </si>
  <si>
    <t>Perusahaan investasi properti</t>
  </si>
  <si>
    <t>Cakrawala Utama Residence 1</t>
  </si>
  <si>
    <t>Jarakan Rt02/03, Jarakan, Mandan, Kec. Sukoharjo, Kabupaten Sukoharjo, Jawa Tengah 57516</t>
  </si>
  <si>
    <t>Jarakan, Mandan, Kec. Sukoharjo, Kabupaten Sukoharjo</t>
  </si>
  <si>
    <t>https://maps.google.com/?cid=0x0:0x860056744bff0f89</t>
  </si>
  <si>
    <t>Program Rumah Murah</t>
  </si>
  <si>
    <t>Kantor omah tanjung asri</t>
  </si>
  <si>
    <t>Jl. Kh Samanhudi No.62, RW.RT.01, Ngemplak, Jetis, Kec. Sukoharjo, Kabupaten Sukoharjo, Jawa Tengah 57511</t>
  </si>
  <si>
    <t>RW.RT.01, Ngemplak, Jetis, Kec. Sukoharjo, Kabupaten Sukoharjo</t>
  </si>
  <si>
    <t>https://maps.google.com/?cid=0x0:0xb0679718698173c6</t>
  </si>
  <si>
    <t>Pusat Perbelanjaan</t>
  </si>
  <si>
    <t>Perum Tekad Makmur 2</t>
  </si>
  <si>
    <t>CV7R+RVX, jalan tekad makmur, Dusun III, Joho, Mojolaban, Sukoharjo Regency, Central Java 57554</t>
  </si>
  <si>
    <t>jalan tekad makmur, Dusun III, Joho, Mojolaban, Sukoharjo Regency</t>
  </si>
  <si>
    <t>https://maps.google.com/?cid=0x0:0xd5b966e6f9650d98</t>
  </si>
  <si>
    <t>Ruang berkarya</t>
  </si>
  <si>
    <t>Griya Teratai Permai ( GTP )</t>
  </si>
  <si>
    <t>8RMQ+JJG, Jl. Letjend Sujono Humardani, Gadingan, Jombor, Kec. Bendosari, Kabupaten Sukoharjo, Jawa Tengah 57521</t>
  </si>
  <si>
    <t>Jl. Letjend Sujono Humardani, Gadingan, Jombor, Kec. Bendosari, Kabupaten Sukoharjo</t>
  </si>
  <si>
    <t>https://maps.google.com/?cid=0x0:0xe1c605112f5ea4cb</t>
  </si>
  <si>
    <t>https://www.rumah123.com/properti/sukoharjo/hos15761085/</t>
  </si>
  <si>
    <t>Rumah Kaca</t>
  </si>
  <si>
    <t>Parama Residence</t>
  </si>
  <si>
    <t>Dusun III, Kepuh, Kec. Nguter, Kabupaten Sukoharjo, Jawa Tengah 57571</t>
  </si>
  <si>
    <t>Kepuh, Kec. Nguter, Kabupaten Sukoharjo</t>
  </si>
  <si>
    <t>https://maps.google.com/?cid=0x0:0xf1a96c8278326ae6</t>
  </si>
  <si>
    <t>https://www.rumah123.com/venue/parama-residence-vcm4019/</t>
  </si>
  <si>
    <t>Rumah Pondokan</t>
  </si>
  <si>
    <t>Perumahan PONDOK ASRI POLOKARTO</t>
  </si>
  <si>
    <t>9V97+95M, Pondok, Bakalan, Kec. Polokarto, Kabupaten Sukoharjo, Jawa Tengah 57555</t>
  </si>
  <si>
    <t>Pondok, Bakalan, Kec. Polokarto, Kabupaten Sukoharjo</t>
  </si>
  <si>
    <t>https://maps.google.com/?cid=0x0:0x8a30a1c2ea56ad15</t>
  </si>
  <si>
    <t>https://www.instagram.com/p/DGTlRdmTowY/</t>
  </si>
  <si>
    <t>Perumahan Bumi Manunggal Permai</t>
  </si>
  <si>
    <t>8R96+6G7, Unnamed Road, Sawah, Combongan, Sukoharjo, Sukoharjo Regency, Central Java 57519</t>
  </si>
  <si>
    <t>Unnamed Road, Sawah, Combongan, Sukoharjo, Sukoharjo Regency</t>
  </si>
  <si>
    <t>https://maps.google.com/?cid=0x0:0xe413126b68dc0f5</t>
  </si>
  <si>
    <t>Taman</t>
  </si>
  <si>
    <t>Perumahan Gedangan Sektor 9 Solo Baru</t>
  </si>
  <si>
    <t>Jl. Raya Solo No.A5, Dusun 2, Gedangan, Kec. Grogol, Kabupaten Sukoharjo, Jawa Tengah 57556</t>
  </si>
  <si>
    <t>https://maps.google.com/?cid=0x0:0x396d7b0b83d634ae</t>
  </si>
  <si>
    <t>https://web.facebook.com/groups/4602764606453366/posts/9656135087782934/?_rdc=1&amp;_rdr#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</si>
</sst>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u/>
      <sz val="11.0"/>
      <color rgb="FF000000"/>
      <name val="Calibri"/>
    </font>
    <font>
      <u/>
      <color rgb="FF0000FF"/>
    </font>
    <font>
      <color theme="1"/>
      <name val="Arial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bottom style="thin">
        <color rgb="FF8EA9DB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3" xfId="0" applyFont="1" applyNumberFormat="1"/>
    <xf borderId="0" fillId="0" fontId="4" numFmtId="0" xfId="0" applyAlignment="1" applyFont="1">
      <alignment readingOrder="0"/>
    </xf>
    <xf borderId="1" fillId="0" fontId="1" numFmtId="11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Font="1"/>
    <xf borderId="0" fillId="0" fontId="6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bottom" wrapText="0"/>
    </xf>
    <xf borderId="0" fillId="2" fontId="2" numFmtId="0" xfId="0" applyFill="1" applyFont="1"/>
    <xf borderId="0" fillId="0" fontId="1" numFmtId="3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4ddacfbf873fac7d" TargetMode="External"/><Relationship Id="rId42" Type="http://schemas.openxmlformats.org/officeDocument/2006/relationships/hyperlink" Target="https://maps.google.com/?cid=0x0:0x53c596b0877137d4" TargetMode="External"/><Relationship Id="rId41" Type="http://schemas.openxmlformats.org/officeDocument/2006/relationships/hyperlink" Target="https://ekonomi.espos.id/perumahan-dekat-stasiun-di-klaten-disebut-tumbuh-ini-daftar-lokasinya-1912884" TargetMode="External"/><Relationship Id="rId44" Type="http://schemas.openxmlformats.org/officeDocument/2006/relationships/hyperlink" Target="https://rajarumahsubsidi.com/perumahan/klaten/griya-delanggu-asri/" TargetMode="External"/><Relationship Id="rId43" Type="http://schemas.openxmlformats.org/officeDocument/2006/relationships/hyperlink" Target="https://maps.google.com/?cid=0x0:0x646a6f8ca493d2b7" TargetMode="External"/><Relationship Id="rId46" Type="http://schemas.openxmlformats.org/officeDocument/2006/relationships/hyperlink" Target="https://www.99.co/id/komplek-perumahan/109959-griya-pratama-asri/units" TargetMode="External"/><Relationship Id="rId45" Type="http://schemas.openxmlformats.org/officeDocument/2006/relationships/hyperlink" Target="https://maps.google.com/?cid=0x0:0xa230b477d7655f4c" TargetMode="External"/><Relationship Id="rId1" Type="http://schemas.openxmlformats.org/officeDocument/2006/relationships/hyperlink" Target="https://maps.google.com/?cid=0x0:0xf3377b948a4c0ab4" TargetMode="External"/><Relationship Id="rId2" Type="http://schemas.openxmlformats.org/officeDocument/2006/relationships/hyperlink" Target="https://ekonomi.espos.id/perumahan-dekat-stasiun-di-klaten-disebut-tumbuh-ini-daftar-lokasinya-1912884" TargetMode="External"/><Relationship Id="rId3" Type="http://schemas.openxmlformats.org/officeDocument/2006/relationships/hyperlink" Target="https://maps.google.com/?cid=0x0:0x746f8918dcdf45ce" TargetMode="External"/><Relationship Id="rId4" Type="http://schemas.openxmlformats.org/officeDocument/2006/relationships/hyperlink" Target="https://cnproperty.id/perumahan/kenali-perumahan-di-klaten-ini-mulai-rp900-ribuan-bulan/" TargetMode="External"/><Relationship Id="rId9" Type="http://schemas.openxmlformats.org/officeDocument/2006/relationships/hyperlink" Target="https://maps.google.com/?cid=0x0:0xd51991418fce2cf0" TargetMode="External"/><Relationship Id="rId48" Type="http://schemas.openxmlformats.org/officeDocument/2006/relationships/hyperlink" Target="https://maps.google.com/?cid=0x0:0xd056a06ef3ead82b" TargetMode="External"/><Relationship Id="rId47" Type="http://schemas.openxmlformats.org/officeDocument/2006/relationships/hyperlink" Target="https://maps.google.com/?cid=0x0:0xcca5a7f4a6bf3589" TargetMode="External"/><Relationship Id="rId49" Type="http://schemas.openxmlformats.org/officeDocument/2006/relationships/hyperlink" Target="https://maps.google.com/?cid=0x0:0xd936212e3f38a43f" TargetMode="External"/><Relationship Id="rId5" Type="http://schemas.openxmlformats.org/officeDocument/2006/relationships/hyperlink" Target="https://maps.google.com/?cid=0x0:0xe38858c0a9f970f3" TargetMode="External"/><Relationship Id="rId6" Type="http://schemas.openxmlformats.org/officeDocument/2006/relationships/hyperlink" Target="https://maps.google.com/?cid=0x0:0x78caea659171ca7e" TargetMode="External"/><Relationship Id="rId7" Type="http://schemas.openxmlformats.org/officeDocument/2006/relationships/hyperlink" Target="https://maps.google.com/?cid=0x0:0xce25c568a3785484" TargetMode="External"/><Relationship Id="rId8" Type="http://schemas.openxmlformats.org/officeDocument/2006/relationships/hyperlink" Target="https://maps.google.com/?cid=0x0:0xebfe17debb5ac2f3" TargetMode="External"/><Relationship Id="rId73" Type="http://schemas.openxmlformats.org/officeDocument/2006/relationships/hyperlink" Target="https://maps.google.com/?cid=0x0:0x5e99604ebf58936f" TargetMode="External"/><Relationship Id="rId72" Type="http://schemas.openxmlformats.org/officeDocument/2006/relationships/hyperlink" Target="https://www.rumah123.com/properti/klaten/hos18303874/" TargetMode="External"/><Relationship Id="rId31" Type="http://schemas.openxmlformats.org/officeDocument/2006/relationships/hyperlink" Target="https://maps.google.com/?cid=0x0:0x4744de91f0cdadfc" TargetMode="External"/><Relationship Id="rId30" Type="http://schemas.openxmlformats.org/officeDocument/2006/relationships/hyperlink" Target="https://maps.google.com/?cid=0x0:0x37cd106f92023a96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maps.google.com/?cid=0x0:0xf52cf37b30144139" TargetMode="External"/><Relationship Id="rId32" Type="http://schemas.openxmlformats.org/officeDocument/2006/relationships/hyperlink" Target="https://tinggal.id/properti/dijual-rumah-kalikotes-kalikotes-2FkdIShiRqYtiPxfW9qo55Hml99" TargetMode="External"/><Relationship Id="rId35" Type="http://schemas.openxmlformats.org/officeDocument/2006/relationships/hyperlink" Target="https://maps.google.com/?cid=0x0:0xf56e3fe941499c38" TargetMode="External"/><Relationship Id="rId34" Type="http://schemas.openxmlformats.org/officeDocument/2006/relationships/hyperlink" Target="https://ekonomi.espos.id/perumahan-dekat-stasiun-di-klaten-disebut-tumbuh-ini-daftar-lokasinya-1912884" TargetMode="External"/><Relationship Id="rId71" Type="http://schemas.openxmlformats.org/officeDocument/2006/relationships/hyperlink" Target="https://maps.google.com/?cid=0x0:0xe1751e3a5e431cbb" TargetMode="External"/><Relationship Id="rId70" Type="http://schemas.openxmlformats.org/officeDocument/2006/relationships/hyperlink" Target="https://maps.google.com/?cid=0x0:0x87645477933e6d49" TargetMode="External"/><Relationship Id="rId37" Type="http://schemas.openxmlformats.org/officeDocument/2006/relationships/hyperlink" Target="https://maps.google.com/?cid=0x0:0x947ad8a02b3a6108" TargetMode="External"/><Relationship Id="rId36" Type="http://schemas.openxmlformats.org/officeDocument/2006/relationships/hyperlink" Target="https://maps.google.com/?cid=0x0:0x80519163336c35cc" TargetMode="External"/><Relationship Id="rId39" Type="http://schemas.openxmlformats.org/officeDocument/2006/relationships/hyperlink" Target="https://maps.google.com/?cid=0x0:0x1136998391d5196a" TargetMode="External"/><Relationship Id="rId38" Type="http://schemas.openxmlformats.org/officeDocument/2006/relationships/hyperlink" Target="https://www.dotproperty.id/rumah-dijual-dengan-2-kamar-tidur-di-joton-jawa-tengah_6754348" TargetMode="External"/><Relationship Id="rId62" Type="http://schemas.openxmlformats.org/officeDocument/2006/relationships/hyperlink" Target="https://maps.google.com/?cid=0x0:0x871a0567d1256422" TargetMode="External"/><Relationship Id="rId61" Type="http://schemas.openxmlformats.org/officeDocument/2006/relationships/hyperlink" Target="https://maps.google.com/?cid=0x0:0x9c5690175b7ae774" TargetMode="External"/><Relationship Id="rId20" Type="http://schemas.openxmlformats.org/officeDocument/2006/relationships/hyperlink" Target="https://maps.google.com/?cid=0x0:0x8802ad5b1384b38" TargetMode="External"/><Relationship Id="rId64" Type="http://schemas.openxmlformats.org/officeDocument/2006/relationships/hyperlink" Target="https://maps.google.com/?cid=0x0:0x972e9226897248d3" TargetMode="External"/><Relationship Id="rId63" Type="http://schemas.openxmlformats.org/officeDocument/2006/relationships/hyperlink" Target="https://maps.google.com/?cid=0x0:0x1cf21ad52167f6b" TargetMode="External"/><Relationship Id="rId22" Type="http://schemas.openxmlformats.org/officeDocument/2006/relationships/hyperlink" Target="https://maps.google.com/?cid=0x0:0xf987dadbedba3b8d" TargetMode="External"/><Relationship Id="rId66" Type="http://schemas.openxmlformats.org/officeDocument/2006/relationships/hyperlink" Target="https://maps.google.com/?cid=0x0:0x596965f70e441810" TargetMode="External"/><Relationship Id="rId21" Type="http://schemas.openxmlformats.org/officeDocument/2006/relationships/hyperlink" Target="https://www.pinhome.id/dijual/rumah-sekunder/unit/dijual-rumah-perumahan-minimalis-sedayu-residence-305-2jt-di-nglinggi" TargetMode="External"/><Relationship Id="rId65" Type="http://schemas.openxmlformats.org/officeDocument/2006/relationships/hyperlink" Target="https://www.pinhome.id/dijual/rumah-sekunder/unit/dijual-rumah-lokasi-strtegis-bebas-banjir-di-jl-taman-anggrek-delanggu-village" TargetMode="External"/><Relationship Id="rId24" Type="http://schemas.openxmlformats.org/officeDocument/2006/relationships/hyperlink" Target="https://maps.google.com/?cid=0x0:0x91f8132589ffc8d4" TargetMode="External"/><Relationship Id="rId68" Type="http://schemas.openxmlformats.org/officeDocument/2006/relationships/hyperlink" Target="https://maps.google.com/?cid=0x0:0x3a1a5115d153a755" TargetMode="External"/><Relationship Id="rId23" Type="http://schemas.openxmlformats.org/officeDocument/2006/relationships/hyperlink" Target="https://maps.google.com/?cid=0x0:0x85ea0cd1de07d52f" TargetMode="External"/><Relationship Id="rId67" Type="http://schemas.openxmlformats.org/officeDocument/2006/relationships/hyperlink" Target="https://www.btnproperti.co.id/property/perumahan/detail/perum-taman-melati-kurung-5746507" TargetMode="External"/><Relationship Id="rId60" Type="http://schemas.openxmlformats.org/officeDocument/2006/relationships/hyperlink" Target="https://www.dotproperty.id/rumah-dijual-dengan-2-kamar-tidur-di-jetis-jawa-tengah_6704852" TargetMode="External"/><Relationship Id="rId26" Type="http://schemas.openxmlformats.org/officeDocument/2006/relationships/hyperlink" Target="https://maps.google.com/?cid=0x0:0x8aaf15e2f0536282" TargetMode="External"/><Relationship Id="rId25" Type="http://schemas.openxmlformats.org/officeDocument/2006/relationships/hyperlink" Target="https://maps.google.com/?cid=0x0:0xac5e1ef2b00d7528" TargetMode="External"/><Relationship Id="rId69" Type="http://schemas.openxmlformats.org/officeDocument/2006/relationships/hyperlink" Target="https://www.kompas.com/properti/read/2024/04/24/083000921/perumahan-terjangkau-di-bawah-rp-200-juta-di-kabupaten-klaten--pilihan" TargetMode="External"/><Relationship Id="rId28" Type="http://schemas.openxmlformats.org/officeDocument/2006/relationships/hyperlink" Target="https://maps.google.com/?cid=0x0:0xbec8933beee296fc" TargetMode="External"/><Relationship Id="rId27" Type="http://schemas.openxmlformats.org/officeDocument/2006/relationships/hyperlink" Target="https://maps.google.com/?cid=0x0:0xd85e935d715fe798" TargetMode="External"/><Relationship Id="rId29" Type="http://schemas.openxmlformats.org/officeDocument/2006/relationships/hyperlink" Target="https://www.dotproperty.id/rumah-dijual-dengan-2-kamar-tidur-di-pluneng-jawa-tengah_8105283" TargetMode="External"/><Relationship Id="rId51" Type="http://schemas.openxmlformats.org/officeDocument/2006/relationships/hyperlink" Target="https://maps.google.com/?cid=0x0:0x6f338f0dbb3fe450" TargetMode="External"/><Relationship Id="rId50" Type="http://schemas.openxmlformats.org/officeDocument/2006/relationships/hyperlink" Target="https://maps.google.com/?cid=0x0:0xc3f7bc377b0bf001" TargetMode="External"/><Relationship Id="rId53" Type="http://schemas.openxmlformats.org/officeDocument/2006/relationships/hyperlink" Target="https://maps.google.com/?cid=0x0:0xbfb2ba2aad527dbd" TargetMode="External"/><Relationship Id="rId52" Type="http://schemas.openxmlformats.org/officeDocument/2006/relationships/hyperlink" Target="https://maps.google.com/?cid=0x0:0x7f1e9f681e618c92" TargetMode="External"/><Relationship Id="rId11" Type="http://schemas.openxmlformats.org/officeDocument/2006/relationships/hyperlink" Target="https://maps.google.com/?cid=0x0:0x587ae9d27ea6699a" TargetMode="External"/><Relationship Id="rId55" Type="http://schemas.openxmlformats.org/officeDocument/2006/relationships/hyperlink" Target="https://www.btnproperti.co.id/property/perumahan/detail/perum-taman-melati-kurung-5746507" TargetMode="External"/><Relationship Id="rId10" Type="http://schemas.openxmlformats.org/officeDocument/2006/relationships/hyperlink" Target="https://www.jualo.com/banting-harga-rumah-megah-di-klaten-kab-klaten-1789225504" TargetMode="External"/><Relationship Id="rId54" Type="http://schemas.openxmlformats.org/officeDocument/2006/relationships/hyperlink" Target="https://maps.google.com/?cid=0x0:0x6bb59025b6d1522f" TargetMode="External"/><Relationship Id="rId13" Type="http://schemas.openxmlformats.org/officeDocument/2006/relationships/hyperlink" Target="https://www.99.co/id/komplek-perumahan/78979-cemara-hijau/units" TargetMode="External"/><Relationship Id="rId57" Type="http://schemas.openxmlformats.org/officeDocument/2006/relationships/hyperlink" Target="https://maps.google.com/?cid=0x0:0xc5fc3b69445c9b57" TargetMode="External"/><Relationship Id="rId12" Type="http://schemas.openxmlformats.org/officeDocument/2006/relationships/hyperlink" Target="https://maps.google.com/?cid=0x0:0x156b930a232fa4c" TargetMode="External"/><Relationship Id="rId56" Type="http://schemas.openxmlformats.org/officeDocument/2006/relationships/hyperlink" Target="https://maps.google.com/?cid=0x0:0x9fe7cdea0d769b69" TargetMode="External"/><Relationship Id="rId15" Type="http://schemas.openxmlformats.org/officeDocument/2006/relationships/hyperlink" Target="https://www.rumah123.com/properti/klaten/hos17594694/" TargetMode="External"/><Relationship Id="rId59" Type="http://schemas.openxmlformats.org/officeDocument/2006/relationships/hyperlink" Target="https://maps.google.com/?cid=0x0:0x1a0843d06f22126c" TargetMode="External"/><Relationship Id="rId14" Type="http://schemas.openxmlformats.org/officeDocument/2006/relationships/hyperlink" Target="https://maps.google.com/?cid=0x0:0x88c7ffc63155fc2b" TargetMode="External"/><Relationship Id="rId58" Type="http://schemas.openxmlformats.org/officeDocument/2006/relationships/hyperlink" Target="https://www.panturapost.com/info-griya/2074801840/cari-rumah-murah-di-klaten-cek-di-sini-harganya-rp150-jutaan?page=3" TargetMode="External"/><Relationship Id="rId17" Type="http://schemas.openxmlformats.org/officeDocument/2006/relationships/hyperlink" Target="https://maps.google.com/?cid=0x0:0x297f0434387e49a5" TargetMode="External"/><Relationship Id="rId16" Type="http://schemas.openxmlformats.org/officeDocument/2006/relationships/hyperlink" Target="https://maps.google.com/?cid=0x0:0x9fab15cf65d13087" TargetMode="External"/><Relationship Id="rId19" Type="http://schemas.openxmlformats.org/officeDocument/2006/relationships/hyperlink" Target="https://maps.google.com/?cid=0x0:0xa5bd12a9221c5663" TargetMode="External"/><Relationship Id="rId18" Type="http://schemas.openxmlformats.org/officeDocument/2006/relationships/hyperlink" Target="https://maps.google.com/?cid=0x0:0x97c0370063fd0873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773efc626d955dda" TargetMode="External"/><Relationship Id="rId42" Type="http://schemas.openxmlformats.org/officeDocument/2006/relationships/hyperlink" Target="https://maps.google.com/?cid=0x0:0xdde5c1630543d358" TargetMode="External"/><Relationship Id="rId41" Type="http://schemas.openxmlformats.org/officeDocument/2006/relationships/hyperlink" Target="https://maps.google.com/?cid=0x0:0xce3155550c2b4340" TargetMode="External"/><Relationship Id="rId44" Type="http://schemas.openxmlformats.org/officeDocument/2006/relationships/hyperlink" Target="https://www.facebook.com/groups/1016545005037432/posts/28028851386713428/" TargetMode="External"/><Relationship Id="rId43" Type="http://schemas.openxmlformats.org/officeDocument/2006/relationships/hyperlink" Target="https://maps.google.com/?cid=0x0:0x239985bc7242d000" TargetMode="External"/><Relationship Id="rId46" Type="http://schemas.openxmlformats.org/officeDocument/2006/relationships/hyperlink" Target="https://www.facebook.com/groups/1877452172519518/posts/3892579541006761/?_rdr" TargetMode="External"/><Relationship Id="rId45" Type="http://schemas.openxmlformats.org/officeDocument/2006/relationships/hyperlink" Target="https://maps.google.com/?cid=0x0:0x4974f4d50a4d07e4" TargetMode="External"/><Relationship Id="rId1" Type="http://schemas.openxmlformats.org/officeDocument/2006/relationships/hyperlink" Target="https://maps.google.com/?cid=0x0:0xa6775ab32448d88" TargetMode="External"/><Relationship Id="rId2" Type="http://schemas.openxmlformats.org/officeDocument/2006/relationships/hyperlink" Target="https://maps.google.com/?cid=0x0:0x95dc4e8e2bc47dc2" TargetMode="External"/><Relationship Id="rId3" Type="http://schemas.openxmlformats.org/officeDocument/2006/relationships/hyperlink" Target="https://www.ayojualrumah.com/properti/perumahan-khanaya-residence-di-wirosari-grobogan/52847" TargetMode="External"/><Relationship Id="rId4" Type="http://schemas.openxmlformats.org/officeDocument/2006/relationships/hyperlink" Target="https://maps.google.com/?cid=0x0:0x5698ce444bf56ff6" TargetMode="External"/><Relationship Id="rId9" Type="http://schemas.openxmlformats.org/officeDocument/2006/relationships/hyperlink" Target="https://www.btnproperti.co.id/property/perumahan/detail/perum-bella-residence-5819284" TargetMode="External"/><Relationship Id="rId48" Type="http://schemas.openxmlformats.org/officeDocument/2006/relationships/hyperlink" Target="https://maps.google.com/?cid=0x0:0xd9e932a68726abc" TargetMode="External"/><Relationship Id="rId47" Type="http://schemas.openxmlformats.org/officeDocument/2006/relationships/hyperlink" Target="https://maps.google.com/?cid=0x0:0xcd3ca1da50f9dc13" TargetMode="External"/><Relationship Id="rId49" Type="http://schemas.openxmlformats.org/officeDocument/2006/relationships/hyperlink" Target="https://maps.google.com/?cid=0x0:0x4dc06264f0945e05" TargetMode="External"/><Relationship Id="rId5" Type="http://schemas.openxmlformats.org/officeDocument/2006/relationships/hyperlink" Target="https://maps.google.com/?cid=0x0:0x6ec152b721074918" TargetMode="External"/><Relationship Id="rId6" Type="http://schemas.openxmlformats.org/officeDocument/2006/relationships/hyperlink" Target="https://www.facebook.com/groups/1167981983225876/posts/rumah-siap-huni-perumahan-cahaya-griya-mandiri-purwodadi-groogan-negotiable-pric/9184398484917479/" TargetMode="External"/><Relationship Id="rId7" Type="http://schemas.openxmlformats.org/officeDocument/2006/relationships/hyperlink" Target="https://maps.google.com/?cid=0x0:0x93041668bb32996a" TargetMode="External"/><Relationship Id="rId8" Type="http://schemas.openxmlformats.org/officeDocument/2006/relationships/hyperlink" Target="https://maps.google.com/?cid=0x0:0x1aaa4a84833639f1" TargetMode="External"/><Relationship Id="rId31" Type="http://schemas.openxmlformats.org/officeDocument/2006/relationships/hyperlink" Target="https://maps.google.com/?cid=0x0:0x8ec78c409bb313a2" TargetMode="External"/><Relationship Id="rId30" Type="http://schemas.openxmlformats.org/officeDocument/2006/relationships/hyperlink" Target="https://maps.google.com/?cid=0x0:0x603a4c22dddcc459" TargetMode="External"/><Relationship Id="rId33" Type="http://schemas.openxmlformats.org/officeDocument/2006/relationships/hyperlink" Target="https://maps.google.com/?cid=0x0:0xc8772aec459f777d" TargetMode="External"/><Relationship Id="rId32" Type="http://schemas.openxmlformats.org/officeDocument/2006/relationships/hyperlink" Target="https://rumah.waa2.co.id/detail?id=e37c62e640420a40a2085da07195520d&amp;q=perumahan%20di%20purwodadi%20grobogan&amp;type=sale" TargetMode="External"/><Relationship Id="rId35" Type="http://schemas.openxmlformats.org/officeDocument/2006/relationships/hyperlink" Target="https://maps.google.com/?cid=0x0:0x4168ecca486e3c91" TargetMode="External"/><Relationship Id="rId34" Type="http://schemas.openxmlformats.org/officeDocument/2006/relationships/hyperlink" Target="https://www.facebook.com/groups/1167981983225876/permalink/3215986878425366/" TargetMode="External"/><Relationship Id="rId70" Type="http://schemas.openxmlformats.org/officeDocument/2006/relationships/drawing" Target="../drawings/drawing2.xml"/><Relationship Id="rId37" Type="http://schemas.openxmlformats.org/officeDocument/2006/relationships/hyperlink" Target="https://maps.google.com/?cid=0x0:0xb49cc538bcffd10e" TargetMode="External"/><Relationship Id="rId36" Type="http://schemas.openxmlformats.org/officeDocument/2006/relationships/hyperlink" Target="https://www.tribunjualbeli.com/jawa-tengah/2769777/jual-rumah-perumahan-pesona-elia-residence-tipe-3672-lokasi-strategis-bisa-cash-atau-kredit-grobogan" TargetMode="External"/><Relationship Id="rId39" Type="http://schemas.openxmlformats.org/officeDocument/2006/relationships/hyperlink" Target="https://www.ayojualrumah.com/properti/perumahan-khanaya-residence-di-wirosari-grobogan/52847" TargetMode="External"/><Relationship Id="rId38" Type="http://schemas.openxmlformats.org/officeDocument/2006/relationships/hyperlink" Target="https://maps.google.com/?cid=0x0:0xe279ed08ceb53b21" TargetMode="External"/><Relationship Id="rId62" Type="http://schemas.openxmlformats.org/officeDocument/2006/relationships/hyperlink" Target="https://www.facebook.com/GriyaSambak99/?locale=id_ID" TargetMode="External"/><Relationship Id="rId61" Type="http://schemas.openxmlformats.org/officeDocument/2006/relationships/hyperlink" Target="https://maps.google.com/?cid=0x0:0x211c90a6e0f9d7c3" TargetMode="External"/><Relationship Id="rId20" Type="http://schemas.openxmlformats.org/officeDocument/2006/relationships/hyperlink" Target="https://maps.google.com/?cid=0x0:0x6f0bcac19ae31aa8" TargetMode="External"/><Relationship Id="rId64" Type="http://schemas.openxmlformats.org/officeDocument/2006/relationships/hyperlink" Target="https://www.facebook.com/SemestaPropertyIndonesia/posts/perumahan-grand-master-kuripan-berlokasi-di-samping-stadion-kuripan-dekat-pasar-/153407376581144/" TargetMode="External"/><Relationship Id="rId63" Type="http://schemas.openxmlformats.org/officeDocument/2006/relationships/hyperlink" Target="https://maps.google.com/?cid=0x0:0x2a473a66c8961415" TargetMode="External"/><Relationship Id="rId22" Type="http://schemas.openxmlformats.org/officeDocument/2006/relationships/hyperlink" Target="https://maps.google.com/?cid=0x0:0x44687cb839d4769c" TargetMode="External"/><Relationship Id="rId66" Type="http://schemas.openxmlformats.org/officeDocument/2006/relationships/hyperlink" Target="https://maps.google.com/?cid=0x0:0xa54dcaeaf660746b" TargetMode="External"/><Relationship Id="rId21" Type="http://schemas.openxmlformats.org/officeDocument/2006/relationships/hyperlink" Target="https://www.facebook.com/groups/1167981983225876/permalink/3215986878425366/" TargetMode="External"/><Relationship Id="rId65" Type="http://schemas.openxmlformats.org/officeDocument/2006/relationships/hyperlink" Target="https://maps.google.com/?cid=0x0:0xcd472e57bbffc5fc" TargetMode="External"/><Relationship Id="rId24" Type="http://schemas.openxmlformats.org/officeDocument/2006/relationships/hyperlink" Target="https://www.instagram.com/semestapropertyindonesia/p/CNCUD4aBw61/" TargetMode="External"/><Relationship Id="rId68" Type="http://schemas.openxmlformats.org/officeDocument/2006/relationships/hyperlink" Target="https://maps.google.com/?cid=0x0:0xa329f919b667ca86" TargetMode="External"/><Relationship Id="rId23" Type="http://schemas.openxmlformats.org/officeDocument/2006/relationships/hyperlink" Target="https://maps.google.com/?cid=0x0:0x11a992f4a72d0dd4" TargetMode="External"/><Relationship Id="rId67" Type="http://schemas.openxmlformats.org/officeDocument/2006/relationships/hyperlink" Target="https://maps.google.com/?cid=0x0:0x36262a048375a32a" TargetMode="External"/><Relationship Id="rId60" Type="http://schemas.openxmlformats.org/officeDocument/2006/relationships/hyperlink" Target="https://www.ayojualrumah.com/properti/perumahan-gendhis-2-rejosari-grobogan-jalan-purwodadi-blora/52844" TargetMode="External"/><Relationship Id="rId26" Type="http://schemas.openxmlformats.org/officeDocument/2006/relationships/hyperlink" Target="https://maps.google.com/?cid=0x0:0xbd8df7d5aadb9393" TargetMode="External"/><Relationship Id="rId25" Type="http://schemas.openxmlformats.org/officeDocument/2006/relationships/hyperlink" Target="https://maps.google.com/?cid=0x0:0x311bae46c5fdb5cb" TargetMode="External"/><Relationship Id="rId69" Type="http://schemas.openxmlformats.org/officeDocument/2006/relationships/hyperlink" Target="https://www.facebook.com/groups/1430333203875349/posts/3899494260292552/" TargetMode="External"/><Relationship Id="rId28" Type="http://schemas.openxmlformats.org/officeDocument/2006/relationships/hyperlink" Target="https://www.pinhome.id/dijual/rumah-sekunder/unit/dijual-rumah-1-lantai-2kt-78m-di-perumahan-gajahmada-residence" TargetMode="External"/><Relationship Id="rId27" Type="http://schemas.openxmlformats.org/officeDocument/2006/relationships/hyperlink" Target="https://maps.google.com/?cid=0x0:0xd85e275f57e5b57a" TargetMode="External"/><Relationship Id="rId29" Type="http://schemas.openxmlformats.org/officeDocument/2006/relationships/hyperlink" Target="https://maps.google.com/?cid=0x0:0x8f2c54e78cfd380e" TargetMode="External"/><Relationship Id="rId51" Type="http://schemas.openxmlformats.org/officeDocument/2006/relationships/hyperlink" Target="https://maps.google.com/?cid=0x0:0xa42243ed9c7848e6" TargetMode="External"/><Relationship Id="rId50" Type="http://schemas.openxmlformats.org/officeDocument/2006/relationships/hyperlink" Target="https://maps.google.com/?cid=0x0:0x4c06d8169277730f" TargetMode="External"/><Relationship Id="rId53" Type="http://schemas.openxmlformats.org/officeDocument/2006/relationships/hyperlink" Target="https://maps.google.com/?cid=0x0:0x634a03b82cfe59da" TargetMode="External"/><Relationship Id="rId52" Type="http://schemas.openxmlformats.org/officeDocument/2006/relationships/hyperlink" Target="https://maps.google.com/?cid=0x0:0x2034c1901a6db759" TargetMode="External"/><Relationship Id="rId11" Type="http://schemas.openxmlformats.org/officeDocument/2006/relationships/hyperlink" Target="https://maps.google.com/?cid=0x0:0x7e4e7fc584142ccd" TargetMode="External"/><Relationship Id="rId55" Type="http://schemas.openxmlformats.org/officeDocument/2006/relationships/hyperlink" Target="https://maps.google.com/?cid=0x0:0x582bfa7183c6f3eb" TargetMode="External"/><Relationship Id="rId10" Type="http://schemas.openxmlformats.org/officeDocument/2006/relationships/hyperlink" Target="https://maps.google.com/?cid=0x0:0x765d16029a39e0f0" TargetMode="External"/><Relationship Id="rId54" Type="http://schemas.openxmlformats.org/officeDocument/2006/relationships/hyperlink" Target="https://maps.google.com/?cid=0x0:0x69fdf6e43da619fe" TargetMode="External"/><Relationship Id="rId13" Type="http://schemas.openxmlformats.org/officeDocument/2006/relationships/hyperlink" Target="https://maps.google.com/?cid=0x0:0xccc9ae7240504eb4" TargetMode="External"/><Relationship Id="rId57" Type="http://schemas.openxmlformats.org/officeDocument/2006/relationships/hyperlink" Target="https://maps.google.com/?cid=0x0:0x3b95ec28ef9ee366" TargetMode="External"/><Relationship Id="rId12" Type="http://schemas.openxmlformats.org/officeDocument/2006/relationships/hyperlink" Target="https://maps.google.com/?cid=0x0:0x725719dda056e1ae" TargetMode="External"/><Relationship Id="rId56" Type="http://schemas.openxmlformats.org/officeDocument/2006/relationships/hyperlink" Target="https://www.facebook.com/groups/294516719347440/posts/1168923101906793/" TargetMode="External"/><Relationship Id="rId15" Type="http://schemas.openxmlformats.org/officeDocument/2006/relationships/hyperlink" Target="https://maps.google.com/?cid=0x0:0x775c4b4071e66406" TargetMode="External"/><Relationship Id="rId59" Type="http://schemas.openxmlformats.org/officeDocument/2006/relationships/hyperlink" Target="https://maps.google.com/?cid=0x0:0xa2d64124dfa11091" TargetMode="External"/><Relationship Id="rId14" Type="http://schemas.openxmlformats.org/officeDocument/2006/relationships/hyperlink" Target="https://redlandpro.id/properties/detail/rumah-di-perum-gubug-permai-grobogan-vn-5537-5537" TargetMode="External"/><Relationship Id="rId58" Type="http://schemas.openxmlformats.org/officeDocument/2006/relationships/hyperlink" Target="https://maps.google.com/?cid=0x0:0xa82b77859693d7da" TargetMode="External"/><Relationship Id="rId17" Type="http://schemas.openxmlformats.org/officeDocument/2006/relationships/hyperlink" Target="https://www.facebook.com/GriyaSambak99/?locale=id_ID" TargetMode="External"/><Relationship Id="rId16" Type="http://schemas.openxmlformats.org/officeDocument/2006/relationships/hyperlink" Target="https://maps.google.com/?cid=0x0:0x5097ea75d9f37e3a" TargetMode="External"/><Relationship Id="rId19" Type="http://schemas.openxmlformats.org/officeDocument/2006/relationships/hyperlink" Target="https://maps.google.com/?cid=0x0:0x3bf5a508320a7c0d" TargetMode="External"/><Relationship Id="rId18" Type="http://schemas.openxmlformats.org/officeDocument/2006/relationships/hyperlink" Target="https://maps.google.com/?cid=0x0:0x3aa700ba1562d1d4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78901d4cdb8ba6e8" TargetMode="External"/><Relationship Id="rId42" Type="http://schemas.openxmlformats.org/officeDocument/2006/relationships/hyperlink" Target="https://maps.google.com/?cid=0x0:0x31e47167f569ab65" TargetMode="External"/><Relationship Id="rId41" Type="http://schemas.openxmlformats.org/officeDocument/2006/relationships/hyperlink" Target="https://maps.google.com/?cid=0x0:0x86f183408e4489c6" TargetMode="External"/><Relationship Id="rId44" Type="http://schemas.openxmlformats.org/officeDocument/2006/relationships/hyperlink" Target="https://maps.google.com/?cid=0x0:0x6158043968f4793a" TargetMode="External"/><Relationship Id="rId43" Type="http://schemas.openxmlformats.org/officeDocument/2006/relationships/hyperlink" Target="https://www.pinhome.id/dijual/rumah-sekunder/unit/dijual-rumah-lingkungan-nyaman-dalam-komplek-di-perum-flamboyan-indah" TargetMode="External"/><Relationship Id="rId46" Type="http://schemas.openxmlformats.org/officeDocument/2006/relationships/hyperlink" Target="https://www.olx.co.id/item/jual-rumah-kampung-lokasi-gawanan-colomadu-luas-140mtr-harga-650jt-neg-iid-913708140" TargetMode="External"/><Relationship Id="rId45" Type="http://schemas.openxmlformats.org/officeDocument/2006/relationships/hyperlink" Target="https://maps.google.com/?cid=0x0:0x80abc6f305aa0676" TargetMode="External"/><Relationship Id="rId1" Type="http://schemas.openxmlformats.org/officeDocument/2006/relationships/hyperlink" Target="https://maps.google.com/?cid=0x0:0x8c402a21827cf08a" TargetMode="External"/><Relationship Id="rId2" Type="http://schemas.openxmlformats.org/officeDocument/2006/relationships/hyperlink" Target="https://maps.google.com/?cid=0x0:0x22fcffb8834ded14" TargetMode="External"/><Relationship Id="rId3" Type="http://schemas.openxmlformats.org/officeDocument/2006/relationships/hyperlink" Target="https://maps.google.com/?cid=0x0:0x1c0739a756f7eb55" TargetMode="External"/><Relationship Id="rId4" Type="http://schemas.openxmlformats.org/officeDocument/2006/relationships/hyperlink" Target="https://www.instagram.com/wantspropertysyariah/p/Cp1pzCqP24h/?img_index=1" TargetMode="External"/><Relationship Id="rId9" Type="http://schemas.openxmlformats.org/officeDocument/2006/relationships/hyperlink" Target="https://rumah.trovit.co.id/listing/dijual-rumah-di-fajar-indah.8e38a808-948b-4ae1-9b4b-c3f14728098a" TargetMode="External"/><Relationship Id="rId48" Type="http://schemas.openxmlformats.org/officeDocument/2006/relationships/hyperlink" Target="https://www.rumah123.com/venue/madu-asri-vcm28104/" TargetMode="External"/><Relationship Id="rId47" Type="http://schemas.openxmlformats.org/officeDocument/2006/relationships/hyperlink" Target="https://maps.google.com/?cid=0x0:0xf78c133a07172bb6" TargetMode="External"/><Relationship Id="rId49" Type="http://schemas.openxmlformats.org/officeDocument/2006/relationships/hyperlink" Target="https://maps.google.com/?cid=0x0:0x516b725f3103bbab" TargetMode="External"/><Relationship Id="rId5" Type="http://schemas.openxmlformats.org/officeDocument/2006/relationships/hyperlink" Target="https://maps.google.com/?cid=0x0:0x8ad6acd61ea0c97a" TargetMode="External"/><Relationship Id="rId6" Type="http://schemas.openxmlformats.org/officeDocument/2006/relationships/hyperlink" Target="https://www.jituproperty.com/perumahan-di-gedongan-colomandu-karanganyar-3310" TargetMode="External"/><Relationship Id="rId7" Type="http://schemas.openxmlformats.org/officeDocument/2006/relationships/hyperlink" Target="https://maps.google.com/?cid=0x0:0x18c339d20860f227" TargetMode="External"/><Relationship Id="rId8" Type="http://schemas.openxmlformats.org/officeDocument/2006/relationships/hyperlink" Target="https://maps.google.com/?cid=0x0:0x5c29a9a4a089779b" TargetMode="External"/><Relationship Id="rId31" Type="http://schemas.openxmlformats.org/officeDocument/2006/relationships/hyperlink" Target="https://www.dotproperty.id/rumah-dijual-dengan-2-kamar-tidur-di-malangjiwan-jawa-tengah_7220240" TargetMode="External"/><Relationship Id="rId30" Type="http://schemas.openxmlformats.org/officeDocument/2006/relationships/hyperlink" Target="https://maps.google.com/?cid=0x0:0x2d107139b9e8d10a" TargetMode="External"/><Relationship Id="rId33" Type="http://schemas.openxmlformats.org/officeDocument/2006/relationships/hyperlink" Target="https://maps.google.com/?cid=0x0:0xd47af9e4815cac63" TargetMode="External"/><Relationship Id="rId32" Type="http://schemas.openxmlformats.org/officeDocument/2006/relationships/hyperlink" Target="https://maps.google.com/?cid=0x0:0x74049dcc966b33ed" TargetMode="External"/><Relationship Id="rId35" Type="http://schemas.openxmlformats.org/officeDocument/2006/relationships/hyperlink" Target="https://www.lamudi.co.id/jual/jawa-tengah/karanganyar/rumah-cantik-111m-sudah-renovasi-dekat-lor-in-hote-172912221622/" TargetMode="External"/><Relationship Id="rId34" Type="http://schemas.openxmlformats.org/officeDocument/2006/relationships/hyperlink" Target="https://maps.google.com/?cid=0x0:0x64e518a150a3eebe" TargetMode="External"/><Relationship Id="rId71" Type="http://schemas.openxmlformats.org/officeDocument/2006/relationships/drawing" Target="../drawings/drawing3.xml"/><Relationship Id="rId70" Type="http://schemas.openxmlformats.org/officeDocument/2006/relationships/hyperlink" Target="https://lelangagunan.bni.co.id/DetailAgunan?id=10726" TargetMode="External"/><Relationship Id="rId37" Type="http://schemas.openxmlformats.org/officeDocument/2006/relationships/hyperlink" Target="https://www.pinhome.id/dijual/rumah-sekunder/unit/dijual-rumah-siap-huni-di-perumahan-cempaka-asri-2" TargetMode="External"/><Relationship Id="rId36" Type="http://schemas.openxmlformats.org/officeDocument/2006/relationships/hyperlink" Target="https://maps.google.com/?cid=0x0:0x7d78e5cdb54d509a" TargetMode="External"/><Relationship Id="rId39" Type="http://schemas.openxmlformats.org/officeDocument/2006/relationships/hyperlink" Target="https://www.olx.co.id/item/rumah-cluster-klodran-dekat-pintu-tol-solo-iid-920850931" TargetMode="External"/><Relationship Id="rId38" Type="http://schemas.openxmlformats.org/officeDocument/2006/relationships/hyperlink" Target="https://maps.google.com/?cid=0x0:0x3dc1a8f6cbbe8716" TargetMode="External"/><Relationship Id="rId62" Type="http://schemas.openxmlformats.org/officeDocument/2006/relationships/hyperlink" Target="https://maps.google.com/?cid=0x0:0xc00ae3b359ddd2f3" TargetMode="External"/><Relationship Id="rId61" Type="http://schemas.openxmlformats.org/officeDocument/2006/relationships/hyperlink" Target="https://www.pinhome.id/dijual/rumah-baru/taman-asri-adisucipto" TargetMode="External"/><Relationship Id="rId20" Type="http://schemas.openxmlformats.org/officeDocument/2006/relationships/hyperlink" Target="https://maps.google.com/?cid=0x0:0x5e67c284097d47f5" TargetMode="External"/><Relationship Id="rId64" Type="http://schemas.openxmlformats.org/officeDocument/2006/relationships/hyperlink" Target="https://maps.google.com/?cid=0x0:0xe46e1e924a7c59c1" TargetMode="External"/><Relationship Id="rId63" Type="http://schemas.openxmlformats.org/officeDocument/2006/relationships/hyperlink" Target="https://maps.google.com/?cid=0x0:0x81363a5816c366a6" TargetMode="External"/><Relationship Id="rId22" Type="http://schemas.openxmlformats.org/officeDocument/2006/relationships/hyperlink" Target="https://maps.google.com/?cid=0x0:0x8c18c79da0472df0" TargetMode="External"/><Relationship Id="rId66" Type="http://schemas.openxmlformats.org/officeDocument/2006/relationships/hyperlink" Target="https://maps.google.com/?cid=0x0:0xf54f6aca4589aa31" TargetMode="External"/><Relationship Id="rId21" Type="http://schemas.openxmlformats.org/officeDocument/2006/relationships/hyperlink" Target="https://www.pinhome.id/dijual/rumah-sekunder/unit/dijual-rumah-harga-terjangkau-di-perum-flamboyan-indah-blulukan-colomadu-karanganyar" TargetMode="External"/><Relationship Id="rId65" Type="http://schemas.openxmlformats.org/officeDocument/2006/relationships/hyperlink" Target="https://maps.google.com/?cid=0x0:0x730518cea5863965" TargetMode="External"/><Relationship Id="rId24" Type="http://schemas.openxmlformats.org/officeDocument/2006/relationships/hyperlink" Target="https://infolelang.bri.co.id/sale/bri-solo-sudirman-di-perumahan-griya-padma-1_91661" TargetMode="External"/><Relationship Id="rId68" Type="http://schemas.openxmlformats.org/officeDocument/2006/relationships/hyperlink" Target="https://sevibu.com/property/rumah-dijual-di-perumahan-puri-pondok-indah-malangjiwan-colomadu-karanganyar/" TargetMode="External"/><Relationship Id="rId23" Type="http://schemas.openxmlformats.org/officeDocument/2006/relationships/hyperlink" Target="https://maps.google.com/?cid=0x0:0x988bc609dd2cfc71" TargetMode="External"/><Relationship Id="rId67" Type="http://schemas.openxmlformats.org/officeDocument/2006/relationships/hyperlink" Target="https://maps.google.com/?cid=0x0:0xd5d3be3791a016c7" TargetMode="External"/><Relationship Id="rId60" Type="http://schemas.openxmlformats.org/officeDocument/2006/relationships/hyperlink" Target="https://maps.google.com/?cid=0x0:0x388e9fc7a69caa64" TargetMode="External"/><Relationship Id="rId26" Type="http://schemas.openxmlformats.org/officeDocument/2006/relationships/hyperlink" Target="https://www.pinhome.id/dijual/rumah-sekunder/unit/dijual-rumah-lokasi-strategis-di-sanggir-regency" TargetMode="External"/><Relationship Id="rId25" Type="http://schemas.openxmlformats.org/officeDocument/2006/relationships/hyperlink" Target="https://maps.google.com/?cid=0x0:0x69c45079fbf9b402" TargetMode="External"/><Relationship Id="rId69" Type="http://schemas.openxmlformats.org/officeDocument/2006/relationships/hyperlink" Target="https://maps.google.com/?cid=0x0:0x36eb422fb003cafd" TargetMode="External"/><Relationship Id="rId28" Type="http://schemas.openxmlformats.org/officeDocument/2006/relationships/hyperlink" Target="https://maps.google.com/?cid=0x0:0x82187246b4f0991a" TargetMode="External"/><Relationship Id="rId27" Type="http://schemas.openxmlformats.org/officeDocument/2006/relationships/hyperlink" Target="https://maps.google.com/?cid=0x0:0xc5c532a35b9794b4" TargetMode="External"/><Relationship Id="rId29" Type="http://schemas.openxmlformats.org/officeDocument/2006/relationships/hyperlink" Target="https://www.rumah123.com/properti/karanganyar/hos13796002/" TargetMode="External"/><Relationship Id="rId51" Type="http://schemas.openxmlformats.org/officeDocument/2006/relationships/hyperlink" Target="https://raywhitesolo.com/property/dijual-rumah-palm-regency-colomadu/" TargetMode="External"/><Relationship Id="rId50" Type="http://schemas.openxmlformats.org/officeDocument/2006/relationships/hyperlink" Target="https://maps.google.com/?cid=0x0:0x36286e9e8b628dd8" TargetMode="External"/><Relationship Id="rId53" Type="http://schemas.openxmlformats.org/officeDocument/2006/relationships/hyperlink" Target="https://www.iklanrumah.com/list/detail/31279/rumah-mewah-murah-pondok-permai-colomadu-dekat-kota-solo-dan-bandara" TargetMode="External"/><Relationship Id="rId52" Type="http://schemas.openxmlformats.org/officeDocument/2006/relationships/hyperlink" Target="https://maps.google.com/?cid=0x0:0x3744809d7bb1d5e0" TargetMode="External"/><Relationship Id="rId11" Type="http://schemas.openxmlformats.org/officeDocument/2006/relationships/hyperlink" Target="https://maps.google.com/?cid=0x0:0xa5b681b196aa1f0c" TargetMode="External"/><Relationship Id="rId55" Type="http://schemas.openxmlformats.org/officeDocument/2006/relationships/hyperlink" Target="https://www.brighton.co.id/perumahan-baru/viewdetail/puri-gajah-permai" TargetMode="External"/><Relationship Id="rId10" Type="http://schemas.openxmlformats.org/officeDocument/2006/relationships/hyperlink" Target="https://maps.google.com/?cid=0x0:0x72dd69b83ccc5cd6" TargetMode="External"/><Relationship Id="rId54" Type="http://schemas.openxmlformats.org/officeDocument/2006/relationships/hyperlink" Target="https://maps.google.com/?cid=0x0:0x4444d9709eae9f74" TargetMode="External"/><Relationship Id="rId13" Type="http://schemas.openxmlformats.org/officeDocument/2006/relationships/hyperlink" Target="https://www.brighton.co.id/perumahan-baru/viewdetail/griya-mustika-indah" TargetMode="External"/><Relationship Id="rId57" Type="http://schemas.openxmlformats.org/officeDocument/2006/relationships/hyperlink" Target="https://raywhitesolo.com/property/dijual-rumah-perum-gawanan-indah-colomadu/" TargetMode="External"/><Relationship Id="rId12" Type="http://schemas.openxmlformats.org/officeDocument/2006/relationships/hyperlink" Target="https://maps.google.com/?cid=0x0:0x89b6cc97904f6d75" TargetMode="External"/><Relationship Id="rId56" Type="http://schemas.openxmlformats.org/officeDocument/2006/relationships/hyperlink" Target="https://maps.google.com/?cid=0x0:0x6deb5e26c4a9e989" TargetMode="External"/><Relationship Id="rId15" Type="http://schemas.openxmlformats.org/officeDocument/2006/relationships/hyperlink" Target="https://maps.google.com/?cid=0x0:0x5e0b130305773b48" TargetMode="External"/><Relationship Id="rId59" Type="http://schemas.openxmlformats.org/officeDocument/2006/relationships/hyperlink" Target="https://maps.google.com/?cid=0x0:0x50b941480c394982" TargetMode="External"/><Relationship Id="rId14" Type="http://schemas.openxmlformats.org/officeDocument/2006/relationships/hyperlink" Target="https://maps.google.com/?cid=0x0:0x789cc35cefc25f1b" TargetMode="External"/><Relationship Id="rId58" Type="http://schemas.openxmlformats.org/officeDocument/2006/relationships/hyperlink" Target="https://maps.google.com/?cid=0x0:0x2034a1deb4cb63ec" TargetMode="External"/><Relationship Id="rId17" Type="http://schemas.openxmlformats.org/officeDocument/2006/relationships/hyperlink" Target="https://maps.google.com/?cid=0x0:0x1a656ed01c1ea85b" TargetMode="External"/><Relationship Id="rId16" Type="http://schemas.openxmlformats.org/officeDocument/2006/relationships/hyperlink" Target="https://www.facebook.com/permalink.php/?story_fbid=160796655515086&amp;id=103080454620040" TargetMode="External"/><Relationship Id="rId19" Type="http://schemas.openxmlformats.org/officeDocument/2006/relationships/hyperlink" Target="https://maps.google.com/?cid=0x0:0x39c93cbe3b695ff0" TargetMode="External"/><Relationship Id="rId18" Type="http://schemas.openxmlformats.org/officeDocument/2006/relationships/hyperlink" Target="https://maps.google.com/?cid=0x0:0x21629602badd7ccf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8ad8079b85dce6b2" TargetMode="External"/><Relationship Id="rId42" Type="http://schemas.openxmlformats.org/officeDocument/2006/relationships/hyperlink" Target="https://maps.google.com/?cid=0x0:0x82575da7d2ed544c" TargetMode="External"/><Relationship Id="rId41" Type="http://schemas.openxmlformats.org/officeDocument/2006/relationships/hyperlink" Target="https://www.facebook.com/groups/257159841522217/posts/1749355158969337/" TargetMode="External"/><Relationship Id="rId44" Type="http://schemas.openxmlformats.org/officeDocument/2006/relationships/hyperlink" Target="https://maps.google.com/?cid=0x0:0xc03bcbb670573bb3" TargetMode="External"/><Relationship Id="rId43" Type="http://schemas.openxmlformats.org/officeDocument/2006/relationships/hyperlink" Target="https://www.instagram.com/klik_zonabelanja/p/DBfijL_uC-m/?img_index=1" TargetMode="External"/><Relationship Id="rId46" Type="http://schemas.openxmlformats.org/officeDocument/2006/relationships/hyperlink" Target="https://www.facebook.com/groups/jualbelitanahdanrumahmurah/posts/1679073975981210/" TargetMode="External"/><Relationship Id="rId45" Type="http://schemas.openxmlformats.org/officeDocument/2006/relationships/hyperlink" Target="https://maps.google.com/?cid=0x0:0xd5e5407d27368ec" TargetMode="External"/><Relationship Id="rId1" Type="http://schemas.openxmlformats.org/officeDocument/2006/relationships/hyperlink" Target="https://maps.google.com/?cid=0x0:0x264e0d5feba02b48" TargetMode="External"/><Relationship Id="rId2" Type="http://schemas.openxmlformats.org/officeDocument/2006/relationships/hyperlink" Target="https://maps.google.com/?cid=0x0:0xc10b8cb4026bde90" TargetMode="External"/><Relationship Id="rId3" Type="http://schemas.openxmlformats.org/officeDocument/2006/relationships/hyperlink" Target="https://maps.google.com/?cid=0x0:0x2f0c2cf6de10a923" TargetMode="External"/><Relationship Id="rId4" Type="http://schemas.openxmlformats.org/officeDocument/2006/relationships/hyperlink" Target="https://maps.google.com/?cid=0x0:0xaa246f6af550ff0a" TargetMode="External"/><Relationship Id="rId9" Type="http://schemas.openxmlformats.org/officeDocument/2006/relationships/hyperlink" Target="https://maps.google.com/?cid=0x0:0xcd910cd82d4ec709" TargetMode="External"/><Relationship Id="rId48" Type="http://schemas.openxmlformats.org/officeDocument/2006/relationships/hyperlink" Target="https://maps.google.com/?cid=0x0:0x5eedbb697713dc75" TargetMode="External"/><Relationship Id="rId47" Type="http://schemas.openxmlformats.org/officeDocument/2006/relationships/hyperlink" Target="https://maps.google.com/?cid=0x0:0x4cb30a43488ca997" TargetMode="External"/><Relationship Id="rId49" Type="http://schemas.openxmlformats.org/officeDocument/2006/relationships/hyperlink" Target="https://www.facebook.com/groups/1701002986827936/posts/3782206858707528/" TargetMode="External"/><Relationship Id="rId5" Type="http://schemas.openxmlformats.org/officeDocument/2006/relationships/hyperlink" Target="https://www.pinhome.id/dijual/rumah-sekunder/unit/dijual-rumah-di-watuagung" TargetMode="External"/><Relationship Id="rId6" Type="http://schemas.openxmlformats.org/officeDocument/2006/relationships/hyperlink" Target="https://maps.google.com/?cid=0x0:0x435188dd843ab4d8" TargetMode="External"/><Relationship Id="rId7" Type="http://schemas.openxmlformats.org/officeDocument/2006/relationships/hyperlink" Target="https://www.instagram.com/rumahaset/p/C023qXyr1Dy/?img_index=1" TargetMode="External"/><Relationship Id="rId8" Type="http://schemas.openxmlformats.org/officeDocument/2006/relationships/hyperlink" Target="https://maps.google.com/?cid=0x0:0x923c8e5d60d6f33" TargetMode="External"/><Relationship Id="rId31" Type="http://schemas.openxmlformats.org/officeDocument/2006/relationships/hyperlink" Target="https://maps.google.com/?cid=0x0:0x974275ab427a3636" TargetMode="External"/><Relationship Id="rId30" Type="http://schemas.openxmlformats.org/officeDocument/2006/relationships/hyperlink" Target="https://solopos.espos.id/harga-relatif-murah-rumah-subsidi-di-wonogiri-diproyeksikan-terus-berkembang-1889584" TargetMode="External"/><Relationship Id="rId33" Type="http://schemas.openxmlformats.org/officeDocument/2006/relationships/hyperlink" Target="https://maps.google.com/?cid=0x0:0x652eeec1657116d1" TargetMode="External"/><Relationship Id="rId32" Type="http://schemas.openxmlformats.org/officeDocument/2006/relationships/hyperlink" Target="https://www.btnproperti.co.id/property/tipe/detail/griya-purwosari-asri-TPR2022071921301716" TargetMode="External"/><Relationship Id="rId35" Type="http://schemas.openxmlformats.org/officeDocument/2006/relationships/hyperlink" Target="https://maps.google.com/?cid=0x0:0x9e5f6544682a4eeb" TargetMode="External"/><Relationship Id="rId34" Type="http://schemas.openxmlformats.org/officeDocument/2006/relationships/hyperlink" Target="https://maps.google.com/?cid=0x0:0x6c2e3612b15425b0" TargetMode="External"/><Relationship Id="rId37" Type="http://schemas.openxmlformats.org/officeDocument/2006/relationships/hyperlink" Target="https://maps.google.com/?cid=0x0:0xab87dc3dc75940af" TargetMode="External"/><Relationship Id="rId36" Type="http://schemas.openxmlformats.org/officeDocument/2006/relationships/hyperlink" Target="https://maps.google.com/?cid=0x0:0xbcba4f150b83bb78" TargetMode="External"/><Relationship Id="rId39" Type="http://schemas.openxmlformats.org/officeDocument/2006/relationships/hyperlink" Target="https://maps.google.com/?cid=0x0:0x9692fc9899a5956b" TargetMode="External"/><Relationship Id="rId38" Type="http://schemas.openxmlformats.org/officeDocument/2006/relationships/hyperlink" Target="https://www.instagram.com/p/CApjtWkFvzA/?hl=id" TargetMode="External"/><Relationship Id="rId62" Type="http://schemas.openxmlformats.org/officeDocument/2006/relationships/hyperlink" Target="https://maps.google.com/?cid=0x0:0x77cc370800ded6ca" TargetMode="External"/><Relationship Id="rId61" Type="http://schemas.openxmlformats.org/officeDocument/2006/relationships/hyperlink" Target="https://maps.google.com/?cid=0x0:0xf10e0a12f326cc52" TargetMode="External"/><Relationship Id="rId20" Type="http://schemas.openxmlformats.org/officeDocument/2006/relationships/hyperlink" Target="https://maps.google.com/?cid=0x0:0x580a2e456bbdeafa" TargetMode="External"/><Relationship Id="rId64" Type="http://schemas.openxmlformats.org/officeDocument/2006/relationships/hyperlink" Target="https://maps.google.com/?cid=0x0:0x6d372955f9dd5d9b" TargetMode="External"/><Relationship Id="rId63" Type="http://schemas.openxmlformats.org/officeDocument/2006/relationships/hyperlink" Target="https://www.detik.com/properti/berita/d-7185185/5-pilihan-rumah-cuma-rp-150-juta-an-di-wonogiri?page=6" TargetMode="External"/><Relationship Id="rId22" Type="http://schemas.openxmlformats.org/officeDocument/2006/relationships/hyperlink" Target="https://maps.google.com/?cid=0x0:0xeaf81a327f72d390" TargetMode="External"/><Relationship Id="rId66" Type="http://schemas.openxmlformats.org/officeDocument/2006/relationships/hyperlink" Target="https://maps.google.com/?cid=0x0:0xdef96d2f23316e62" TargetMode="External"/><Relationship Id="rId21" Type="http://schemas.openxmlformats.org/officeDocument/2006/relationships/hyperlink" Target="https://maps.google.com/?cid=0x0:0xd05aaa3320359e36" TargetMode="External"/><Relationship Id="rId65" Type="http://schemas.openxmlformats.org/officeDocument/2006/relationships/hyperlink" Target="https://www.facebook.com/groups/jualbelitanahdanrumahmurah/posts/1679073975981210/" TargetMode="External"/><Relationship Id="rId24" Type="http://schemas.openxmlformats.org/officeDocument/2006/relationships/hyperlink" Target="https://maps.google.com/?cid=0x0:0x49d8f903d6364dba" TargetMode="External"/><Relationship Id="rId68" Type="http://schemas.openxmlformats.org/officeDocument/2006/relationships/hyperlink" Target="https://maps.google.com/?cid=0x0:0xaef1dc9760ceffa6" TargetMode="External"/><Relationship Id="rId23" Type="http://schemas.openxmlformats.org/officeDocument/2006/relationships/hyperlink" Target="https://www.facebook.com/story.php/?story_fbid=106567675793443&amp;id=100093206320940&amp;_rdr" TargetMode="External"/><Relationship Id="rId67" Type="http://schemas.openxmlformats.org/officeDocument/2006/relationships/hyperlink" Target="https://maps.google.com/?cid=0x0:0x7da21d11439e0472" TargetMode="External"/><Relationship Id="rId60" Type="http://schemas.openxmlformats.org/officeDocument/2006/relationships/hyperlink" Target="https://www.instagram.com/rolanregency/p/CRZEwY2h308/" TargetMode="External"/><Relationship Id="rId26" Type="http://schemas.openxmlformats.org/officeDocument/2006/relationships/hyperlink" Target="https://maps.google.com/?cid=0x0:0xa5d383d704ef3c95" TargetMode="External"/><Relationship Id="rId25" Type="http://schemas.openxmlformats.org/officeDocument/2006/relationships/hyperlink" Target="https://www.instagram.com/safirawonogiri/p/CkKX4L5h2yn/" TargetMode="External"/><Relationship Id="rId69" Type="http://schemas.openxmlformats.org/officeDocument/2006/relationships/drawing" Target="../drawings/drawing4.xml"/><Relationship Id="rId28" Type="http://schemas.openxmlformats.org/officeDocument/2006/relationships/hyperlink" Target="https://maps.google.com/?cid=0x0:0x3705708492afba65" TargetMode="External"/><Relationship Id="rId27" Type="http://schemas.openxmlformats.org/officeDocument/2006/relationships/hyperlink" Target="https://maps.google.com/?cid=0x0:0xd10997da24401517" TargetMode="External"/><Relationship Id="rId29" Type="http://schemas.openxmlformats.org/officeDocument/2006/relationships/hyperlink" Target="https://maps.google.com/?cid=0x0:0x521781b4f64545eb" TargetMode="External"/><Relationship Id="rId51" Type="http://schemas.openxmlformats.org/officeDocument/2006/relationships/hyperlink" Target="https://www.ayojualrumah.com/properti/perumahan-singodutan-bale-tuanku-di-jalan-lingkar-wonogiri/53128" TargetMode="External"/><Relationship Id="rId50" Type="http://schemas.openxmlformats.org/officeDocument/2006/relationships/hyperlink" Target="https://maps.google.com/?cid=0x0:0xef50831a90f39809" TargetMode="External"/><Relationship Id="rId53" Type="http://schemas.openxmlformats.org/officeDocument/2006/relationships/hyperlink" Target="https://maps.google.com/?cid=0x0:0xe5ef8073909791db" TargetMode="External"/><Relationship Id="rId52" Type="http://schemas.openxmlformats.org/officeDocument/2006/relationships/hyperlink" Target="https://maps.google.com/?cid=0x0:0xb339174e306ae164" TargetMode="External"/><Relationship Id="rId11" Type="http://schemas.openxmlformats.org/officeDocument/2006/relationships/hyperlink" Target="https://maps.google.com/?cid=0x0:0x5efbed5f4d0ef1a8" TargetMode="External"/><Relationship Id="rId55" Type="http://schemas.openxmlformats.org/officeDocument/2006/relationships/hyperlink" Target="https://www.btnproperti.co.id/property/tipe/detail/sendangrejo-batu-asri-TPR2015111915422144" TargetMode="External"/><Relationship Id="rId10" Type="http://schemas.openxmlformats.org/officeDocument/2006/relationships/hyperlink" Target="https://maps.google.com/?cid=0x0:0xe04bd16b94858cd5" TargetMode="External"/><Relationship Id="rId54" Type="http://schemas.openxmlformats.org/officeDocument/2006/relationships/hyperlink" Target="https://maps.google.com/?cid=0x0:0x6a6ea849c2755804" TargetMode="External"/><Relationship Id="rId13" Type="http://schemas.openxmlformats.org/officeDocument/2006/relationships/hyperlink" Target="https://www.instagram.com/devillaofficial/p/C8-6eCISPM3/" TargetMode="External"/><Relationship Id="rId57" Type="http://schemas.openxmlformats.org/officeDocument/2006/relationships/hyperlink" Target="https://maps.google.com/?cid=0x0:0xd869d0151109a7d7" TargetMode="External"/><Relationship Id="rId12" Type="http://schemas.openxmlformats.org/officeDocument/2006/relationships/hyperlink" Target="https://maps.google.com/?cid=0x0:0xccf00484254eefb1" TargetMode="External"/><Relationship Id="rId56" Type="http://schemas.openxmlformats.org/officeDocument/2006/relationships/hyperlink" Target="https://maps.google.com/?cid=0x0:0x36ca8b546d96160c" TargetMode="External"/><Relationship Id="rId15" Type="http://schemas.openxmlformats.org/officeDocument/2006/relationships/hyperlink" Target="https://www.facebook.com/groups/390731647694302/posts/8515081035259282/" TargetMode="External"/><Relationship Id="rId59" Type="http://schemas.openxmlformats.org/officeDocument/2006/relationships/hyperlink" Target="https://maps.google.com/?cid=0x0:0xfbedbee0235ef7f" TargetMode="External"/><Relationship Id="rId14" Type="http://schemas.openxmlformats.org/officeDocument/2006/relationships/hyperlink" Target="https://maps.google.com/?cid=0x0:0xf682f6df5a17cdc7" TargetMode="External"/><Relationship Id="rId58" Type="http://schemas.openxmlformats.org/officeDocument/2006/relationships/hyperlink" Target="https://www.facebook.com/commerce/listing/2531782600410361/?media_id=2&amp;ref=share_attachment" TargetMode="External"/><Relationship Id="rId17" Type="http://schemas.openxmlformats.org/officeDocument/2006/relationships/hyperlink" Target="https://www.facebook.com/groups/1531662513730798/posts/perumahan-minimalis-modern-dan-gaya-terkinihanya-di-graha-purwantoro-residenceba/1730218903875157/?_rdr" TargetMode="External"/><Relationship Id="rId16" Type="http://schemas.openxmlformats.org/officeDocument/2006/relationships/hyperlink" Target="https://maps.google.com/?cid=0x0:0xe3576e930b56997" TargetMode="External"/><Relationship Id="rId19" Type="http://schemas.openxmlformats.org/officeDocument/2006/relationships/hyperlink" Target="https://maps.google.com/?cid=0x0:0x9dc7b5901a477444" TargetMode="External"/><Relationship Id="rId18" Type="http://schemas.openxmlformats.org/officeDocument/2006/relationships/hyperlink" Target="https://maps.google.com/?cid=0x0:0x3393d0e73f18c5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bb7eac9a22996956" TargetMode="External"/><Relationship Id="rId42" Type="http://schemas.openxmlformats.org/officeDocument/2006/relationships/hyperlink" Target="https://maps.google.com/?cid=0x0:0x77d8ecd851263708" TargetMode="External"/><Relationship Id="rId41" Type="http://schemas.openxmlformats.org/officeDocument/2006/relationships/hyperlink" Target="https://maps.google.com/?cid=0x0:0x4feb1eacb99d48ad" TargetMode="External"/><Relationship Id="rId44" Type="http://schemas.openxmlformats.org/officeDocument/2006/relationships/hyperlink" Target="https://maps.google.com/?cid=0x0:0x5c45256d4a2c113c" TargetMode="External"/><Relationship Id="rId43" Type="http://schemas.openxmlformats.org/officeDocument/2006/relationships/hyperlink" Target="https://maps.google.com/?cid=0x0:0xee38c532619d4c1d" TargetMode="External"/><Relationship Id="rId46" Type="http://schemas.openxmlformats.org/officeDocument/2006/relationships/hyperlink" Target="https://maps.google.com/?cid=0x0:0x61db9f9e942c7264" TargetMode="External"/><Relationship Id="rId45" Type="http://schemas.openxmlformats.org/officeDocument/2006/relationships/hyperlink" Target="https://maps.google.com/?cid=0x0:0x33f23aca00c40a75" TargetMode="External"/><Relationship Id="rId1" Type="http://schemas.openxmlformats.org/officeDocument/2006/relationships/hyperlink" Target="https://maps.google.com/?cid=0x0:0x3b0759e6ed17f0ec" TargetMode="External"/><Relationship Id="rId2" Type="http://schemas.openxmlformats.org/officeDocument/2006/relationships/hyperlink" Target="https://web.facebook.com/permalink.php/?story_fbid=181052020367903&amp;id=110288487444257&amp;locale=id_ID&amp;_rdc=1&amp;_rdr" TargetMode="External"/><Relationship Id="rId3" Type="http://schemas.openxmlformats.org/officeDocument/2006/relationships/hyperlink" Target="https://maps.google.com/?cid=0x0:0x17f751aa88c8ee9c" TargetMode="External"/><Relationship Id="rId4" Type="http://schemas.openxmlformats.org/officeDocument/2006/relationships/hyperlink" Target="https://maps.google.com/?cid=0x0:0xfdb8e53c13a03c2e" TargetMode="External"/><Relationship Id="rId9" Type="http://schemas.openxmlformats.org/officeDocument/2006/relationships/hyperlink" Target="https://www.olx.co.id/boyolali-kab_g4000037/properti_c88/q-griya" TargetMode="External"/><Relationship Id="rId48" Type="http://schemas.openxmlformats.org/officeDocument/2006/relationships/hyperlink" Target="https://maps.google.com/?cid=0x0:0x2466796cb4dd0ae2" TargetMode="External"/><Relationship Id="rId47" Type="http://schemas.openxmlformats.org/officeDocument/2006/relationships/hyperlink" Target="https://maps.google.com/?cid=0x0:0x8244bd4e281ead08" TargetMode="External"/><Relationship Id="rId49" Type="http://schemas.openxmlformats.org/officeDocument/2006/relationships/hyperlink" Target="https://maps.google.com/?cid=0x0:0x892460e39770c073" TargetMode="External"/><Relationship Id="rId5" Type="http://schemas.openxmlformats.org/officeDocument/2006/relationships/hyperlink" Target="https://maps.google.com/?cid=0x0:0x4c4c162f34975e6a" TargetMode="External"/><Relationship Id="rId6" Type="http://schemas.openxmlformats.org/officeDocument/2006/relationships/hyperlink" Target="https://maps.google.com/?cid=0x0:0x18f603ad205987b3" TargetMode="External"/><Relationship Id="rId7" Type="http://schemas.openxmlformats.org/officeDocument/2006/relationships/hyperlink" Target="https://maps.google.com/?cid=0x0:0xa05dc36116b3c6a0" TargetMode="External"/><Relationship Id="rId8" Type="http://schemas.openxmlformats.org/officeDocument/2006/relationships/hyperlink" Target="https://maps.google.com/?cid=0x0:0x2100f62460174cf3" TargetMode="External"/><Relationship Id="rId31" Type="http://schemas.openxmlformats.org/officeDocument/2006/relationships/hyperlink" Target="https://maps.google.com/?cid=0x0:0xcd1db8d6b4813a1" TargetMode="External"/><Relationship Id="rId30" Type="http://schemas.openxmlformats.org/officeDocument/2006/relationships/hyperlink" Target="https://web.facebook.com/groups/681724218543715/posts/8850934851622570/?_rdc=1&amp;_rdr" TargetMode="External"/><Relationship Id="rId33" Type="http://schemas.openxmlformats.org/officeDocument/2006/relationships/hyperlink" Target="https://maps.google.com/?cid=0x0:0x9462f44d5fd82f46" TargetMode="External"/><Relationship Id="rId32" Type="http://schemas.openxmlformats.org/officeDocument/2006/relationships/hyperlink" Target="https://maps.google.com/?cid=0x0:0x8f7cdaf280083061" TargetMode="External"/><Relationship Id="rId35" Type="http://schemas.openxmlformats.org/officeDocument/2006/relationships/hyperlink" Target="https://www.pinhome.id/dijual/rumah-sekunder/unit/dijual-rumah-di-perumahan-griya-ketaon-asri-b5" TargetMode="External"/><Relationship Id="rId34" Type="http://schemas.openxmlformats.org/officeDocument/2006/relationships/hyperlink" Target="https://maps.google.com/?cid=0x0:0xc01e4e2f974b2d14" TargetMode="External"/><Relationship Id="rId37" Type="http://schemas.openxmlformats.org/officeDocument/2006/relationships/hyperlink" Target="https://maps.google.com/?cid=0x0:0x9217651175ef4cbf" TargetMode="External"/><Relationship Id="rId36" Type="http://schemas.openxmlformats.org/officeDocument/2006/relationships/hyperlink" Target="https://maps.google.com/?cid=0x0:0xfe0c54bcd66abaed" TargetMode="External"/><Relationship Id="rId39" Type="http://schemas.openxmlformats.org/officeDocument/2006/relationships/hyperlink" Target="https://maps.google.com/?cid=0x0:0x3cc9b8d5ea330412" TargetMode="External"/><Relationship Id="rId38" Type="http://schemas.openxmlformats.org/officeDocument/2006/relationships/hyperlink" Target="https://maps.google.com/?cid=0x0:0x6fa351b41e252561" TargetMode="External"/><Relationship Id="rId20" Type="http://schemas.openxmlformats.org/officeDocument/2006/relationships/hyperlink" Target="https://maps.google.com/?cid=0x0:0x741d3722fe81639f" TargetMode="External"/><Relationship Id="rId22" Type="http://schemas.openxmlformats.org/officeDocument/2006/relationships/hyperlink" Target="https://www.btnproperti.co.id/property/perumahan/detail/nirwana-bojong-residence-16710NB" TargetMode="External"/><Relationship Id="rId21" Type="http://schemas.openxmlformats.org/officeDocument/2006/relationships/hyperlink" Target="https://maps.google.com/?cid=0x0:0xc737c72fe62f37fe" TargetMode="External"/><Relationship Id="rId24" Type="http://schemas.openxmlformats.org/officeDocument/2006/relationships/hyperlink" Target="https://maps.google.com/?cid=0x0:0xbd5e188c5f5da66e" TargetMode="External"/><Relationship Id="rId23" Type="http://schemas.openxmlformats.org/officeDocument/2006/relationships/hyperlink" Target="https://maps.google.com/?cid=0x0:0x4196e97fc3fcda94" TargetMode="External"/><Relationship Id="rId26" Type="http://schemas.openxmlformats.org/officeDocument/2006/relationships/hyperlink" Target="https://maps.google.com/?cid=0x0:0xbf8327cf1fe3632c" TargetMode="External"/><Relationship Id="rId25" Type="http://schemas.openxmlformats.org/officeDocument/2006/relationships/hyperlink" Target="https://maps.google.com/?cid=0x0:0xaf550ebdb5f41d17" TargetMode="External"/><Relationship Id="rId28" Type="http://schemas.openxmlformats.org/officeDocument/2006/relationships/hyperlink" Target="https://maps.google.com/?cid=0x0:0xdb53f5ac3296c55" TargetMode="External"/><Relationship Id="rId27" Type="http://schemas.openxmlformats.org/officeDocument/2006/relationships/hyperlink" Target="https://www.rumah123.com/properti/boyolali/hos18166348/" TargetMode="External"/><Relationship Id="rId29" Type="http://schemas.openxmlformats.org/officeDocument/2006/relationships/hyperlink" Target="https://maps.google.com/?cid=0x0:0x7d5ac55c6589bec1" TargetMode="External"/><Relationship Id="rId50" Type="http://schemas.openxmlformats.org/officeDocument/2006/relationships/drawing" Target="../drawings/drawing5.xml"/><Relationship Id="rId11" Type="http://schemas.openxmlformats.org/officeDocument/2006/relationships/hyperlink" Target="https://maps.google.com/?cid=0x0:0x10374d47ac13a244" TargetMode="External"/><Relationship Id="rId10" Type="http://schemas.openxmlformats.org/officeDocument/2006/relationships/hyperlink" Target="https://maps.google.com/?cid=0x0:0xcdf0d5c2b407aea9" TargetMode="External"/><Relationship Id="rId13" Type="http://schemas.openxmlformats.org/officeDocument/2006/relationships/hyperlink" Target="https://www.olx.co.id/boyolali-kab_g4000037/properti_c88/q-griya" TargetMode="External"/><Relationship Id="rId12" Type="http://schemas.openxmlformats.org/officeDocument/2006/relationships/hyperlink" Target="https://maps.google.com/?cid=0x0:0x1fdb2a16dc721242" TargetMode="External"/><Relationship Id="rId15" Type="http://schemas.openxmlformats.org/officeDocument/2006/relationships/hyperlink" Target="https://maps.google.com/?cid=0x0:0xf2a7099ddcd96f45" TargetMode="External"/><Relationship Id="rId14" Type="http://schemas.openxmlformats.org/officeDocument/2006/relationships/hyperlink" Target="https://maps.google.com/?cid=0x0:0xa8f7085aae1ad4af" TargetMode="External"/><Relationship Id="rId17" Type="http://schemas.openxmlformats.org/officeDocument/2006/relationships/hyperlink" Target="https://maps.google.com/?cid=0x0:0xb9746d6d2a546197" TargetMode="External"/><Relationship Id="rId16" Type="http://schemas.openxmlformats.org/officeDocument/2006/relationships/hyperlink" Target="https://maps.google.com/?cid=0x0:0x7cb42bc7c94eeac9" TargetMode="External"/><Relationship Id="rId19" Type="http://schemas.openxmlformats.org/officeDocument/2006/relationships/hyperlink" Target="https://maps.google.com/?cid=0x0:0x38a0d1382c17a6d4" TargetMode="External"/><Relationship Id="rId18" Type="http://schemas.openxmlformats.org/officeDocument/2006/relationships/hyperlink" Target="https://maps.google.com/?cid=0x0:0x57f93ca4e8852445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70c31ceb3ba6fe8f" TargetMode="External"/><Relationship Id="rId42" Type="http://schemas.openxmlformats.org/officeDocument/2006/relationships/hyperlink" Target="https://maps.google.com/?cid=0x0:0xb91faac735ee40ca" TargetMode="External"/><Relationship Id="rId41" Type="http://schemas.openxmlformats.org/officeDocument/2006/relationships/hyperlink" Target="https://maps.google.com/?cid=0x0:0x5eb9c2130015e594" TargetMode="External"/><Relationship Id="rId44" Type="http://schemas.openxmlformats.org/officeDocument/2006/relationships/hyperlink" Target="https://www.facebook.com/groups/jualbelitanahrumahsragenkaranganyar/posts/1391181304352172/" TargetMode="External"/><Relationship Id="rId43" Type="http://schemas.openxmlformats.org/officeDocument/2006/relationships/hyperlink" Target="https://maps.google.com/?cid=0x0:0x475f3c358f9fc607" TargetMode="External"/><Relationship Id="rId46" Type="http://schemas.openxmlformats.org/officeDocument/2006/relationships/hyperlink" Target="https://raywhitesolo.com/property/dijual-rumah-griya-cendana-village-sragen/" TargetMode="External"/><Relationship Id="rId45" Type="http://schemas.openxmlformats.org/officeDocument/2006/relationships/hyperlink" Target="https://maps.google.com/?cid=0x0:0x3d0599a5aa7912e3" TargetMode="External"/><Relationship Id="rId1" Type="http://schemas.openxmlformats.org/officeDocument/2006/relationships/hyperlink" Target="https://maps.google.com/?cid=0x0:0x60eaf542cee86ea6" TargetMode="External"/><Relationship Id="rId2" Type="http://schemas.openxmlformats.org/officeDocument/2006/relationships/hyperlink" Target="https://marketdeals.id/product/dijual-rumah-perumahan-puro-asri-2-blok-m-07-sragen/" TargetMode="External"/><Relationship Id="rId3" Type="http://schemas.openxmlformats.org/officeDocument/2006/relationships/hyperlink" Target="https://maps.google.com/?cid=0x0:0xdbf326f7bb3a9866" TargetMode="External"/><Relationship Id="rId4" Type="http://schemas.openxmlformats.org/officeDocument/2006/relationships/hyperlink" Target="https://maps.google.com/?cid=0x0:0xaa8c8e0567acc1cb" TargetMode="External"/><Relationship Id="rId9" Type="http://schemas.openxmlformats.org/officeDocument/2006/relationships/hyperlink" Target="https://maps.google.com/?cid=0x0:0xebf63b8153f97d48" TargetMode="External"/><Relationship Id="rId48" Type="http://schemas.openxmlformats.org/officeDocument/2006/relationships/hyperlink" Target="https://maps.google.com/?cid=0x0:0xb80f0166f39a7ec7" TargetMode="External"/><Relationship Id="rId47" Type="http://schemas.openxmlformats.org/officeDocument/2006/relationships/hyperlink" Target="https://maps.google.com/?cid=0x0:0xa89ce59741692" TargetMode="External"/><Relationship Id="rId49" Type="http://schemas.openxmlformats.org/officeDocument/2006/relationships/hyperlink" Target="https://maps.google.com/?cid=0x0:0x9f4b103c068483ce" TargetMode="External"/><Relationship Id="rId5" Type="http://schemas.openxmlformats.org/officeDocument/2006/relationships/hyperlink" Target="https://maps.google.com/?cid=0x0:0xc8c9e9d9b5a1a976" TargetMode="External"/><Relationship Id="rId6" Type="http://schemas.openxmlformats.org/officeDocument/2006/relationships/hyperlink" Target="https://maps.google.com/?cid=0x0:0xe10f79ce5e80c17c" TargetMode="External"/><Relationship Id="rId7" Type="http://schemas.openxmlformats.org/officeDocument/2006/relationships/hyperlink" Target="https://www.facebook.com/groups/2087423901380156/posts/8851989251590220/" TargetMode="External"/><Relationship Id="rId8" Type="http://schemas.openxmlformats.org/officeDocument/2006/relationships/hyperlink" Target="https://maps.google.com/?cid=0x0:0xd296ee3827f2d58e" TargetMode="External"/><Relationship Id="rId31" Type="http://schemas.openxmlformats.org/officeDocument/2006/relationships/hyperlink" Target="https://www.pinhome.id/dijual/rumah-sekunder/unit/dijual-rumah-di-jl-karang-asem-4" TargetMode="External"/><Relationship Id="rId30" Type="http://schemas.openxmlformats.org/officeDocument/2006/relationships/hyperlink" Target="https://maps.google.com/?cid=0x0:0xd23e2108a2f07267" TargetMode="External"/><Relationship Id="rId33" Type="http://schemas.openxmlformats.org/officeDocument/2006/relationships/hyperlink" Target="https://www.ayojualrumah.com/properti/rumah-subsidi-di-perumahan-cendana-townhouse-residence-1-kota-sragen/71801" TargetMode="External"/><Relationship Id="rId32" Type="http://schemas.openxmlformats.org/officeDocument/2006/relationships/hyperlink" Target="https://maps.google.com/?cid=0x0:0xb0a0cbecde13ebdc" TargetMode="External"/><Relationship Id="rId35" Type="http://schemas.openxmlformats.org/officeDocument/2006/relationships/hyperlink" Target="https://maps.google.com/?cid=0x0:0x34520b35f5413b2f" TargetMode="External"/><Relationship Id="rId34" Type="http://schemas.openxmlformats.org/officeDocument/2006/relationships/hyperlink" Target="https://maps.google.com/?cid=0x0:0x89adf92fc6acddb7" TargetMode="External"/><Relationship Id="rId37" Type="http://schemas.openxmlformats.org/officeDocument/2006/relationships/hyperlink" Target="https://maps.google.com/?cid=0x0:0xfddcf161cc7db556" TargetMode="External"/><Relationship Id="rId36" Type="http://schemas.openxmlformats.org/officeDocument/2006/relationships/hyperlink" Target="https://maps.google.com/?cid=0x0:0xff53093cf05b1add" TargetMode="External"/><Relationship Id="rId39" Type="http://schemas.openxmlformats.org/officeDocument/2006/relationships/hyperlink" Target="https://maps.google.com/?cid=0x0:0x9a4fb5b7b717ef33" TargetMode="External"/><Relationship Id="rId38" Type="http://schemas.openxmlformats.org/officeDocument/2006/relationships/hyperlink" Target="https://maps.google.com/?cid=0x0:0x50259e1444a66675" TargetMode="External"/><Relationship Id="rId62" Type="http://schemas.openxmlformats.org/officeDocument/2006/relationships/hyperlink" Target="https://maps.google.com/?cid=0x0:0xfabf307b67f17db8" TargetMode="External"/><Relationship Id="rId61" Type="http://schemas.openxmlformats.org/officeDocument/2006/relationships/hyperlink" Target="https://maps.google.com/?cid=0x0:0xf228d09939f84bda" TargetMode="External"/><Relationship Id="rId20" Type="http://schemas.openxmlformats.org/officeDocument/2006/relationships/hyperlink" Target="https://maps.google.com/?cid=0x0:0xc0e7cf418307a101" TargetMode="External"/><Relationship Id="rId64" Type="http://schemas.openxmlformats.org/officeDocument/2006/relationships/hyperlink" Target="https://maps.google.com/?cid=0x0:0xf893df0470294a7d" TargetMode="External"/><Relationship Id="rId63" Type="http://schemas.openxmlformats.org/officeDocument/2006/relationships/hyperlink" Target="https://maps.google.com/?cid=0x0:0x2a666acb2c52f158" TargetMode="External"/><Relationship Id="rId22" Type="http://schemas.openxmlformats.org/officeDocument/2006/relationships/hyperlink" Target="https://maps.google.com/?cid=0x0:0xf6e4ab4db8d299e4" TargetMode="External"/><Relationship Id="rId66" Type="http://schemas.openxmlformats.org/officeDocument/2006/relationships/hyperlink" Target="https://maps.google.com/?cid=0x0:0xc86a9787637ed2e" TargetMode="External"/><Relationship Id="rId21" Type="http://schemas.openxmlformats.org/officeDocument/2006/relationships/hyperlink" Target="https://maps.google.com/?cid=0x0:0x1d17d7cef081f4" TargetMode="External"/><Relationship Id="rId65" Type="http://schemas.openxmlformats.org/officeDocument/2006/relationships/hyperlink" Target="https://maps.google.com/?cid=0x0:0x7dbb8860bf8e2780" TargetMode="External"/><Relationship Id="rId24" Type="http://schemas.openxmlformats.org/officeDocument/2006/relationships/hyperlink" Target="https://rumah.trovit.co.id/listing/promo-perumahan-sultan-residence-sragen.QD1kt1l1s1N1y" TargetMode="External"/><Relationship Id="rId68" Type="http://schemas.openxmlformats.org/officeDocument/2006/relationships/hyperlink" Target="https://www.facebook.com/groups/394343554784360/posts/1441614930057212/" TargetMode="External"/><Relationship Id="rId23" Type="http://schemas.openxmlformats.org/officeDocument/2006/relationships/hyperlink" Target="https://maps.google.com/?cid=0x0:0x6c88ee3749a59150" TargetMode="External"/><Relationship Id="rId67" Type="http://schemas.openxmlformats.org/officeDocument/2006/relationships/hyperlink" Target="https://maps.google.com/?cid=0x0:0xc8d87cc0af116d76" TargetMode="External"/><Relationship Id="rId60" Type="http://schemas.openxmlformats.org/officeDocument/2006/relationships/hyperlink" Target="https://maps.google.com/?cid=0x0:0x1f81f2d15dd02255" TargetMode="External"/><Relationship Id="rId26" Type="http://schemas.openxmlformats.org/officeDocument/2006/relationships/hyperlink" Target="https://maps.google.com/?cid=0x0:0x50ca0c7525e61d72" TargetMode="External"/><Relationship Id="rId25" Type="http://schemas.openxmlformats.org/officeDocument/2006/relationships/hyperlink" Target="https://maps.google.com/?cid=0x0:0xe5a02a86e1e73cd2" TargetMode="External"/><Relationship Id="rId69" Type="http://schemas.openxmlformats.org/officeDocument/2006/relationships/drawing" Target="../drawings/drawing6.xml"/><Relationship Id="rId28" Type="http://schemas.openxmlformats.org/officeDocument/2006/relationships/hyperlink" Target="https://maps.google.com/?cid=0x0:0x85afb3a4b897e6c6" TargetMode="External"/><Relationship Id="rId27" Type="http://schemas.openxmlformats.org/officeDocument/2006/relationships/hyperlink" Target="https://maps.google.com/?cid=0x0:0x97785191a97ad38c" TargetMode="External"/><Relationship Id="rId29" Type="http://schemas.openxmlformats.org/officeDocument/2006/relationships/hyperlink" Target="https://maps.google.com/?cid=0x0:0x814cb4256625e8f4" TargetMode="External"/><Relationship Id="rId51" Type="http://schemas.openxmlformats.org/officeDocument/2006/relationships/hyperlink" Target="https://maps.google.com/?cid=0x0:0xd9ec880baef793ed" TargetMode="External"/><Relationship Id="rId50" Type="http://schemas.openxmlformats.org/officeDocument/2006/relationships/hyperlink" Target="https://maps.google.com/?cid=0x0:0x61e67c509cd99110" TargetMode="External"/><Relationship Id="rId53" Type="http://schemas.openxmlformats.org/officeDocument/2006/relationships/hyperlink" Target="https://www.pinhome.id/dijual/rumah-sekunder/unit/dijual-rumah-di-puri-adyatma" TargetMode="External"/><Relationship Id="rId52" Type="http://schemas.openxmlformats.org/officeDocument/2006/relationships/hyperlink" Target="https://maps.google.com/?cid=0x0:0x28fd44b31d091cad" TargetMode="External"/><Relationship Id="rId11" Type="http://schemas.openxmlformats.org/officeDocument/2006/relationships/hyperlink" Target="https://maps.google.com/?cid=0x0:0x8290ca9c4aaee957" TargetMode="External"/><Relationship Id="rId55" Type="http://schemas.openxmlformats.org/officeDocument/2006/relationships/hyperlink" Target="https://maps.google.com/?cid=0x0:0xdaa0206901c872c9" TargetMode="External"/><Relationship Id="rId10" Type="http://schemas.openxmlformats.org/officeDocument/2006/relationships/hyperlink" Target="https://www.btnproperti.co.id/property/tipe/detail/--TPR2022032311460016" TargetMode="External"/><Relationship Id="rId54" Type="http://schemas.openxmlformats.org/officeDocument/2006/relationships/hyperlink" Target="https://maps.google.com/?cid=0x0:0x19df72da906e291e" TargetMode="External"/><Relationship Id="rId13" Type="http://schemas.openxmlformats.org/officeDocument/2006/relationships/hyperlink" Target="https://maps.google.com/?cid=0x0:0x1155b254e6403706" TargetMode="External"/><Relationship Id="rId57" Type="http://schemas.openxmlformats.org/officeDocument/2006/relationships/hyperlink" Target="https://maps.google.com/?cid=0x0:0x6ff091a681d3ed31" TargetMode="External"/><Relationship Id="rId12" Type="http://schemas.openxmlformats.org/officeDocument/2006/relationships/hyperlink" Target="https://maps.google.com/?cid=0x0:0x6be72353a0c9164d" TargetMode="External"/><Relationship Id="rId56" Type="http://schemas.openxmlformats.org/officeDocument/2006/relationships/hyperlink" Target="https://maps.google.com/?cid=0x0:0x53f9d0efc7e2cafa" TargetMode="External"/><Relationship Id="rId15" Type="http://schemas.openxmlformats.org/officeDocument/2006/relationships/hyperlink" Target="https://maps.google.com/?cid=0x0:0x14bd793f842c9e10" TargetMode="External"/><Relationship Id="rId59" Type="http://schemas.openxmlformats.org/officeDocument/2006/relationships/hyperlink" Target="https://maps.google.com/?cid=0x0:0x1d82c2feddabc445" TargetMode="External"/><Relationship Id="rId14" Type="http://schemas.openxmlformats.org/officeDocument/2006/relationships/hyperlink" Target="https://maps.google.com/?cid=0x0:0xa2ba11000b110121" TargetMode="External"/><Relationship Id="rId58" Type="http://schemas.openxmlformats.org/officeDocument/2006/relationships/hyperlink" Target="https://www.pinhome.id/dijual/rumah-sekunder/unit/dijual-rumah-perumahan-berlian-regency-di-sambiroto-sambirejo" TargetMode="External"/><Relationship Id="rId17" Type="http://schemas.openxmlformats.org/officeDocument/2006/relationships/hyperlink" Target="https://maps.google.com/?cid=0x0:0xd08fcc132af1029b" TargetMode="External"/><Relationship Id="rId16" Type="http://schemas.openxmlformats.org/officeDocument/2006/relationships/hyperlink" Target="https://maps.google.com/?cid=0x0:0x1b721296cc7a91c8" TargetMode="External"/><Relationship Id="rId19" Type="http://schemas.openxmlformats.org/officeDocument/2006/relationships/hyperlink" Target="https://rajarumahsubsidi.com/perumahan/sukoharjo/griya-demakan-asri/" TargetMode="External"/><Relationship Id="rId18" Type="http://schemas.openxmlformats.org/officeDocument/2006/relationships/hyperlink" Target="https://maps.google.com/?cid=0x0:0x96646446cf0b2c01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5935a2751dcfdf3c" TargetMode="External"/><Relationship Id="rId42" Type="http://schemas.openxmlformats.org/officeDocument/2006/relationships/hyperlink" Target="https://maps.google.com/?cid=0x0:0x76f2f9bf9e2f7d04" TargetMode="External"/><Relationship Id="rId41" Type="http://schemas.openxmlformats.org/officeDocument/2006/relationships/hyperlink" Target="https://www.rumah123.com/jual/surakarta/loji-wetan/minimalis/rumah/" TargetMode="External"/><Relationship Id="rId44" Type="http://schemas.openxmlformats.org/officeDocument/2006/relationships/hyperlink" Target="https://www.tribunjualbeli.com/jawa-tengah/2127847/rumah-baru-strategis-di-perum-bukit-permai-regency-mojosongo-solo" TargetMode="External"/><Relationship Id="rId43" Type="http://schemas.openxmlformats.org/officeDocument/2006/relationships/hyperlink" Target="https://maps.google.com/?cid=0x0:0x1efc10b71b3b6b79" TargetMode="External"/><Relationship Id="rId46" Type="http://schemas.openxmlformats.org/officeDocument/2006/relationships/hyperlink" Target="https://maps.google.com/?cid=0x0:0x1f7d14569b54f899" TargetMode="External"/><Relationship Id="rId45" Type="http://schemas.openxmlformats.org/officeDocument/2006/relationships/hyperlink" Target="https://maps.google.com/?cid=0x0:0x5c1b15630a00e6f9" TargetMode="External"/><Relationship Id="rId1" Type="http://schemas.openxmlformats.org/officeDocument/2006/relationships/hyperlink" Target="https://maps.google.com/?cid=0x0:0x18862f45b7f6c6b7" TargetMode="External"/><Relationship Id="rId2" Type="http://schemas.openxmlformats.org/officeDocument/2006/relationships/hyperlink" Target="https://www.facebook.com/groups/2797118733839090/posts/3811952542355699/" TargetMode="External"/><Relationship Id="rId3" Type="http://schemas.openxmlformats.org/officeDocument/2006/relationships/hyperlink" Target="https://maps.google.com/?cid=0x0:0x9d0cd095146a924b" TargetMode="External"/><Relationship Id="rId4" Type="http://schemas.openxmlformats.org/officeDocument/2006/relationships/hyperlink" Target="https://maps.google.com/?cid=0x0:0x4c0e0dea6c51bbc1" TargetMode="External"/><Relationship Id="rId9" Type="http://schemas.openxmlformats.org/officeDocument/2006/relationships/hyperlink" Target="https://maps.google.com/?cid=0x0:0xf5859ed2ceb2207b" TargetMode="External"/><Relationship Id="rId47" Type="http://schemas.openxmlformats.org/officeDocument/2006/relationships/drawing" Target="../drawings/drawing7.xml"/><Relationship Id="rId5" Type="http://schemas.openxmlformats.org/officeDocument/2006/relationships/hyperlink" Target="https://maps.google.com/?cid=0x0:0x104975319955b390" TargetMode="External"/><Relationship Id="rId6" Type="http://schemas.openxmlformats.org/officeDocument/2006/relationships/hyperlink" Target="https://maps.google.com/?cid=0x0:0xa39959c203ef7417" TargetMode="External"/><Relationship Id="rId7" Type="http://schemas.openxmlformats.org/officeDocument/2006/relationships/hyperlink" Target="https://maps.google.com/?cid=0x0:0x1d340d46c92c0679" TargetMode="External"/><Relationship Id="rId8" Type="http://schemas.openxmlformats.org/officeDocument/2006/relationships/hyperlink" Target="https://maps.google.com/?cid=0x0:0xda77295ce263ba54" TargetMode="External"/><Relationship Id="rId31" Type="http://schemas.openxmlformats.org/officeDocument/2006/relationships/hyperlink" Target="https://maps.google.com/?cid=0x0:0x1ea8b1c51e90f8ca" TargetMode="External"/><Relationship Id="rId30" Type="http://schemas.openxmlformats.org/officeDocument/2006/relationships/hyperlink" Target="https://maps.google.com/?cid=0x0:0x740f0424d7f8fe66" TargetMode="External"/><Relationship Id="rId33" Type="http://schemas.openxmlformats.org/officeDocument/2006/relationships/hyperlink" Target="https://maps.google.com/?cid=0x0:0x9daad3cadf05bfc8" TargetMode="External"/><Relationship Id="rId32" Type="http://schemas.openxmlformats.org/officeDocument/2006/relationships/hyperlink" Target="https://maps.google.com/?cid=0x0:0x90d61ddb5a35e3d0" TargetMode="External"/><Relationship Id="rId35" Type="http://schemas.openxmlformats.org/officeDocument/2006/relationships/hyperlink" Target="https://rumah.trovit.co.id/listing/dijual-rumah-di-banyuanyar.2c75bd26-9822-41a2-bd7e-df512cab5968" TargetMode="External"/><Relationship Id="rId34" Type="http://schemas.openxmlformats.org/officeDocument/2006/relationships/hyperlink" Target="https://maps.google.com/?cid=0x0:0x8cfb7d9f8e890226" TargetMode="External"/><Relationship Id="rId37" Type="http://schemas.openxmlformats.org/officeDocument/2006/relationships/hyperlink" Target="https://www.brighton.co.id/cari-properti/view/manahan-park-view" TargetMode="External"/><Relationship Id="rId36" Type="http://schemas.openxmlformats.org/officeDocument/2006/relationships/hyperlink" Target="https://maps.google.com/?cid=0x0:0xf0316aa5d69bd2af" TargetMode="External"/><Relationship Id="rId39" Type="http://schemas.openxmlformats.org/officeDocument/2006/relationships/hyperlink" Target="https://maps.google.com/?cid=0x0:0x79b61b4a625cd21c" TargetMode="External"/><Relationship Id="rId38" Type="http://schemas.openxmlformats.org/officeDocument/2006/relationships/hyperlink" Target="https://maps.google.com/?cid=0x0:0xdc2b6794d5c40c3c" TargetMode="External"/><Relationship Id="rId20" Type="http://schemas.openxmlformats.org/officeDocument/2006/relationships/hyperlink" Target="https://maps.google.com/?cid=0x0:0x74e9a2cc8b043062" TargetMode="External"/><Relationship Id="rId22" Type="http://schemas.openxmlformats.org/officeDocument/2006/relationships/hyperlink" Target="https://www.btnproperti.co.id/property/tipe/detail/--TPR2022032311172516" TargetMode="External"/><Relationship Id="rId21" Type="http://schemas.openxmlformats.org/officeDocument/2006/relationships/hyperlink" Target="https://maps.google.com/?cid=0x0:0xa3b02c0495e839e2" TargetMode="External"/><Relationship Id="rId24" Type="http://schemas.openxmlformats.org/officeDocument/2006/relationships/hyperlink" Target="https://maps.google.com/?cid=0x0:0x67661115665dd0ce" TargetMode="External"/><Relationship Id="rId23" Type="http://schemas.openxmlformats.org/officeDocument/2006/relationships/hyperlink" Target="https://maps.google.com/?cid=0x0:0x7b8f1b9d118b6df1" TargetMode="External"/><Relationship Id="rId26" Type="http://schemas.openxmlformats.org/officeDocument/2006/relationships/hyperlink" Target="https://maps.google.com/?cid=0x0:0x2596aec77804aec" TargetMode="External"/><Relationship Id="rId25" Type="http://schemas.openxmlformats.org/officeDocument/2006/relationships/hyperlink" Target="https://www.olx.co.id/item/rumah-karangasem-dekat-kampus-ums-solo-iid-928617663" TargetMode="External"/><Relationship Id="rId28" Type="http://schemas.openxmlformats.org/officeDocument/2006/relationships/hyperlink" Target="https://maps.google.com/?cid=0x0:0xebd8d08386e9e348" TargetMode="External"/><Relationship Id="rId27" Type="http://schemas.openxmlformats.org/officeDocument/2006/relationships/hyperlink" Target="https://maps.google.com/?cid=0x0:0x35b17bcb04c19457" TargetMode="External"/><Relationship Id="rId29" Type="http://schemas.openxmlformats.org/officeDocument/2006/relationships/hyperlink" Target="https://www.pinhome.id/dijual/rumah-sekunder/unit/dijual-rumah-di-jalan-sumpah-pemuda" TargetMode="External"/><Relationship Id="rId11" Type="http://schemas.openxmlformats.org/officeDocument/2006/relationships/hyperlink" Target="https://maps.google.com/?cid=0x0:0x206b0d71776f769f" TargetMode="External"/><Relationship Id="rId10" Type="http://schemas.openxmlformats.org/officeDocument/2006/relationships/hyperlink" Target="https://www.rumah123.com/jual/solo/mojosongo/rumah/" TargetMode="External"/><Relationship Id="rId13" Type="http://schemas.openxmlformats.org/officeDocument/2006/relationships/hyperlink" Target="https://maps.google.com/?cid=0x0:0x661efd53a54299f5" TargetMode="External"/><Relationship Id="rId12" Type="http://schemas.openxmlformats.org/officeDocument/2006/relationships/hyperlink" Target="https://www.rumah123.com/properti/surakarta/hos2193692/" TargetMode="External"/><Relationship Id="rId15" Type="http://schemas.openxmlformats.org/officeDocument/2006/relationships/hyperlink" Target="https://maps.google.com/?cid=0x0:0xb15b422f8d176187" TargetMode="External"/><Relationship Id="rId14" Type="http://schemas.openxmlformats.org/officeDocument/2006/relationships/hyperlink" Target="https://sevibu.com/property/dijual-rumah-di-perum-mutiara-agung-mojosongo/" TargetMode="External"/><Relationship Id="rId17" Type="http://schemas.openxmlformats.org/officeDocument/2006/relationships/hyperlink" Target="https://rumah.trovit.co.id/listing/rumah-500-strategis-dekat-pasar-legi-solo.1YhS101is1BP" TargetMode="External"/><Relationship Id="rId16" Type="http://schemas.openxmlformats.org/officeDocument/2006/relationships/hyperlink" Target="https://maps.google.com/?cid=0x0:0x22f03c3d8901fe51" TargetMode="External"/><Relationship Id="rId19" Type="http://schemas.openxmlformats.org/officeDocument/2006/relationships/hyperlink" Target="https://www.olx.co.id/item/dijual-rumah-strategis-di-penumping-laweyan-iid-931945378" TargetMode="External"/><Relationship Id="rId18" Type="http://schemas.openxmlformats.org/officeDocument/2006/relationships/hyperlink" Target="https://maps.google.com/?cid=0x0:0xdbad02ef08940844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kanpa.co.id/Detail/perum/Griya-Kanzu-Sukoharjo/tipe/66/30" TargetMode="External"/><Relationship Id="rId194" Type="http://schemas.openxmlformats.org/officeDocument/2006/relationships/hyperlink" Target="https://maps.google.com/?cid=0x0:0xabfd387fd8d7c697" TargetMode="External"/><Relationship Id="rId193" Type="http://schemas.openxmlformats.org/officeDocument/2006/relationships/hyperlink" Target="https://maps.google.com/?cid=0x0:0x107ac2216de9d073" TargetMode="External"/><Relationship Id="rId192" Type="http://schemas.openxmlformats.org/officeDocument/2006/relationships/hyperlink" Target="https://www.pinhome.id/dijual/rumah-sekunder/unit/dijual-rumah-di-puri-pertiwi-asri-3" TargetMode="External"/><Relationship Id="rId191" Type="http://schemas.openxmlformats.org/officeDocument/2006/relationships/hyperlink" Target="https://maps.google.com/?cid=0x0:0x149a74f31bdb3524" TargetMode="External"/><Relationship Id="rId187" Type="http://schemas.openxmlformats.org/officeDocument/2006/relationships/hyperlink" Target="https://maps.google.com/?cid=0x0:0xb8917e00b9a4e655" TargetMode="External"/><Relationship Id="rId186" Type="http://schemas.openxmlformats.org/officeDocument/2006/relationships/hyperlink" Target="https://maps.google.com/?cid=0x0:0x74526e8c88f24a92" TargetMode="External"/><Relationship Id="rId185" Type="http://schemas.openxmlformats.org/officeDocument/2006/relationships/hyperlink" Target="https://web.facebook.com/photo?fbid=501414808781794&amp;set=pcb.501414952115113" TargetMode="External"/><Relationship Id="rId184" Type="http://schemas.openxmlformats.org/officeDocument/2006/relationships/hyperlink" Target="https://maps.google.com/?cid=0x0:0xf55ba6aa2eacd4e8" TargetMode="External"/><Relationship Id="rId189" Type="http://schemas.openxmlformats.org/officeDocument/2006/relationships/hyperlink" Target="https://maps.google.com/?cid=0x0:0x9a2567095bda8d84" TargetMode="External"/><Relationship Id="rId188" Type="http://schemas.openxmlformats.org/officeDocument/2006/relationships/hyperlink" Target="https://maps.google.com/?cid=0x0:0x7ac47aa70d55d0e2" TargetMode="External"/><Relationship Id="rId183" Type="http://schemas.openxmlformats.org/officeDocument/2006/relationships/hyperlink" Target="https://maps.google.com/?cid=0x0:0x174547569f5ed36a" TargetMode="External"/><Relationship Id="rId182" Type="http://schemas.openxmlformats.org/officeDocument/2006/relationships/hyperlink" Target="https://maps.google.com/?cid=0x0:0x8ab40fad656829d7" TargetMode="External"/><Relationship Id="rId181" Type="http://schemas.openxmlformats.org/officeDocument/2006/relationships/hyperlink" Target="https://maps.google.com/?cid=0x0:0x3d61e91a08912eb0" TargetMode="External"/><Relationship Id="rId180" Type="http://schemas.openxmlformats.org/officeDocument/2006/relationships/hyperlink" Target="https://maps.google.com/?cid=0x0:0x199da2939a9b294" TargetMode="External"/><Relationship Id="rId176" Type="http://schemas.openxmlformats.org/officeDocument/2006/relationships/hyperlink" Target="https://maps.google.com/?cid=0x0:0x68a6d07f75b67365" TargetMode="External"/><Relationship Id="rId297" Type="http://schemas.openxmlformats.org/officeDocument/2006/relationships/hyperlink" Target="https://www.rumah123.com/properti/sukoharjo/hos16919896/" TargetMode="External"/><Relationship Id="rId175" Type="http://schemas.openxmlformats.org/officeDocument/2006/relationships/hyperlink" Target="https://maps.google.com/?cid=0x0:0xfff20ddadd103527" TargetMode="External"/><Relationship Id="rId296" Type="http://schemas.openxmlformats.org/officeDocument/2006/relationships/hyperlink" Target="https://maps.google.com/?cid=0x0:0x14d35582075643a7" TargetMode="External"/><Relationship Id="rId174" Type="http://schemas.openxmlformats.org/officeDocument/2006/relationships/hyperlink" Target="https://maps.google.com/?cid=0x0:0x378395201a739fa0" TargetMode="External"/><Relationship Id="rId295" Type="http://schemas.openxmlformats.org/officeDocument/2006/relationships/hyperlink" Target="https://maps.google.com/?cid=0x0:0x5e484b1cd719e69d" TargetMode="External"/><Relationship Id="rId173" Type="http://schemas.openxmlformats.org/officeDocument/2006/relationships/hyperlink" Target="https://maps.google.com/?cid=0x0:0xc4e086c15640c70c" TargetMode="External"/><Relationship Id="rId294" Type="http://schemas.openxmlformats.org/officeDocument/2006/relationships/hyperlink" Target="https://maps.google.com/?cid=0x0:0xd41e928a0f918898" TargetMode="External"/><Relationship Id="rId179" Type="http://schemas.openxmlformats.org/officeDocument/2006/relationships/hyperlink" Target="https://maps.google.com/?cid=0x0:0xadf467728983918" TargetMode="External"/><Relationship Id="rId178" Type="http://schemas.openxmlformats.org/officeDocument/2006/relationships/hyperlink" Target="https://www.instagram.com/zeline_residence.official/reel/DC3M_CSv5AC/" TargetMode="External"/><Relationship Id="rId299" Type="http://schemas.openxmlformats.org/officeDocument/2006/relationships/hyperlink" Target="https://maps.google.com/?cid=0x0:0xba6e5a092b75d2c6" TargetMode="External"/><Relationship Id="rId177" Type="http://schemas.openxmlformats.org/officeDocument/2006/relationships/hyperlink" Target="https://maps.google.com/?cid=0x0:0x9d80774c72fc4e0c" TargetMode="External"/><Relationship Id="rId298" Type="http://schemas.openxmlformats.org/officeDocument/2006/relationships/hyperlink" Target="https://maps.google.com/?cid=0x0:0x312760a7f599d6a3" TargetMode="External"/><Relationship Id="rId198" Type="http://schemas.openxmlformats.org/officeDocument/2006/relationships/hyperlink" Target="https://www.lamudi.co.id/jual/jawa-tengah/sukoharjo/cluster-premium-amreta-residence-dekat-terminal-ka-17321592588/" TargetMode="External"/><Relationship Id="rId197" Type="http://schemas.openxmlformats.org/officeDocument/2006/relationships/hyperlink" Target="https://maps.google.com/?cid=0x0:0x1bdae21ade6e25e6" TargetMode="External"/><Relationship Id="rId196" Type="http://schemas.openxmlformats.org/officeDocument/2006/relationships/hyperlink" Target="https://maps.google.com/?cid=0x0:0x97ac2de8ad9b11de" TargetMode="External"/><Relationship Id="rId195" Type="http://schemas.openxmlformats.org/officeDocument/2006/relationships/hyperlink" Target="https://maps.google.com/?cid=0x0:0x2505e6162f5c5632" TargetMode="External"/><Relationship Id="rId199" Type="http://schemas.openxmlformats.org/officeDocument/2006/relationships/hyperlink" Target="https://maps.google.com/?cid=0x0:0x88fc985d45e9cedf" TargetMode="External"/><Relationship Id="rId150" Type="http://schemas.openxmlformats.org/officeDocument/2006/relationships/hyperlink" Target="https://maps.google.com/?cid=0x0:0xa77d31e670bbb74b" TargetMode="External"/><Relationship Id="rId271" Type="http://schemas.openxmlformats.org/officeDocument/2006/relationships/hyperlink" Target="https://maps.google.com/?cid=0x0:0x4f4ff749fa5c8be2" TargetMode="External"/><Relationship Id="rId392" Type="http://schemas.openxmlformats.org/officeDocument/2006/relationships/hyperlink" Target="https://maps.google.com/?cid=0x0:0x860056744bff0f89" TargetMode="External"/><Relationship Id="rId270" Type="http://schemas.openxmlformats.org/officeDocument/2006/relationships/hyperlink" Target="https://maps.google.com/?cid=0x0:0xb56bb01e4c5e6a2e" TargetMode="External"/><Relationship Id="rId391" Type="http://schemas.openxmlformats.org/officeDocument/2006/relationships/hyperlink" Target="https://maps.google.com/?cid=0x0:0xbda7a8d3cf0b4e8d" TargetMode="External"/><Relationship Id="rId390" Type="http://schemas.openxmlformats.org/officeDocument/2006/relationships/hyperlink" Target="https://maps.google.com/?cid=0x0:0xf6c2180c9857533f" TargetMode="External"/><Relationship Id="rId1" Type="http://schemas.openxmlformats.org/officeDocument/2006/relationships/hyperlink" Target="https://maps.google.com/?cid=0x0:0x86283c1b289f6101" TargetMode="External"/><Relationship Id="rId2" Type="http://schemas.openxmlformats.org/officeDocument/2006/relationships/hyperlink" Target="https://www.99.co/id/komplek-perumahan/51101-griya-mutiara/units" TargetMode="External"/><Relationship Id="rId3" Type="http://schemas.openxmlformats.org/officeDocument/2006/relationships/hyperlink" Target="https://maps.google.com/?cid=0x0:0x864729aa54dc7bce" TargetMode="External"/><Relationship Id="rId149" Type="http://schemas.openxmlformats.org/officeDocument/2006/relationships/hyperlink" Target="https://maps.google.com/?cid=0x0:0x959ed05ac4488b53" TargetMode="External"/><Relationship Id="rId4" Type="http://schemas.openxmlformats.org/officeDocument/2006/relationships/hyperlink" Target="https://maps.google.com/?cid=0x0:0x687745f60ed37b7d" TargetMode="External"/><Relationship Id="rId148" Type="http://schemas.openxmlformats.org/officeDocument/2006/relationships/hyperlink" Target="https://maps.google.com/?cid=0x0:0xa5b4a0adb888f584" TargetMode="External"/><Relationship Id="rId269" Type="http://schemas.openxmlformats.org/officeDocument/2006/relationships/hyperlink" Target="https://www.kompas.com/properti/read/2023/02/17/210000521/dekat-solo-nih-pilihan-rumah-murah-di-sukoharjo-harga-rp-150-jutaan-i" TargetMode="External"/><Relationship Id="rId9" Type="http://schemas.openxmlformats.org/officeDocument/2006/relationships/hyperlink" Target="https://maps.google.com/?cid=0x0:0x31162ac15e02a297" TargetMode="External"/><Relationship Id="rId143" Type="http://schemas.openxmlformats.org/officeDocument/2006/relationships/hyperlink" Target="https://maps.google.com/?cid=0x0:0xcf9ec1089d63f163" TargetMode="External"/><Relationship Id="rId264" Type="http://schemas.openxmlformats.org/officeDocument/2006/relationships/hyperlink" Target="https://www.instagram.com/washarjayaproperty/p/DB2p4eYPwwp/?img_index=1" TargetMode="External"/><Relationship Id="rId385" Type="http://schemas.openxmlformats.org/officeDocument/2006/relationships/hyperlink" Target="https://maps.google.com/?cid=0x0:0xd0cb7824a7196e82" TargetMode="External"/><Relationship Id="rId142" Type="http://schemas.openxmlformats.org/officeDocument/2006/relationships/hyperlink" Target="https://maps.google.com/?cid=0x0:0xe7f228cb107e9b56" TargetMode="External"/><Relationship Id="rId263" Type="http://schemas.openxmlformats.org/officeDocument/2006/relationships/hyperlink" Target="https://maps.google.com/?cid=0x0:0xdbf23af83bc0a1a1" TargetMode="External"/><Relationship Id="rId384" Type="http://schemas.openxmlformats.org/officeDocument/2006/relationships/hyperlink" Target="https://www.instagram.com/bhinakaryaofficial/p/CL8e5-tjdD1/" TargetMode="External"/><Relationship Id="rId141" Type="http://schemas.openxmlformats.org/officeDocument/2006/relationships/hyperlink" Target="https://listingiklan.com/iklan/455302-griya-mandan-asri-sukoharjo/" TargetMode="External"/><Relationship Id="rId262" Type="http://schemas.openxmlformats.org/officeDocument/2006/relationships/hyperlink" Target="https://maps.google.com/?cid=0x0:0x8321be997a14dc22" TargetMode="External"/><Relationship Id="rId383" Type="http://schemas.openxmlformats.org/officeDocument/2006/relationships/hyperlink" Target="https://maps.google.com/?cid=0x0:0xb0e79e98526346b5" TargetMode="External"/><Relationship Id="rId140" Type="http://schemas.openxmlformats.org/officeDocument/2006/relationships/hyperlink" Target="https://maps.google.com/?cid=0x0:0x46bdb49f14073c8d" TargetMode="External"/><Relationship Id="rId261" Type="http://schemas.openxmlformats.org/officeDocument/2006/relationships/hyperlink" Target="https://maps.google.com/?cid=0x0:0xcee2327fbffb23ca" TargetMode="External"/><Relationship Id="rId382" Type="http://schemas.openxmlformats.org/officeDocument/2006/relationships/hyperlink" Target="https://maps.google.com/?cid=0x0:0x98b94e9c9d9ccb7" TargetMode="External"/><Relationship Id="rId5" Type="http://schemas.openxmlformats.org/officeDocument/2006/relationships/hyperlink" Target="https://maps.google.com/?cid=0x0:0x9316527190fd4751" TargetMode="External"/><Relationship Id="rId147" Type="http://schemas.openxmlformats.org/officeDocument/2006/relationships/hyperlink" Target="https://maps.google.com/?cid=0x0:0x86804545216416b9" TargetMode="External"/><Relationship Id="rId268" Type="http://schemas.openxmlformats.org/officeDocument/2006/relationships/hyperlink" Target="https://maps.google.com/?cid=0x0:0x332afde062a52a29" TargetMode="External"/><Relationship Id="rId389" Type="http://schemas.openxmlformats.org/officeDocument/2006/relationships/hyperlink" Target="https://maps.google.com/?cid=0x0:0xb3d0e9ea7c582433" TargetMode="External"/><Relationship Id="rId6" Type="http://schemas.openxmlformats.org/officeDocument/2006/relationships/hyperlink" Target="https://maps.google.com/?cid=0x0:0xcc99e4711df617da" TargetMode="External"/><Relationship Id="rId146" Type="http://schemas.openxmlformats.org/officeDocument/2006/relationships/hyperlink" Target="https://maps.google.com/?cid=0x0:0xe27fb35c38a1a244" TargetMode="External"/><Relationship Id="rId267" Type="http://schemas.openxmlformats.org/officeDocument/2006/relationships/hyperlink" Target="https://maps.google.com/?cid=0x0:0xf1771aeb469db9d" TargetMode="External"/><Relationship Id="rId388" Type="http://schemas.openxmlformats.org/officeDocument/2006/relationships/hyperlink" Target="https://maps.google.com/?cid=0x0:0xd84b67d5686e4013" TargetMode="External"/><Relationship Id="rId7" Type="http://schemas.openxmlformats.org/officeDocument/2006/relationships/hyperlink" Target="https://maps.google.com/?cid=0x0:0x66941f6aa0f416c0" TargetMode="External"/><Relationship Id="rId145" Type="http://schemas.openxmlformats.org/officeDocument/2006/relationships/hyperlink" Target="https://maps.google.com/?cid=0x0:0x1fefc5bb16504b74" TargetMode="External"/><Relationship Id="rId266" Type="http://schemas.openxmlformats.org/officeDocument/2006/relationships/hyperlink" Target="https://solorayaproperty.com/properti/25/malewa-grand-residence-/" TargetMode="External"/><Relationship Id="rId387" Type="http://schemas.openxmlformats.org/officeDocument/2006/relationships/hyperlink" Target="https://www.rumah123.com/properti/sukoharjo/hos15677616/" TargetMode="External"/><Relationship Id="rId8" Type="http://schemas.openxmlformats.org/officeDocument/2006/relationships/hyperlink" Target="https://www.pinhome.id/dijual/rumah-sekunder/unit/dijual-rumah-harga-terbaik-dekat-bpn-di-sonorejo" TargetMode="External"/><Relationship Id="rId144" Type="http://schemas.openxmlformats.org/officeDocument/2006/relationships/hyperlink" Target="https://maps.google.com/?cid=0x0:0x4bde88282542640a" TargetMode="External"/><Relationship Id="rId265" Type="http://schemas.openxmlformats.org/officeDocument/2006/relationships/hyperlink" Target="https://maps.google.com/?cid=0x0:0xba4ef548ab94ca86" TargetMode="External"/><Relationship Id="rId386" Type="http://schemas.openxmlformats.org/officeDocument/2006/relationships/hyperlink" Target="https://maps.google.com/?cid=0x0:0xb5460d7693360f96" TargetMode="External"/><Relationship Id="rId260" Type="http://schemas.openxmlformats.org/officeDocument/2006/relationships/hyperlink" Target="https://maps.google.com/?cid=0x0:0x9efb7a698e80f74f" TargetMode="External"/><Relationship Id="rId381" Type="http://schemas.openxmlformats.org/officeDocument/2006/relationships/hyperlink" Target="https://maps.google.com/?cid=0x0:0x309d2863a482900b" TargetMode="External"/><Relationship Id="rId380" Type="http://schemas.openxmlformats.org/officeDocument/2006/relationships/hyperlink" Target="https://maps.google.com/?cid=0x0:0x87d75bbbbd49b740" TargetMode="External"/><Relationship Id="rId139" Type="http://schemas.openxmlformats.org/officeDocument/2006/relationships/hyperlink" Target="https://maps.google.com/?cid=0x0:0xe4c9e344e8a47935" TargetMode="External"/><Relationship Id="rId138" Type="http://schemas.openxmlformats.org/officeDocument/2006/relationships/hyperlink" Target="https://maps.google.com/?cid=0x0:0xa8cb78b1d65bfd0a" TargetMode="External"/><Relationship Id="rId259" Type="http://schemas.openxmlformats.org/officeDocument/2006/relationships/hyperlink" Target="https://maps.google.com/?cid=0x0:0x24528427df571733" TargetMode="External"/><Relationship Id="rId137" Type="http://schemas.openxmlformats.org/officeDocument/2006/relationships/hyperlink" Target="https://raywhitesolo.com/property/dijual-rumah-perum-citra-alam-raya-sukoharjo/" TargetMode="External"/><Relationship Id="rId258" Type="http://schemas.openxmlformats.org/officeDocument/2006/relationships/hyperlink" Target="https://web.facebook.com/groups/259770142043210/posts/1221844615835753/?_rdc=1&amp;_rdr" TargetMode="External"/><Relationship Id="rId379" Type="http://schemas.openxmlformats.org/officeDocument/2006/relationships/hyperlink" Target="https://maps.google.com/?cid=0x0:0x7dcde8d8858d4968" TargetMode="External"/><Relationship Id="rId132" Type="http://schemas.openxmlformats.org/officeDocument/2006/relationships/hyperlink" Target="https://maps.google.com/?cid=0x0:0x575952d37c870f8f" TargetMode="External"/><Relationship Id="rId253" Type="http://schemas.openxmlformats.org/officeDocument/2006/relationships/hyperlink" Target="https://maps.google.com/?cid=0x0:0x1c4a3557e3947c5" TargetMode="External"/><Relationship Id="rId374" Type="http://schemas.openxmlformats.org/officeDocument/2006/relationships/hyperlink" Target="https://maps.google.com/?cid=0x0:0xe932a2905eabac4c" TargetMode="External"/><Relationship Id="rId131" Type="http://schemas.openxmlformats.org/officeDocument/2006/relationships/hyperlink" Target="https://maps.google.com/?cid=0x0:0x866f317e2f028e" TargetMode="External"/><Relationship Id="rId252" Type="http://schemas.openxmlformats.org/officeDocument/2006/relationships/hyperlink" Target="https://maps.google.com/?cid=0x0:0xe22074a1eb5d83d7" TargetMode="External"/><Relationship Id="rId373" Type="http://schemas.openxmlformats.org/officeDocument/2006/relationships/hyperlink" Target="https://maps.google.com/?cid=0x0:0xc27dbf5a3c972e70" TargetMode="External"/><Relationship Id="rId130" Type="http://schemas.openxmlformats.org/officeDocument/2006/relationships/hyperlink" Target="https://maps.google.com/?cid=0x0:0x66635c895e76b890" TargetMode="External"/><Relationship Id="rId251" Type="http://schemas.openxmlformats.org/officeDocument/2006/relationships/hyperlink" Target="https://www.pinhome.id/dijual/rumah-sekunder/unit/dijual-rumah-di-jl-griya-pertiwi-indah-no-a21" TargetMode="External"/><Relationship Id="rId372" Type="http://schemas.openxmlformats.org/officeDocument/2006/relationships/hyperlink" Target="https://maps.google.com/?cid=0x0:0x461a816eb48af9a3" TargetMode="External"/><Relationship Id="rId250" Type="http://schemas.openxmlformats.org/officeDocument/2006/relationships/hyperlink" Target="https://maps.google.com/?cid=0x0:0xdcb506790d96de81" TargetMode="External"/><Relationship Id="rId371" Type="http://schemas.openxmlformats.org/officeDocument/2006/relationships/hyperlink" Target="https://web.facebook.com/groups/4602764606453366/posts/garasi-perumgriyaputrautama-sukoharjo-residentialarea-fence-perum-griya-putra-ut/9088711131192002/?_rdc=1&amp;_rdr" TargetMode="External"/><Relationship Id="rId136" Type="http://schemas.openxmlformats.org/officeDocument/2006/relationships/hyperlink" Target="https://maps.google.com/?cid=0x0:0x2ab44d79d8bcc2e2" TargetMode="External"/><Relationship Id="rId257" Type="http://schemas.openxmlformats.org/officeDocument/2006/relationships/hyperlink" Target="https://maps.google.com/?cid=0x0:0xceb213412b765707" TargetMode="External"/><Relationship Id="rId378" Type="http://schemas.openxmlformats.org/officeDocument/2006/relationships/hyperlink" Target="https://maps.google.com/?cid=0x0:0xa8122eb8e20421f4" TargetMode="External"/><Relationship Id="rId135" Type="http://schemas.openxmlformats.org/officeDocument/2006/relationships/hyperlink" Target="https://maps.google.com/?cid=0x0:0x72745740a3a39808" TargetMode="External"/><Relationship Id="rId256" Type="http://schemas.openxmlformats.org/officeDocument/2006/relationships/hyperlink" Target="https://maps.google.com/?cid=0x0:0x82d6a056c5968367" TargetMode="External"/><Relationship Id="rId377" Type="http://schemas.openxmlformats.org/officeDocument/2006/relationships/hyperlink" Target="https://maps.google.com/?cid=0x0:0x82eea2afe954cf9" TargetMode="External"/><Relationship Id="rId134" Type="http://schemas.openxmlformats.org/officeDocument/2006/relationships/hyperlink" Target="https://maps.google.com/?cid=0x0:0x9709ff123ba18da4" TargetMode="External"/><Relationship Id="rId255" Type="http://schemas.openxmlformats.org/officeDocument/2006/relationships/hyperlink" Target="https://maps.google.com/?cid=0x0:0xef76ad1cada0c056" TargetMode="External"/><Relationship Id="rId376" Type="http://schemas.openxmlformats.org/officeDocument/2006/relationships/hyperlink" Target="https://maps.google.com/?cid=0x0:0x546779be9e01741b" TargetMode="External"/><Relationship Id="rId133" Type="http://schemas.openxmlformats.org/officeDocument/2006/relationships/hyperlink" Target="https://www.instagram.com/rumahbersamaifah/p/C60a_5bvI9a/" TargetMode="External"/><Relationship Id="rId254" Type="http://schemas.openxmlformats.org/officeDocument/2006/relationships/hyperlink" Target="https://maps.google.com/?cid=0x0:0xdc79737ec73719e8" TargetMode="External"/><Relationship Id="rId375" Type="http://schemas.openxmlformats.org/officeDocument/2006/relationships/hyperlink" Target="https://maps.google.com/?cid=0x0:0xa1875a61b6e40edf" TargetMode="External"/><Relationship Id="rId172" Type="http://schemas.openxmlformats.org/officeDocument/2006/relationships/hyperlink" Target="https://maps.google.com/?cid=0x0:0xc98f79ffb024efb" TargetMode="External"/><Relationship Id="rId293" Type="http://schemas.openxmlformats.org/officeDocument/2006/relationships/hyperlink" Target="https://maps.google.com/?cid=0x0:0x52a5aefc48f700b4" TargetMode="External"/><Relationship Id="rId171" Type="http://schemas.openxmlformats.org/officeDocument/2006/relationships/hyperlink" Target="https://maps.google.com/?cid=0x0:0xea290dba44877809" TargetMode="External"/><Relationship Id="rId292" Type="http://schemas.openxmlformats.org/officeDocument/2006/relationships/hyperlink" Target="https://maps.google.com/?cid=0x0:0xad3f33edf30428a7" TargetMode="External"/><Relationship Id="rId170" Type="http://schemas.openxmlformats.org/officeDocument/2006/relationships/hyperlink" Target="https://www.instagram.com/propertisolosukoharjo/p/CXf961XvBau/" TargetMode="External"/><Relationship Id="rId291" Type="http://schemas.openxmlformats.org/officeDocument/2006/relationships/hyperlink" Target="https://www.pinhome.id/dijual/rumah-baru/mahanten-dcozy-residence" TargetMode="External"/><Relationship Id="rId290" Type="http://schemas.openxmlformats.org/officeDocument/2006/relationships/hyperlink" Target="https://maps.google.com/?cid=0x0:0xe94bc48d58ebf34b" TargetMode="External"/><Relationship Id="rId165" Type="http://schemas.openxmlformats.org/officeDocument/2006/relationships/hyperlink" Target="https://maps.google.com/?cid=0x0:0xaf6361badfbb4793" TargetMode="External"/><Relationship Id="rId286" Type="http://schemas.openxmlformats.org/officeDocument/2006/relationships/hyperlink" Target="https://maps.google.com/?cid=0x0:0x447854af61716c26" TargetMode="External"/><Relationship Id="rId164" Type="http://schemas.openxmlformats.org/officeDocument/2006/relationships/hyperlink" Target="https://maps.google.com/?cid=0x0:0x5b18640742ec5052" TargetMode="External"/><Relationship Id="rId285" Type="http://schemas.openxmlformats.org/officeDocument/2006/relationships/hyperlink" Target="https://www.lamudi.co.id/jual/jawa-tengah/sukoharjo/nawasena-village-toriyo-sukoharjo-171220399797/" TargetMode="External"/><Relationship Id="rId163" Type="http://schemas.openxmlformats.org/officeDocument/2006/relationships/hyperlink" Target="https://maps.google.com/?cid=0x0:0xeeeed4a348c5e12a" TargetMode="External"/><Relationship Id="rId284" Type="http://schemas.openxmlformats.org/officeDocument/2006/relationships/hyperlink" Target="https://maps.google.com/?cid=0x0:0xfa4972023235f3d2" TargetMode="External"/><Relationship Id="rId162" Type="http://schemas.openxmlformats.org/officeDocument/2006/relationships/hyperlink" Target="https://maps.google.com/?cid=0x0:0x446b76e6986fbf9f" TargetMode="External"/><Relationship Id="rId283" Type="http://schemas.openxmlformats.org/officeDocument/2006/relationships/hyperlink" Target="https://maps.google.com/?cid=0x0:0x67d817f3472ece47" TargetMode="External"/><Relationship Id="rId169" Type="http://schemas.openxmlformats.org/officeDocument/2006/relationships/hyperlink" Target="https://maps.google.com/?cid=0x0:0x1201c7946f2255a6" TargetMode="External"/><Relationship Id="rId168" Type="http://schemas.openxmlformats.org/officeDocument/2006/relationships/hyperlink" Target="https://maps.google.com/?cid=0x0:0xeb5afae933f15aaa" TargetMode="External"/><Relationship Id="rId289" Type="http://schemas.openxmlformats.org/officeDocument/2006/relationships/hyperlink" Target="https://maps.google.com/?cid=0x0:0x291ec1302a88268c" TargetMode="External"/><Relationship Id="rId167" Type="http://schemas.openxmlformats.org/officeDocument/2006/relationships/hyperlink" Target="https://maps.google.com/?cid=0x0:0x6d5d428ddfa171b9" TargetMode="External"/><Relationship Id="rId288" Type="http://schemas.openxmlformats.org/officeDocument/2006/relationships/hyperlink" Target="https://maps.google.com/?cid=0x0:0xe8fadc361a69ef07" TargetMode="External"/><Relationship Id="rId166" Type="http://schemas.openxmlformats.org/officeDocument/2006/relationships/hyperlink" Target="https://maps.google.com/?cid=0x0:0x30b5ea820356db" TargetMode="External"/><Relationship Id="rId287" Type="http://schemas.openxmlformats.org/officeDocument/2006/relationships/hyperlink" Target="https://maps.google.com/?cid=0x0:0xf0d9c62e16630647" TargetMode="External"/><Relationship Id="rId161" Type="http://schemas.openxmlformats.org/officeDocument/2006/relationships/hyperlink" Target="https://maps.google.com/?cid=0x0:0x84d63aadd7d03e90" TargetMode="External"/><Relationship Id="rId282" Type="http://schemas.openxmlformats.org/officeDocument/2006/relationships/hyperlink" Target="https://maps.google.com/?cid=0x0:0xaad4d550da680ece" TargetMode="External"/><Relationship Id="rId160" Type="http://schemas.openxmlformats.org/officeDocument/2006/relationships/hyperlink" Target="https://www.pinhome.id/dijual/rumah-sekunder/unit/dijual-rumah-di-perumahan-taman-anggrek-1-gentan-sukoharjo" TargetMode="External"/><Relationship Id="rId281" Type="http://schemas.openxmlformats.org/officeDocument/2006/relationships/hyperlink" Target="https://maps.google.com/?cid=0x0:0xf91e211f75858366" TargetMode="External"/><Relationship Id="rId280" Type="http://schemas.openxmlformats.org/officeDocument/2006/relationships/hyperlink" Target="https://www.pinhome.id/dijual/rumah-sekunder/unit/dijual-rumah-di-jalan-ovensari" TargetMode="External"/><Relationship Id="rId159" Type="http://schemas.openxmlformats.org/officeDocument/2006/relationships/hyperlink" Target="https://maps.google.com/?cid=0x0:0xefc7f354c24ae9c5" TargetMode="External"/><Relationship Id="rId154" Type="http://schemas.openxmlformats.org/officeDocument/2006/relationships/hyperlink" Target="https://raywhitesolo.com/property/dijual-rumah-citra-pesona-alam-sonorejo/" TargetMode="External"/><Relationship Id="rId275" Type="http://schemas.openxmlformats.org/officeDocument/2006/relationships/hyperlink" Target="https://maps.google.com/?cid=0x0:0x5cc94fcd3823b299" TargetMode="External"/><Relationship Id="rId396" Type="http://schemas.openxmlformats.org/officeDocument/2006/relationships/hyperlink" Target="https://www.rumah123.com/properti/sukoharjo/hos15761085/" TargetMode="External"/><Relationship Id="rId153" Type="http://schemas.openxmlformats.org/officeDocument/2006/relationships/hyperlink" Target="https://maps.google.com/?cid=0x0:0xb2e5a066521bd713" TargetMode="External"/><Relationship Id="rId274" Type="http://schemas.openxmlformats.org/officeDocument/2006/relationships/hyperlink" Target="https://rumaindo.com/properti/rumah-subsisidi-modern-dekat-kantor-dprd-mandan-sukoharjo-ri-642106657" TargetMode="External"/><Relationship Id="rId395" Type="http://schemas.openxmlformats.org/officeDocument/2006/relationships/hyperlink" Target="https://maps.google.com/?cid=0x0:0xe1c605112f5ea4cb" TargetMode="External"/><Relationship Id="rId152" Type="http://schemas.openxmlformats.org/officeDocument/2006/relationships/hyperlink" Target="https://maps.google.com/?cid=0x0:0x1265bd2047352f0b" TargetMode="External"/><Relationship Id="rId273" Type="http://schemas.openxmlformats.org/officeDocument/2006/relationships/hyperlink" Target="https://maps.google.com/?cid=0x0:0x5f8431bde161c882" TargetMode="External"/><Relationship Id="rId394" Type="http://schemas.openxmlformats.org/officeDocument/2006/relationships/hyperlink" Target="https://maps.google.com/?cid=0x0:0xd5b966e6f9650d98" TargetMode="External"/><Relationship Id="rId151" Type="http://schemas.openxmlformats.org/officeDocument/2006/relationships/hyperlink" Target="https://www.rumah123.com/properti/sukoharjo/hos7325699/" TargetMode="External"/><Relationship Id="rId272" Type="http://schemas.openxmlformats.org/officeDocument/2006/relationships/hyperlink" Target="https://web.facebook.com/permalink.php/?story_fbid=811634073859930&amp;id=100050400356144&amp;locale=ml_IN&amp;_rdc=1&amp;_rdr" TargetMode="External"/><Relationship Id="rId393" Type="http://schemas.openxmlformats.org/officeDocument/2006/relationships/hyperlink" Target="https://maps.google.com/?cid=0x0:0xb0679718698173c6" TargetMode="External"/><Relationship Id="rId158" Type="http://schemas.openxmlformats.org/officeDocument/2006/relationships/hyperlink" Target="https://maps.google.com/?cid=0x0:0x1cd574845b7648e9" TargetMode="External"/><Relationship Id="rId279" Type="http://schemas.openxmlformats.org/officeDocument/2006/relationships/hyperlink" Target="https://maps.google.com/?cid=0x0:0x95ce78eb475e93f6" TargetMode="External"/><Relationship Id="rId157" Type="http://schemas.openxmlformats.org/officeDocument/2006/relationships/hyperlink" Target="https://www.instagram.com/naira_residence_sukoharjo/?locale=es_us&amp;hl=en" TargetMode="External"/><Relationship Id="rId278" Type="http://schemas.openxmlformats.org/officeDocument/2006/relationships/hyperlink" Target="https://maps.google.com/?cid=0x0:0x17114e2eeb03adf4" TargetMode="External"/><Relationship Id="rId399" Type="http://schemas.openxmlformats.org/officeDocument/2006/relationships/hyperlink" Target="https://maps.google.com/?cid=0x0:0x8a30a1c2ea56ad15" TargetMode="External"/><Relationship Id="rId156" Type="http://schemas.openxmlformats.org/officeDocument/2006/relationships/hyperlink" Target="https://maps.google.com/?cid=0x0:0x3409d39ba31f6999" TargetMode="External"/><Relationship Id="rId277" Type="http://schemas.openxmlformats.org/officeDocument/2006/relationships/hyperlink" Target="https://maps.google.com/?cid=0x0:0x67a1552069d808dc" TargetMode="External"/><Relationship Id="rId398" Type="http://schemas.openxmlformats.org/officeDocument/2006/relationships/hyperlink" Target="https://www.rumah123.com/venue/parama-residence-vcm4019/" TargetMode="External"/><Relationship Id="rId155" Type="http://schemas.openxmlformats.org/officeDocument/2006/relationships/hyperlink" Target="https://maps.google.com/?cid=0x0:0x48be5bc8cf320ac9" TargetMode="External"/><Relationship Id="rId276" Type="http://schemas.openxmlformats.org/officeDocument/2006/relationships/hyperlink" Target="https://www.pinhome.id/dijual/rumah-sekunder/unit/dijual-rumah-di-perum-puri-asri-mandan-sukoharjo" TargetMode="External"/><Relationship Id="rId397" Type="http://schemas.openxmlformats.org/officeDocument/2006/relationships/hyperlink" Target="https://maps.google.com/?cid=0x0:0xf1a96c8278326ae6" TargetMode="External"/><Relationship Id="rId40" Type="http://schemas.openxmlformats.org/officeDocument/2006/relationships/hyperlink" Target="https://maps.google.com/?cid=0x0:0x3348de5bcfd3fca2" TargetMode="External"/><Relationship Id="rId42" Type="http://schemas.openxmlformats.org/officeDocument/2006/relationships/hyperlink" Target="https://maps.google.com/?cid=0x0:0x2b2d99d22ae3a7a3" TargetMode="External"/><Relationship Id="rId41" Type="http://schemas.openxmlformats.org/officeDocument/2006/relationships/hyperlink" Target="https://rumahgentan.com/honjeasri-purbayan-gentan/" TargetMode="External"/><Relationship Id="rId44" Type="http://schemas.openxmlformats.org/officeDocument/2006/relationships/hyperlink" Target="https://www.promex.id/listing/detail/11774/dijual-rumah-cluster-perum-safira-waru-gentan.html" TargetMode="External"/><Relationship Id="rId43" Type="http://schemas.openxmlformats.org/officeDocument/2006/relationships/hyperlink" Target="https://maps.google.com/?cid=0x0:0x24545c40a78be730" TargetMode="External"/><Relationship Id="rId46" Type="http://schemas.openxmlformats.org/officeDocument/2006/relationships/hyperlink" Target="https://www.olx.co.id/gatak_g5001799/properti_c88/q-safira" TargetMode="External"/><Relationship Id="rId45" Type="http://schemas.openxmlformats.org/officeDocument/2006/relationships/hyperlink" Target="https://maps.google.com/?cid=0x0:0x8e1ce69adbb7ef9a" TargetMode="External"/><Relationship Id="rId48" Type="http://schemas.openxmlformats.org/officeDocument/2006/relationships/hyperlink" Target="https://maps.google.com/?cid=0x0:0x3a30cb404ce855d" TargetMode="External"/><Relationship Id="rId47" Type="http://schemas.openxmlformats.org/officeDocument/2006/relationships/hyperlink" Target="https://maps.google.com/?cid=0x0:0x6887e1937fd7125c" TargetMode="External"/><Relationship Id="rId49" Type="http://schemas.openxmlformats.org/officeDocument/2006/relationships/hyperlink" Target="https://maps.google.com/?cid=0x0:0xb31f3f685b74967b" TargetMode="External"/><Relationship Id="rId31" Type="http://schemas.openxmlformats.org/officeDocument/2006/relationships/hyperlink" Target="https://maps.google.com/?cid=0x0:0xbd22181bd6c246dd" TargetMode="External"/><Relationship Id="rId30" Type="http://schemas.openxmlformats.org/officeDocument/2006/relationships/hyperlink" Target="https://maps.google.com/?cid=0x0:0x85fad99f9e9f36f6" TargetMode="External"/><Relationship Id="rId33" Type="http://schemas.openxmlformats.org/officeDocument/2006/relationships/hyperlink" Target="https://maps.google.com/?cid=0x0:0x9e22c2e23d745ff2" TargetMode="External"/><Relationship Id="rId32" Type="http://schemas.openxmlformats.org/officeDocument/2006/relationships/hyperlink" Target="https://sevibu.com/property/dijual-perumahan-graha-pesona-sukoharjo/" TargetMode="External"/><Relationship Id="rId35" Type="http://schemas.openxmlformats.org/officeDocument/2006/relationships/hyperlink" Target="https://maps.google.com/?cid=0x0:0xb0be8d4b071099cb" TargetMode="External"/><Relationship Id="rId34" Type="http://schemas.openxmlformats.org/officeDocument/2006/relationships/hyperlink" Target="https://maps.google.com/?cid=0x0:0xf655f0713d0e0a6d" TargetMode="External"/><Relationship Id="rId37" Type="http://schemas.openxmlformats.org/officeDocument/2006/relationships/hyperlink" Target="https://maps.google.com/?cid=0x0:0x14452e74e2faeb72" TargetMode="External"/><Relationship Id="rId36" Type="http://schemas.openxmlformats.org/officeDocument/2006/relationships/hyperlink" Target="https://maps.google.com/?cid=0x0:0xb8117432ebe9b843" TargetMode="External"/><Relationship Id="rId39" Type="http://schemas.openxmlformats.org/officeDocument/2006/relationships/hyperlink" Target="https://maps.google.com/?cid=0x0:0x65f57238ca94801b" TargetMode="External"/><Relationship Id="rId38" Type="http://schemas.openxmlformats.org/officeDocument/2006/relationships/hyperlink" Target="https://www.olx.co.id/item/dijual-rumah-perum-graha-utama-siwal-baki-solo-iid-929068020" TargetMode="External"/><Relationship Id="rId20" Type="http://schemas.openxmlformats.org/officeDocument/2006/relationships/hyperlink" Target="https://maps.google.com/?cid=0x0:0x4df68800bcb132a8" TargetMode="External"/><Relationship Id="rId22" Type="http://schemas.openxmlformats.org/officeDocument/2006/relationships/hyperlink" Target="https://maps.google.com/?cid=0x0:0x1a68859bf30f6197" TargetMode="External"/><Relationship Id="rId21" Type="http://schemas.openxmlformats.org/officeDocument/2006/relationships/hyperlink" Target="https://maps.google.com/?cid=0x0:0x4f119626d877c074" TargetMode="External"/><Relationship Id="rId24" Type="http://schemas.openxmlformats.org/officeDocument/2006/relationships/hyperlink" Target="https://maps.google.com/?cid=0x0:0x4d08ec37364ed337" TargetMode="External"/><Relationship Id="rId23" Type="http://schemas.openxmlformats.org/officeDocument/2006/relationships/hyperlink" Target="https://maps.google.com/?cid=0x0:0xb81a75d1b45b2469" TargetMode="External"/><Relationship Id="rId404" Type="http://schemas.openxmlformats.org/officeDocument/2006/relationships/drawing" Target="../drawings/drawing8.xml"/><Relationship Id="rId403" Type="http://schemas.openxmlformats.org/officeDocument/2006/relationships/hyperlink" Target="https://web.facebook.com/groups/4602764606453366/posts/9656135087782934/?_rdc=1&amp;_rdr" TargetMode="External"/><Relationship Id="rId402" Type="http://schemas.openxmlformats.org/officeDocument/2006/relationships/hyperlink" Target="https://maps.google.com/?cid=0x0:0x396d7b0b83d634ae" TargetMode="External"/><Relationship Id="rId401" Type="http://schemas.openxmlformats.org/officeDocument/2006/relationships/hyperlink" Target="https://maps.google.com/?cid=0x0:0xe413126b68dc0f5" TargetMode="External"/><Relationship Id="rId26" Type="http://schemas.openxmlformats.org/officeDocument/2006/relationships/hyperlink" Target="https://www.kompas.com/properti/read/2023/11/17/070000621/rumah-murah-di-sukoharjo-masih-rp-162-jutaan-cek-di-sini-i-?page=all" TargetMode="External"/><Relationship Id="rId25" Type="http://schemas.openxmlformats.org/officeDocument/2006/relationships/hyperlink" Target="https://maps.google.com/?cid=0x0:0x48e919d941adcc6" TargetMode="External"/><Relationship Id="rId28" Type="http://schemas.openxmlformats.org/officeDocument/2006/relationships/hyperlink" Target="https://maps.google.com/?cid=0x0:0x5fa7f50cfc3c094b" TargetMode="External"/><Relationship Id="rId27" Type="http://schemas.openxmlformats.org/officeDocument/2006/relationships/hyperlink" Target="https://maps.google.com/?cid=0x0:0xcf5785b5bc443bdf" TargetMode="External"/><Relationship Id="rId400" Type="http://schemas.openxmlformats.org/officeDocument/2006/relationships/hyperlink" Target="https://www.instagram.com/p/DGTlRdmTowY/" TargetMode="External"/><Relationship Id="rId29" Type="http://schemas.openxmlformats.org/officeDocument/2006/relationships/hyperlink" Target="https://maps.google.com/?cid=0x0:0xa0c8c8b41f83b25f" TargetMode="External"/><Relationship Id="rId11" Type="http://schemas.openxmlformats.org/officeDocument/2006/relationships/hyperlink" Target="https://maps.google.com/?cid=0x0:0x962bd6079abd480b" TargetMode="External"/><Relationship Id="rId10" Type="http://schemas.openxmlformats.org/officeDocument/2006/relationships/hyperlink" Target="https://www.instagram.com/perumahan.disolo/p/Cvy7-ChvPdh/" TargetMode="External"/><Relationship Id="rId13" Type="http://schemas.openxmlformats.org/officeDocument/2006/relationships/hyperlink" Target="https://maps.google.com/?cid=0x0:0x9281ca26448a901c" TargetMode="External"/><Relationship Id="rId12" Type="http://schemas.openxmlformats.org/officeDocument/2006/relationships/hyperlink" Target="https://www.rumah123.com/properti/sukoharjo/hos17525549/" TargetMode="External"/><Relationship Id="rId15" Type="http://schemas.openxmlformats.org/officeDocument/2006/relationships/hyperlink" Target="https://maps.google.com/?cid=0x0:0xbc0bd41dd6341661" TargetMode="External"/><Relationship Id="rId14" Type="http://schemas.openxmlformats.org/officeDocument/2006/relationships/hyperlink" Target="https://maps.google.com/?cid=0x0:0xf7b6bb931f6924d5" TargetMode="External"/><Relationship Id="rId17" Type="http://schemas.openxmlformats.org/officeDocument/2006/relationships/hyperlink" Target="https://maps.google.com/?cid=0x0:0x1fdaa3af09fb2e43" TargetMode="External"/><Relationship Id="rId16" Type="http://schemas.openxmlformats.org/officeDocument/2006/relationships/hyperlink" Target="https://maps.google.com/?cid=0x0:0x41ead226252460e" TargetMode="External"/><Relationship Id="rId19" Type="http://schemas.openxmlformats.org/officeDocument/2006/relationships/hyperlink" Target="https://web.facebook.com/groups/297578217707089/posts/1809639943167568/?_rdc=1&amp;_rdr" TargetMode="External"/><Relationship Id="rId18" Type="http://schemas.openxmlformats.org/officeDocument/2006/relationships/hyperlink" Target="https://maps.google.com/?cid=0x0:0x336eb54c72eb7425" TargetMode="External"/><Relationship Id="rId84" Type="http://schemas.openxmlformats.org/officeDocument/2006/relationships/hyperlink" Target="https://maps.google.com/?cid=0x0:0xae5bcee4278dbe08" TargetMode="External"/><Relationship Id="rId83" Type="http://schemas.openxmlformats.org/officeDocument/2006/relationships/hyperlink" Target="https://www.promex.id/listing/detail/11786/dijual-rumah-siap-huni-perum-safira-residence-kartasura.html" TargetMode="External"/><Relationship Id="rId86" Type="http://schemas.openxmlformats.org/officeDocument/2006/relationships/hyperlink" Target="https://news.espos.id/candi-group-ramaikan-industri-properti-soloraya-203445" TargetMode="External"/><Relationship Id="rId85" Type="http://schemas.openxmlformats.org/officeDocument/2006/relationships/hyperlink" Target="https://maps.google.com/?cid=0x0:0x5280b5f83b6ecc37" TargetMode="External"/><Relationship Id="rId88" Type="http://schemas.openxmlformats.org/officeDocument/2006/relationships/hyperlink" Target="https://maps.google.com/?cid=0x0:0xdbd399e252df800b" TargetMode="External"/><Relationship Id="rId87" Type="http://schemas.openxmlformats.org/officeDocument/2006/relationships/hyperlink" Target="https://maps.google.com/?cid=0x0:0x966cfcd790e28b73" TargetMode="External"/><Relationship Id="rId89" Type="http://schemas.openxmlformats.org/officeDocument/2006/relationships/hyperlink" Target="https://maps.google.com/?cid=0x0:0xddaceda646828c63" TargetMode="External"/><Relationship Id="rId80" Type="http://schemas.openxmlformats.org/officeDocument/2006/relationships/hyperlink" Target="https://maps.google.com/?cid=0x0:0x4877dae17447865e" TargetMode="External"/><Relationship Id="rId82" Type="http://schemas.openxmlformats.org/officeDocument/2006/relationships/hyperlink" Target="https://maps.google.com/?cid=0x0:0x6b0d24f8d5d14107" TargetMode="External"/><Relationship Id="rId81" Type="http://schemas.openxmlformats.org/officeDocument/2006/relationships/hyperlink" Target="https://maps.google.com/?cid=0x0:0x6fab113af5776a93" TargetMode="External"/><Relationship Id="rId73" Type="http://schemas.openxmlformats.org/officeDocument/2006/relationships/hyperlink" Target="https://www.instagram.com/propertisolosukoharjo/p/CXgP3sKvoKK/" TargetMode="External"/><Relationship Id="rId72" Type="http://schemas.openxmlformats.org/officeDocument/2006/relationships/hyperlink" Target="https://maps.google.com/?cid=0x0:0x9812615a3b15d35" TargetMode="External"/><Relationship Id="rId75" Type="http://schemas.openxmlformats.org/officeDocument/2006/relationships/hyperlink" Target="https://maps.google.com/?cid=0x0:0x1ee1850165672c9c" TargetMode="External"/><Relationship Id="rId74" Type="http://schemas.openxmlformats.org/officeDocument/2006/relationships/hyperlink" Target="https://maps.google.com/?cid=0x0:0xbe8c32861ce14f1a" TargetMode="External"/><Relationship Id="rId77" Type="http://schemas.openxmlformats.org/officeDocument/2006/relationships/hyperlink" Target="https://maps.google.com/?cid=0x0:0x46340321a24608d3" TargetMode="External"/><Relationship Id="rId76" Type="http://schemas.openxmlformats.org/officeDocument/2006/relationships/hyperlink" Target="https://maps.google.com/?cid=0x0:0xffbed6bb82256297" TargetMode="External"/><Relationship Id="rId79" Type="http://schemas.openxmlformats.org/officeDocument/2006/relationships/hyperlink" Target="https://maps.google.com/?cid=0x0:0x4e249cc4cd452dac" TargetMode="External"/><Relationship Id="rId78" Type="http://schemas.openxmlformats.org/officeDocument/2006/relationships/hyperlink" Target="https://maps.google.com/?cid=0x0:0x1431ca95d583d66c" TargetMode="External"/><Relationship Id="rId71" Type="http://schemas.openxmlformats.org/officeDocument/2006/relationships/hyperlink" Target="https://raywhitesolo.com/property/dijual-rumah-di-perumahan-elite-grogol-green-garden-sukoharjo/" TargetMode="External"/><Relationship Id="rId70" Type="http://schemas.openxmlformats.org/officeDocument/2006/relationships/hyperlink" Target="https://maps.google.com/?cid=0x0:0xb0ba1f6e2f22950b" TargetMode="External"/><Relationship Id="rId62" Type="http://schemas.openxmlformats.org/officeDocument/2006/relationships/hyperlink" Target="https://maps.google.com/?cid=0x0:0x3e60b291eb82ec1a" TargetMode="External"/><Relationship Id="rId61" Type="http://schemas.openxmlformats.org/officeDocument/2006/relationships/hyperlink" Target="https://maps.google.com/?cid=0x0:0x1aee6b55812c8e64" TargetMode="External"/><Relationship Id="rId64" Type="http://schemas.openxmlformats.org/officeDocument/2006/relationships/hyperlink" Target="https://maps.google.com/?cid=0x0:0xeb32be9b616f2bae" TargetMode="External"/><Relationship Id="rId63" Type="http://schemas.openxmlformats.org/officeDocument/2006/relationships/hyperlink" Target="https://iklandijual.com/iklan/382857-promo-utami-regency-gayam-taman-pakujoyo-sukoharjo-/" TargetMode="External"/><Relationship Id="rId66" Type="http://schemas.openxmlformats.org/officeDocument/2006/relationships/hyperlink" Target="https://maps.google.com/?cid=0x0:0xdaa33f7f0a6d6888" TargetMode="External"/><Relationship Id="rId65" Type="http://schemas.openxmlformats.org/officeDocument/2006/relationships/hyperlink" Target="https://maps.google.com/?cid=0x0:0xe906cb757eb2f9c5" TargetMode="External"/><Relationship Id="rId68" Type="http://schemas.openxmlformats.org/officeDocument/2006/relationships/hyperlink" Target="https://maps.google.com/?cid=0x0:0xf737a1a7655651ba" TargetMode="External"/><Relationship Id="rId67" Type="http://schemas.openxmlformats.org/officeDocument/2006/relationships/hyperlink" Target="https://maps.google.com/?cid=0x0:0x1e0abee511f5956f" TargetMode="External"/><Relationship Id="rId60" Type="http://schemas.openxmlformats.org/officeDocument/2006/relationships/hyperlink" Target="https://www.btnproperti.co.id/property/tipe/detail/flpp-TPR2022061413572116" TargetMode="External"/><Relationship Id="rId69" Type="http://schemas.openxmlformats.org/officeDocument/2006/relationships/hyperlink" Target="https://www.instagram.com/perumahan_subsidi_solo/reel/CvYx25puQ-n/" TargetMode="External"/><Relationship Id="rId51" Type="http://schemas.openxmlformats.org/officeDocument/2006/relationships/hyperlink" Target="https://maps.google.com/?cid=0x0:0x30fc348ceb966680" TargetMode="External"/><Relationship Id="rId50" Type="http://schemas.openxmlformats.org/officeDocument/2006/relationships/hyperlink" Target="https://maps.google.com/?cid=0x0:0x8dd65345a585f3ad" TargetMode="External"/><Relationship Id="rId53" Type="http://schemas.openxmlformats.org/officeDocument/2006/relationships/hyperlink" Target="https://maps.google.com/?cid=0x0:0x32e2e102e687c25a" TargetMode="External"/><Relationship Id="rId52" Type="http://schemas.openxmlformats.org/officeDocument/2006/relationships/hyperlink" Target="https://maps.google.com/?cid=0x0:0x12599bc9a6a4d01b" TargetMode="External"/><Relationship Id="rId55" Type="http://schemas.openxmlformats.org/officeDocument/2006/relationships/hyperlink" Target="https://maps.google.com/?cid=0x0:0x9d1e1a8cfa915606" TargetMode="External"/><Relationship Id="rId54" Type="http://schemas.openxmlformats.org/officeDocument/2006/relationships/hyperlink" Target="https://maps.google.com/?cid=0x0:0xab60dff69769c751" TargetMode="External"/><Relationship Id="rId57" Type="http://schemas.openxmlformats.org/officeDocument/2006/relationships/hyperlink" Target="https://www.realoka.com/211841-milikilah-hunian-nyaman-aman-tanpa-riba-samila-residence-begajah-sukoh" TargetMode="External"/><Relationship Id="rId56" Type="http://schemas.openxmlformats.org/officeDocument/2006/relationships/hyperlink" Target="https://maps.google.com/?cid=0x0:0xae5214d196a230a2" TargetMode="External"/><Relationship Id="rId59" Type="http://schemas.openxmlformats.org/officeDocument/2006/relationships/hyperlink" Target="https://maps.google.com/?cid=0x0:0x6ddd84fe86a79090" TargetMode="External"/><Relationship Id="rId58" Type="http://schemas.openxmlformats.org/officeDocument/2006/relationships/hyperlink" Target="https://maps.google.com/?cid=0x0:0xca1ba9563252125e" TargetMode="External"/><Relationship Id="rId107" Type="http://schemas.openxmlformats.org/officeDocument/2006/relationships/hyperlink" Target="https://sevibu.com/property/dijual-rumah-di-new-legian-residence-kartasura-3/" TargetMode="External"/><Relationship Id="rId228" Type="http://schemas.openxmlformats.org/officeDocument/2006/relationships/hyperlink" Target="https://maps.google.com/?cid=0x0:0xdfea2d2e64a8e535" TargetMode="External"/><Relationship Id="rId349" Type="http://schemas.openxmlformats.org/officeDocument/2006/relationships/hyperlink" Target="https://maps.google.com/?cid=0x0:0x9a6b1daf30cba545" TargetMode="External"/><Relationship Id="rId106" Type="http://schemas.openxmlformats.org/officeDocument/2006/relationships/hyperlink" Target="https://maps.google.com/?cid=0x0:0x625b8004ce33783" TargetMode="External"/><Relationship Id="rId227" Type="http://schemas.openxmlformats.org/officeDocument/2006/relationships/hyperlink" Target="https://maps.google.com/?cid=0x0:0x46cfd6a203321dda" TargetMode="External"/><Relationship Id="rId348" Type="http://schemas.openxmlformats.org/officeDocument/2006/relationships/hyperlink" Target="https://maps.google.com/?cid=0x0:0xf14ab488ba2580be" TargetMode="External"/><Relationship Id="rId105" Type="http://schemas.openxmlformats.org/officeDocument/2006/relationships/hyperlink" Target="https://maps.google.com/?cid=0x0:0xb1065c0a4706de75" TargetMode="External"/><Relationship Id="rId226" Type="http://schemas.openxmlformats.org/officeDocument/2006/relationships/hyperlink" Target="https://www.pinhome.id/dijual/rumah-sekunder/unit/dijual-rumah-di-solo-sukoharjo" TargetMode="External"/><Relationship Id="rId347" Type="http://schemas.openxmlformats.org/officeDocument/2006/relationships/hyperlink" Target="https://www.rumah123.com/venue/acacia-residence-vcm19691/" TargetMode="External"/><Relationship Id="rId104" Type="http://schemas.openxmlformats.org/officeDocument/2006/relationships/hyperlink" Target="https://maps.google.com/?cid=0x0:0x7fe8caffa8069c6a" TargetMode="External"/><Relationship Id="rId225" Type="http://schemas.openxmlformats.org/officeDocument/2006/relationships/hyperlink" Target="https://maps.google.com/?cid=0x0:0xf1e3bbfcce8614ba" TargetMode="External"/><Relationship Id="rId346" Type="http://schemas.openxmlformats.org/officeDocument/2006/relationships/hyperlink" Target="https://maps.google.com/?cid=0x0:0x1766e08770432f84" TargetMode="External"/><Relationship Id="rId109" Type="http://schemas.openxmlformats.org/officeDocument/2006/relationships/hyperlink" Target="https://sevibu.com/property/rumah-dijual-di-perum-permata-regency-pondok-grogol-sukoharjo-dekat-ke-solo-baru/" TargetMode="External"/><Relationship Id="rId108" Type="http://schemas.openxmlformats.org/officeDocument/2006/relationships/hyperlink" Target="https://maps.google.com/?cid=0x0:0xed11a1a5fbeb15f3" TargetMode="External"/><Relationship Id="rId229" Type="http://schemas.openxmlformats.org/officeDocument/2006/relationships/hyperlink" Target="https://marketdeals.id/product/rumah-siap-huni-perumahan-auleea-residence-sukoharjo/" TargetMode="External"/><Relationship Id="rId220" Type="http://schemas.openxmlformats.org/officeDocument/2006/relationships/hyperlink" Target="https://maps.google.com/?cid=0x0:0xc79ebbb046424a0" TargetMode="External"/><Relationship Id="rId341" Type="http://schemas.openxmlformats.org/officeDocument/2006/relationships/hyperlink" Target="https://twp.tni-au.mil.id/DetailRumah/1467" TargetMode="External"/><Relationship Id="rId340" Type="http://schemas.openxmlformats.org/officeDocument/2006/relationships/hyperlink" Target="https://maps.google.com/?cid=0x0:0xc6967d4da9f0fa19" TargetMode="External"/><Relationship Id="rId103" Type="http://schemas.openxmlformats.org/officeDocument/2006/relationships/hyperlink" Target="https://maps.google.com/?cid=0x0:0xac9643225ad3fd7" TargetMode="External"/><Relationship Id="rId224" Type="http://schemas.openxmlformats.org/officeDocument/2006/relationships/hyperlink" Target="https://maps.google.com/?cid=0x0:0xf4db838332ee1ce5" TargetMode="External"/><Relationship Id="rId345" Type="http://schemas.openxmlformats.org/officeDocument/2006/relationships/hyperlink" Target="https://www.rumahjogjaindonesia.com/perumahan/pondok-permai-kertonatan.html" TargetMode="External"/><Relationship Id="rId102" Type="http://schemas.openxmlformats.org/officeDocument/2006/relationships/hyperlink" Target="https://maps.google.com/?cid=0x0:0xa20f839b0d02cb21" TargetMode="External"/><Relationship Id="rId223" Type="http://schemas.openxmlformats.org/officeDocument/2006/relationships/hyperlink" Target="https://maps.google.com/?cid=0x0:0xe70b9fa5eaf61505" TargetMode="External"/><Relationship Id="rId344" Type="http://schemas.openxmlformats.org/officeDocument/2006/relationships/hyperlink" Target="https://maps.google.com/?cid=0x0:0x74afdf70d59a1a9f" TargetMode="External"/><Relationship Id="rId101" Type="http://schemas.openxmlformats.org/officeDocument/2006/relationships/hyperlink" Target="https://maps.google.com/?cid=0x0:0x9938c753e8e1bb51" TargetMode="External"/><Relationship Id="rId222" Type="http://schemas.openxmlformats.org/officeDocument/2006/relationships/hyperlink" Target="https://maps.google.com/?cid=0x0:0x1e167ed77bf3c230" TargetMode="External"/><Relationship Id="rId343" Type="http://schemas.openxmlformats.org/officeDocument/2006/relationships/hyperlink" Target="https://maps.google.com/?cid=0x0:0x9071ade72a3eac30" TargetMode="External"/><Relationship Id="rId100" Type="http://schemas.openxmlformats.org/officeDocument/2006/relationships/hyperlink" Target="https://maps.google.com/?cid=0x0:0xd6a680781a9a13ac" TargetMode="External"/><Relationship Id="rId221" Type="http://schemas.openxmlformats.org/officeDocument/2006/relationships/hyperlink" Target="https://maps.google.com/?cid=0x0:0xa3efb455fd27390e" TargetMode="External"/><Relationship Id="rId342" Type="http://schemas.openxmlformats.org/officeDocument/2006/relationships/hyperlink" Target="https://maps.google.com/?cid=0x0:0x9f9408563c3ad49a" TargetMode="External"/><Relationship Id="rId217" Type="http://schemas.openxmlformats.org/officeDocument/2006/relationships/hyperlink" Target="https://www.rumah123.com/venue/podomoro-residence-vcm4270/" TargetMode="External"/><Relationship Id="rId338" Type="http://schemas.openxmlformats.org/officeDocument/2006/relationships/hyperlink" Target="https://raywhitesolo.com/property/dijual-kost-perum-mega-permai-ngabeyan/" TargetMode="External"/><Relationship Id="rId216" Type="http://schemas.openxmlformats.org/officeDocument/2006/relationships/hyperlink" Target="https://maps.google.com/?cid=0x0:0xa110325bd88a8afa" TargetMode="External"/><Relationship Id="rId337" Type="http://schemas.openxmlformats.org/officeDocument/2006/relationships/hyperlink" Target="https://maps.google.com/?cid=0x0:0xff86b40c5d578f27" TargetMode="External"/><Relationship Id="rId215" Type="http://schemas.openxmlformats.org/officeDocument/2006/relationships/hyperlink" Target="https://maps.google.com/?cid=0x0:0x1eec501331399f23" TargetMode="External"/><Relationship Id="rId336" Type="http://schemas.openxmlformats.org/officeDocument/2006/relationships/hyperlink" Target="https://sevibu.com/property/rumah-dijual-di-perumahan-solo-paradise-singopuran-kartasura-sukoharjo/" TargetMode="External"/><Relationship Id="rId214" Type="http://schemas.openxmlformats.org/officeDocument/2006/relationships/hyperlink" Target="https://maps.google.com/?cid=0x0:0xe2312f489adf57f4" TargetMode="External"/><Relationship Id="rId335" Type="http://schemas.openxmlformats.org/officeDocument/2006/relationships/hyperlink" Target="https://maps.google.com/?cid=0x0:0x41b04ae8fa24f065" TargetMode="External"/><Relationship Id="rId219" Type="http://schemas.openxmlformats.org/officeDocument/2006/relationships/hyperlink" Target="https://www.pinhome.id/dijual/rumah-sekunder/unit/dijual-rumah-lingkungan-asri-dekat-lapangan-baki-di-perum-pondok-baru-permai-gentan" TargetMode="External"/><Relationship Id="rId218" Type="http://schemas.openxmlformats.org/officeDocument/2006/relationships/hyperlink" Target="https://maps.google.com/?cid=0x0:0xeef65887edf66416" TargetMode="External"/><Relationship Id="rId339" Type="http://schemas.openxmlformats.org/officeDocument/2006/relationships/hyperlink" Target="https://maps.google.com/?cid=0x0:0x874b097e6cd007c5" TargetMode="External"/><Relationship Id="rId330" Type="http://schemas.openxmlformats.org/officeDocument/2006/relationships/hyperlink" Target="https://maps.google.com/?cid=0x0:0x260a3dcac510e7f6" TargetMode="External"/><Relationship Id="rId213" Type="http://schemas.openxmlformats.org/officeDocument/2006/relationships/hyperlink" Target="https://maps.google.com/?cid=0x0:0xbdfdc05771478355" TargetMode="External"/><Relationship Id="rId334" Type="http://schemas.openxmlformats.org/officeDocument/2006/relationships/hyperlink" Target="https://www.lamudi.co.id/jual/jawa-tengah/sukoharjo/svarga-bhumi-residence-cluster-2-lantai-dengan-fas-173857981561/" TargetMode="External"/><Relationship Id="rId212" Type="http://schemas.openxmlformats.org/officeDocument/2006/relationships/hyperlink" Target="https://www.rumah123.com/properti/sukoharjo/hos14849452/" TargetMode="External"/><Relationship Id="rId333" Type="http://schemas.openxmlformats.org/officeDocument/2006/relationships/hyperlink" Target="https://maps.google.com/?cid=0x0:0x53cf44e98bcde334" TargetMode="External"/><Relationship Id="rId211" Type="http://schemas.openxmlformats.org/officeDocument/2006/relationships/hyperlink" Target="https://maps.google.com/?cid=0x0:0xa00f06f5ce52486e" TargetMode="External"/><Relationship Id="rId332" Type="http://schemas.openxmlformats.org/officeDocument/2006/relationships/hyperlink" Target="https://maps.google.com/?cid=0x0:0x18a8428c6f3ded82" TargetMode="External"/><Relationship Id="rId210" Type="http://schemas.openxmlformats.org/officeDocument/2006/relationships/hyperlink" Target="https://maps.google.com/?cid=0x0:0xb22f9189e7a04264" TargetMode="External"/><Relationship Id="rId331" Type="http://schemas.openxmlformats.org/officeDocument/2006/relationships/hyperlink" Target="https://maps.google.com/?cid=0x0:0xf611540de4bb6603" TargetMode="External"/><Relationship Id="rId370" Type="http://schemas.openxmlformats.org/officeDocument/2006/relationships/hyperlink" Target="https://maps.google.com/?cid=0x0:0x42cdc475f6a470f4" TargetMode="External"/><Relationship Id="rId129" Type="http://schemas.openxmlformats.org/officeDocument/2006/relationships/hyperlink" Target="https://maps.google.com/?cid=0x0:0xbac9f7fc297a1f4" TargetMode="External"/><Relationship Id="rId128" Type="http://schemas.openxmlformats.org/officeDocument/2006/relationships/hyperlink" Target="https://www.btnproperti.co.id/property/perumahan/detail/ndalem-asri-5757106" TargetMode="External"/><Relationship Id="rId249" Type="http://schemas.openxmlformats.org/officeDocument/2006/relationships/hyperlink" Target="https://www.rumah123.com/properti/sukoharjo/hos13580463/" TargetMode="External"/><Relationship Id="rId127" Type="http://schemas.openxmlformats.org/officeDocument/2006/relationships/hyperlink" Target="https://maps.google.com/?cid=0x0:0x6320e5699c265da1" TargetMode="External"/><Relationship Id="rId248" Type="http://schemas.openxmlformats.org/officeDocument/2006/relationships/hyperlink" Target="https://maps.google.com/?cid=0x0:0x3ea7644fde5932e5" TargetMode="External"/><Relationship Id="rId369" Type="http://schemas.openxmlformats.org/officeDocument/2006/relationships/hyperlink" Target="https://maps.google.com/?cid=0x0:0x68ffc136c96ae651" TargetMode="External"/><Relationship Id="rId126" Type="http://schemas.openxmlformats.org/officeDocument/2006/relationships/hyperlink" Target="https://maps.google.com/?cid=0x0:0x43a8112a669e328f" TargetMode="External"/><Relationship Id="rId247" Type="http://schemas.openxmlformats.org/officeDocument/2006/relationships/hyperlink" Target="https://maps.google.com/?cid=0x0:0xa5164914c332f745" TargetMode="External"/><Relationship Id="rId368" Type="http://schemas.openxmlformats.org/officeDocument/2006/relationships/hyperlink" Target="https://maps.google.com/?cid=0x0:0x62ccb59cc05f5240" TargetMode="External"/><Relationship Id="rId121" Type="http://schemas.openxmlformats.org/officeDocument/2006/relationships/hyperlink" Target="https://www.rumah123.com/properti/sukoharjo/hos14849452/" TargetMode="External"/><Relationship Id="rId242" Type="http://schemas.openxmlformats.org/officeDocument/2006/relationships/hyperlink" Target="https://maps.google.com/?cid=0x0:0xd09eec3ac8a655c2" TargetMode="External"/><Relationship Id="rId363" Type="http://schemas.openxmlformats.org/officeDocument/2006/relationships/hyperlink" Target="https://maps.google.com/?cid=0x0:0xf2ed523e7ad49f1f" TargetMode="External"/><Relationship Id="rId120" Type="http://schemas.openxmlformats.org/officeDocument/2006/relationships/hyperlink" Target="https://maps.google.com/?cid=0x0:0x34d4c3337a1955f0" TargetMode="External"/><Relationship Id="rId241" Type="http://schemas.openxmlformats.org/officeDocument/2006/relationships/hyperlink" Target="https://web.facebook.com/groups/jualbelitanahdanrumahmurah/posts/1615875718967703/?_rdc=1&amp;_rdr" TargetMode="External"/><Relationship Id="rId362" Type="http://schemas.openxmlformats.org/officeDocument/2006/relationships/hyperlink" Target="https://maps.google.com/?cid=0x0:0xdaac4271054d08ca" TargetMode="External"/><Relationship Id="rId240" Type="http://schemas.openxmlformats.org/officeDocument/2006/relationships/hyperlink" Target="https://maps.google.com/?cid=0x0:0xd8e971fbebcb6102" TargetMode="External"/><Relationship Id="rId361" Type="http://schemas.openxmlformats.org/officeDocument/2006/relationships/hyperlink" Target="https://www.99.co/id/komplek-perumahan/8064-grand-residence/units" TargetMode="External"/><Relationship Id="rId360" Type="http://schemas.openxmlformats.org/officeDocument/2006/relationships/hyperlink" Target="https://maps.google.com/?cid=0x0:0x13fa95a037b6922c" TargetMode="External"/><Relationship Id="rId125" Type="http://schemas.openxmlformats.org/officeDocument/2006/relationships/hyperlink" Target="https://sevibu.com/property/rumah-baru-tipe-32-62-di-gadingan-mojolaban-sukoharjo/" TargetMode="External"/><Relationship Id="rId246" Type="http://schemas.openxmlformats.org/officeDocument/2006/relationships/hyperlink" Target="https://web.facebook.com/p/Perumahan-Griya-Edelweis-Joho-dan-Edelweis-Baru-100064147800520/?locale=id_ID&amp;_rdc=1&amp;_rdr" TargetMode="External"/><Relationship Id="rId367" Type="http://schemas.openxmlformats.org/officeDocument/2006/relationships/hyperlink" Target="https://maps.google.com/?cid=0x0:0x32496acd9da2b3e1" TargetMode="External"/><Relationship Id="rId124" Type="http://schemas.openxmlformats.org/officeDocument/2006/relationships/hyperlink" Target="https://maps.google.com/?cid=0x0:0xa6b8e59b12fb6b3a" TargetMode="External"/><Relationship Id="rId245" Type="http://schemas.openxmlformats.org/officeDocument/2006/relationships/hyperlink" Target="https://maps.google.com/?cid=0x0:0x95ad93dfe9c3c80f" TargetMode="External"/><Relationship Id="rId366" Type="http://schemas.openxmlformats.org/officeDocument/2006/relationships/hyperlink" Target="https://maps.google.com/?cid=0x0:0xbf6210677bb33814" TargetMode="External"/><Relationship Id="rId123" Type="http://schemas.openxmlformats.org/officeDocument/2006/relationships/hyperlink" Target="https://www.brighton.co.id/cari-properti/view/perum-villa-safira-triyagan" TargetMode="External"/><Relationship Id="rId244" Type="http://schemas.openxmlformats.org/officeDocument/2006/relationships/hyperlink" Target="https://maps.google.com/?cid=0x0:0x3dfa1f787c0a6e11" TargetMode="External"/><Relationship Id="rId365" Type="http://schemas.openxmlformats.org/officeDocument/2006/relationships/hyperlink" Target="https://maps.google.com/?cid=0x0:0xfc67d570625bc163" TargetMode="External"/><Relationship Id="rId122" Type="http://schemas.openxmlformats.org/officeDocument/2006/relationships/hyperlink" Target="https://maps.google.com/?cid=0x0:0x90e6bf725d44dcd0" TargetMode="External"/><Relationship Id="rId243" Type="http://schemas.openxmlformats.org/officeDocument/2006/relationships/hyperlink" Target="https://safirakartasura.com/" TargetMode="External"/><Relationship Id="rId364" Type="http://schemas.openxmlformats.org/officeDocument/2006/relationships/hyperlink" Target="https://www.pinhome.id/dijual/rumah-sekunder/unit/dijual-rumah-siap-huni-dekat-kampus-di-perum-uns-iv-jl-elang-ii-no9" TargetMode="External"/><Relationship Id="rId95" Type="http://schemas.openxmlformats.org/officeDocument/2006/relationships/hyperlink" Target="https://www.99.co/id/projects/permata-park-view-2642" TargetMode="External"/><Relationship Id="rId94" Type="http://schemas.openxmlformats.org/officeDocument/2006/relationships/hyperlink" Target="https://maps.google.com/?cid=0x0:0x91bdeb68f35f4a1f" TargetMode="External"/><Relationship Id="rId97" Type="http://schemas.openxmlformats.org/officeDocument/2006/relationships/hyperlink" Target="https://maps.google.com/?cid=0x0:0xd361349e56ea4f27" TargetMode="External"/><Relationship Id="rId96" Type="http://schemas.openxmlformats.org/officeDocument/2006/relationships/hyperlink" Target="https://maps.google.com/?cid=0x0:0x7eeba996e1cf8df4" TargetMode="External"/><Relationship Id="rId99" Type="http://schemas.openxmlformats.org/officeDocument/2006/relationships/hyperlink" Target="https://www.99.co/id/komplek-perumahan/42926-griya-kencana-asri/units" TargetMode="External"/><Relationship Id="rId98" Type="http://schemas.openxmlformats.org/officeDocument/2006/relationships/hyperlink" Target="https://maps.google.com/?cid=0x0:0xd176738a157ddaeb" TargetMode="External"/><Relationship Id="rId91" Type="http://schemas.openxmlformats.org/officeDocument/2006/relationships/hyperlink" Target="https://maps.google.com/?cid=0x0:0x753b24663637e9f5" TargetMode="External"/><Relationship Id="rId90" Type="http://schemas.openxmlformats.org/officeDocument/2006/relationships/hyperlink" Target="https://www.jualrumahjakarta.com/27089/jual-rumah-di-perumahan-taman-alamanda-sukoharjo-3-kamar-tidur-unfurnished/" TargetMode="External"/><Relationship Id="rId93" Type="http://schemas.openxmlformats.org/officeDocument/2006/relationships/hyperlink" Target="https://maps.google.com/?cid=0x0:0x7a4f41b517f56982" TargetMode="External"/><Relationship Id="rId92" Type="http://schemas.openxmlformats.org/officeDocument/2006/relationships/hyperlink" Target="https://maps.google.com/?cid=0x0:0x19e588c17f022b29" TargetMode="External"/><Relationship Id="rId118" Type="http://schemas.openxmlformats.org/officeDocument/2006/relationships/hyperlink" Target="https://jateng.pikiran-rakyat.com/gaya-hidup/pr-3738130993/rekomendasi-rumah-murah-kabupaten-sukoharjo-harga-di-bawah-rp200-juta-cek-daftar-lokasinya?page=all" TargetMode="External"/><Relationship Id="rId239" Type="http://schemas.openxmlformats.org/officeDocument/2006/relationships/hyperlink" Target="https://maps.google.com/?cid=0x0:0x79d5105b848d0d43" TargetMode="External"/><Relationship Id="rId117" Type="http://schemas.openxmlformats.org/officeDocument/2006/relationships/hyperlink" Target="https://maps.google.com/?cid=0x0:0xeebe0ed71187150e" TargetMode="External"/><Relationship Id="rId238" Type="http://schemas.openxmlformats.org/officeDocument/2006/relationships/hyperlink" Target="https://maps.google.com/?cid=0x0:0x8540b8955b4feb78" TargetMode="External"/><Relationship Id="rId359" Type="http://schemas.openxmlformats.org/officeDocument/2006/relationships/hyperlink" Target="https://www.pinhome.id/dijual/rumah-sekunder/unit/dijual-rumah-1-lantai-2kt-72m-di-bhumi-rayya-residence" TargetMode="External"/><Relationship Id="rId116" Type="http://schemas.openxmlformats.org/officeDocument/2006/relationships/hyperlink" Target="https://maps.google.com/?cid=0x0:0x7a7407f2a5610477" TargetMode="External"/><Relationship Id="rId237" Type="http://schemas.openxmlformats.org/officeDocument/2006/relationships/hyperlink" Target="https://www.pinhome.id/dijual/rumah-sekunder/unit/dijual-rumah-hunian-nyaman-di-gentan-100-m-ke-gentan-di-dinar-residence-purbayan" TargetMode="External"/><Relationship Id="rId358" Type="http://schemas.openxmlformats.org/officeDocument/2006/relationships/hyperlink" Target="https://maps.google.com/?cid=0x0:0xe8a48e8e6f4129f9" TargetMode="External"/><Relationship Id="rId115" Type="http://schemas.openxmlformats.org/officeDocument/2006/relationships/hyperlink" Target="https://safiramojolaban.com/" TargetMode="External"/><Relationship Id="rId236" Type="http://schemas.openxmlformats.org/officeDocument/2006/relationships/hyperlink" Target="https://maps.google.com/?cid=0x0:0x6038a7b069552c25" TargetMode="External"/><Relationship Id="rId357" Type="http://schemas.openxmlformats.org/officeDocument/2006/relationships/hyperlink" Target="https://maps.google.com/?cid=0x0:0xcf8cd59dc9dcb624" TargetMode="External"/><Relationship Id="rId119" Type="http://schemas.openxmlformats.org/officeDocument/2006/relationships/hyperlink" Target="https://maps.google.com/?cid=0x0:0x30df39619c6ee083" TargetMode="External"/><Relationship Id="rId110" Type="http://schemas.openxmlformats.org/officeDocument/2006/relationships/hyperlink" Target="https://maps.google.com/?cid=0x0:0xe6e1111eec55a804" TargetMode="External"/><Relationship Id="rId231" Type="http://schemas.openxmlformats.org/officeDocument/2006/relationships/hyperlink" Target="https://maps.google.com/?cid=0x0:0x3a6bd006585925bd" TargetMode="External"/><Relationship Id="rId352" Type="http://schemas.openxmlformats.org/officeDocument/2006/relationships/hyperlink" Target="https://maps.google.com/?cid=0x0:0xe82cfbaa045477cc" TargetMode="External"/><Relationship Id="rId230" Type="http://schemas.openxmlformats.org/officeDocument/2006/relationships/hyperlink" Target="https://maps.google.com/?cid=0x0:0xbab97d102a654f5c" TargetMode="External"/><Relationship Id="rId351" Type="http://schemas.openxmlformats.org/officeDocument/2006/relationships/hyperlink" Target="https://maps.google.com/?cid=0x0:0x2eb004071ccdd303" TargetMode="External"/><Relationship Id="rId350" Type="http://schemas.openxmlformats.org/officeDocument/2006/relationships/hyperlink" Target="https://maps.google.com/?cid=0x0:0x33fe2a7e7d3a9df9" TargetMode="External"/><Relationship Id="rId114" Type="http://schemas.openxmlformats.org/officeDocument/2006/relationships/hyperlink" Target="https://maps.google.com/?cid=0x0:0xa871bf9ae304ac24" TargetMode="External"/><Relationship Id="rId235" Type="http://schemas.openxmlformats.org/officeDocument/2006/relationships/hyperlink" Target="https://sevibu.com/property/rumah-dijual-di-perum-ottawa-telukan-grogol-sukoharjo-murah-nego/" TargetMode="External"/><Relationship Id="rId356" Type="http://schemas.openxmlformats.org/officeDocument/2006/relationships/hyperlink" Target="https://maps.google.com/?cid=0x0:0x24ca024c360947b" TargetMode="External"/><Relationship Id="rId113" Type="http://schemas.openxmlformats.org/officeDocument/2006/relationships/hyperlink" Target="https://maps.google.com/?cid=0x0:0xb37c072dea279806" TargetMode="External"/><Relationship Id="rId234" Type="http://schemas.openxmlformats.org/officeDocument/2006/relationships/hyperlink" Target="https://maps.google.com/?cid=0x0:0xe346e6ed518615dd" TargetMode="External"/><Relationship Id="rId355" Type="http://schemas.openxmlformats.org/officeDocument/2006/relationships/hyperlink" Target="https://maps.google.com/?cid=0x0:0xfef53c70c78a5320" TargetMode="External"/><Relationship Id="rId112" Type="http://schemas.openxmlformats.org/officeDocument/2006/relationships/hyperlink" Target="https://maps.google.com/?cid=0x0:0x108a2b94c6ffab23" TargetMode="External"/><Relationship Id="rId233" Type="http://schemas.openxmlformats.org/officeDocument/2006/relationships/hyperlink" Target="https://maps.google.com/?cid=0x0:0xd588a2b84789bb84" TargetMode="External"/><Relationship Id="rId354" Type="http://schemas.openxmlformats.org/officeDocument/2006/relationships/hyperlink" Target="https://www.promex.id/listing/detail/14699/dijual-rumah-siap-huni-di-perum-babussalam-grand-city-sukoharjo.html" TargetMode="External"/><Relationship Id="rId111" Type="http://schemas.openxmlformats.org/officeDocument/2006/relationships/hyperlink" Target="https://maps.google.com/?cid=0x0:0x80f06f27348f60bf" TargetMode="External"/><Relationship Id="rId232" Type="http://schemas.openxmlformats.org/officeDocument/2006/relationships/hyperlink" Target="https://maps.google.com/?cid=0x0:0x436fbe3bb8409f6b" TargetMode="External"/><Relationship Id="rId353" Type="http://schemas.openxmlformats.org/officeDocument/2006/relationships/hyperlink" Target="https://maps.google.com/?cid=0x0:0xbe7a62692640c0ad" TargetMode="External"/><Relationship Id="rId305" Type="http://schemas.openxmlformats.org/officeDocument/2006/relationships/hyperlink" Target="https://maps.google.com/?cid=0x0:0xf1c0a332c6e7b296" TargetMode="External"/><Relationship Id="rId304" Type="http://schemas.openxmlformats.org/officeDocument/2006/relationships/hyperlink" Target="https://www.promex.id/listing/detail/14073/dijual-rumah-cluster-siap-huni-di-perum-intan-permata-kartasura.html" TargetMode="External"/><Relationship Id="rId303" Type="http://schemas.openxmlformats.org/officeDocument/2006/relationships/hyperlink" Target="https://maps.google.com/?cid=0x0:0xde7fbff9417f0fce" TargetMode="External"/><Relationship Id="rId302" Type="http://schemas.openxmlformats.org/officeDocument/2006/relationships/hyperlink" Target="https://maps.google.com/?cid=0x0:0xd666277dec51d53c" TargetMode="External"/><Relationship Id="rId309" Type="http://schemas.openxmlformats.org/officeDocument/2006/relationships/hyperlink" Target="https://www.rumah123.com/venue/pondok-indah-wirun-vcm23025/" TargetMode="External"/><Relationship Id="rId308" Type="http://schemas.openxmlformats.org/officeDocument/2006/relationships/hyperlink" Target="https://maps.google.com/?cid=0x0:0x3ca760dfce7b55eb" TargetMode="External"/><Relationship Id="rId307" Type="http://schemas.openxmlformats.org/officeDocument/2006/relationships/hyperlink" Target="https://maps.google.com/?cid=0x0:0x289c15fc334ef57a" TargetMode="External"/><Relationship Id="rId306" Type="http://schemas.openxmlformats.org/officeDocument/2006/relationships/hyperlink" Target="https://maps.google.com/?cid=0x0:0xc7f1e54c6529798c" TargetMode="External"/><Relationship Id="rId301" Type="http://schemas.openxmlformats.org/officeDocument/2006/relationships/hyperlink" Target="https://maps.google.com/?cid=0x0:0x809f5614ff4d78da" TargetMode="External"/><Relationship Id="rId300" Type="http://schemas.openxmlformats.org/officeDocument/2006/relationships/hyperlink" Target="https://maps.google.com/?cid=0x0:0x2a1ba16094eaeeac" TargetMode="External"/><Relationship Id="rId206" Type="http://schemas.openxmlformats.org/officeDocument/2006/relationships/hyperlink" Target="https://www.realoka.com/245711-jual-rumah-murah-di-karangale-tepisari-polokarto-sukoharjo" TargetMode="External"/><Relationship Id="rId327" Type="http://schemas.openxmlformats.org/officeDocument/2006/relationships/hyperlink" Target="https://maps.google.com/?cid=0x0:0xa57a8037c106c88c" TargetMode="External"/><Relationship Id="rId205" Type="http://schemas.openxmlformats.org/officeDocument/2006/relationships/hyperlink" Target="https://maps.google.com/?cid=0x0:0x3de080658180ec51" TargetMode="External"/><Relationship Id="rId326" Type="http://schemas.openxmlformats.org/officeDocument/2006/relationships/hyperlink" Target="https://maps.google.com/?cid=0x0:0xe45b415879606606" TargetMode="External"/><Relationship Id="rId204" Type="http://schemas.openxmlformats.org/officeDocument/2006/relationships/hyperlink" Target="https://www.realoka.com/255919-perumahan-rejosari-makmur-polokarto-sukoharjo" TargetMode="External"/><Relationship Id="rId325" Type="http://schemas.openxmlformats.org/officeDocument/2006/relationships/hyperlink" Target="https://maps.google.com/?cid=0x0:0xd5820de81d044fe7" TargetMode="External"/><Relationship Id="rId203" Type="http://schemas.openxmlformats.org/officeDocument/2006/relationships/hyperlink" Target="https://maps.google.com/?cid=0x0:0xf7694e51ae9a6602" TargetMode="External"/><Relationship Id="rId324" Type="http://schemas.openxmlformats.org/officeDocument/2006/relationships/hyperlink" Target="https://www.properti123.com/properti-jual/2760-dijual-cepat-rumah-type-40-70-dp-0-di-perumahan-ameera-1-residence-sukoharjo-jawa-tengah" TargetMode="External"/><Relationship Id="rId209" Type="http://schemas.openxmlformats.org/officeDocument/2006/relationships/hyperlink" Target="https://maps.google.com/?cid=0x0:0xacadbf2cda5ef2b5" TargetMode="External"/><Relationship Id="rId208" Type="http://schemas.openxmlformats.org/officeDocument/2006/relationships/hyperlink" Target="https://maps.google.com/?cid=0x0:0xf25ab713807f171a" TargetMode="External"/><Relationship Id="rId329" Type="http://schemas.openxmlformats.org/officeDocument/2006/relationships/hyperlink" Target="https://maps.google.com/?cid=0x0:0x11a3825f6458a48f" TargetMode="External"/><Relationship Id="rId207" Type="http://schemas.openxmlformats.org/officeDocument/2006/relationships/hyperlink" Target="https://maps.google.com/?cid=0x0:0x9f47d9f537d234ed" TargetMode="External"/><Relationship Id="rId328" Type="http://schemas.openxmlformats.org/officeDocument/2006/relationships/hyperlink" Target="https://maps.google.com/?cid=0x0:0xe59281aa474d3298" TargetMode="External"/><Relationship Id="rId202" Type="http://schemas.openxmlformats.org/officeDocument/2006/relationships/hyperlink" Target="https://www.pinhome.id/dijual/rumah-baru/fadillah-village-sukoharjo" TargetMode="External"/><Relationship Id="rId323" Type="http://schemas.openxmlformats.org/officeDocument/2006/relationships/hyperlink" Target="https://maps.google.com/?cid=0x0:0xc2329048797ca0aa" TargetMode="External"/><Relationship Id="rId201" Type="http://schemas.openxmlformats.org/officeDocument/2006/relationships/hyperlink" Target="https://maps.google.com/?cid=0x0:0x32d9525a9aed36c9" TargetMode="External"/><Relationship Id="rId322" Type="http://schemas.openxmlformats.org/officeDocument/2006/relationships/hyperlink" Target="https://maps.google.com/?cid=0x0:0xeeb448b6e0e89ec8" TargetMode="External"/><Relationship Id="rId200" Type="http://schemas.openxmlformats.org/officeDocument/2006/relationships/hyperlink" Target="https://maps.google.com/?cid=0x0:0x2a2d1581a664eb2c" TargetMode="External"/><Relationship Id="rId321" Type="http://schemas.openxmlformats.org/officeDocument/2006/relationships/hyperlink" Target="https://maps.google.com/?cid=0x0:0xae07b3f4315d493f" TargetMode="External"/><Relationship Id="rId320" Type="http://schemas.openxmlformats.org/officeDocument/2006/relationships/hyperlink" Target="https://maps.google.com/?cid=0x0:0x55c10b967b955bd6" TargetMode="External"/><Relationship Id="rId316" Type="http://schemas.openxmlformats.org/officeDocument/2006/relationships/hyperlink" Target="https://maps.google.com/?cid=0x0:0x68354ed0e077a3ec" TargetMode="External"/><Relationship Id="rId315" Type="http://schemas.openxmlformats.org/officeDocument/2006/relationships/hyperlink" Target="https://www.rumahjogjaindonesia.com/perumahan/permata-jombor.html-0" TargetMode="External"/><Relationship Id="rId314" Type="http://schemas.openxmlformats.org/officeDocument/2006/relationships/hyperlink" Target="https://maps.google.com/?cid=0x0:0x40189a46c2ab96b" TargetMode="External"/><Relationship Id="rId313" Type="http://schemas.openxmlformats.org/officeDocument/2006/relationships/hyperlink" Target="https://maps.google.com/?cid=0x0:0xf08933a1ab6e1762" TargetMode="External"/><Relationship Id="rId319" Type="http://schemas.openxmlformats.org/officeDocument/2006/relationships/hyperlink" Target="https://www.properti123.com/properti-jual/2410-dijual-cepat-rumahtype-36-70-dengan-dp-0-di-perumahan-ameera-3-residence-sukoharjo-jawa-tengah" TargetMode="External"/><Relationship Id="rId318" Type="http://schemas.openxmlformats.org/officeDocument/2006/relationships/hyperlink" Target="https://maps.google.com/?cid=0x0:0x7fe5f2f136e0fabc" TargetMode="External"/><Relationship Id="rId317" Type="http://schemas.openxmlformats.org/officeDocument/2006/relationships/hyperlink" Target="https://maps.google.com/?cid=0x0:0x912c73dfd6654f21" TargetMode="External"/><Relationship Id="rId312" Type="http://schemas.openxmlformats.org/officeDocument/2006/relationships/hyperlink" Target="https://www.instagram.com/rumahmurahsoloraya/p/CwcTN_yvdFn/?img_index=1" TargetMode="External"/><Relationship Id="rId311" Type="http://schemas.openxmlformats.org/officeDocument/2006/relationships/hyperlink" Target="https://maps.google.com/?cid=0x0:0xfa7708618bb2b4b3" TargetMode="External"/><Relationship Id="rId310" Type="http://schemas.openxmlformats.org/officeDocument/2006/relationships/hyperlink" Target="https://maps.google.com/?cid=0x0:0x4fd1fa1a1b06c3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0.0"/>
    <col customWidth="1" min="11" max="11" width="4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5">
        <v>57481.0</v>
      </c>
      <c r="G2" s="4" t="s">
        <v>31</v>
      </c>
      <c r="H2" s="4" t="s">
        <v>32</v>
      </c>
      <c r="I2" s="5">
        <v>-7.6300152</v>
      </c>
      <c r="J2" s="5">
        <v>110.6014902</v>
      </c>
      <c r="K2" s="6" t="s">
        <v>33</v>
      </c>
      <c r="L2" s="7">
        <f t="shared" ref="L2:L54" si="1">IFERROR(MEDIAN(M2:Y2),"")</f>
        <v>2508333.333</v>
      </c>
      <c r="M2" s="8">
        <f>150500000/60</f>
        <v>2508333.333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 t="s">
        <v>34</v>
      </c>
    </row>
    <row r="3">
      <c r="A3" s="4" t="s">
        <v>26</v>
      </c>
      <c r="B3" s="4" t="s">
        <v>35</v>
      </c>
      <c r="C3" s="4" t="s">
        <v>36</v>
      </c>
      <c r="D3" s="4" t="s">
        <v>37</v>
      </c>
      <c r="E3" s="4" t="s">
        <v>30</v>
      </c>
      <c r="F3" s="4" t="s">
        <v>32</v>
      </c>
      <c r="G3" s="4" t="s">
        <v>31</v>
      </c>
      <c r="H3" s="4" t="s">
        <v>32</v>
      </c>
      <c r="I3" s="5">
        <v>-7.649006</v>
      </c>
      <c r="J3" s="5">
        <v>110.752759</v>
      </c>
      <c r="K3" s="6" t="s">
        <v>38</v>
      </c>
      <c r="L3" s="7">
        <f t="shared" si="1"/>
        <v>2666666.667</v>
      </c>
      <c r="M3" s="8">
        <f>160000000/60</f>
        <v>2666666.667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 t="s">
        <v>39</v>
      </c>
    </row>
    <row r="4">
      <c r="A4" s="4" t="s">
        <v>26</v>
      </c>
      <c r="B4" s="4" t="s">
        <v>40</v>
      </c>
      <c r="C4" s="4" t="s">
        <v>41</v>
      </c>
      <c r="D4" s="4" t="s">
        <v>42</v>
      </c>
      <c r="E4" s="4" t="s">
        <v>30</v>
      </c>
      <c r="F4" s="5">
        <v>57475.0</v>
      </c>
      <c r="G4" s="4" t="s">
        <v>31</v>
      </c>
      <c r="H4" s="4" t="s">
        <v>32</v>
      </c>
      <c r="I4" s="5">
        <v>-7.6452809</v>
      </c>
      <c r="J4" s="5">
        <v>110.6300645</v>
      </c>
      <c r="K4" s="6" t="s">
        <v>43</v>
      </c>
      <c r="L4" s="7" t="str">
        <f t="shared" si="1"/>
        <v/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 t="s">
        <v>44</v>
      </c>
    </row>
    <row r="5">
      <c r="A5" s="4" t="s">
        <v>26</v>
      </c>
      <c r="B5" s="4" t="s">
        <v>45</v>
      </c>
      <c r="C5" s="4" t="s">
        <v>46</v>
      </c>
      <c r="D5" s="4" t="s">
        <v>47</v>
      </c>
      <c r="E5" s="4" t="s">
        <v>30</v>
      </c>
      <c r="F5" s="5">
        <v>57452.0</v>
      </c>
      <c r="G5" s="4" t="s">
        <v>31</v>
      </c>
      <c r="H5" s="4" t="s">
        <v>32</v>
      </c>
      <c r="I5" s="5">
        <v>-7.7310004</v>
      </c>
      <c r="J5" s="5">
        <v>110.5449507</v>
      </c>
      <c r="K5" s="6" t="s">
        <v>48</v>
      </c>
      <c r="L5" s="7" t="str">
        <f t="shared" si="1"/>
        <v/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" t="s">
        <v>44</v>
      </c>
    </row>
    <row r="6">
      <c r="A6" s="4" t="s">
        <v>26</v>
      </c>
      <c r="B6" s="4" t="s">
        <v>49</v>
      </c>
      <c r="C6" s="4" t="s">
        <v>50</v>
      </c>
      <c r="D6" s="4" t="s">
        <v>51</v>
      </c>
      <c r="E6" s="4" t="s">
        <v>30</v>
      </c>
      <c r="F6" s="5">
        <v>57472.0</v>
      </c>
      <c r="G6" s="4" t="s">
        <v>31</v>
      </c>
      <c r="H6" s="10">
        <v>8.21E10</v>
      </c>
      <c r="I6" s="5">
        <v>-7.6555464</v>
      </c>
      <c r="J6" s="5">
        <v>110.7283205</v>
      </c>
      <c r="K6" s="6" t="s">
        <v>52</v>
      </c>
      <c r="L6" s="7" t="str">
        <f t="shared" si="1"/>
        <v/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" t="s">
        <v>44</v>
      </c>
    </row>
    <row r="7">
      <c r="A7" s="4" t="s">
        <v>26</v>
      </c>
      <c r="B7" s="4" t="s">
        <v>53</v>
      </c>
      <c r="C7" s="4" t="s">
        <v>54</v>
      </c>
      <c r="D7" s="4" t="s">
        <v>55</v>
      </c>
      <c r="E7" s="4" t="s">
        <v>30</v>
      </c>
      <c r="F7" s="5">
        <v>57464.0</v>
      </c>
      <c r="G7" s="4" t="s">
        <v>31</v>
      </c>
      <c r="H7" s="4" t="s">
        <v>32</v>
      </c>
      <c r="I7" s="5">
        <v>-7.7173664</v>
      </c>
      <c r="J7" s="5">
        <v>110.7408226</v>
      </c>
      <c r="K7" s="6" t="s">
        <v>56</v>
      </c>
      <c r="L7" s="7" t="str">
        <f t="shared" si="1"/>
        <v/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3" t="s">
        <v>44</v>
      </c>
    </row>
    <row r="8">
      <c r="A8" s="4" t="s">
        <v>26</v>
      </c>
      <c r="B8" s="4" t="s">
        <v>57</v>
      </c>
      <c r="C8" s="4" t="s">
        <v>58</v>
      </c>
      <c r="D8" s="4" t="s">
        <v>59</v>
      </c>
      <c r="E8" s="4" t="s">
        <v>30</v>
      </c>
      <c r="F8" s="5">
        <v>57426.0</v>
      </c>
      <c r="G8" s="4" t="s">
        <v>31</v>
      </c>
      <c r="H8" s="4" t="s">
        <v>32</v>
      </c>
      <c r="I8" s="5">
        <v>-7.7144782</v>
      </c>
      <c r="J8" s="5">
        <v>110.5839918</v>
      </c>
      <c r="K8" s="6" t="s">
        <v>60</v>
      </c>
      <c r="L8" s="7">
        <f t="shared" si="1"/>
        <v>5633802.817</v>
      </c>
      <c r="M8" s="8">
        <f>800000000/142</f>
        <v>5633802.817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 t="s">
        <v>61</v>
      </c>
    </row>
    <row r="9">
      <c r="A9" s="4" t="s">
        <v>26</v>
      </c>
      <c r="B9" s="4" t="s">
        <v>62</v>
      </c>
      <c r="C9" s="4" t="s">
        <v>63</v>
      </c>
      <c r="D9" s="4" t="s">
        <v>64</v>
      </c>
      <c r="E9" s="4" t="s">
        <v>30</v>
      </c>
      <c r="F9" s="5">
        <v>57426.0</v>
      </c>
      <c r="G9" s="4" t="s">
        <v>31</v>
      </c>
      <c r="H9" s="4" t="s">
        <v>32</v>
      </c>
      <c r="I9" s="5">
        <v>-7.7121755</v>
      </c>
      <c r="J9" s="5">
        <v>110.5819631</v>
      </c>
      <c r="K9" s="6" t="s">
        <v>65</v>
      </c>
      <c r="L9" s="7" t="str">
        <f t="shared" si="1"/>
        <v/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3" t="s">
        <v>44</v>
      </c>
    </row>
    <row r="10">
      <c r="A10" s="4" t="s">
        <v>26</v>
      </c>
      <c r="B10" s="4" t="s">
        <v>66</v>
      </c>
      <c r="C10" s="4" t="s">
        <v>67</v>
      </c>
      <c r="D10" s="4" t="s">
        <v>68</v>
      </c>
      <c r="E10" s="4" t="s">
        <v>30</v>
      </c>
      <c r="F10" s="5">
        <v>57423.0</v>
      </c>
      <c r="G10" s="4" t="s">
        <v>31</v>
      </c>
      <c r="H10" s="4" t="s">
        <v>32</v>
      </c>
      <c r="I10" s="5">
        <v>-7.7040371</v>
      </c>
      <c r="J10" s="5">
        <v>110.5921974</v>
      </c>
      <c r="K10" s="6" t="s">
        <v>69</v>
      </c>
      <c r="L10" s="7">
        <f t="shared" si="1"/>
        <v>6363636.364</v>
      </c>
      <c r="M10" s="8">
        <f>700000000/110</f>
        <v>6363636.364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 t="s">
        <v>70</v>
      </c>
    </row>
    <row r="11">
      <c r="A11" s="4" t="s">
        <v>26</v>
      </c>
      <c r="B11" s="4" t="s">
        <v>71</v>
      </c>
      <c r="C11" s="4" t="s">
        <v>72</v>
      </c>
      <c r="D11" s="4" t="s">
        <v>73</v>
      </c>
      <c r="E11" s="4" t="s">
        <v>30</v>
      </c>
      <c r="F11" s="5">
        <v>57451.0</v>
      </c>
      <c r="G11" s="4" t="s">
        <v>31</v>
      </c>
      <c r="H11" s="4" t="s">
        <v>32</v>
      </c>
      <c r="I11" s="5">
        <v>-7.7184282</v>
      </c>
      <c r="J11" s="5">
        <v>110.6231417</v>
      </c>
      <c r="K11" s="6" t="s">
        <v>74</v>
      </c>
      <c r="L11" s="7">
        <f t="shared" si="1"/>
        <v>3370786.517</v>
      </c>
      <c r="M11" s="8">
        <f>300000000/89</f>
        <v>3370786.517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 t="s">
        <v>75</v>
      </c>
    </row>
    <row r="12">
      <c r="A12" s="4" t="s">
        <v>76</v>
      </c>
      <c r="B12" s="4" t="s">
        <v>77</v>
      </c>
      <c r="C12" s="4" t="s">
        <v>78</v>
      </c>
      <c r="D12" s="4" t="s">
        <v>79</v>
      </c>
      <c r="E12" s="4" t="s">
        <v>30</v>
      </c>
      <c r="F12" s="5">
        <v>57471.0</v>
      </c>
      <c r="G12" s="4" t="s">
        <v>31</v>
      </c>
      <c r="H12" s="4" t="s">
        <v>32</v>
      </c>
      <c r="I12" s="5">
        <v>-7.6207268</v>
      </c>
      <c r="J12" s="5">
        <v>110.6964461</v>
      </c>
      <c r="K12" s="6" t="s">
        <v>80</v>
      </c>
      <c r="L12" s="7" t="str">
        <f t="shared" si="1"/>
        <v/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3" t="s">
        <v>44</v>
      </c>
    </row>
    <row r="13">
      <c r="A13" s="4" t="s">
        <v>76</v>
      </c>
      <c r="B13" s="4" t="s">
        <v>81</v>
      </c>
      <c r="C13" s="4" t="s">
        <v>82</v>
      </c>
      <c r="D13" s="4" t="s">
        <v>73</v>
      </c>
      <c r="E13" s="4" t="s">
        <v>30</v>
      </c>
      <c r="F13" s="5">
        <v>57451.0</v>
      </c>
      <c r="G13" s="4" t="s">
        <v>31</v>
      </c>
      <c r="H13" s="10">
        <v>8.59E10</v>
      </c>
      <c r="I13" s="5">
        <v>-7.7196422</v>
      </c>
      <c r="J13" s="5">
        <v>110.6259218</v>
      </c>
      <c r="K13" s="6" t="s">
        <v>83</v>
      </c>
      <c r="L13" s="7" t="str">
        <f t="shared" si="1"/>
        <v/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3" t="s">
        <v>44</v>
      </c>
    </row>
    <row r="14">
      <c r="A14" s="4" t="s">
        <v>26</v>
      </c>
      <c r="B14" s="4" t="s">
        <v>84</v>
      </c>
      <c r="C14" s="4" t="s">
        <v>85</v>
      </c>
      <c r="D14" s="4" t="s">
        <v>86</v>
      </c>
      <c r="E14" s="4" t="s">
        <v>30</v>
      </c>
      <c r="F14" s="5">
        <v>57481.0</v>
      </c>
      <c r="G14" s="4" t="s">
        <v>31</v>
      </c>
      <c r="H14" s="10">
        <v>8.58E10</v>
      </c>
      <c r="I14" s="5">
        <v>-7.6162762</v>
      </c>
      <c r="J14" s="5">
        <v>110.5987969</v>
      </c>
      <c r="K14" s="6" t="s">
        <v>87</v>
      </c>
      <c r="L14" s="7" t="str">
        <f t="shared" si="1"/>
        <v/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3" t="s">
        <v>44</v>
      </c>
    </row>
    <row r="15">
      <c r="A15" s="4" t="s">
        <v>26</v>
      </c>
      <c r="B15" s="4" t="s">
        <v>88</v>
      </c>
      <c r="C15" s="4" t="s">
        <v>89</v>
      </c>
      <c r="D15" s="4" t="s">
        <v>90</v>
      </c>
      <c r="E15" s="4" t="s">
        <v>30</v>
      </c>
      <c r="F15" s="5">
        <v>57424.0</v>
      </c>
      <c r="G15" s="4" t="s">
        <v>31</v>
      </c>
      <c r="H15" s="4" t="s">
        <v>32</v>
      </c>
      <c r="I15" s="5">
        <v>-7.7093716</v>
      </c>
      <c r="J15" s="5">
        <v>110.5915506</v>
      </c>
      <c r="K15" s="6" t="s">
        <v>91</v>
      </c>
      <c r="L15" s="7" t="str">
        <f t="shared" si="1"/>
        <v/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" t="s">
        <v>44</v>
      </c>
    </row>
    <row r="16">
      <c r="A16" s="4" t="s">
        <v>92</v>
      </c>
      <c r="B16" s="4" t="s">
        <v>93</v>
      </c>
      <c r="C16" s="4" t="s">
        <v>94</v>
      </c>
      <c r="D16" s="4" t="s">
        <v>95</v>
      </c>
      <c r="E16" s="4" t="s">
        <v>30</v>
      </c>
      <c r="F16" s="5">
        <v>57422.0</v>
      </c>
      <c r="G16" s="4" t="s">
        <v>31</v>
      </c>
      <c r="H16" s="4" t="s">
        <v>32</v>
      </c>
      <c r="I16" s="5">
        <v>-7.7040644</v>
      </c>
      <c r="J16" s="5">
        <v>110.579951</v>
      </c>
      <c r="K16" s="6" t="s">
        <v>96</v>
      </c>
      <c r="L16" s="7">
        <f t="shared" si="1"/>
        <v>4768750</v>
      </c>
      <c r="M16" s="8">
        <f>305200000/64</f>
        <v>4768750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 t="s">
        <v>97</v>
      </c>
    </row>
    <row r="17">
      <c r="A17" s="4" t="s">
        <v>26</v>
      </c>
      <c r="B17" s="4" t="s">
        <v>98</v>
      </c>
      <c r="C17" s="4" t="s">
        <v>99</v>
      </c>
      <c r="D17" s="4" t="s">
        <v>100</v>
      </c>
      <c r="E17" s="4" t="s">
        <v>30</v>
      </c>
      <c r="F17" s="5">
        <v>57472.0</v>
      </c>
      <c r="G17" s="4" t="s">
        <v>31</v>
      </c>
      <c r="H17" s="10">
        <v>8.78E10</v>
      </c>
      <c r="I17" s="5">
        <v>-7.6531264</v>
      </c>
      <c r="J17" s="5">
        <v>110.7425268</v>
      </c>
      <c r="K17" s="6" t="s">
        <v>101</v>
      </c>
      <c r="L17" s="7" t="str">
        <f t="shared" si="1"/>
        <v/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3" t="s">
        <v>44</v>
      </c>
    </row>
    <row r="18">
      <c r="A18" s="4" t="s">
        <v>26</v>
      </c>
      <c r="B18" s="4" t="s">
        <v>102</v>
      </c>
      <c r="C18" s="4" t="s">
        <v>103</v>
      </c>
      <c r="D18" s="4" t="s">
        <v>104</v>
      </c>
      <c r="E18" s="4" t="s">
        <v>30</v>
      </c>
      <c r="F18" s="5">
        <v>57475.0</v>
      </c>
      <c r="G18" s="4" t="s">
        <v>31</v>
      </c>
      <c r="H18" s="10">
        <v>8.56E9</v>
      </c>
      <c r="I18" s="5">
        <v>-7.6535437</v>
      </c>
      <c r="J18" s="5">
        <v>110.6306512</v>
      </c>
      <c r="K18" s="6" t="s">
        <v>105</v>
      </c>
      <c r="L18" s="7" t="str">
        <f t="shared" si="1"/>
        <v/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3" t="s">
        <v>44</v>
      </c>
    </row>
    <row r="19">
      <c r="A19" s="4" t="s">
        <v>26</v>
      </c>
      <c r="B19" s="4" t="s">
        <v>106</v>
      </c>
      <c r="C19" s="4" t="s">
        <v>107</v>
      </c>
      <c r="D19" s="4" t="s">
        <v>108</v>
      </c>
      <c r="E19" s="4" t="s">
        <v>30</v>
      </c>
      <c r="F19" s="5">
        <v>57483.0</v>
      </c>
      <c r="G19" s="4" t="s">
        <v>31</v>
      </c>
      <c r="H19" s="10">
        <v>8.13E10</v>
      </c>
      <c r="I19" s="5">
        <v>-7.6707294</v>
      </c>
      <c r="J19" s="5">
        <v>110.5565615</v>
      </c>
      <c r="K19" s="6" t="s">
        <v>109</v>
      </c>
      <c r="L19" s="7" t="str">
        <f t="shared" si="1"/>
        <v/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3" t="s">
        <v>44</v>
      </c>
    </row>
    <row r="20">
      <c r="A20" s="4" t="s">
        <v>26</v>
      </c>
      <c r="B20" s="4" t="s">
        <v>110</v>
      </c>
      <c r="C20" s="4" t="s">
        <v>111</v>
      </c>
      <c r="D20" s="4" t="s">
        <v>112</v>
      </c>
      <c r="E20" s="4" t="s">
        <v>30</v>
      </c>
      <c r="F20" s="5">
        <v>57472.0</v>
      </c>
      <c r="G20" s="4" t="s">
        <v>31</v>
      </c>
      <c r="H20" s="10">
        <v>8.55E10</v>
      </c>
      <c r="I20" s="5">
        <v>-7.6675727</v>
      </c>
      <c r="J20" s="5">
        <v>110.7591934</v>
      </c>
      <c r="K20" s="6" t="s">
        <v>113</v>
      </c>
      <c r="L20" s="7" t="str">
        <f t="shared" si="1"/>
        <v/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3" t="s">
        <v>44</v>
      </c>
    </row>
    <row r="21">
      <c r="A21" s="4" t="s">
        <v>26</v>
      </c>
      <c r="B21" s="4" t="s">
        <v>114</v>
      </c>
      <c r="C21" s="4" t="s">
        <v>115</v>
      </c>
      <c r="D21" s="4" t="s">
        <v>116</v>
      </c>
      <c r="E21" s="4" t="s">
        <v>30</v>
      </c>
      <c r="F21" s="5">
        <v>57465.0</v>
      </c>
      <c r="G21" s="4" t="s">
        <v>31</v>
      </c>
      <c r="H21" s="10">
        <v>8.56E10</v>
      </c>
      <c r="I21" s="5">
        <v>-7.6720764</v>
      </c>
      <c r="J21" s="5">
        <v>110.677018</v>
      </c>
      <c r="K21" s="6" t="s">
        <v>117</v>
      </c>
      <c r="L21" s="7" t="str">
        <f t="shared" si="1"/>
        <v/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3" t="s">
        <v>44</v>
      </c>
    </row>
    <row r="22">
      <c r="A22" s="4" t="s">
        <v>26</v>
      </c>
      <c r="B22" s="4" t="s">
        <v>118</v>
      </c>
      <c r="C22" s="4" t="s">
        <v>119</v>
      </c>
      <c r="D22" s="4" t="s">
        <v>120</v>
      </c>
      <c r="E22" s="4" t="s">
        <v>30</v>
      </c>
      <c r="F22" s="5">
        <v>57451.0</v>
      </c>
      <c r="G22" s="4" t="s">
        <v>31</v>
      </c>
      <c r="H22" s="10">
        <v>8.13E9</v>
      </c>
      <c r="I22" s="5">
        <v>-7.7239427</v>
      </c>
      <c r="J22" s="5">
        <v>110.623762</v>
      </c>
      <c r="K22" s="6" t="s">
        <v>121</v>
      </c>
      <c r="L22" s="7" t="str">
        <f t="shared" si="1"/>
        <v/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" t="s">
        <v>44</v>
      </c>
    </row>
    <row r="23">
      <c r="A23" s="4" t="s">
        <v>122</v>
      </c>
      <c r="B23" s="4" t="s">
        <v>123</v>
      </c>
      <c r="C23" s="4" t="s">
        <v>124</v>
      </c>
      <c r="D23" s="4" t="s">
        <v>125</v>
      </c>
      <c r="E23" s="4" t="s">
        <v>30</v>
      </c>
      <c r="F23" s="5">
        <v>57486.0</v>
      </c>
      <c r="G23" s="4" t="s">
        <v>31</v>
      </c>
      <c r="H23" s="4" t="s">
        <v>32</v>
      </c>
      <c r="I23" s="5">
        <v>-7.6980471</v>
      </c>
      <c r="J23" s="5">
        <v>110.5644147</v>
      </c>
      <c r="K23" s="6" t="s">
        <v>126</v>
      </c>
      <c r="L23" s="7">
        <f t="shared" si="1"/>
        <v>4320512.821</v>
      </c>
      <c r="M23" s="8">
        <f>337000000/78</f>
        <v>4320512.821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 t="s">
        <v>127</v>
      </c>
    </row>
    <row r="24">
      <c r="A24" s="4" t="s">
        <v>92</v>
      </c>
      <c r="B24" s="4" t="s">
        <v>128</v>
      </c>
      <c r="C24" s="4" t="s">
        <v>129</v>
      </c>
      <c r="D24" s="4" t="s">
        <v>64</v>
      </c>
      <c r="E24" s="4" t="s">
        <v>30</v>
      </c>
      <c r="F24" s="5">
        <v>57426.0</v>
      </c>
      <c r="G24" s="4" t="s">
        <v>31</v>
      </c>
      <c r="H24" s="10">
        <v>8.78E10</v>
      </c>
      <c r="I24" s="5">
        <v>-7.7111526</v>
      </c>
      <c r="J24" s="5">
        <v>110.5841249</v>
      </c>
      <c r="K24" s="6" t="s">
        <v>130</v>
      </c>
      <c r="L24" s="7" t="str">
        <f t="shared" si="1"/>
        <v/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3" t="s">
        <v>44</v>
      </c>
    </row>
    <row r="25">
      <c r="A25" s="4" t="s">
        <v>26</v>
      </c>
      <c r="B25" s="4" t="s">
        <v>131</v>
      </c>
      <c r="C25" s="4" t="s">
        <v>132</v>
      </c>
      <c r="D25" s="4" t="s">
        <v>37</v>
      </c>
      <c r="E25" s="4" t="s">
        <v>30</v>
      </c>
      <c r="F25" s="4" t="s">
        <v>32</v>
      </c>
      <c r="G25" s="4" t="s">
        <v>31</v>
      </c>
      <c r="H25" s="4" t="s">
        <v>32</v>
      </c>
      <c r="I25" s="5">
        <v>-7.7177295</v>
      </c>
      <c r="J25" s="5">
        <v>110.6229264</v>
      </c>
      <c r="K25" s="6" t="s">
        <v>133</v>
      </c>
      <c r="L25" s="7">
        <f t="shared" si="1"/>
        <v>4382022.472</v>
      </c>
      <c r="M25" s="8">
        <f>390000000/89</f>
        <v>4382022.472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 t="s">
        <v>134</v>
      </c>
    </row>
    <row r="26">
      <c r="A26" s="4" t="s">
        <v>92</v>
      </c>
      <c r="B26" s="4" t="s">
        <v>135</v>
      </c>
      <c r="C26" s="4" t="s">
        <v>136</v>
      </c>
      <c r="D26" s="4" t="s">
        <v>137</v>
      </c>
      <c r="E26" s="4" t="s">
        <v>30</v>
      </c>
      <c r="F26" s="5">
        <v>57471.0</v>
      </c>
      <c r="G26" s="4" t="s">
        <v>31</v>
      </c>
      <c r="H26" s="4" t="s">
        <v>32</v>
      </c>
      <c r="I26" s="5">
        <v>-7.6229523</v>
      </c>
      <c r="J26" s="5">
        <v>110.6899352</v>
      </c>
      <c r="K26" s="6" t="s">
        <v>138</v>
      </c>
      <c r="L26" s="7">
        <f t="shared" si="1"/>
        <v>2508333.333</v>
      </c>
      <c r="M26" s="8">
        <f>150500000/60</f>
        <v>2508333.333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 t="s">
        <v>139</v>
      </c>
    </row>
    <row r="27">
      <c r="A27" s="4" t="s">
        <v>92</v>
      </c>
      <c r="B27" s="4" t="s">
        <v>140</v>
      </c>
      <c r="C27" s="4" t="s">
        <v>141</v>
      </c>
      <c r="D27" s="4" t="s">
        <v>137</v>
      </c>
      <c r="E27" s="4" t="s">
        <v>30</v>
      </c>
      <c r="F27" s="5">
        <v>57471.0</v>
      </c>
      <c r="G27" s="4" t="s">
        <v>31</v>
      </c>
      <c r="H27" s="10">
        <v>8.21E10</v>
      </c>
      <c r="I27" s="5">
        <v>-7.6193972</v>
      </c>
      <c r="J27" s="5">
        <v>110.6887288</v>
      </c>
      <c r="K27" s="6" t="s">
        <v>142</v>
      </c>
      <c r="L27" s="7" t="str">
        <f t="shared" si="1"/>
        <v/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" t="s">
        <v>44</v>
      </c>
    </row>
    <row r="28">
      <c r="A28" s="4" t="s">
        <v>26</v>
      </c>
      <c r="B28" s="4" t="s">
        <v>143</v>
      </c>
      <c r="C28" s="4" t="s">
        <v>144</v>
      </c>
      <c r="D28" s="4" t="s">
        <v>145</v>
      </c>
      <c r="E28" s="4" t="s">
        <v>30</v>
      </c>
      <c r="F28" s="5">
        <v>57471.0</v>
      </c>
      <c r="G28" s="4" t="s">
        <v>31</v>
      </c>
      <c r="H28" s="4" t="s">
        <v>32</v>
      </c>
      <c r="I28" s="5">
        <v>-7.6262057</v>
      </c>
      <c r="J28" s="5">
        <v>110.6940435</v>
      </c>
      <c r="K28" s="6" t="s">
        <v>146</v>
      </c>
      <c r="L28" s="7" t="str">
        <f t="shared" si="1"/>
        <v/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3" t="s">
        <v>44</v>
      </c>
    </row>
    <row r="29">
      <c r="A29" s="4" t="s">
        <v>26</v>
      </c>
      <c r="B29" s="4" t="s">
        <v>147</v>
      </c>
      <c r="C29" s="4" t="s">
        <v>148</v>
      </c>
      <c r="D29" s="4" t="s">
        <v>149</v>
      </c>
      <c r="E29" s="4" t="s">
        <v>30</v>
      </c>
      <c r="F29" s="5">
        <v>57452.0</v>
      </c>
      <c r="G29" s="4" t="s">
        <v>31</v>
      </c>
      <c r="H29" s="4" t="s">
        <v>32</v>
      </c>
      <c r="I29" s="5">
        <v>-7.7145424</v>
      </c>
      <c r="J29" s="5">
        <v>110.5360511</v>
      </c>
      <c r="K29" s="6" t="s">
        <v>150</v>
      </c>
      <c r="L29" s="7">
        <f t="shared" si="1"/>
        <v>3361111.111</v>
      </c>
      <c r="M29" s="8">
        <f>250000000/72</f>
        <v>3472222.222</v>
      </c>
      <c r="N29" s="8">
        <f>240000000/80</f>
        <v>3000000</v>
      </c>
      <c r="O29" s="8">
        <f>260000000/80</f>
        <v>3250000</v>
      </c>
      <c r="P29" s="8">
        <f>280000000/80</f>
        <v>3500000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151</v>
      </c>
    </row>
    <row r="30">
      <c r="A30" s="4" t="s">
        <v>92</v>
      </c>
      <c r="B30" s="4" t="s">
        <v>152</v>
      </c>
      <c r="C30" s="4" t="s">
        <v>153</v>
      </c>
      <c r="D30" s="4" t="s">
        <v>154</v>
      </c>
      <c r="E30" s="4" t="s">
        <v>30</v>
      </c>
      <c r="F30" s="5">
        <v>57452.0</v>
      </c>
      <c r="G30" s="4" t="s">
        <v>31</v>
      </c>
      <c r="H30" s="4" t="s">
        <v>32</v>
      </c>
      <c r="I30" s="5">
        <v>-7.7234367</v>
      </c>
      <c r="J30" s="5">
        <v>110.562967</v>
      </c>
      <c r="K30" s="6" t="s">
        <v>155</v>
      </c>
      <c r="L30" s="7" t="str">
        <f t="shared" si="1"/>
        <v/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3" t="s">
        <v>44</v>
      </c>
    </row>
    <row r="31">
      <c r="A31" s="4" t="s">
        <v>26</v>
      </c>
      <c r="B31" s="4" t="s">
        <v>156</v>
      </c>
      <c r="C31" s="4" t="s">
        <v>157</v>
      </c>
      <c r="D31" s="4" t="s">
        <v>158</v>
      </c>
      <c r="E31" s="4" t="s">
        <v>30</v>
      </c>
      <c r="F31" s="5">
        <v>57472.0</v>
      </c>
      <c r="G31" s="4" t="s">
        <v>31</v>
      </c>
      <c r="H31" s="4" t="s">
        <v>32</v>
      </c>
      <c r="I31" s="5">
        <v>-7.6296352</v>
      </c>
      <c r="J31" s="5">
        <v>110.7059133</v>
      </c>
      <c r="K31" s="6" t="s">
        <v>159</v>
      </c>
      <c r="L31" s="7">
        <f t="shared" si="1"/>
        <v>2508333.333</v>
      </c>
      <c r="M31" s="8">
        <f>150500000/60</f>
        <v>2508333.333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 t="s">
        <v>160</v>
      </c>
    </row>
    <row r="32">
      <c r="A32" s="4" t="s">
        <v>26</v>
      </c>
      <c r="B32" s="4" t="s">
        <v>161</v>
      </c>
      <c r="C32" s="4" t="s">
        <v>162</v>
      </c>
      <c r="D32" s="4" t="s">
        <v>163</v>
      </c>
      <c r="E32" s="4" t="s">
        <v>30</v>
      </c>
      <c r="F32" s="5">
        <v>57452.0</v>
      </c>
      <c r="G32" s="4" t="s">
        <v>31</v>
      </c>
      <c r="H32" s="4" t="s">
        <v>32</v>
      </c>
      <c r="I32" s="5">
        <v>-7.7563369</v>
      </c>
      <c r="J32" s="5">
        <v>110.5403181</v>
      </c>
      <c r="K32" s="6" t="s">
        <v>164</v>
      </c>
      <c r="L32" s="7" t="str">
        <f t="shared" si="1"/>
        <v/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3" t="s">
        <v>44</v>
      </c>
    </row>
    <row r="33">
      <c r="A33" s="4" t="s">
        <v>26</v>
      </c>
      <c r="B33" s="4" t="s">
        <v>165</v>
      </c>
      <c r="C33" s="4" t="s">
        <v>166</v>
      </c>
      <c r="D33" s="4" t="s">
        <v>167</v>
      </c>
      <c r="E33" s="4" t="s">
        <v>30</v>
      </c>
      <c r="F33" s="5">
        <v>57471.0</v>
      </c>
      <c r="G33" s="4" t="s">
        <v>31</v>
      </c>
      <c r="H33" s="10">
        <v>8.57E10</v>
      </c>
      <c r="I33" s="5">
        <v>-7.6270571</v>
      </c>
      <c r="J33" s="5">
        <v>110.6881484</v>
      </c>
      <c r="K33" s="6" t="s">
        <v>168</v>
      </c>
      <c r="L33" s="7">
        <f t="shared" si="1"/>
        <v>5187500</v>
      </c>
      <c r="M33" s="8">
        <f>166000000/32</f>
        <v>5187500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 t="s">
        <v>169</v>
      </c>
    </row>
    <row r="34">
      <c r="A34" s="4" t="s">
        <v>26</v>
      </c>
      <c r="B34" s="4" t="s">
        <v>170</v>
      </c>
      <c r="C34" s="4" t="s">
        <v>171</v>
      </c>
      <c r="D34" s="4" t="s">
        <v>172</v>
      </c>
      <c r="E34" s="4" t="s">
        <v>30</v>
      </c>
      <c r="F34" s="5">
        <v>57452.0</v>
      </c>
      <c r="G34" s="4" t="s">
        <v>31</v>
      </c>
      <c r="H34" s="4" t="s">
        <v>32</v>
      </c>
      <c r="I34" s="5">
        <v>-7.7205537</v>
      </c>
      <c r="J34" s="5">
        <v>110.5243536</v>
      </c>
      <c r="K34" s="6" t="s">
        <v>173</v>
      </c>
      <c r="L34" s="7">
        <f t="shared" si="1"/>
        <v>3285714.286</v>
      </c>
      <c r="M34" s="8">
        <f>260000000/45</f>
        <v>5777777.778</v>
      </c>
      <c r="N34" s="8">
        <f>230000000/70</f>
        <v>3285714.286</v>
      </c>
      <c r="O34" s="8">
        <f>260000000/45</f>
        <v>5777777.778</v>
      </c>
      <c r="P34" s="8">
        <f t="shared" ref="P34:Q34" si="2">195000000/70</f>
        <v>2785714.286</v>
      </c>
      <c r="Q34" s="8">
        <f t="shared" si="2"/>
        <v>2785714.286</v>
      </c>
      <c r="R34" s="8">
        <f>230000000/70</f>
        <v>3285714.286</v>
      </c>
      <c r="S34" s="8">
        <f t="shared" ref="S34:T34" si="3">195000000/70</f>
        <v>2785714.286</v>
      </c>
      <c r="T34" s="8">
        <f t="shared" si="3"/>
        <v>2785714.286</v>
      </c>
      <c r="U34" s="8">
        <f>230000000/70</f>
        <v>3285714.286</v>
      </c>
      <c r="V34" s="8"/>
      <c r="W34" s="8"/>
      <c r="X34" s="8"/>
      <c r="Y34" s="8"/>
      <c r="Z34" s="9" t="s">
        <v>174</v>
      </c>
    </row>
    <row r="35">
      <c r="A35" s="4" t="s">
        <v>26</v>
      </c>
      <c r="B35" s="4" t="s">
        <v>175</v>
      </c>
      <c r="C35" s="4" t="s">
        <v>176</v>
      </c>
      <c r="D35" s="4" t="s">
        <v>177</v>
      </c>
      <c r="E35" s="4" t="s">
        <v>30</v>
      </c>
      <c r="F35" s="5">
        <v>57426.0</v>
      </c>
      <c r="G35" s="4" t="s">
        <v>31</v>
      </c>
      <c r="H35" s="4" t="s">
        <v>32</v>
      </c>
      <c r="I35" s="5">
        <v>-7.721912</v>
      </c>
      <c r="J35" s="5">
        <v>110.5822846</v>
      </c>
      <c r="K35" s="6" t="s">
        <v>178</v>
      </c>
      <c r="L35" s="7" t="str">
        <f t="shared" si="1"/>
        <v/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3" t="s">
        <v>44</v>
      </c>
    </row>
    <row r="36">
      <c r="A36" s="4" t="s">
        <v>76</v>
      </c>
      <c r="B36" s="4" t="s">
        <v>179</v>
      </c>
      <c r="C36" s="4" t="s">
        <v>180</v>
      </c>
      <c r="D36" s="4" t="s">
        <v>181</v>
      </c>
      <c r="E36" s="4" t="s">
        <v>30</v>
      </c>
      <c r="F36" s="5">
        <v>57475.0</v>
      </c>
      <c r="G36" s="4" t="s">
        <v>31</v>
      </c>
      <c r="H36" s="4" t="s">
        <v>32</v>
      </c>
      <c r="I36" s="5">
        <v>-7.6442634</v>
      </c>
      <c r="J36" s="5">
        <v>110.6023984</v>
      </c>
      <c r="K36" s="6" t="s">
        <v>182</v>
      </c>
      <c r="L36" s="7" t="str">
        <f t="shared" si="1"/>
        <v/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3" t="s">
        <v>44</v>
      </c>
    </row>
    <row r="37">
      <c r="A37" s="4" t="s">
        <v>76</v>
      </c>
      <c r="B37" s="4" t="s">
        <v>183</v>
      </c>
      <c r="C37" s="4" t="s">
        <v>184</v>
      </c>
      <c r="D37" s="4" t="s">
        <v>120</v>
      </c>
      <c r="E37" s="4" t="s">
        <v>30</v>
      </c>
      <c r="F37" s="5">
        <v>57451.0</v>
      </c>
      <c r="G37" s="4" t="s">
        <v>31</v>
      </c>
      <c r="H37" s="4" t="s">
        <v>32</v>
      </c>
      <c r="I37" s="5">
        <v>-7.7259095</v>
      </c>
      <c r="J37" s="5">
        <v>110.632844</v>
      </c>
      <c r="K37" s="6" t="s">
        <v>185</v>
      </c>
      <c r="L37" s="7" t="str">
        <f t="shared" si="1"/>
        <v/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3" t="s">
        <v>44</v>
      </c>
    </row>
    <row r="38">
      <c r="A38" s="4" t="s">
        <v>76</v>
      </c>
      <c r="B38" s="4" t="s">
        <v>186</v>
      </c>
      <c r="C38" s="4" t="s">
        <v>187</v>
      </c>
      <c r="D38" s="4" t="s">
        <v>188</v>
      </c>
      <c r="E38" s="4" t="s">
        <v>30</v>
      </c>
      <c r="F38" s="5">
        <v>57475.0</v>
      </c>
      <c r="G38" s="4" t="s">
        <v>31</v>
      </c>
      <c r="H38" s="4" t="s">
        <v>32</v>
      </c>
      <c r="I38" s="5">
        <v>-7.647238</v>
      </c>
      <c r="J38" s="5">
        <v>110.6219228</v>
      </c>
      <c r="K38" s="6" t="s">
        <v>189</v>
      </c>
      <c r="L38" s="7" t="str">
        <f t="shared" si="1"/>
        <v/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" t="s">
        <v>44</v>
      </c>
    </row>
    <row r="39">
      <c r="A39" s="4" t="s">
        <v>76</v>
      </c>
      <c r="B39" s="4" t="s">
        <v>190</v>
      </c>
      <c r="C39" s="4" t="s">
        <v>191</v>
      </c>
      <c r="D39" s="4" t="s">
        <v>192</v>
      </c>
      <c r="E39" s="4" t="s">
        <v>30</v>
      </c>
      <c r="F39" s="5">
        <v>57423.0</v>
      </c>
      <c r="G39" s="4" t="s">
        <v>31</v>
      </c>
      <c r="H39" s="4" t="s">
        <v>32</v>
      </c>
      <c r="I39" s="5">
        <v>-7.6964401</v>
      </c>
      <c r="J39" s="5">
        <v>110.5891323</v>
      </c>
      <c r="K39" s="6" t="s">
        <v>193</v>
      </c>
      <c r="L39" s="7" t="str">
        <f t="shared" si="1"/>
        <v/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3" t="s">
        <v>44</v>
      </c>
    </row>
    <row r="40">
      <c r="A40" s="4" t="s">
        <v>26</v>
      </c>
      <c r="B40" s="4" t="s">
        <v>194</v>
      </c>
      <c r="C40" s="4" t="s">
        <v>195</v>
      </c>
      <c r="D40" s="4" t="s">
        <v>196</v>
      </c>
      <c r="E40" s="4" t="s">
        <v>30</v>
      </c>
      <c r="F40" s="5">
        <v>57483.0</v>
      </c>
      <c r="G40" s="4" t="s">
        <v>31</v>
      </c>
      <c r="H40" s="4" t="s">
        <v>32</v>
      </c>
      <c r="I40" s="5">
        <v>-7.6706888</v>
      </c>
      <c r="J40" s="5">
        <v>110.5562665</v>
      </c>
      <c r="K40" s="6" t="s">
        <v>197</v>
      </c>
      <c r="L40" s="7" t="str">
        <f t="shared" si="1"/>
        <v/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3" t="s">
        <v>44</v>
      </c>
    </row>
    <row r="41">
      <c r="A41" s="4" t="s">
        <v>26</v>
      </c>
      <c r="B41" s="4" t="s">
        <v>198</v>
      </c>
      <c r="C41" s="4" t="s">
        <v>199</v>
      </c>
      <c r="D41" s="4" t="s">
        <v>200</v>
      </c>
      <c r="E41" s="4" t="s">
        <v>30</v>
      </c>
      <c r="F41" s="5">
        <v>57426.0</v>
      </c>
      <c r="G41" s="4" t="s">
        <v>31</v>
      </c>
      <c r="H41" s="4" t="s">
        <v>32</v>
      </c>
      <c r="I41" s="5">
        <v>-7.7149242</v>
      </c>
      <c r="J41" s="5">
        <v>110.5863507</v>
      </c>
      <c r="K41" s="6" t="s">
        <v>201</v>
      </c>
      <c r="L41" s="7" t="str">
        <f t="shared" si="1"/>
        <v/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3" t="s">
        <v>44</v>
      </c>
    </row>
    <row r="42">
      <c r="A42" s="4" t="s">
        <v>76</v>
      </c>
      <c r="B42" s="4" t="s">
        <v>202</v>
      </c>
      <c r="C42" s="4" t="s">
        <v>203</v>
      </c>
      <c r="D42" s="4" t="s">
        <v>204</v>
      </c>
      <c r="E42" s="4" t="s">
        <v>30</v>
      </c>
      <c r="F42" s="5">
        <v>57465.0</v>
      </c>
      <c r="G42" s="4" t="s">
        <v>31</v>
      </c>
      <c r="H42" s="4" t="s">
        <v>32</v>
      </c>
      <c r="I42" s="5">
        <v>-7.6792415</v>
      </c>
      <c r="J42" s="5">
        <v>110.6829419</v>
      </c>
      <c r="K42" s="6" t="s">
        <v>205</v>
      </c>
      <c r="L42" s="7">
        <f t="shared" si="1"/>
        <v>2508333.333</v>
      </c>
      <c r="M42" s="8">
        <f>150500000/60</f>
        <v>2508333.333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9" t="s">
        <v>206</v>
      </c>
    </row>
    <row r="43">
      <c r="A43" s="4" t="s">
        <v>76</v>
      </c>
      <c r="B43" s="4" t="s">
        <v>207</v>
      </c>
      <c r="C43" s="4" t="s">
        <v>208</v>
      </c>
      <c r="D43" s="4" t="s">
        <v>209</v>
      </c>
      <c r="E43" s="4" t="s">
        <v>30</v>
      </c>
      <c r="F43" s="5">
        <v>57462.0</v>
      </c>
      <c r="G43" s="4" t="s">
        <v>31</v>
      </c>
      <c r="H43" s="10">
        <v>8.14E10</v>
      </c>
      <c r="I43" s="5">
        <v>-7.7803551</v>
      </c>
      <c r="J43" s="5">
        <v>110.6653079</v>
      </c>
      <c r="K43" s="6" t="s">
        <v>210</v>
      </c>
      <c r="L43" s="7" t="str">
        <f t="shared" si="1"/>
        <v/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3" t="s">
        <v>44</v>
      </c>
    </row>
    <row r="44">
      <c r="A44" s="4" t="s">
        <v>26</v>
      </c>
      <c r="B44" s="4" t="s">
        <v>211</v>
      </c>
      <c r="C44" s="4" t="s">
        <v>212</v>
      </c>
      <c r="D44" s="4" t="s">
        <v>213</v>
      </c>
      <c r="E44" s="4" t="s">
        <v>30</v>
      </c>
      <c r="F44" s="5">
        <v>57451.0</v>
      </c>
      <c r="G44" s="4" t="s">
        <v>31</v>
      </c>
      <c r="H44" s="4" t="s">
        <v>32</v>
      </c>
      <c r="I44" s="5">
        <v>-7.7125917</v>
      </c>
      <c r="J44" s="5">
        <v>110.628546</v>
      </c>
      <c r="K44" s="6" t="s">
        <v>214</v>
      </c>
      <c r="L44" s="7">
        <f t="shared" si="1"/>
        <v>2508333.333</v>
      </c>
      <c r="M44" s="8">
        <f>150500000/60</f>
        <v>2508333.333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9" t="s">
        <v>215</v>
      </c>
    </row>
    <row r="45">
      <c r="A45" s="4" t="s">
        <v>26</v>
      </c>
      <c r="B45" s="4" t="s">
        <v>216</v>
      </c>
      <c r="C45" s="4" t="s">
        <v>217</v>
      </c>
      <c r="D45" s="4" t="s">
        <v>218</v>
      </c>
      <c r="E45" s="4" t="s">
        <v>30</v>
      </c>
      <c r="F45" s="5">
        <v>57421.0</v>
      </c>
      <c r="G45" s="4" t="s">
        <v>31</v>
      </c>
      <c r="H45" s="4" t="s">
        <v>32</v>
      </c>
      <c r="I45" s="5">
        <v>-7.7153354</v>
      </c>
      <c r="J45" s="5">
        <v>110.5781399</v>
      </c>
      <c r="K45" s="6" t="s">
        <v>219</v>
      </c>
      <c r="L45" s="7">
        <f t="shared" si="1"/>
        <v>11000000</v>
      </c>
      <c r="M45" s="8">
        <f>550000000/50</f>
        <v>11000000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9" t="s">
        <v>220</v>
      </c>
    </row>
    <row r="46">
      <c r="A46" s="4" t="s">
        <v>92</v>
      </c>
      <c r="B46" s="4" t="s">
        <v>221</v>
      </c>
      <c r="C46" s="4" t="s">
        <v>222</v>
      </c>
      <c r="D46" s="4" t="s">
        <v>223</v>
      </c>
      <c r="E46" s="4" t="s">
        <v>30</v>
      </c>
      <c r="F46" s="5">
        <v>57465.0</v>
      </c>
      <c r="G46" s="4" t="s">
        <v>31</v>
      </c>
      <c r="H46" s="4" t="s">
        <v>32</v>
      </c>
      <c r="I46" s="5">
        <v>-7.6633247</v>
      </c>
      <c r="J46" s="5">
        <v>110.6677467</v>
      </c>
      <c r="K46" s="6" t="s">
        <v>224</v>
      </c>
      <c r="L46" s="7" t="str">
        <f t="shared" si="1"/>
        <v/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3" t="s">
        <v>44</v>
      </c>
    </row>
    <row r="47">
      <c r="A47" s="4" t="s">
        <v>76</v>
      </c>
      <c r="B47" s="4" t="s">
        <v>225</v>
      </c>
      <c r="C47" s="4" t="s">
        <v>226</v>
      </c>
      <c r="D47" s="4" t="s">
        <v>227</v>
      </c>
      <c r="E47" s="4" t="s">
        <v>30</v>
      </c>
      <c r="F47" s="5">
        <v>57451.0</v>
      </c>
      <c r="G47" s="4" t="s">
        <v>31</v>
      </c>
      <c r="H47" s="4" t="s">
        <v>32</v>
      </c>
      <c r="I47" s="5">
        <v>-7.7487485</v>
      </c>
      <c r="J47" s="5">
        <v>110.5990028</v>
      </c>
      <c r="K47" s="6" t="s">
        <v>228</v>
      </c>
      <c r="L47" s="7" t="str">
        <f t="shared" si="1"/>
        <v/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3" t="s">
        <v>44</v>
      </c>
    </row>
    <row r="48">
      <c r="A48" s="4" t="s">
        <v>76</v>
      </c>
      <c r="B48" s="4" t="s">
        <v>229</v>
      </c>
      <c r="C48" s="4" t="s">
        <v>230</v>
      </c>
      <c r="D48" s="4" t="s">
        <v>64</v>
      </c>
      <c r="E48" s="4" t="s">
        <v>30</v>
      </c>
      <c r="F48" s="5">
        <v>57422.0</v>
      </c>
      <c r="G48" s="4" t="s">
        <v>31</v>
      </c>
      <c r="H48" s="10">
        <v>8.81E9</v>
      </c>
      <c r="I48" s="5">
        <v>-7.7105051</v>
      </c>
      <c r="J48" s="5">
        <v>110.5830152</v>
      </c>
      <c r="K48" s="6" t="s">
        <v>231</v>
      </c>
      <c r="L48" s="7" t="str">
        <f t="shared" si="1"/>
        <v/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3" t="s">
        <v>44</v>
      </c>
    </row>
    <row r="49">
      <c r="A49" s="4" t="s">
        <v>26</v>
      </c>
      <c r="B49" s="4" t="s">
        <v>232</v>
      </c>
      <c r="C49" s="4" t="s">
        <v>233</v>
      </c>
      <c r="D49" s="4" t="s">
        <v>234</v>
      </c>
      <c r="E49" s="4" t="s">
        <v>30</v>
      </c>
      <c r="F49" s="5">
        <v>57471.0</v>
      </c>
      <c r="G49" s="4" t="s">
        <v>31</v>
      </c>
      <c r="H49" s="4" t="s">
        <v>32</v>
      </c>
      <c r="I49" s="5">
        <v>-7.6294276</v>
      </c>
      <c r="J49" s="5">
        <v>110.6957762</v>
      </c>
      <c r="K49" s="6" t="s">
        <v>235</v>
      </c>
      <c r="L49" s="7">
        <f t="shared" si="1"/>
        <v>3285714.286</v>
      </c>
      <c r="M49" s="8">
        <f>230000000/70</f>
        <v>3285714.286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9" t="s">
        <v>236</v>
      </c>
    </row>
    <row r="50">
      <c r="A50" s="4" t="s">
        <v>26</v>
      </c>
      <c r="B50" s="4" t="s">
        <v>237</v>
      </c>
      <c r="C50" s="4" t="s">
        <v>238</v>
      </c>
      <c r="D50" s="4" t="s">
        <v>239</v>
      </c>
      <c r="E50" s="4" t="s">
        <v>30</v>
      </c>
      <c r="F50" s="5">
        <v>57465.0</v>
      </c>
      <c r="G50" s="4" t="s">
        <v>31</v>
      </c>
      <c r="H50" s="4" t="s">
        <v>32</v>
      </c>
      <c r="I50" s="5">
        <v>-7.6753267</v>
      </c>
      <c r="J50" s="5">
        <v>110.68347</v>
      </c>
      <c r="K50" s="6" t="s">
        <v>240</v>
      </c>
      <c r="L50" s="7">
        <f t="shared" si="1"/>
        <v>2508333.333</v>
      </c>
      <c r="M50" s="8">
        <f>150500000/60</f>
        <v>2508333.333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 t="s">
        <v>206</v>
      </c>
    </row>
    <row r="51">
      <c r="A51" s="4" t="s">
        <v>26</v>
      </c>
      <c r="B51" s="4" t="s">
        <v>241</v>
      </c>
      <c r="C51" s="4" t="s">
        <v>242</v>
      </c>
      <c r="D51" s="4" t="s">
        <v>243</v>
      </c>
      <c r="E51" s="4" t="s">
        <v>30</v>
      </c>
      <c r="F51" s="5">
        <v>57466.0</v>
      </c>
      <c r="G51" s="4" t="s">
        <v>31</v>
      </c>
      <c r="H51" s="4" t="s">
        <v>32</v>
      </c>
      <c r="I51" s="5">
        <v>-7.6615613</v>
      </c>
      <c r="J51" s="5">
        <v>110.6437288</v>
      </c>
      <c r="K51" s="6" t="s">
        <v>244</v>
      </c>
      <c r="L51" s="7">
        <f t="shared" si="1"/>
        <v>2166666.667</v>
      </c>
      <c r="M51" s="8">
        <f>130000000/60</f>
        <v>2166666.667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9" t="s">
        <v>245</v>
      </c>
    </row>
    <row r="52">
      <c r="A52" s="4" t="s">
        <v>26</v>
      </c>
      <c r="B52" s="4" t="s">
        <v>246</v>
      </c>
      <c r="C52" s="4" t="s">
        <v>247</v>
      </c>
      <c r="D52" s="4" t="s">
        <v>248</v>
      </c>
      <c r="E52" s="4" t="s">
        <v>30</v>
      </c>
      <c r="F52" s="5">
        <v>57422.0</v>
      </c>
      <c r="G52" s="4" t="s">
        <v>31</v>
      </c>
      <c r="H52" s="4" t="s">
        <v>32</v>
      </c>
      <c r="I52" s="5">
        <v>-7.7078863</v>
      </c>
      <c r="J52" s="5">
        <v>110.580247</v>
      </c>
      <c r="K52" s="6" t="s">
        <v>249</v>
      </c>
      <c r="L52" s="7" t="str">
        <f t="shared" si="1"/>
        <v/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3" t="s">
        <v>44</v>
      </c>
    </row>
    <row r="53">
      <c r="A53" s="4" t="s">
        <v>76</v>
      </c>
      <c r="B53" s="4" t="s">
        <v>250</v>
      </c>
      <c r="C53" s="4" t="s">
        <v>251</v>
      </c>
      <c r="D53" s="4" t="s">
        <v>51</v>
      </c>
      <c r="E53" s="4" t="s">
        <v>30</v>
      </c>
      <c r="F53" s="5">
        <v>57472.0</v>
      </c>
      <c r="G53" s="4" t="s">
        <v>31</v>
      </c>
      <c r="H53" s="4" t="s">
        <v>32</v>
      </c>
      <c r="I53" s="5">
        <v>-7.659396</v>
      </c>
      <c r="J53" s="5">
        <v>110.729463</v>
      </c>
      <c r="K53" s="6" t="s">
        <v>252</v>
      </c>
      <c r="L53" s="7">
        <f t="shared" si="1"/>
        <v>2766666.667</v>
      </c>
      <c r="M53" s="8">
        <f>166000000/60</f>
        <v>2766666.667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9" t="s">
        <v>253</v>
      </c>
    </row>
    <row r="54">
      <c r="A54" s="4" t="s">
        <v>26</v>
      </c>
      <c r="B54" s="4" t="s">
        <v>254</v>
      </c>
      <c r="C54" s="4" t="s">
        <v>255</v>
      </c>
      <c r="D54" s="4" t="s">
        <v>256</v>
      </c>
      <c r="E54" s="4" t="s">
        <v>30</v>
      </c>
      <c r="F54" s="5">
        <v>57424.0</v>
      </c>
      <c r="G54" s="4" t="s">
        <v>31</v>
      </c>
      <c r="H54" s="4" t="s">
        <v>32</v>
      </c>
      <c r="I54" s="5">
        <v>-7.7162193</v>
      </c>
      <c r="J54" s="5">
        <v>110.588299</v>
      </c>
      <c r="K54" s="6" t="s">
        <v>257</v>
      </c>
      <c r="L54" s="7" t="str">
        <f t="shared" si="1"/>
        <v/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3" t="s">
        <v>44</v>
      </c>
    </row>
  </sheetData>
  <hyperlinks>
    <hyperlink r:id="rId1" ref="K2"/>
    <hyperlink r:id="rId2" location=":~:text=Griya%20Amanah%20Bonyokan,dengan%20harga%20Rp150%2C5%20juta." ref="Z2"/>
    <hyperlink r:id="rId3" ref="K3"/>
    <hyperlink r:id="rId4" ref="Z3"/>
    <hyperlink r:id="rId5" ref="K4"/>
    <hyperlink r:id="rId6" ref="K5"/>
    <hyperlink r:id="rId7" ref="K6"/>
    <hyperlink r:id="rId8" ref="K7"/>
    <hyperlink r:id="rId9" ref="K8"/>
    <hyperlink r:id="rId10" ref="Z8"/>
    <hyperlink r:id="rId11" ref="K9"/>
    <hyperlink r:id="rId12" ref="K10"/>
    <hyperlink r:id="rId13" ref="Z10"/>
    <hyperlink r:id="rId14" ref="K11"/>
    <hyperlink r:id="rId15" ref="Z11"/>
    <hyperlink r:id="rId16" ref="K12"/>
    <hyperlink r:id="rId17" ref="K13"/>
    <hyperlink r:id="rId18" ref="K14"/>
    <hyperlink r:id="rId19" ref="K15"/>
    <hyperlink r:id="rId20" ref="K16"/>
    <hyperlink r:id="rId21" ref="Z16"/>
    <hyperlink r:id="rId22" ref="K17"/>
    <hyperlink r:id="rId23" ref="K18"/>
    <hyperlink r:id="rId24" ref="K19"/>
    <hyperlink r:id="rId25" ref="K20"/>
    <hyperlink r:id="rId26" ref="K21"/>
    <hyperlink r:id="rId27" ref="K22"/>
    <hyperlink r:id="rId28" ref="K23"/>
    <hyperlink r:id="rId29" ref="Z23"/>
    <hyperlink r:id="rId30" ref="K24"/>
    <hyperlink r:id="rId31" ref="K25"/>
    <hyperlink r:id="rId32" ref="Z25"/>
    <hyperlink r:id="rId33" ref="K26"/>
    <hyperlink r:id="rId34" location=":~:text=Griya%20Delanggu%20Asri,dengan%20harga%20Rp150%2C5%20juta." ref="Z26"/>
    <hyperlink r:id="rId35" ref="K27"/>
    <hyperlink r:id="rId36" ref="K28"/>
    <hyperlink r:id="rId37" ref="K29"/>
    <hyperlink r:id="rId38" ref="Z29"/>
    <hyperlink r:id="rId39" ref="K30"/>
    <hyperlink r:id="rId40" ref="K31"/>
    <hyperlink r:id="rId41" location=":~:text=Griya%20Amanah%20Delanggu,dengan%20harga%20Rp150%2C5%20juta." ref="Z31"/>
    <hyperlink r:id="rId42" ref="K32"/>
    <hyperlink r:id="rId43" ref="K33"/>
    <hyperlink r:id="rId44" ref="Z33"/>
    <hyperlink r:id="rId45" ref="K34"/>
    <hyperlink r:id="rId46" ref="Z34"/>
    <hyperlink r:id="rId47" ref="K35"/>
    <hyperlink r:id="rId48" ref="K36"/>
    <hyperlink r:id="rId49" ref="K37"/>
    <hyperlink r:id="rId50" ref="K38"/>
    <hyperlink r:id="rId51" ref="K39"/>
    <hyperlink r:id="rId52" ref="K40"/>
    <hyperlink r:id="rId53" ref="K41"/>
    <hyperlink r:id="rId54" ref="K42"/>
    <hyperlink r:id="rId55" ref="Z42"/>
    <hyperlink r:id="rId56" ref="K43"/>
    <hyperlink r:id="rId57" ref="K44"/>
    <hyperlink r:id="rId58" location=":~:text=Pesona%20Tambong%20Wetan%20merupakan%20perumahan,dan%20kamar%20mandi%20ada%20satu.&amp;text=Citra%20Pedan%20Asri%20merupakan%20perumahan,dan%20kamar%20mandi%20ada%20satu.&amp;text=Dilarang%20mengambil%20dan/atau%20menayangkan,sosial%20komersil%20tanpa%20seizin%20redaksi." ref="Z44"/>
    <hyperlink r:id="rId59" ref="K45"/>
    <hyperlink r:id="rId60" ref="Z45"/>
    <hyperlink r:id="rId61" ref="K46"/>
    <hyperlink r:id="rId62" ref="K47"/>
    <hyperlink r:id="rId63" ref="K48"/>
    <hyperlink r:id="rId64" ref="K49"/>
    <hyperlink r:id="rId65" ref="Z49"/>
    <hyperlink r:id="rId66" ref="K50"/>
    <hyperlink r:id="rId67" ref="Z50"/>
    <hyperlink r:id="rId68" ref="K51"/>
    <hyperlink r:id="rId69" location=":~:text=Troso%20Baru:%20Tipe%2036/60,sisanya%20tingga%20satu%20unit%20lagi." ref="Z51"/>
    <hyperlink r:id="rId70" ref="K52"/>
    <hyperlink r:id="rId71" ref="K53"/>
    <hyperlink r:id="rId72" ref="Z53"/>
    <hyperlink r:id="rId73" ref="K54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9.25"/>
    <col customWidth="1" min="3" max="3" width="31.88"/>
    <col customWidth="1" min="9" max="9" width="10.75"/>
  </cols>
  <sheetData>
    <row r="1">
      <c r="A1" s="11" t="s">
        <v>0</v>
      </c>
      <c r="B1" s="11" t="s">
        <v>1</v>
      </c>
      <c r="C1" s="11" t="s">
        <v>3</v>
      </c>
      <c r="D1" s="11" t="s">
        <v>5</v>
      </c>
      <c r="E1" s="11" t="s">
        <v>6</v>
      </c>
      <c r="F1" s="11" t="s">
        <v>7</v>
      </c>
      <c r="G1" s="11" t="s">
        <v>4</v>
      </c>
      <c r="H1" s="11" t="s">
        <v>8</v>
      </c>
      <c r="I1" s="11" t="s">
        <v>9</v>
      </c>
      <c r="J1" s="11" t="s">
        <v>10</v>
      </c>
      <c r="K1" s="11" t="s">
        <v>2</v>
      </c>
      <c r="L1" s="12" t="s">
        <v>11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  <c r="R1" s="12" t="s">
        <v>263</v>
      </c>
      <c r="S1" s="12" t="s">
        <v>264</v>
      </c>
      <c r="T1" s="12" t="s">
        <v>265</v>
      </c>
      <c r="U1" s="12" t="s">
        <v>266</v>
      </c>
      <c r="V1" s="12" t="s">
        <v>267</v>
      </c>
      <c r="W1" s="12" t="s">
        <v>268</v>
      </c>
      <c r="X1" s="12" t="s">
        <v>269</v>
      </c>
      <c r="Y1" s="12" t="s">
        <v>270</v>
      </c>
      <c r="Z1" s="12" t="s">
        <v>25</v>
      </c>
    </row>
    <row r="2">
      <c r="A2" s="13" t="s">
        <v>271</v>
      </c>
      <c r="B2" s="14" t="s">
        <v>272</v>
      </c>
      <c r="C2" s="13" t="s">
        <v>273</v>
      </c>
      <c r="D2" s="15">
        <v>58154.0</v>
      </c>
      <c r="E2" s="11" t="s">
        <v>31</v>
      </c>
      <c r="F2" s="13" t="s">
        <v>32</v>
      </c>
      <c r="G2" s="11" t="s">
        <v>4</v>
      </c>
      <c r="H2" s="11">
        <v>-6.9745824</v>
      </c>
      <c r="I2" s="13">
        <v>110.7897246</v>
      </c>
      <c r="J2" s="16" t="s">
        <v>274</v>
      </c>
      <c r="K2" s="11" t="s">
        <v>275</v>
      </c>
      <c r="L2" s="17" t="str">
        <f t="shared" ref="L2:L51" si="1">IFERROR(MEDIAN(M2:Y2),"")</f>
        <v/>
      </c>
      <c r="Z2" s="3" t="s">
        <v>44</v>
      </c>
    </row>
    <row r="3">
      <c r="A3" s="13" t="s">
        <v>276</v>
      </c>
      <c r="B3" s="13" t="s">
        <v>277</v>
      </c>
      <c r="C3" s="13" t="s">
        <v>278</v>
      </c>
      <c r="D3" s="13" t="s">
        <v>32</v>
      </c>
      <c r="E3" s="11" t="s">
        <v>31</v>
      </c>
      <c r="F3" s="13" t="s">
        <v>32</v>
      </c>
      <c r="G3" s="11" t="s">
        <v>4</v>
      </c>
      <c r="H3" s="11">
        <v>-7.086614</v>
      </c>
      <c r="I3" s="13">
        <v>110.9118552</v>
      </c>
      <c r="J3" s="16" t="s">
        <v>279</v>
      </c>
      <c r="K3" s="11" t="s">
        <v>280</v>
      </c>
      <c r="L3" s="17">
        <f t="shared" si="1"/>
        <v>2291666.667</v>
      </c>
      <c r="M3" s="17">
        <f>165000000/72</f>
        <v>2291666.667</v>
      </c>
      <c r="Z3" s="9" t="s">
        <v>281</v>
      </c>
    </row>
    <row r="4">
      <c r="A4" s="13" t="s">
        <v>282</v>
      </c>
      <c r="B4" s="14" t="s">
        <v>283</v>
      </c>
      <c r="C4" s="13" t="s">
        <v>284</v>
      </c>
      <c r="D4" s="15">
        <v>58162.0</v>
      </c>
      <c r="E4" s="11" t="s">
        <v>31</v>
      </c>
      <c r="F4" s="13" t="s">
        <v>32</v>
      </c>
      <c r="G4" s="11" t="s">
        <v>4</v>
      </c>
      <c r="H4" s="11">
        <v>-7.0209876</v>
      </c>
      <c r="I4" s="13">
        <v>110.7634424</v>
      </c>
      <c r="J4" s="16" t="s">
        <v>285</v>
      </c>
      <c r="K4" s="11" t="s">
        <v>286</v>
      </c>
      <c r="L4" s="17" t="str">
        <f t="shared" si="1"/>
        <v/>
      </c>
      <c r="Z4" s="3" t="s">
        <v>44</v>
      </c>
    </row>
    <row r="5">
      <c r="A5" s="13" t="s">
        <v>282</v>
      </c>
      <c r="B5" s="14" t="s">
        <v>287</v>
      </c>
      <c r="C5" s="13" t="s">
        <v>288</v>
      </c>
      <c r="D5" s="15">
        <v>58114.0</v>
      </c>
      <c r="E5" s="11" t="s">
        <v>31</v>
      </c>
      <c r="F5" s="18">
        <v>8.12E10</v>
      </c>
      <c r="G5" s="11" t="s">
        <v>4</v>
      </c>
      <c r="H5" s="11">
        <v>-7.0728159</v>
      </c>
      <c r="I5" s="13">
        <v>110.8862308</v>
      </c>
      <c r="J5" s="16" t="s">
        <v>289</v>
      </c>
      <c r="K5" s="11" t="s">
        <v>290</v>
      </c>
      <c r="L5" s="17">
        <f t="shared" si="1"/>
        <v>4137931.034</v>
      </c>
      <c r="M5" s="17">
        <f>600000000/145</f>
        <v>4137931.034</v>
      </c>
      <c r="Z5" s="9" t="s">
        <v>291</v>
      </c>
    </row>
    <row r="6">
      <c r="A6" s="13" t="s">
        <v>282</v>
      </c>
      <c r="B6" s="14" t="s">
        <v>292</v>
      </c>
      <c r="C6" s="13" t="s">
        <v>293</v>
      </c>
      <c r="D6" s="15">
        <v>58166.0</v>
      </c>
      <c r="E6" s="11" t="s">
        <v>31</v>
      </c>
      <c r="F6" s="18">
        <v>8.23E10</v>
      </c>
      <c r="G6" s="11" t="s">
        <v>4</v>
      </c>
      <c r="H6" s="11">
        <v>-7.1016439</v>
      </c>
      <c r="I6" s="13">
        <v>110.6759554</v>
      </c>
      <c r="J6" s="16" t="s">
        <v>294</v>
      </c>
      <c r="K6" s="11" t="s">
        <v>295</v>
      </c>
      <c r="L6" s="17" t="str">
        <f t="shared" si="1"/>
        <v/>
      </c>
      <c r="Z6" s="3" t="s">
        <v>44</v>
      </c>
    </row>
    <row r="7">
      <c r="A7" s="13" t="s">
        <v>282</v>
      </c>
      <c r="B7" s="14" t="s">
        <v>296</v>
      </c>
      <c r="C7" s="13" t="s">
        <v>278</v>
      </c>
      <c r="D7" s="13" t="s">
        <v>32</v>
      </c>
      <c r="E7" s="11" t="s">
        <v>31</v>
      </c>
      <c r="F7" s="18">
        <v>8.12E10</v>
      </c>
      <c r="G7" s="11" t="s">
        <v>4</v>
      </c>
      <c r="H7" s="11">
        <v>-7.0751795</v>
      </c>
      <c r="I7" s="13">
        <v>111.0624704</v>
      </c>
      <c r="J7" s="16" t="s">
        <v>297</v>
      </c>
      <c r="K7" s="11" t="s">
        <v>298</v>
      </c>
      <c r="L7" s="17">
        <f t="shared" si="1"/>
        <v>3666666.667</v>
      </c>
      <c r="M7" s="17">
        <f>198000000/60</f>
        <v>3300000</v>
      </c>
      <c r="N7" s="17">
        <f>220000000/60</f>
        <v>3666666.667</v>
      </c>
      <c r="O7" s="17">
        <f>240000000/60</f>
        <v>4000000</v>
      </c>
      <c r="Z7" s="9" t="s">
        <v>299</v>
      </c>
    </row>
    <row r="8">
      <c r="A8" s="13" t="s">
        <v>26</v>
      </c>
      <c r="B8" s="14" t="s">
        <v>300</v>
      </c>
      <c r="C8" s="13" t="s">
        <v>301</v>
      </c>
      <c r="D8" s="15">
        <v>58172.0</v>
      </c>
      <c r="E8" s="11" t="s">
        <v>31</v>
      </c>
      <c r="F8" s="18">
        <v>8.12E10</v>
      </c>
      <c r="G8" s="11" t="s">
        <v>4</v>
      </c>
      <c r="H8" s="11">
        <v>-7.2186164</v>
      </c>
      <c r="I8" s="13">
        <v>110.9009419</v>
      </c>
      <c r="J8" s="16" t="s">
        <v>302</v>
      </c>
      <c r="K8" s="11" t="s">
        <v>303</v>
      </c>
      <c r="L8" s="17" t="str">
        <f t="shared" si="1"/>
        <v/>
      </c>
      <c r="Z8" s="3" t="s">
        <v>44</v>
      </c>
    </row>
    <row r="9">
      <c r="A9" s="13" t="s">
        <v>26</v>
      </c>
      <c r="B9" s="14" t="s">
        <v>304</v>
      </c>
      <c r="C9" s="13" t="s">
        <v>305</v>
      </c>
      <c r="D9" s="15">
        <v>58162.0</v>
      </c>
      <c r="E9" s="11" t="s">
        <v>31</v>
      </c>
      <c r="F9" s="13" t="s">
        <v>32</v>
      </c>
      <c r="G9" s="11" t="s">
        <v>4</v>
      </c>
      <c r="H9" s="11">
        <v>-7.0244132</v>
      </c>
      <c r="I9" s="13">
        <v>110.7563308</v>
      </c>
      <c r="J9" s="16" t="s">
        <v>306</v>
      </c>
      <c r="K9" s="11" t="s">
        <v>307</v>
      </c>
      <c r="L9" s="17" t="str">
        <f t="shared" si="1"/>
        <v/>
      </c>
      <c r="Z9" s="3" t="s">
        <v>44</v>
      </c>
    </row>
    <row r="10">
      <c r="A10" s="13" t="s">
        <v>26</v>
      </c>
      <c r="B10" s="14" t="s">
        <v>308</v>
      </c>
      <c r="C10" s="13" t="s">
        <v>309</v>
      </c>
      <c r="D10" s="15">
        <v>58152.0</v>
      </c>
      <c r="E10" s="11" t="s">
        <v>31</v>
      </c>
      <c r="F10" s="13" t="s">
        <v>32</v>
      </c>
      <c r="G10" s="11" t="s">
        <v>4</v>
      </c>
      <c r="H10" s="11">
        <v>-7.0662641</v>
      </c>
      <c r="I10" s="13">
        <v>110.940595</v>
      </c>
      <c r="J10" s="16" t="s">
        <v>310</v>
      </c>
      <c r="K10" s="11" t="s">
        <v>311</v>
      </c>
      <c r="L10" s="17" t="str">
        <f t="shared" si="1"/>
        <v/>
      </c>
      <c r="Z10" s="3" t="s">
        <v>44</v>
      </c>
    </row>
    <row r="11">
      <c r="A11" s="13" t="s">
        <v>26</v>
      </c>
      <c r="B11" s="14" t="s">
        <v>312</v>
      </c>
      <c r="C11" s="13" t="s">
        <v>313</v>
      </c>
      <c r="D11" s="15">
        <v>58164.0</v>
      </c>
      <c r="E11" s="11" t="s">
        <v>31</v>
      </c>
      <c r="F11" s="13" t="s">
        <v>32</v>
      </c>
      <c r="G11" s="11" t="s">
        <v>4</v>
      </c>
      <c r="H11" s="11">
        <v>-7.0514586</v>
      </c>
      <c r="I11" s="13">
        <v>110.6475091</v>
      </c>
      <c r="J11" s="16" t="s">
        <v>314</v>
      </c>
      <c r="K11" s="11" t="s">
        <v>315</v>
      </c>
      <c r="L11" s="17">
        <f t="shared" si="1"/>
        <v>4175824.176</v>
      </c>
      <c r="M11" s="17">
        <f>380000000/91</f>
        <v>4175824.176</v>
      </c>
      <c r="Z11" s="9" t="s">
        <v>316</v>
      </c>
    </row>
    <row r="12">
      <c r="A12" s="13" t="s">
        <v>26</v>
      </c>
      <c r="B12" s="14" t="s">
        <v>317</v>
      </c>
      <c r="C12" s="13" t="s">
        <v>318</v>
      </c>
      <c r="D12" s="15">
        <v>58164.0</v>
      </c>
      <c r="E12" s="11" t="s">
        <v>31</v>
      </c>
      <c r="F12" s="18">
        <v>8.14E10</v>
      </c>
      <c r="G12" s="11" t="s">
        <v>4</v>
      </c>
      <c r="H12" s="11">
        <v>-7.0737518</v>
      </c>
      <c r="I12" s="13">
        <v>110.663529</v>
      </c>
      <c r="J12" s="16" t="s">
        <v>319</v>
      </c>
      <c r="K12" s="11" t="s">
        <v>320</v>
      </c>
      <c r="L12" s="17" t="str">
        <f t="shared" si="1"/>
        <v/>
      </c>
      <c r="Z12" s="3" t="s">
        <v>44</v>
      </c>
    </row>
    <row r="13">
      <c r="A13" s="13" t="s">
        <v>26</v>
      </c>
      <c r="B13" s="14" t="s">
        <v>321</v>
      </c>
      <c r="C13" s="13" t="s">
        <v>322</v>
      </c>
      <c r="D13" s="15">
        <v>58113.0</v>
      </c>
      <c r="E13" s="11" t="s">
        <v>31</v>
      </c>
      <c r="F13" s="18">
        <v>8.56E10</v>
      </c>
      <c r="G13" s="11" t="s">
        <v>4</v>
      </c>
      <c r="H13" s="11">
        <v>-7.1006106</v>
      </c>
      <c r="I13" s="13">
        <v>110.9059138</v>
      </c>
      <c r="J13" s="16" t="s">
        <v>323</v>
      </c>
      <c r="K13" s="11" t="s">
        <v>324</v>
      </c>
      <c r="L13" s="17">
        <f t="shared" si="1"/>
        <v>3663793.103</v>
      </c>
      <c r="M13" s="17">
        <f>350000000/91</f>
        <v>3846153.846</v>
      </c>
      <c r="N13" s="17">
        <f>425000000/116</f>
        <v>3663793.103</v>
      </c>
      <c r="O13" s="17">
        <f>275000000/90</f>
        <v>3055555.556</v>
      </c>
      <c r="Z13" s="9" t="s">
        <v>325</v>
      </c>
    </row>
    <row r="14">
      <c r="A14" s="13" t="s">
        <v>26</v>
      </c>
      <c r="B14" s="14" t="s">
        <v>326</v>
      </c>
      <c r="C14" s="13" t="s">
        <v>327</v>
      </c>
      <c r="D14" s="15">
        <v>58111.0</v>
      </c>
      <c r="E14" s="11" t="s">
        <v>31</v>
      </c>
      <c r="F14" s="13" t="s">
        <v>32</v>
      </c>
      <c r="G14" s="11" t="s">
        <v>4</v>
      </c>
      <c r="H14" s="11">
        <v>-7.0955688</v>
      </c>
      <c r="I14" s="13">
        <v>110.9265921</v>
      </c>
      <c r="J14" s="16" t="s">
        <v>328</v>
      </c>
      <c r="K14" s="11" t="s">
        <v>329</v>
      </c>
      <c r="L14" s="17" t="str">
        <f t="shared" si="1"/>
        <v/>
      </c>
      <c r="Z14" s="3" t="s">
        <v>44</v>
      </c>
    </row>
    <row r="15">
      <c r="A15" s="13" t="s">
        <v>26</v>
      </c>
      <c r="B15" s="14" t="s">
        <v>330</v>
      </c>
      <c r="C15" s="13" t="s">
        <v>331</v>
      </c>
      <c r="D15" s="15">
        <v>58114.0</v>
      </c>
      <c r="E15" s="11" t="s">
        <v>31</v>
      </c>
      <c r="F15" s="18">
        <v>8.14E10</v>
      </c>
      <c r="G15" s="11" t="s">
        <v>4</v>
      </c>
      <c r="H15" s="11">
        <v>-7.1073302</v>
      </c>
      <c r="I15" s="13">
        <v>110.9212185</v>
      </c>
      <c r="J15" s="16" t="s">
        <v>332</v>
      </c>
      <c r="K15" s="11" t="s">
        <v>333</v>
      </c>
      <c r="L15" s="17" t="str">
        <f t="shared" si="1"/>
        <v/>
      </c>
      <c r="Z15" s="3" t="s">
        <v>44</v>
      </c>
    </row>
    <row r="16">
      <c r="A16" s="13" t="s">
        <v>26</v>
      </c>
      <c r="B16" s="14" t="s">
        <v>334</v>
      </c>
      <c r="C16" s="13" t="s">
        <v>335</v>
      </c>
      <c r="D16" s="15">
        <v>58114.0</v>
      </c>
      <c r="E16" s="11" t="s">
        <v>31</v>
      </c>
      <c r="F16" s="13" t="s">
        <v>32</v>
      </c>
      <c r="G16" s="11" t="s">
        <v>4</v>
      </c>
      <c r="H16" s="11">
        <v>-7.1170738</v>
      </c>
      <c r="I16" s="13">
        <v>110.9298005</v>
      </c>
      <c r="J16" s="16" t="s">
        <v>336</v>
      </c>
      <c r="K16" s="11" t="s">
        <v>337</v>
      </c>
      <c r="L16" s="17">
        <f t="shared" si="1"/>
        <v>3205128.205</v>
      </c>
      <c r="M16" s="17">
        <f>250000000/78</f>
        <v>3205128.205</v>
      </c>
      <c r="Z16" s="9" t="s">
        <v>338</v>
      </c>
    </row>
    <row r="17">
      <c r="A17" s="13" t="s">
        <v>26</v>
      </c>
      <c r="B17" s="14" t="s">
        <v>339</v>
      </c>
      <c r="C17" s="13" t="s">
        <v>340</v>
      </c>
      <c r="D17" s="15">
        <v>58113.0</v>
      </c>
      <c r="E17" s="11" t="s">
        <v>31</v>
      </c>
      <c r="F17" s="13" t="s">
        <v>32</v>
      </c>
      <c r="G17" s="11" t="s">
        <v>4</v>
      </c>
      <c r="H17" s="11">
        <v>-7.1110085</v>
      </c>
      <c r="I17" s="13">
        <v>110.9050534</v>
      </c>
      <c r="J17" s="16" t="s">
        <v>341</v>
      </c>
      <c r="K17" s="11" t="s">
        <v>342</v>
      </c>
      <c r="L17" s="17" t="str">
        <f t="shared" si="1"/>
        <v/>
      </c>
      <c r="Z17" s="3" t="s">
        <v>44</v>
      </c>
    </row>
    <row r="18">
      <c r="A18" s="13" t="s">
        <v>26</v>
      </c>
      <c r="B18" s="14" t="s">
        <v>343</v>
      </c>
      <c r="C18" s="13" t="s">
        <v>344</v>
      </c>
      <c r="D18" s="15">
        <v>58114.0</v>
      </c>
      <c r="E18" s="11" t="s">
        <v>31</v>
      </c>
      <c r="F18" s="18">
        <v>8.11E8</v>
      </c>
      <c r="G18" s="11" t="s">
        <v>4</v>
      </c>
      <c r="H18" s="11">
        <v>-7.1160641</v>
      </c>
      <c r="I18" s="13">
        <v>110.9129564</v>
      </c>
      <c r="J18" s="16" t="s">
        <v>345</v>
      </c>
      <c r="K18" s="11" t="s">
        <v>346</v>
      </c>
      <c r="L18" s="17">
        <f t="shared" si="1"/>
        <v>4090909.091</v>
      </c>
      <c r="M18" s="17">
        <f>360000000/88</f>
        <v>4090909.091</v>
      </c>
      <c r="Z18" s="9" t="s">
        <v>347</v>
      </c>
    </row>
    <row r="19">
      <c r="A19" s="13" t="s">
        <v>26</v>
      </c>
      <c r="B19" s="14" t="s">
        <v>348</v>
      </c>
      <c r="C19" s="13" t="s">
        <v>349</v>
      </c>
      <c r="D19" s="15">
        <v>58192.0</v>
      </c>
      <c r="E19" s="11" t="s">
        <v>31</v>
      </c>
      <c r="F19" s="18">
        <v>8.98E9</v>
      </c>
      <c r="G19" s="11" t="s">
        <v>4</v>
      </c>
      <c r="H19" s="11">
        <v>-7.0865843</v>
      </c>
      <c r="I19" s="13">
        <v>111.0195716</v>
      </c>
      <c r="J19" s="16" t="s">
        <v>350</v>
      </c>
      <c r="K19" s="11" t="s">
        <v>351</v>
      </c>
      <c r="L19" s="17" t="str">
        <f t="shared" si="1"/>
        <v/>
      </c>
      <c r="Z19" s="3" t="s">
        <v>44</v>
      </c>
    </row>
    <row r="20">
      <c r="A20" s="13" t="s">
        <v>26</v>
      </c>
      <c r="B20" s="14" t="s">
        <v>352</v>
      </c>
      <c r="C20" s="13" t="s">
        <v>353</v>
      </c>
      <c r="D20" s="15">
        <v>58171.0</v>
      </c>
      <c r="E20" s="11" t="s">
        <v>31</v>
      </c>
      <c r="F20" s="18">
        <v>8.78E10</v>
      </c>
      <c r="G20" s="11" t="s">
        <v>4</v>
      </c>
      <c r="H20" s="11">
        <v>-7.1723354</v>
      </c>
      <c r="I20" s="13">
        <v>110.9023221</v>
      </c>
      <c r="J20" s="16" t="s">
        <v>354</v>
      </c>
      <c r="K20" s="11" t="s">
        <v>355</v>
      </c>
      <c r="L20" s="17" t="str">
        <f t="shared" si="1"/>
        <v/>
      </c>
      <c r="Z20" s="3" t="s">
        <v>44</v>
      </c>
    </row>
    <row r="21">
      <c r="A21" s="13" t="s">
        <v>26</v>
      </c>
      <c r="B21" s="14" t="s">
        <v>356</v>
      </c>
      <c r="C21" s="13" t="s">
        <v>278</v>
      </c>
      <c r="D21" s="13" t="s">
        <v>32</v>
      </c>
      <c r="E21" s="11" t="s">
        <v>31</v>
      </c>
      <c r="F21" s="13" t="s">
        <v>32</v>
      </c>
      <c r="G21" s="11" t="s">
        <v>4</v>
      </c>
      <c r="H21" s="11">
        <v>-7.0842322</v>
      </c>
      <c r="I21" s="13">
        <v>110.8981774</v>
      </c>
      <c r="J21" s="16" t="s">
        <v>357</v>
      </c>
      <c r="K21" s="11" t="s">
        <v>358</v>
      </c>
      <c r="L21" s="17">
        <f t="shared" si="1"/>
        <v>3525641.026</v>
      </c>
      <c r="M21" s="17">
        <f>275000000/78</f>
        <v>3525641.026</v>
      </c>
      <c r="Z21" s="9" t="s">
        <v>359</v>
      </c>
    </row>
    <row r="22">
      <c r="A22" s="13" t="s">
        <v>26</v>
      </c>
      <c r="B22" s="14" t="s">
        <v>360</v>
      </c>
      <c r="C22" s="13" t="s">
        <v>361</v>
      </c>
      <c r="D22" s="15">
        <v>58192.0</v>
      </c>
      <c r="E22" s="11" t="s">
        <v>31</v>
      </c>
      <c r="F22" s="18">
        <v>8.21E10</v>
      </c>
      <c r="G22" s="11" t="s">
        <v>4</v>
      </c>
      <c r="H22" s="11">
        <v>-7.0757205</v>
      </c>
      <c r="I22" s="13">
        <v>111.0622484</v>
      </c>
      <c r="J22" s="16" t="s">
        <v>362</v>
      </c>
      <c r="K22" s="11" t="s">
        <v>363</v>
      </c>
      <c r="L22" s="17" t="str">
        <f t="shared" si="1"/>
        <v/>
      </c>
      <c r="Z22" s="3" t="s">
        <v>44</v>
      </c>
    </row>
    <row r="23">
      <c r="A23" s="13" t="s">
        <v>364</v>
      </c>
      <c r="B23" s="14" t="s">
        <v>365</v>
      </c>
      <c r="C23" s="13" t="s">
        <v>366</v>
      </c>
      <c r="D23" s="15">
        <v>58162.0</v>
      </c>
      <c r="E23" s="11" t="s">
        <v>31</v>
      </c>
      <c r="F23" s="13" t="s">
        <v>32</v>
      </c>
      <c r="G23" s="11" t="s">
        <v>4</v>
      </c>
      <c r="H23" s="11">
        <v>-7.0322558</v>
      </c>
      <c r="I23" s="13">
        <v>110.7711953</v>
      </c>
      <c r="J23" s="16" t="s">
        <v>367</v>
      </c>
      <c r="K23" s="11" t="s">
        <v>368</v>
      </c>
      <c r="L23" s="17" t="str">
        <f t="shared" si="1"/>
        <v/>
      </c>
      <c r="Z23" s="3" t="s">
        <v>44</v>
      </c>
    </row>
    <row r="24">
      <c r="A24" s="13" t="s">
        <v>364</v>
      </c>
      <c r="B24" s="14" t="s">
        <v>369</v>
      </c>
      <c r="C24" s="13" t="s">
        <v>370</v>
      </c>
      <c r="D24" s="15">
        <v>58114.0</v>
      </c>
      <c r="E24" s="11" t="s">
        <v>31</v>
      </c>
      <c r="F24" s="18">
        <v>8.11E9</v>
      </c>
      <c r="G24" s="11" t="s">
        <v>4</v>
      </c>
      <c r="H24" s="11">
        <v>-7.0725331</v>
      </c>
      <c r="I24" s="13">
        <v>110.8848706</v>
      </c>
      <c r="J24" s="16" t="s">
        <v>371</v>
      </c>
      <c r="K24" s="11" t="s">
        <v>372</v>
      </c>
      <c r="L24" s="17">
        <f t="shared" si="1"/>
        <v>3350000</v>
      </c>
      <c r="M24" s="17">
        <f>670000000/200</f>
        <v>3350000</v>
      </c>
      <c r="Z24" s="9" t="s">
        <v>373</v>
      </c>
    </row>
    <row r="25">
      <c r="A25" s="13" t="s">
        <v>364</v>
      </c>
      <c r="B25" s="14" t="s">
        <v>374</v>
      </c>
      <c r="C25" s="13" t="s">
        <v>375</v>
      </c>
      <c r="D25" s="15">
        <v>58114.0</v>
      </c>
      <c r="E25" s="11" t="s">
        <v>31</v>
      </c>
      <c r="F25" s="13" t="s">
        <v>32</v>
      </c>
      <c r="G25" s="11" t="s">
        <v>4</v>
      </c>
      <c r="H25" s="11">
        <v>-7.1074236</v>
      </c>
      <c r="I25" s="13">
        <v>110.9228688</v>
      </c>
      <c r="J25" s="16" t="s">
        <v>376</v>
      </c>
      <c r="K25" s="11" t="s">
        <v>377</v>
      </c>
      <c r="L25" s="17">
        <f t="shared" si="1"/>
        <v>3205128.205</v>
      </c>
      <c r="M25" s="17">
        <f>250000000/78</f>
        <v>3205128.205</v>
      </c>
      <c r="Z25" s="9" t="s">
        <v>338</v>
      </c>
    </row>
    <row r="26">
      <c r="A26" s="13" t="s">
        <v>364</v>
      </c>
      <c r="B26" s="14" t="s">
        <v>378</v>
      </c>
      <c r="C26" s="13" t="s">
        <v>379</v>
      </c>
      <c r="D26" s="15">
        <v>58192.0</v>
      </c>
      <c r="E26" s="11" t="s">
        <v>31</v>
      </c>
      <c r="F26" s="13" t="s">
        <v>32</v>
      </c>
      <c r="G26" s="11" t="s">
        <v>4</v>
      </c>
      <c r="H26" s="11">
        <v>-7.0780617</v>
      </c>
      <c r="I26" s="13">
        <v>111.07232</v>
      </c>
      <c r="J26" s="16" t="s">
        <v>380</v>
      </c>
      <c r="K26" s="11" t="s">
        <v>381</v>
      </c>
      <c r="L26" s="17">
        <f t="shared" si="1"/>
        <v>2250000</v>
      </c>
      <c r="M26" s="17">
        <f>162000000/72</f>
        <v>2250000</v>
      </c>
      <c r="Z26" s="9" t="s">
        <v>382</v>
      </c>
    </row>
    <row r="27">
      <c r="A27" s="13" t="s">
        <v>364</v>
      </c>
      <c r="B27" s="14" t="s">
        <v>383</v>
      </c>
      <c r="C27" s="13" t="s">
        <v>379</v>
      </c>
      <c r="D27" s="15">
        <v>58192.0</v>
      </c>
      <c r="E27" s="11" t="s">
        <v>31</v>
      </c>
      <c r="F27" s="18">
        <v>8.12E10</v>
      </c>
      <c r="G27" s="11" t="s">
        <v>4</v>
      </c>
      <c r="H27" s="11">
        <v>-7.0783387</v>
      </c>
      <c r="I27" s="13">
        <v>111.0702495</v>
      </c>
      <c r="J27" s="16" t="s">
        <v>384</v>
      </c>
      <c r="K27" s="11" t="s">
        <v>385</v>
      </c>
      <c r="L27" s="17" t="str">
        <f t="shared" si="1"/>
        <v/>
      </c>
      <c r="Z27" s="3" t="s">
        <v>44</v>
      </c>
    </row>
    <row r="28">
      <c r="A28" s="13" t="s">
        <v>364</v>
      </c>
      <c r="B28" s="14" t="s">
        <v>386</v>
      </c>
      <c r="C28" s="13" t="s">
        <v>278</v>
      </c>
      <c r="D28" s="13" t="s">
        <v>32</v>
      </c>
      <c r="E28" s="11" t="s">
        <v>31</v>
      </c>
      <c r="F28" s="13" t="s">
        <v>32</v>
      </c>
      <c r="G28" s="11" t="s">
        <v>4</v>
      </c>
      <c r="H28" s="11">
        <v>-7.0864563</v>
      </c>
      <c r="I28" s="13">
        <v>110.909604</v>
      </c>
      <c r="J28" s="16" t="s">
        <v>387</v>
      </c>
      <c r="K28" s="11" t="s">
        <v>388</v>
      </c>
      <c r="L28" s="17">
        <f t="shared" si="1"/>
        <v>2250000</v>
      </c>
      <c r="M28" s="17">
        <f>162000000/72</f>
        <v>2250000</v>
      </c>
      <c r="Z28" s="9" t="s">
        <v>281</v>
      </c>
    </row>
    <row r="29">
      <c r="A29" s="13" t="s">
        <v>76</v>
      </c>
      <c r="B29" s="14" t="s">
        <v>389</v>
      </c>
      <c r="C29" s="13" t="s">
        <v>390</v>
      </c>
      <c r="D29" s="15">
        <v>58154.0</v>
      </c>
      <c r="E29" s="11" t="s">
        <v>31</v>
      </c>
      <c r="F29" s="18">
        <v>8.78E10</v>
      </c>
      <c r="G29" s="11" t="s">
        <v>4</v>
      </c>
      <c r="H29" s="11">
        <v>-7.0096677</v>
      </c>
      <c r="I29" s="13">
        <v>110.8048224</v>
      </c>
      <c r="J29" s="16" t="s">
        <v>391</v>
      </c>
      <c r="K29" s="11" t="s">
        <v>392</v>
      </c>
      <c r="L29" s="17" t="str">
        <f t="shared" si="1"/>
        <v/>
      </c>
      <c r="Z29" s="3" t="s">
        <v>44</v>
      </c>
    </row>
    <row r="30">
      <c r="A30" s="13" t="s">
        <v>76</v>
      </c>
      <c r="B30" s="14" t="s">
        <v>393</v>
      </c>
      <c r="C30" s="13" t="s">
        <v>394</v>
      </c>
      <c r="D30" s="15">
        <v>58161.0</v>
      </c>
      <c r="E30" s="11" t="s">
        <v>31</v>
      </c>
      <c r="F30" s="18">
        <v>8.13E10</v>
      </c>
      <c r="G30" s="11" t="s">
        <v>4</v>
      </c>
      <c r="H30" s="11">
        <v>-7.1146268</v>
      </c>
      <c r="I30" s="13">
        <v>110.842252</v>
      </c>
      <c r="J30" s="16" t="s">
        <v>395</v>
      </c>
      <c r="K30" s="11" t="s">
        <v>396</v>
      </c>
      <c r="L30" s="17" t="str">
        <f t="shared" si="1"/>
        <v/>
      </c>
      <c r="Z30" s="3" t="s">
        <v>44</v>
      </c>
    </row>
    <row r="31">
      <c r="A31" s="13" t="s">
        <v>76</v>
      </c>
      <c r="B31" s="14" t="s">
        <v>397</v>
      </c>
      <c r="C31" s="13" t="s">
        <v>398</v>
      </c>
      <c r="D31" s="15">
        <v>58112.0</v>
      </c>
      <c r="E31" s="11" t="s">
        <v>31</v>
      </c>
      <c r="F31" s="18">
        <v>8.19E10</v>
      </c>
      <c r="G31" s="11" t="s">
        <v>4</v>
      </c>
      <c r="H31" s="11">
        <v>-7.0815905</v>
      </c>
      <c r="I31" s="13">
        <v>110.9038713</v>
      </c>
      <c r="J31" s="16" t="s">
        <v>399</v>
      </c>
      <c r="K31" s="11" t="s">
        <v>400</v>
      </c>
      <c r="L31" s="17" t="str">
        <f t="shared" si="1"/>
        <v/>
      </c>
      <c r="Z31" s="3" t="s">
        <v>44</v>
      </c>
    </row>
    <row r="32">
      <c r="A32" s="13" t="s">
        <v>76</v>
      </c>
      <c r="B32" s="14" t="s">
        <v>401</v>
      </c>
      <c r="C32" s="13" t="s">
        <v>402</v>
      </c>
      <c r="D32" s="15">
        <v>58111.0</v>
      </c>
      <c r="E32" s="11" t="s">
        <v>31</v>
      </c>
      <c r="F32" s="18">
        <v>8.95E11</v>
      </c>
      <c r="G32" s="11" t="s">
        <v>4</v>
      </c>
      <c r="H32" s="11">
        <v>-7.0976694</v>
      </c>
      <c r="I32" s="13">
        <v>110.9068047</v>
      </c>
      <c r="J32" s="16" t="s">
        <v>403</v>
      </c>
      <c r="K32" s="11" t="s">
        <v>404</v>
      </c>
      <c r="L32" s="17">
        <f t="shared" si="1"/>
        <v>2395833.333</v>
      </c>
      <c r="M32" s="17">
        <f>230000000/96</f>
        <v>2395833.333</v>
      </c>
      <c r="Z32" s="9" t="s">
        <v>405</v>
      </c>
    </row>
    <row r="33">
      <c r="A33" s="13" t="s">
        <v>76</v>
      </c>
      <c r="B33" s="14" t="s">
        <v>406</v>
      </c>
      <c r="C33" s="13" t="s">
        <v>278</v>
      </c>
      <c r="D33" s="13" t="s">
        <v>32</v>
      </c>
      <c r="E33" s="11" t="s">
        <v>31</v>
      </c>
      <c r="F33" s="13" t="s">
        <v>32</v>
      </c>
      <c r="G33" s="11" t="s">
        <v>4</v>
      </c>
      <c r="H33" s="11">
        <v>-7.0968782</v>
      </c>
      <c r="I33" s="13">
        <v>110.8916264</v>
      </c>
      <c r="J33" s="16" t="s">
        <v>407</v>
      </c>
      <c r="K33" s="11" t="s">
        <v>408</v>
      </c>
      <c r="L33" s="17">
        <f t="shared" si="1"/>
        <v>4166666.667</v>
      </c>
      <c r="M33" s="17">
        <f>450000000/108</f>
        <v>4166666.667</v>
      </c>
      <c r="Z33" s="9" t="s">
        <v>409</v>
      </c>
    </row>
    <row r="34">
      <c r="A34" s="13" t="s">
        <v>76</v>
      </c>
      <c r="B34" s="14" t="s">
        <v>410</v>
      </c>
      <c r="C34" s="13" t="s">
        <v>411</v>
      </c>
      <c r="D34" s="15">
        <v>58152.0</v>
      </c>
      <c r="E34" s="11" t="s">
        <v>31</v>
      </c>
      <c r="F34" s="13" t="s">
        <v>32</v>
      </c>
      <c r="G34" s="11" t="s">
        <v>4</v>
      </c>
      <c r="H34" s="11">
        <v>-7.0662033</v>
      </c>
      <c r="I34" s="13">
        <v>110.940422</v>
      </c>
      <c r="J34" s="16" t="s">
        <v>412</v>
      </c>
      <c r="K34" s="11" t="s">
        <v>413</v>
      </c>
      <c r="L34" s="17" t="str">
        <f t="shared" si="1"/>
        <v/>
      </c>
      <c r="Z34" s="3" t="s">
        <v>44</v>
      </c>
    </row>
    <row r="35">
      <c r="A35" s="13" t="s">
        <v>76</v>
      </c>
      <c r="B35" s="14" t="s">
        <v>414</v>
      </c>
      <c r="C35" s="13" t="s">
        <v>278</v>
      </c>
      <c r="D35" s="13" t="s">
        <v>32</v>
      </c>
      <c r="E35" s="11" t="s">
        <v>31</v>
      </c>
      <c r="F35" s="18">
        <v>8.21E10</v>
      </c>
      <c r="G35" s="11" t="s">
        <v>4</v>
      </c>
      <c r="H35" s="11">
        <v>-7.0698783</v>
      </c>
      <c r="I35" s="13">
        <v>110.9212952</v>
      </c>
      <c r="J35" s="16" t="s">
        <v>415</v>
      </c>
      <c r="K35" s="11" t="s">
        <v>416</v>
      </c>
      <c r="L35" s="17" t="str">
        <f t="shared" si="1"/>
        <v/>
      </c>
      <c r="Z35" s="3" t="s">
        <v>44</v>
      </c>
    </row>
    <row r="36">
      <c r="A36" s="13" t="s">
        <v>76</v>
      </c>
      <c r="B36" s="14" t="s">
        <v>417</v>
      </c>
      <c r="C36" s="13" t="s">
        <v>418</v>
      </c>
      <c r="D36" s="15">
        <v>58114.0</v>
      </c>
      <c r="E36" s="11" t="s">
        <v>31</v>
      </c>
      <c r="F36" s="18">
        <v>8.53E10</v>
      </c>
      <c r="G36" s="11" t="s">
        <v>4</v>
      </c>
      <c r="H36" s="11">
        <v>-7.0909573</v>
      </c>
      <c r="I36" s="13">
        <v>110.9290275</v>
      </c>
      <c r="J36" s="16" t="s">
        <v>419</v>
      </c>
      <c r="K36" s="11" t="s">
        <v>420</v>
      </c>
      <c r="L36" s="17" t="str">
        <f t="shared" si="1"/>
        <v/>
      </c>
      <c r="Z36" s="3" t="s">
        <v>44</v>
      </c>
    </row>
    <row r="37">
      <c r="A37" s="13" t="s">
        <v>76</v>
      </c>
      <c r="B37" s="14" t="s">
        <v>421</v>
      </c>
      <c r="C37" s="13" t="s">
        <v>278</v>
      </c>
      <c r="D37" s="13" t="s">
        <v>32</v>
      </c>
      <c r="E37" s="11" t="s">
        <v>31</v>
      </c>
      <c r="F37" s="13" t="s">
        <v>32</v>
      </c>
      <c r="G37" s="11" t="s">
        <v>4</v>
      </c>
      <c r="H37" s="11">
        <v>-7.076026</v>
      </c>
      <c r="I37" s="13">
        <v>110.8903923</v>
      </c>
      <c r="J37" s="16" t="s">
        <v>422</v>
      </c>
      <c r="K37" s="11" t="s">
        <v>423</v>
      </c>
      <c r="L37" s="17" t="str">
        <f t="shared" si="1"/>
        <v/>
      </c>
      <c r="Z37" s="3" t="s">
        <v>44</v>
      </c>
    </row>
    <row r="38">
      <c r="A38" s="13" t="s">
        <v>76</v>
      </c>
      <c r="B38" s="14" t="s">
        <v>424</v>
      </c>
      <c r="C38" s="13" t="s">
        <v>425</v>
      </c>
      <c r="D38" s="15">
        <v>58111.0</v>
      </c>
      <c r="E38" s="11" t="s">
        <v>31</v>
      </c>
      <c r="F38" s="18">
        <v>8.13E10</v>
      </c>
      <c r="G38" s="11" t="s">
        <v>4</v>
      </c>
      <c r="H38" s="11">
        <v>-7.0817774</v>
      </c>
      <c r="I38" s="13">
        <v>110.8992029</v>
      </c>
      <c r="J38" s="16" t="s">
        <v>426</v>
      </c>
      <c r="K38" s="11" t="s">
        <v>427</v>
      </c>
      <c r="L38" s="17" t="str">
        <f t="shared" si="1"/>
        <v/>
      </c>
      <c r="Z38" s="3" t="s">
        <v>44</v>
      </c>
    </row>
    <row r="39">
      <c r="A39" s="13" t="s">
        <v>76</v>
      </c>
      <c r="B39" s="14" t="s">
        <v>428</v>
      </c>
      <c r="C39" s="13" t="s">
        <v>418</v>
      </c>
      <c r="D39" s="15">
        <v>58114.0</v>
      </c>
      <c r="E39" s="11" t="s">
        <v>31</v>
      </c>
      <c r="F39" s="13" t="s">
        <v>32</v>
      </c>
      <c r="G39" s="11" t="s">
        <v>4</v>
      </c>
      <c r="H39" s="11">
        <v>-7.0906457</v>
      </c>
      <c r="I39" s="13">
        <v>110.9311817</v>
      </c>
      <c r="J39" s="16" t="s">
        <v>429</v>
      </c>
      <c r="K39" s="11" t="s">
        <v>430</v>
      </c>
      <c r="L39" s="17" t="str">
        <f t="shared" si="1"/>
        <v/>
      </c>
      <c r="Z39" s="3" t="s">
        <v>44</v>
      </c>
    </row>
    <row r="40">
      <c r="A40" s="13" t="s">
        <v>76</v>
      </c>
      <c r="B40" s="14" t="s">
        <v>431</v>
      </c>
      <c r="C40" s="13" t="s">
        <v>432</v>
      </c>
      <c r="D40" s="15">
        <v>58112.0</v>
      </c>
      <c r="E40" s="11" t="s">
        <v>31</v>
      </c>
      <c r="F40" s="13" t="s">
        <v>32</v>
      </c>
      <c r="G40" s="11" t="s">
        <v>4</v>
      </c>
      <c r="H40" s="11">
        <v>-7.0792221</v>
      </c>
      <c r="I40" s="13">
        <v>110.8910055</v>
      </c>
      <c r="J40" s="16" t="s">
        <v>433</v>
      </c>
      <c r="K40" s="11" t="s">
        <v>434</v>
      </c>
      <c r="L40" s="17" t="str">
        <f t="shared" si="1"/>
        <v/>
      </c>
      <c r="Z40" s="3" t="s">
        <v>44</v>
      </c>
    </row>
    <row r="41">
      <c r="A41" s="13" t="s">
        <v>76</v>
      </c>
      <c r="B41" s="14" t="s">
        <v>435</v>
      </c>
      <c r="C41" s="13" t="s">
        <v>436</v>
      </c>
      <c r="D41" s="15">
        <v>58114.0</v>
      </c>
      <c r="E41" s="11" t="s">
        <v>31</v>
      </c>
      <c r="F41" s="13" t="s">
        <v>32</v>
      </c>
      <c r="G41" s="11" t="s">
        <v>4</v>
      </c>
      <c r="H41" s="11">
        <v>-7.0733663</v>
      </c>
      <c r="I41" s="13">
        <v>110.8850987</v>
      </c>
      <c r="J41" s="16" t="s">
        <v>437</v>
      </c>
      <c r="K41" s="11" t="s">
        <v>438</v>
      </c>
      <c r="L41" s="17" t="str">
        <f t="shared" si="1"/>
        <v/>
      </c>
      <c r="Z41" s="3" t="s">
        <v>44</v>
      </c>
    </row>
    <row r="42">
      <c r="A42" s="13" t="s">
        <v>76</v>
      </c>
      <c r="B42" s="14" t="s">
        <v>439</v>
      </c>
      <c r="C42" s="13" t="s">
        <v>440</v>
      </c>
      <c r="D42" s="15">
        <v>58113.0</v>
      </c>
      <c r="E42" s="11" t="s">
        <v>31</v>
      </c>
      <c r="F42" s="13" t="s">
        <v>32</v>
      </c>
      <c r="G42" s="11" t="s">
        <v>4</v>
      </c>
      <c r="H42" s="11">
        <v>-7.0986949</v>
      </c>
      <c r="I42" s="13">
        <v>110.9067392</v>
      </c>
      <c r="J42" s="16" t="s">
        <v>441</v>
      </c>
      <c r="K42" s="11" t="s">
        <v>442</v>
      </c>
      <c r="L42" s="17">
        <f t="shared" si="1"/>
        <v>5729166.667</v>
      </c>
      <c r="M42" s="17">
        <f>550000000/96</f>
        <v>5729166.667</v>
      </c>
      <c r="Z42" s="9" t="s">
        <v>443</v>
      </c>
    </row>
    <row r="43">
      <c r="A43" s="13" t="s">
        <v>76</v>
      </c>
      <c r="B43" s="14" t="s">
        <v>444</v>
      </c>
      <c r="C43" s="13" t="s">
        <v>445</v>
      </c>
      <c r="D43" s="15">
        <v>58171.0</v>
      </c>
      <c r="E43" s="11" t="s">
        <v>31</v>
      </c>
      <c r="F43" s="13" t="s">
        <v>32</v>
      </c>
      <c r="G43" s="11" t="s">
        <v>4</v>
      </c>
      <c r="H43" s="11">
        <v>-7.1482348</v>
      </c>
      <c r="I43" s="13">
        <v>110.8996933</v>
      </c>
      <c r="J43" s="16" t="s">
        <v>446</v>
      </c>
      <c r="K43" s="11" t="s">
        <v>447</v>
      </c>
      <c r="L43" s="17" t="str">
        <f t="shared" si="1"/>
        <v/>
      </c>
      <c r="Z43" s="3" t="s">
        <v>44</v>
      </c>
    </row>
    <row r="44">
      <c r="A44" s="13" t="s">
        <v>76</v>
      </c>
      <c r="B44" s="14" t="s">
        <v>448</v>
      </c>
      <c r="C44" s="13" t="s">
        <v>278</v>
      </c>
      <c r="D44" s="13" t="s">
        <v>32</v>
      </c>
      <c r="E44" s="11" t="s">
        <v>31</v>
      </c>
      <c r="F44" s="18">
        <v>8.52E10</v>
      </c>
      <c r="G44" s="11" t="s">
        <v>4</v>
      </c>
      <c r="H44" s="11">
        <v>-7.0814507</v>
      </c>
      <c r="I44" s="13">
        <v>111.0705707</v>
      </c>
      <c r="J44" s="16" t="s">
        <v>449</v>
      </c>
      <c r="K44" s="11" t="s">
        <v>450</v>
      </c>
      <c r="L44" s="17" t="str">
        <f t="shared" si="1"/>
        <v/>
      </c>
      <c r="Z44" s="3" t="s">
        <v>44</v>
      </c>
    </row>
    <row r="45">
      <c r="A45" s="13" t="s">
        <v>76</v>
      </c>
      <c r="B45" s="14" t="s">
        <v>451</v>
      </c>
      <c r="C45" s="13" t="s">
        <v>309</v>
      </c>
      <c r="D45" s="15">
        <v>58182.0</v>
      </c>
      <c r="E45" s="11" t="s">
        <v>31</v>
      </c>
      <c r="F45" s="18">
        <v>8.95E11</v>
      </c>
      <c r="G45" s="11" t="s">
        <v>4</v>
      </c>
      <c r="H45" s="11">
        <v>-7.0714694</v>
      </c>
      <c r="I45" s="13">
        <v>110.939419</v>
      </c>
      <c r="J45" s="16" t="s">
        <v>452</v>
      </c>
      <c r="K45" s="11" t="s">
        <v>453</v>
      </c>
      <c r="L45" s="17">
        <f t="shared" si="1"/>
        <v>2527777.778</v>
      </c>
      <c r="M45" s="17">
        <f>182000000/72</f>
        <v>2527777.778</v>
      </c>
      <c r="Z45" s="9" t="s">
        <v>454</v>
      </c>
    </row>
    <row r="46">
      <c r="A46" s="13" t="s">
        <v>76</v>
      </c>
      <c r="B46" s="14" t="s">
        <v>455</v>
      </c>
      <c r="C46" s="13" t="s">
        <v>456</v>
      </c>
      <c r="D46" s="15">
        <v>58113.0</v>
      </c>
      <c r="E46" s="11" t="s">
        <v>31</v>
      </c>
      <c r="F46" s="13" t="s">
        <v>32</v>
      </c>
      <c r="G46" s="11" t="s">
        <v>4</v>
      </c>
      <c r="H46" s="11">
        <v>-7.1012099</v>
      </c>
      <c r="I46" s="13">
        <v>110.905212</v>
      </c>
      <c r="J46" s="16" t="s">
        <v>457</v>
      </c>
      <c r="K46" s="11" t="s">
        <v>458</v>
      </c>
      <c r="L46" s="17">
        <f t="shared" si="1"/>
        <v>3846153.846</v>
      </c>
      <c r="M46" s="17">
        <f>350000000/91</f>
        <v>3846153.846</v>
      </c>
      <c r="Z46" s="9" t="s">
        <v>325</v>
      </c>
    </row>
    <row r="47">
      <c r="A47" s="13" t="s">
        <v>459</v>
      </c>
      <c r="B47" s="14" t="s">
        <v>460</v>
      </c>
      <c r="C47" s="13" t="s">
        <v>461</v>
      </c>
      <c r="D47" s="15">
        <v>58112.0</v>
      </c>
      <c r="E47" s="11" t="s">
        <v>31</v>
      </c>
      <c r="F47" s="18">
        <v>8.97E10</v>
      </c>
      <c r="G47" s="11" t="s">
        <v>4</v>
      </c>
      <c r="H47" s="11">
        <v>-7.0835418</v>
      </c>
      <c r="I47" s="13">
        <v>110.9043559</v>
      </c>
      <c r="J47" s="16" t="s">
        <v>462</v>
      </c>
      <c r="K47" s="11" t="s">
        <v>463</v>
      </c>
      <c r="L47" s="17">
        <f t="shared" si="1"/>
        <v>3571428.571</v>
      </c>
      <c r="M47" s="17">
        <f>250000000/70</f>
        <v>3571428.571</v>
      </c>
      <c r="Z47" s="9" t="s">
        <v>464</v>
      </c>
    </row>
    <row r="48">
      <c r="A48" s="13" t="s">
        <v>465</v>
      </c>
      <c r="B48" s="14" t="s">
        <v>466</v>
      </c>
      <c r="C48" s="13" t="s">
        <v>278</v>
      </c>
      <c r="D48" s="13" t="s">
        <v>32</v>
      </c>
      <c r="E48" s="11" t="s">
        <v>31</v>
      </c>
      <c r="F48" s="13" t="s">
        <v>32</v>
      </c>
      <c r="G48" s="11" t="s">
        <v>4</v>
      </c>
      <c r="H48" s="11">
        <v>-7.0874305</v>
      </c>
      <c r="I48" s="13">
        <v>110.9054814</v>
      </c>
      <c r="J48" s="16" t="s">
        <v>467</v>
      </c>
      <c r="K48" s="11" t="s">
        <v>468</v>
      </c>
      <c r="L48" s="17" t="str">
        <f t="shared" si="1"/>
        <v/>
      </c>
      <c r="Z48" s="3" t="s">
        <v>44</v>
      </c>
    </row>
    <row r="49">
      <c r="A49" s="13" t="s">
        <v>465</v>
      </c>
      <c r="B49" s="14" t="s">
        <v>469</v>
      </c>
      <c r="C49" s="13" t="s">
        <v>470</v>
      </c>
      <c r="D49" s="15">
        <v>58111.0</v>
      </c>
      <c r="E49" s="11" t="s">
        <v>31</v>
      </c>
      <c r="F49" s="13" t="s">
        <v>32</v>
      </c>
      <c r="G49" s="11" t="s">
        <v>4</v>
      </c>
      <c r="H49" s="11">
        <v>-7.0916637</v>
      </c>
      <c r="I49" s="13">
        <v>110.9083098</v>
      </c>
      <c r="J49" s="16" t="s">
        <v>471</v>
      </c>
      <c r="K49" s="11" t="s">
        <v>472</v>
      </c>
      <c r="L49" s="17" t="str">
        <f t="shared" si="1"/>
        <v/>
      </c>
      <c r="Z49" s="3" t="s">
        <v>44</v>
      </c>
    </row>
    <row r="50">
      <c r="A50" s="13" t="s">
        <v>465</v>
      </c>
      <c r="B50" s="14" t="s">
        <v>473</v>
      </c>
      <c r="C50" s="13" t="s">
        <v>474</v>
      </c>
      <c r="D50" s="15">
        <v>58192.0</v>
      </c>
      <c r="E50" s="11" t="s">
        <v>31</v>
      </c>
      <c r="F50" s="18">
        <v>8.13E10</v>
      </c>
      <c r="G50" s="11" t="s">
        <v>4</v>
      </c>
      <c r="H50" s="11">
        <v>-7.0743094</v>
      </c>
      <c r="I50" s="13">
        <v>111.0823425</v>
      </c>
      <c r="J50" s="16" t="s">
        <v>475</v>
      </c>
      <c r="K50" s="11" t="s">
        <v>476</v>
      </c>
      <c r="L50" s="17" t="str">
        <f t="shared" si="1"/>
        <v/>
      </c>
      <c r="Z50" s="3" t="s">
        <v>44</v>
      </c>
    </row>
    <row r="51">
      <c r="A51" s="13" t="s">
        <v>477</v>
      </c>
      <c r="B51" s="14" t="s">
        <v>478</v>
      </c>
      <c r="C51" s="13" t="s">
        <v>479</v>
      </c>
      <c r="D51" s="15">
        <v>58171.0</v>
      </c>
      <c r="E51" s="11" t="s">
        <v>31</v>
      </c>
      <c r="F51" s="18">
        <v>8.53E10</v>
      </c>
      <c r="G51" s="11" t="s">
        <v>4</v>
      </c>
      <c r="H51" s="11">
        <v>-7.1775594</v>
      </c>
      <c r="I51" s="13">
        <v>110.9012807</v>
      </c>
      <c r="J51" s="16" t="s">
        <v>480</v>
      </c>
      <c r="K51" s="11" t="s">
        <v>481</v>
      </c>
      <c r="L51" s="17">
        <f t="shared" si="1"/>
        <v>2808333.333</v>
      </c>
      <c r="M51" s="17">
        <f>168500000/60</f>
        <v>2808333.333</v>
      </c>
      <c r="Z51" s="9" t="s">
        <v>482</v>
      </c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  <row r="101">
      <c r="G101" s="11"/>
    </row>
    <row r="102">
      <c r="G102" s="11"/>
    </row>
    <row r="103">
      <c r="G103" s="11"/>
    </row>
    <row r="104">
      <c r="G104" s="11"/>
    </row>
    <row r="105">
      <c r="G105" s="11"/>
    </row>
    <row r="106">
      <c r="G106" s="11"/>
    </row>
    <row r="107">
      <c r="G107" s="11"/>
    </row>
    <row r="108">
      <c r="G108" s="11"/>
    </row>
    <row r="109">
      <c r="G109" s="11"/>
    </row>
    <row r="110">
      <c r="G110" s="11"/>
    </row>
    <row r="111">
      <c r="G111" s="11"/>
    </row>
    <row r="112">
      <c r="G112" s="11"/>
    </row>
    <row r="113">
      <c r="G113" s="11"/>
    </row>
    <row r="114">
      <c r="G114" s="11"/>
    </row>
    <row r="115">
      <c r="G115" s="11"/>
    </row>
    <row r="116">
      <c r="G116" s="11"/>
    </row>
    <row r="117">
      <c r="G117" s="11"/>
    </row>
    <row r="118">
      <c r="G118" s="11"/>
    </row>
    <row r="119">
      <c r="G119" s="11"/>
    </row>
    <row r="120">
      <c r="G120" s="11"/>
    </row>
    <row r="121">
      <c r="G121" s="11"/>
    </row>
    <row r="122">
      <c r="G122" s="11"/>
    </row>
    <row r="123">
      <c r="G123" s="11"/>
    </row>
    <row r="124">
      <c r="G124" s="11"/>
    </row>
    <row r="125">
      <c r="G125" s="11"/>
    </row>
    <row r="126">
      <c r="G126" s="11"/>
    </row>
    <row r="127">
      <c r="G127" s="11"/>
    </row>
    <row r="128">
      <c r="G128" s="11"/>
    </row>
    <row r="129">
      <c r="G129" s="11"/>
    </row>
    <row r="130">
      <c r="G130" s="11"/>
    </row>
    <row r="131">
      <c r="G131" s="11"/>
    </row>
    <row r="132">
      <c r="G132" s="11"/>
    </row>
    <row r="133">
      <c r="G133" s="11"/>
    </row>
    <row r="134">
      <c r="G134" s="11"/>
    </row>
    <row r="135">
      <c r="G135" s="11"/>
    </row>
    <row r="136">
      <c r="G136" s="11"/>
    </row>
    <row r="137">
      <c r="G137" s="11"/>
    </row>
    <row r="138">
      <c r="G138" s="11"/>
    </row>
    <row r="139">
      <c r="G139" s="11"/>
    </row>
    <row r="140">
      <c r="G140" s="11"/>
    </row>
    <row r="141">
      <c r="G141" s="11"/>
    </row>
    <row r="142">
      <c r="G142" s="11"/>
    </row>
    <row r="143">
      <c r="G143" s="11"/>
    </row>
    <row r="144">
      <c r="G144" s="11"/>
    </row>
    <row r="145">
      <c r="G145" s="11"/>
    </row>
    <row r="146">
      <c r="G146" s="11"/>
    </row>
    <row r="147">
      <c r="G147" s="11"/>
    </row>
    <row r="148">
      <c r="G148" s="11"/>
    </row>
    <row r="149">
      <c r="G149" s="11"/>
    </row>
    <row r="150">
      <c r="G150" s="11"/>
    </row>
    <row r="151">
      <c r="G151" s="11"/>
    </row>
    <row r="152">
      <c r="G152" s="11"/>
    </row>
    <row r="153">
      <c r="G153" s="11"/>
    </row>
    <row r="154">
      <c r="G154" s="11"/>
    </row>
    <row r="155">
      <c r="G155" s="11"/>
    </row>
    <row r="156">
      <c r="G156" s="11"/>
    </row>
    <row r="157">
      <c r="G157" s="11"/>
    </row>
    <row r="158">
      <c r="G158" s="11"/>
    </row>
    <row r="159">
      <c r="G159" s="11"/>
    </row>
    <row r="160">
      <c r="G160" s="11"/>
    </row>
    <row r="161">
      <c r="G161" s="11"/>
    </row>
    <row r="162">
      <c r="G162" s="11"/>
    </row>
    <row r="163">
      <c r="G163" s="11"/>
    </row>
    <row r="164">
      <c r="G164" s="11"/>
    </row>
    <row r="165">
      <c r="G165" s="11"/>
    </row>
    <row r="166">
      <c r="G166" s="11"/>
    </row>
    <row r="167">
      <c r="G167" s="11"/>
    </row>
    <row r="168">
      <c r="G168" s="11"/>
    </row>
    <row r="169">
      <c r="G169" s="11"/>
    </row>
    <row r="170">
      <c r="G170" s="11"/>
    </row>
    <row r="171">
      <c r="G171" s="11"/>
    </row>
    <row r="172">
      <c r="G172" s="11"/>
    </row>
    <row r="173">
      <c r="G173" s="11"/>
    </row>
    <row r="174">
      <c r="G174" s="11"/>
    </row>
    <row r="175">
      <c r="G175" s="11"/>
    </row>
    <row r="176">
      <c r="G176" s="11"/>
    </row>
    <row r="177">
      <c r="G177" s="11"/>
    </row>
    <row r="178">
      <c r="G178" s="11"/>
    </row>
    <row r="179">
      <c r="G179" s="11"/>
    </row>
    <row r="180">
      <c r="G180" s="11"/>
    </row>
    <row r="181">
      <c r="G181" s="11"/>
    </row>
    <row r="182">
      <c r="G182" s="11"/>
    </row>
    <row r="183">
      <c r="G183" s="11"/>
    </row>
    <row r="184">
      <c r="G184" s="11"/>
    </row>
    <row r="185">
      <c r="G185" s="11"/>
    </row>
    <row r="186">
      <c r="G186" s="11"/>
    </row>
    <row r="187">
      <c r="G187" s="11"/>
    </row>
    <row r="188">
      <c r="G188" s="11"/>
    </row>
    <row r="189">
      <c r="G189" s="11"/>
    </row>
    <row r="190">
      <c r="G190" s="11"/>
    </row>
    <row r="191">
      <c r="G191" s="11"/>
    </row>
    <row r="192">
      <c r="G192" s="11"/>
    </row>
    <row r="193">
      <c r="G193" s="11"/>
    </row>
    <row r="194">
      <c r="G194" s="11"/>
    </row>
    <row r="195">
      <c r="G195" s="11"/>
    </row>
    <row r="196">
      <c r="G196" s="11"/>
    </row>
    <row r="197">
      <c r="G197" s="11"/>
    </row>
    <row r="198">
      <c r="G198" s="11"/>
    </row>
    <row r="199">
      <c r="G199" s="11"/>
    </row>
    <row r="200">
      <c r="G200" s="11"/>
    </row>
    <row r="201">
      <c r="G201" s="11"/>
    </row>
    <row r="202">
      <c r="G202" s="11"/>
    </row>
    <row r="203">
      <c r="G203" s="11"/>
    </row>
    <row r="204">
      <c r="G204" s="11"/>
    </row>
    <row r="205">
      <c r="G205" s="11"/>
    </row>
    <row r="206">
      <c r="G206" s="11"/>
    </row>
    <row r="207">
      <c r="G207" s="11"/>
    </row>
    <row r="208">
      <c r="G208" s="11"/>
    </row>
    <row r="209">
      <c r="G209" s="11"/>
    </row>
    <row r="210">
      <c r="G210" s="11"/>
    </row>
    <row r="211">
      <c r="G211" s="11"/>
    </row>
    <row r="212">
      <c r="G212" s="11"/>
    </row>
    <row r="213">
      <c r="G213" s="11"/>
    </row>
    <row r="214">
      <c r="G214" s="11"/>
    </row>
    <row r="215">
      <c r="G215" s="11"/>
    </row>
    <row r="216">
      <c r="G216" s="11"/>
    </row>
    <row r="217">
      <c r="G217" s="11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</sheetData>
  <hyperlinks>
    <hyperlink r:id="rId1" ref="J2"/>
    <hyperlink r:id="rId2" ref="J3"/>
    <hyperlink r:id="rId3" ref="Z3"/>
    <hyperlink r:id="rId4" ref="J4"/>
    <hyperlink r:id="rId5" ref="J5"/>
    <hyperlink r:id="rId6" ref="Z5"/>
    <hyperlink r:id="rId7" ref="J6"/>
    <hyperlink r:id="rId8" ref="J7"/>
    <hyperlink r:id="rId9" ref="Z7"/>
    <hyperlink r:id="rId10" ref="J8"/>
    <hyperlink r:id="rId11" ref="J9"/>
    <hyperlink r:id="rId12" ref="J10"/>
    <hyperlink r:id="rId13" ref="J11"/>
    <hyperlink r:id="rId14" ref="Z11"/>
    <hyperlink r:id="rId15" ref="J12"/>
    <hyperlink r:id="rId16" ref="J13"/>
    <hyperlink r:id="rId17" ref="Z13"/>
    <hyperlink r:id="rId18" ref="J14"/>
    <hyperlink r:id="rId19" ref="J15"/>
    <hyperlink r:id="rId20" ref="J16"/>
    <hyperlink r:id="rId21" ref="Z16"/>
    <hyperlink r:id="rId22" ref="J17"/>
    <hyperlink r:id="rId23" ref="J18"/>
    <hyperlink r:id="rId24" ref="Z18"/>
    <hyperlink r:id="rId25" ref="J19"/>
    <hyperlink r:id="rId26" ref="J20"/>
    <hyperlink r:id="rId27" ref="J21"/>
    <hyperlink r:id="rId28" ref="Z21"/>
    <hyperlink r:id="rId29" ref="J22"/>
    <hyperlink r:id="rId30" ref="J23"/>
    <hyperlink r:id="rId31" ref="J24"/>
    <hyperlink r:id="rId32" ref="Z24"/>
    <hyperlink r:id="rId33" ref="J25"/>
    <hyperlink r:id="rId34" ref="Z25"/>
    <hyperlink r:id="rId35" ref="J26"/>
    <hyperlink r:id="rId36" ref="Z26"/>
    <hyperlink r:id="rId37" ref="J27"/>
    <hyperlink r:id="rId38" ref="J28"/>
    <hyperlink r:id="rId39" ref="Z28"/>
    <hyperlink r:id="rId40" ref="J29"/>
    <hyperlink r:id="rId41" ref="J30"/>
    <hyperlink r:id="rId42" ref="J31"/>
    <hyperlink r:id="rId43" ref="J32"/>
    <hyperlink r:id="rId44" ref="Z32"/>
    <hyperlink r:id="rId45" ref="J33"/>
    <hyperlink r:id="rId46" ref="Z33"/>
    <hyperlink r:id="rId47" ref="J34"/>
    <hyperlink r:id="rId48" ref="J35"/>
    <hyperlink r:id="rId49" ref="J36"/>
    <hyperlink r:id="rId50" ref="J37"/>
    <hyperlink r:id="rId51" ref="J38"/>
    <hyperlink r:id="rId52" ref="J39"/>
    <hyperlink r:id="rId53" ref="J40"/>
    <hyperlink r:id="rId54" ref="J41"/>
    <hyperlink r:id="rId55" ref="J42"/>
    <hyperlink r:id="rId56" ref="Z42"/>
    <hyperlink r:id="rId57" ref="J43"/>
    <hyperlink r:id="rId58" ref="J44"/>
    <hyperlink r:id="rId59" ref="J45"/>
    <hyperlink r:id="rId60" ref="Z45"/>
    <hyperlink r:id="rId61" ref="J46"/>
    <hyperlink r:id="rId62" ref="Z46"/>
    <hyperlink r:id="rId63" ref="J47"/>
    <hyperlink r:id="rId64" ref="Z47"/>
    <hyperlink r:id="rId65" ref="J48"/>
    <hyperlink r:id="rId66" ref="J49"/>
    <hyperlink r:id="rId67" ref="J50"/>
    <hyperlink r:id="rId68" ref="J51"/>
    <hyperlink r:id="rId69" ref="Z51"/>
  </hyperlinks>
  <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13"/>
  </cols>
  <sheetData>
    <row r="1">
      <c r="A1" s="19" t="s">
        <v>0</v>
      </c>
      <c r="B1" s="19" t="s">
        <v>1</v>
      </c>
      <c r="C1" s="19" t="s">
        <v>3</v>
      </c>
      <c r="D1" s="19" t="s">
        <v>2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2" t="s">
        <v>11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  <c r="R1" s="12" t="s">
        <v>263</v>
      </c>
      <c r="S1" s="12" t="s">
        <v>264</v>
      </c>
      <c r="T1" s="12" t="s">
        <v>265</v>
      </c>
      <c r="U1" s="12" t="s">
        <v>266</v>
      </c>
      <c r="V1" s="12" t="s">
        <v>267</v>
      </c>
      <c r="W1" s="12" t="s">
        <v>268</v>
      </c>
      <c r="X1" s="12" t="s">
        <v>269</v>
      </c>
      <c r="Y1" s="12" t="s">
        <v>270</v>
      </c>
      <c r="Z1" s="12" t="s">
        <v>25</v>
      </c>
    </row>
    <row r="2">
      <c r="A2" s="20" t="s">
        <v>26</v>
      </c>
      <c r="B2" s="20" t="s">
        <v>483</v>
      </c>
      <c r="C2" s="20" t="s">
        <v>484</v>
      </c>
      <c r="D2" s="20" t="s">
        <v>485</v>
      </c>
      <c r="E2" s="20" t="s">
        <v>30</v>
      </c>
      <c r="F2" s="5">
        <v>57175.0</v>
      </c>
      <c r="G2" s="20" t="s">
        <v>31</v>
      </c>
      <c r="H2" s="10">
        <v>2.72E8</v>
      </c>
      <c r="I2" s="5">
        <v>-7.5393439</v>
      </c>
      <c r="J2" s="5">
        <v>110.7622736</v>
      </c>
      <c r="K2" s="21" t="s">
        <v>486</v>
      </c>
      <c r="L2" s="17" t="str">
        <f t="shared" ref="L2:L48" si="1">IFERROR(MEDIAN(M2:Y2),"")</f>
        <v/>
      </c>
      <c r="Z2" s="3" t="s">
        <v>44</v>
      </c>
    </row>
    <row r="3">
      <c r="A3" s="20" t="s">
        <v>26</v>
      </c>
      <c r="B3" s="20" t="s">
        <v>487</v>
      </c>
      <c r="C3" s="20" t="s">
        <v>488</v>
      </c>
      <c r="D3" s="20" t="s">
        <v>489</v>
      </c>
      <c r="E3" s="20" t="s">
        <v>30</v>
      </c>
      <c r="F3" s="5">
        <v>57173.0</v>
      </c>
      <c r="G3" s="20" t="s">
        <v>31</v>
      </c>
      <c r="H3" s="20" t="s">
        <v>32</v>
      </c>
      <c r="I3" s="5">
        <v>-7.5355039</v>
      </c>
      <c r="J3" s="5">
        <v>110.766419</v>
      </c>
      <c r="K3" s="21" t="s">
        <v>490</v>
      </c>
      <c r="L3" s="17" t="str">
        <f t="shared" si="1"/>
        <v/>
      </c>
      <c r="Z3" s="3" t="s">
        <v>44</v>
      </c>
    </row>
    <row r="4">
      <c r="A4" s="20" t="s">
        <v>26</v>
      </c>
      <c r="B4" s="20" t="s">
        <v>491</v>
      </c>
      <c r="C4" s="20" t="s">
        <v>492</v>
      </c>
      <c r="D4" s="20" t="s">
        <v>493</v>
      </c>
      <c r="E4" s="20" t="s">
        <v>30</v>
      </c>
      <c r="F4" s="5">
        <v>57177.0</v>
      </c>
      <c r="G4" s="20" t="s">
        <v>31</v>
      </c>
      <c r="H4" s="20" t="s">
        <v>32</v>
      </c>
      <c r="I4" s="5">
        <v>-7.5265888</v>
      </c>
      <c r="J4" s="5">
        <v>110.7504709</v>
      </c>
      <c r="K4" s="21" t="s">
        <v>494</v>
      </c>
      <c r="L4" s="17">
        <f t="shared" si="1"/>
        <v>6481481.481</v>
      </c>
      <c r="M4" s="17">
        <f>700000000/108</f>
        <v>6481481.481</v>
      </c>
      <c r="Z4" s="9" t="s">
        <v>495</v>
      </c>
    </row>
    <row r="5">
      <c r="A5" s="20" t="s">
        <v>26</v>
      </c>
      <c r="B5" s="20" t="s">
        <v>496</v>
      </c>
      <c r="C5" s="20" t="s">
        <v>497</v>
      </c>
      <c r="D5" s="20" t="s">
        <v>498</v>
      </c>
      <c r="E5" s="20" t="s">
        <v>30</v>
      </c>
      <c r="F5" s="5">
        <v>57173.0</v>
      </c>
      <c r="G5" s="20" t="s">
        <v>31</v>
      </c>
      <c r="H5" s="20" t="s">
        <v>32</v>
      </c>
      <c r="I5" s="5">
        <v>-7.5252598</v>
      </c>
      <c r="J5" s="5">
        <v>110.7809672</v>
      </c>
      <c r="K5" s="21" t="s">
        <v>499</v>
      </c>
      <c r="L5" s="17">
        <f t="shared" si="1"/>
        <v>6518518.519</v>
      </c>
      <c r="M5" s="17">
        <f>880000000/135</f>
        <v>6518518.519</v>
      </c>
      <c r="Z5" s="9" t="s">
        <v>500</v>
      </c>
    </row>
    <row r="6">
      <c r="A6" s="20" t="s">
        <v>26</v>
      </c>
      <c r="B6" s="20" t="s">
        <v>501</v>
      </c>
      <c r="C6" s="20" t="s">
        <v>484</v>
      </c>
      <c r="D6" s="20" t="s">
        <v>502</v>
      </c>
      <c r="E6" s="20" t="s">
        <v>30</v>
      </c>
      <c r="F6" s="5">
        <v>57175.0</v>
      </c>
      <c r="G6" s="20" t="s">
        <v>31</v>
      </c>
      <c r="H6" s="20" t="s">
        <v>32</v>
      </c>
      <c r="I6" s="5">
        <v>-7.5347162</v>
      </c>
      <c r="J6" s="5">
        <v>110.7582378</v>
      </c>
      <c r="K6" s="21" t="s">
        <v>503</v>
      </c>
      <c r="L6" s="17" t="str">
        <f t="shared" si="1"/>
        <v/>
      </c>
      <c r="Z6" s="3" t="s">
        <v>44</v>
      </c>
    </row>
    <row r="7">
      <c r="A7" s="20" t="s">
        <v>26</v>
      </c>
      <c r="B7" s="20" t="s">
        <v>504</v>
      </c>
      <c r="C7" s="20" t="s">
        <v>505</v>
      </c>
      <c r="D7" s="20" t="s">
        <v>506</v>
      </c>
      <c r="E7" s="20" t="s">
        <v>30</v>
      </c>
      <c r="F7" s="5">
        <v>57171.0</v>
      </c>
      <c r="G7" s="20" t="s">
        <v>31</v>
      </c>
      <c r="H7" s="10">
        <v>8.57E10</v>
      </c>
      <c r="I7" s="5">
        <v>-7.5478159</v>
      </c>
      <c r="J7" s="5">
        <v>110.7946328</v>
      </c>
      <c r="K7" s="21" t="s">
        <v>507</v>
      </c>
      <c r="L7" s="17">
        <f t="shared" si="1"/>
        <v>4736842.105</v>
      </c>
      <c r="M7" s="17">
        <f>900000000/190</f>
        <v>4736842.105</v>
      </c>
      <c r="Z7" s="9" t="s">
        <v>508</v>
      </c>
    </row>
    <row r="8">
      <c r="A8" s="20" t="s">
        <v>26</v>
      </c>
      <c r="B8" s="20" t="s">
        <v>509</v>
      </c>
      <c r="C8" s="20" t="s">
        <v>510</v>
      </c>
      <c r="D8" s="20" t="s">
        <v>511</v>
      </c>
      <c r="E8" s="20" t="s">
        <v>30</v>
      </c>
      <c r="F8" s="5">
        <v>57173.0</v>
      </c>
      <c r="G8" s="20" t="s">
        <v>31</v>
      </c>
      <c r="H8" s="20" t="s">
        <v>32</v>
      </c>
      <c r="I8" s="5">
        <v>-7.5336404</v>
      </c>
      <c r="J8" s="5">
        <v>110.7807334</v>
      </c>
      <c r="K8" s="21" t="s">
        <v>512</v>
      </c>
      <c r="L8" s="17" t="str">
        <f t="shared" si="1"/>
        <v/>
      </c>
      <c r="Z8" s="3" t="s">
        <v>44</v>
      </c>
    </row>
    <row r="9">
      <c r="A9" s="20" t="s">
        <v>26</v>
      </c>
      <c r="B9" s="20" t="s">
        <v>513</v>
      </c>
      <c r="C9" s="20" t="s">
        <v>510</v>
      </c>
      <c r="D9" s="20" t="s">
        <v>514</v>
      </c>
      <c r="E9" s="20" t="s">
        <v>30</v>
      </c>
      <c r="F9" s="5">
        <v>57172.0</v>
      </c>
      <c r="G9" s="20" t="s">
        <v>31</v>
      </c>
      <c r="H9" s="20" t="s">
        <v>32</v>
      </c>
      <c r="I9" s="5">
        <v>-7.5291648</v>
      </c>
      <c r="J9" s="5">
        <v>110.7858734</v>
      </c>
      <c r="K9" s="21" t="s">
        <v>515</v>
      </c>
      <c r="L9" s="17" t="str">
        <f t="shared" si="1"/>
        <v/>
      </c>
      <c r="Z9" s="3" t="s">
        <v>44</v>
      </c>
    </row>
    <row r="10">
      <c r="A10" s="20" t="s">
        <v>516</v>
      </c>
      <c r="B10" s="20" t="s">
        <v>517</v>
      </c>
      <c r="C10" s="20" t="s">
        <v>518</v>
      </c>
      <c r="D10" s="20" t="s">
        <v>519</v>
      </c>
      <c r="E10" s="20" t="s">
        <v>30</v>
      </c>
      <c r="F10" s="5">
        <v>57177.0</v>
      </c>
      <c r="G10" s="20" t="s">
        <v>31</v>
      </c>
      <c r="H10" s="10">
        <v>8.57E10</v>
      </c>
      <c r="I10" s="5">
        <v>-7.5267162</v>
      </c>
      <c r="J10" s="5">
        <v>110.751645</v>
      </c>
      <c r="K10" s="21" t="s">
        <v>520</v>
      </c>
      <c r="L10" s="17">
        <f t="shared" si="1"/>
        <v>5966666.667</v>
      </c>
      <c r="M10" s="17">
        <f>895000000/150</f>
        <v>5966666.667</v>
      </c>
      <c r="Z10" s="9" t="s">
        <v>521</v>
      </c>
    </row>
    <row r="11">
      <c r="A11" s="20" t="s">
        <v>26</v>
      </c>
      <c r="B11" s="20" t="s">
        <v>522</v>
      </c>
      <c r="C11" s="20" t="s">
        <v>523</v>
      </c>
      <c r="D11" s="20" t="s">
        <v>524</v>
      </c>
      <c r="E11" s="20" t="s">
        <v>30</v>
      </c>
      <c r="F11" s="5">
        <v>57174.0</v>
      </c>
      <c r="G11" s="20" t="s">
        <v>31</v>
      </c>
      <c r="H11" s="10">
        <v>2.72E8</v>
      </c>
      <c r="I11" s="5">
        <v>-7.5396774</v>
      </c>
      <c r="J11" s="5">
        <v>110.7743189</v>
      </c>
      <c r="K11" s="21" t="s">
        <v>525</v>
      </c>
      <c r="L11" s="17" t="str">
        <f t="shared" si="1"/>
        <v/>
      </c>
      <c r="Z11" s="3" t="s">
        <v>44</v>
      </c>
    </row>
    <row r="12">
      <c r="A12" s="20" t="s">
        <v>92</v>
      </c>
      <c r="B12" s="20" t="s">
        <v>526</v>
      </c>
      <c r="C12" s="20" t="s">
        <v>527</v>
      </c>
      <c r="D12" s="20" t="s">
        <v>528</v>
      </c>
      <c r="E12" s="20" t="s">
        <v>30</v>
      </c>
      <c r="F12" s="5">
        <v>57176.0</v>
      </c>
      <c r="G12" s="20" t="s">
        <v>31</v>
      </c>
      <c r="H12" s="20" t="s">
        <v>32</v>
      </c>
      <c r="I12" s="5">
        <v>-7.5393313</v>
      </c>
      <c r="J12" s="5">
        <v>110.7547005</v>
      </c>
      <c r="K12" s="21" t="s">
        <v>529</v>
      </c>
      <c r="L12" s="17">
        <f t="shared" si="1"/>
        <v>7272727.273</v>
      </c>
      <c r="M12" s="17">
        <f>800000000/110</f>
        <v>7272727.273</v>
      </c>
      <c r="Z12" s="9" t="s">
        <v>530</v>
      </c>
    </row>
    <row r="13">
      <c r="A13" s="20" t="s">
        <v>26</v>
      </c>
      <c r="B13" s="20" t="s">
        <v>531</v>
      </c>
      <c r="C13" s="20" t="s">
        <v>532</v>
      </c>
      <c r="D13" s="20" t="s">
        <v>533</v>
      </c>
      <c r="E13" s="20" t="s">
        <v>30</v>
      </c>
      <c r="F13" s="5">
        <v>57173.0</v>
      </c>
      <c r="G13" s="20" t="s">
        <v>31</v>
      </c>
      <c r="H13" s="10">
        <v>8.53E10</v>
      </c>
      <c r="I13" s="5">
        <v>-7.5251705</v>
      </c>
      <c r="J13" s="5">
        <v>110.7818006</v>
      </c>
      <c r="K13" s="21" t="s">
        <v>534</v>
      </c>
      <c r="L13" s="17" t="str">
        <f t="shared" si="1"/>
        <v/>
      </c>
      <c r="Z13" s="3" t="s">
        <v>44</v>
      </c>
    </row>
    <row r="14">
      <c r="A14" s="20" t="s">
        <v>26</v>
      </c>
      <c r="B14" s="20" t="s">
        <v>535</v>
      </c>
      <c r="C14" s="20" t="s">
        <v>536</v>
      </c>
      <c r="D14" s="20" t="s">
        <v>537</v>
      </c>
      <c r="E14" s="20" t="s">
        <v>30</v>
      </c>
      <c r="F14" s="5">
        <v>57175.0</v>
      </c>
      <c r="G14" s="20" t="s">
        <v>31</v>
      </c>
      <c r="H14" s="20" t="s">
        <v>32</v>
      </c>
      <c r="I14" s="5">
        <v>-7.5325234</v>
      </c>
      <c r="J14" s="5">
        <v>110.761765</v>
      </c>
      <c r="K14" s="21" t="s">
        <v>538</v>
      </c>
      <c r="L14" s="17" t="str">
        <f t="shared" si="1"/>
        <v/>
      </c>
      <c r="Z14" s="3" t="s">
        <v>44</v>
      </c>
    </row>
    <row r="15">
      <c r="A15" s="20" t="s">
        <v>26</v>
      </c>
      <c r="B15" s="20" t="s">
        <v>539</v>
      </c>
      <c r="C15" s="20" t="s">
        <v>540</v>
      </c>
      <c r="D15" s="20" t="s">
        <v>541</v>
      </c>
      <c r="E15" s="20" t="s">
        <v>30</v>
      </c>
      <c r="F15" s="5">
        <v>57172.0</v>
      </c>
      <c r="G15" s="20" t="s">
        <v>31</v>
      </c>
      <c r="H15" s="20" t="s">
        <v>32</v>
      </c>
      <c r="I15" s="5">
        <v>-7.5280748</v>
      </c>
      <c r="J15" s="5">
        <v>110.7821402</v>
      </c>
      <c r="K15" s="21" t="s">
        <v>542</v>
      </c>
      <c r="L15" s="17" t="str">
        <f t="shared" si="1"/>
        <v/>
      </c>
      <c r="Z15" s="3" t="s">
        <v>44</v>
      </c>
    </row>
    <row r="16">
      <c r="A16" s="20" t="s">
        <v>76</v>
      </c>
      <c r="B16" s="20" t="s">
        <v>543</v>
      </c>
      <c r="C16" s="20" t="s">
        <v>544</v>
      </c>
      <c r="D16" s="20" t="s">
        <v>545</v>
      </c>
      <c r="E16" s="20" t="s">
        <v>30</v>
      </c>
      <c r="F16" s="5">
        <v>57174.0</v>
      </c>
      <c r="G16" s="20" t="s">
        <v>31</v>
      </c>
      <c r="H16" s="20" t="s">
        <v>32</v>
      </c>
      <c r="I16" s="5">
        <v>-7.5422796</v>
      </c>
      <c r="J16" s="5">
        <v>110.7751442</v>
      </c>
      <c r="K16" s="21" t="s">
        <v>546</v>
      </c>
      <c r="L16" s="17">
        <f t="shared" si="1"/>
        <v>5000000</v>
      </c>
      <c r="M16" s="17">
        <f>500000000/100</f>
        <v>5000000</v>
      </c>
      <c r="Z16" s="9" t="s">
        <v>547</v>
      </c>
    </row>
    <row r="17">
      <c r="A17" s="20" t="s">
        <v>26</v>
      </c>
      <c r="B17" s="20" t="s">
        <v>548</v>
      </c>
      <c r="C17" s="20" t="s">
        <v>549</v>
      </c>
      <c r="D17" s="20" t="s">
        <v>550</v>
      </c>
      <c r="E17" s="20" t="s">
        <v>30</v>
      </c>
      <c r="F17" s="5">
        <v>57172.0</v>
      </c>
      <c r="G17" s="20" t="s">
        <v>31</v>
      </c>
      <c r="H17" s="20" t="s">
        <v>32</v>
      </c>
      <c r="I17" s="5">
        <v>-7.5282731</v>
      </c>
      <c r="J17" s="5">
        <v>110.7832946</v>
      </c>
      <c r="K17" s="21" t="s">
        <v>551</v>
      </c>
      <c r="L17" s="17" t="str">
        <f t="shared" si="1"/>
        <v/>
      </c>
      <c r="Z17" s="3" t="s">
        <v>44</v>
      </c>
    </row>
    <row r="18">
      <c r="A18" s="20" t="s">
        <v>26</v>
      </c>
      <c r="B18" s="20" t="s">
        <v>552</v>
      </c>
      <c r="C18" s="20" t="s">
        <v>553</v>
      </c>
      <c r="D18" s="20" t="s">
        <v>554</v>
      </c>
      <c r="E18" s="20" t="s">
        <v>30</v>
      </c>
      <c r="F18" s="5">
        <v>57174.0</v>
      </c>
      <c r="G18" s="20" t="s">
        <v>31</v>
      </c>
      <c r="H18" s="20" t="s">
        <v>32</v>
      </c>
      <c r="I18" s="5">
        <v>-7.5420671</v>
      </c>
      <c r="J18" s="5">
        <v>110.780649</v>
      </c>
      <c r="K18" s="21" t="s">
        <v>555</v>
      </c>
      <c r="L18" s="17">
        <f t="shared" si="1"/>
        <v>4320987.654</v>
      </c>
      <c r="M18" s="17">
        <f>350000000/81</f>
        <v>4320987.654</v>
      </c>
      <c r="Z18" s="9" t="s">
        <v>556</v>
      </c>
    </row>
    <row r="19">
      <c r="A19" s="20" t="s">
        <v>92</v>
      </c>
      <c r="B19" s="20" t="s">
        <v>557</v>
      </c>
      <c r="C19" s="20" t="s">
        <v>527</v>
      </c>
      <c r="D19" s="20" t="s">
        <v>558</v>
      </c>
      <c r="E19" s="20" t="s">
        <v>30</v>
      </c>
      <c r="F19" s="5">
        <v>57176.0</v>
      </c>
      <c r="G19" s="20" t="s">
        <v>31</v>
      </c>
      <c r="H19" s="10">
        <v>8.16E9</v>
      </c>
      <c r="I19" s="5">
        <v>-7.5390906</v>
      </c>
      <c r="J19" s="5">
        <v>110.754353</v>
      </c>
      <c r="K19" s="21" t="s">
        <v>559</v>
      </c>
      <c r="L19" s="17">
        <f t="shared" si="1"/>
        <v>5000000</v>
      </c>
      <c r="M19" s="17">
        <f>350000000/70</f>
        <v>5000000</v>
      </c>
      <c r="Z19" s="9" t="s">
        <v>560</v>
      </c>
    </row>
    <row r="20">
      <c r="A20" s="20" t="s">
        <v>92</v>
      </c>
      <c r="B20" s="20" t="s">
        <v>561</v>
      </c>
      <c r="C20" s="20" t="s">
        <v>562</v>
      </c>
      <c r="D20" s="20" t="s">
        <v>563</v>
      </c>
      <c r="E20" s="20" t="s">
        <v>30</v>
      </c>
      <c r="F20" s="5">
        <v>57176.0</v>
      </c>
      <c r="G20" s="20" t="s">
        <v>31</v>
      </c>
      <c r="H20" s="20" t="s">
        <v>32</v>
      </c>
      <c r="I20" s="5">
        <v>-7.5409478</v>
      </c>
      <c r="J20" s="5">
        <v>110.7506788</v>
      </c>
      <c r="K20" s="21" t="s">
        <v>564</v>
      </c>
      <c r="L20" s="17" t="str">
        <f t="shared" si="1"/>
        <v/>
      </c>
      <c r="Z20" s="3" t="s">
        <v>44</v>
      </c>
    </row>
    <row r="21">
      <c r="A21" s="20" t="s">
        <v>26</v>
      </c>
      <c r="B21" s="20" t="s">
        <v>565</v>
      </c>
      <c r="C21" s="20" t="s">
        <v>566</v>
      </c>
      <c r="D21" s="20" t="s">
        <v>567</v>
      </c>
      <c r="E21" s="20" t="s">
        <v>30</v>
      </c>
      <c r="F21" s="5">
        <v>57176.0</v>
      </c>
      <c r="G21" s="20" t="s">
        <v>31</v>
      </c>
      <c r="H21" s="20" t="s">
        <v>32</v>
      </c>
      <c r="I21" s="5">
        <v>-7.5396666</v>
      </c>
      <c r="J21" s="5">
        <v>110.750473</v>
      </c>
      <c r="K21" s="21" t="s">
        <v>568</v>
      </c>
      <c r="L21" s="17">
        <f t="shared" si="1"/>
        <v>5263157.895</v>
      </c>
      <c r="M21" s="17">
        <f>400000000/76</f>
        <v>5263157.895</v>
      </c>
      <c r="Z21" s="9" t="s">
        <v>569</v>
      </c>
    </row>
    <row r="22">
      <c r="A22" s="20" t="s">
        <v>26</v>
      </c>
      <c r="B22" s="20" t="s">
        <v>570</v>
      </c>
      <c r="C22" s="20" t="s">
        <v>518</v>
      </c>
      <c r="D22" s="20" t="s">
        <v>571</v>
      </c>
      <c r="E22" s="20" t="s">
        <v>30</v>
      </c>
      <c r="F22" s="5">
        <v>57175.0</v>
      </c>
      <c r="G22" s="20" t="s">
        <v>31</v>
      </c>
      <c r="H22" s="10">
        <v>8.53E10</v>
      </c>
      <c r="I22" s="5">
        <v>-7.5251151</v>
      </c>
      <c r="J22" s="5">
        <v>110.7522215</v>
      </c>
      <c r="K22" s="21" t="s">
        <v>572</v>
      </c>
      <c r="L22" s="17">
        <f t="shared" si="1"/>
        <v>3333333.333</v>
      </c>
      <c r="M22" s="17">
        <f>200000000/60</f>
        <v>3333333.333</v>
      </c>
      <c r="Z22" s="9" t="s">
        <v>573</v>
      </c>
    </row>
    <row r="23">
      <c r="A23" s="20" t="s">
        <v>92</v>
      </c>
      <c r="B23" s="20" t="s">
        <v>574</v>
      </c>
      <c r="C23" s="20" t="s">
        <v>575</v>
      </c>
      <c r="D23" s="20" t="s">
        <v>576</v>
      </c>
      <c r="E23" s="20" t="s">
        <v>30</v>
      </c>
      <c r="F23" s="5">
        <v>57177.0</v>
      </c>
      <c r="G23" s="20" t="s">
        <v>31</v>
      </c>
      <c r="H23" s="20" t="s">
        <v>32</v>
      </c>
      <c r="I23" s="5">
        <v>-7.5358729</v>
      </c>
      <c r="J23" s="5">
        <v>110.743365</v>
      </c>
      <c r="K23" s="21" t="s">
        <v>577</v>
      </c>
      <c r="L23" s="17" t="str">
        <f t="shared" si="1"/>
        <v/>
      </c>
      <c r="Z23" s="3" t="s">
        <v>44</v>
      </c>
    </row>
    <row r="24">
      <c r="A24" s="20" t="s">
        <v>26</v>
      </c>
      <c r="B24" s="20" t="s">
        <v>578</v>
      </c>
      <c r="C24" s="20" t="s">
        <v>579</v>
      </c>
      <c r="D24" s="20" t="s">
        <v>580</v>
      </c>
      <c r="E24" s="20" t="s">
        <v>30</v>
      </c>
      <c r="F24" s="5">
        <v>57174.0</v>
      </c>
      <c r="G24" s="20" t="s">
        <v>31</v>
      </c>
      <c r="H24" s="20" t="s">
        <v>32</v>
      </c>
      <c r="I24" s="5">
        <v>-7.5394836</v>
      </c>
      <c r="J24" s="5">
        <v>110.7719212</v>
      </c>
      <c r="K24" s="21" t="s">
        <v>581</v>
      </c>
      <c r="L24" s="17" t="str">
        <f t="shared" si="1"/>
        <v/>
      </c>
      <c r="Z24" s="3" t="s">
        <v>44</v>
      </c>
    </row>
    <row r="25">
      <c r="A25" s="20" t="s">
        <v>26</v>
      </c>
      <c r="B25" s="20" t="s">
        <v>582</v>
      </c>
      <c r="C25" s="20" t="s">
        <v>579</v>
      </c>
      <c r="D25" s="20" t="s">
        <v>583</v>
      </c>
      <c r="E25" s="20" t="s">
        <v>30</v>
      </c>
      <c r="F25" s="5">
        <v>57174.0</v>
      </c>
      <c r="G25" s="20" t="s">
        <v>31</v>
      </c>
      <c r="H25" s="20" t="s">
        <v>32</v>
      </c>
      <c r="I25" s="5">
        <v>-7.5407439</v>
      </c>
      <c r="J25" s="5">
        <v>110.7717339</v>
      </c>
      <c r="K25" s="21" t="s">
        <v>584</v>
      </c>
      <c r="L25" s="17">
        <f t="shared" si="1"/>
        <v>6756756.757</v>
      </c>
      <c r="M25" s="17">
        <f>750000000/111</f>
        <v>6756756.757</v>
      </c>
      <c r="Z25" s="9" t="s">
        <v>585</v>
      </c>
    </row>
    <row r="26">
      <c r="A26" s="20" t="s">
        <v>26</v>
      </c>
      <c r="B26" s="20" t="s">
        <v>586</v>
      </c>
      <c r="C26" s="20" t="s">
        <v>579</v>
      </c>
      <c r="D26" s="20" t="s">
        <v>587</v>
      </c>
      <c r="E26" s="20" t="s">
        <v>30</v>
      </c>
      <c r="F26" s="5">
        <v>57177.0</v>
      </c>
      <c r="G26" s="20" t="s">
        <v>31</v>
      </c>
      <c r="H26" s="20" t="s">
        <v>32</v>
      </c>
      <c r="I26" s="5">
        <v>-7.5401241</v>
      </c>
      <c r="J26" s="5">
        <v>110.7689384</v>
      </c>
      <c r="K26" s="21" t="s">
        <v>588</v>
      </c>
      <c r="L26" s="17">
        <f t="shared" si="1"/>
        <v>8750000</v>
      </c>
      <c r="M26" s="17">
        <f>875000000/100</f>
        <v>8750000</v>
      </c>
      <c r="Z26" s="9" t="s">
        <v>589</v>
      </c>
    </row>
    <row r="27">
      <c r="A27" s="20" t="s">
        <v>26</v>
      </c>
      <c r="B27" s="20" t="s">
        <v>590</v>
      </c>
      <c r="C27" s="20" t="s">
        <v>591</v>
      </c>
      <c r="D27" s="20" t="s">
        <v>592</v>
      </c>
      <c r="E27" s="20" t="s">
        <v>30</v>
      </c>
      <c r="F27" s="5">
        <v>57172.0</v>
      </c>
      <c r="G27" s="20" t="s">
        <v>31</v>
      </c>
      <c r="H27" s="20" t="s">
        <v>32</v>
      </c>
      <c r="I27" s="5">
        <v>-7.5268415</v>
      </c>
      <c r="J27" s="5">
        <v>110.7874789</v>
      </c>
      <c r="K27" s="21" t="s">
        <v>593</v>
      </c>
      <c r="L27" s="17">
        <f t="shared" si="1"/>
        <v>11197183.1</v>
      </c>
      <c r="M27" s="17">
        <f>795000000/71</f>
        <v>11197183.1</v>
      </c>
      <c r="Z27" s="9" t="s">
        <v>594</v>
      </c>
    </row>
    <row r="28">
      <c r="A28" s="20" t="s">
        <v>364</v>
      </c>
      <c r="B28" s="20" t="s">
        <v>595</v>
      </c>
      <c r="C28" s="20" t="s">
        <v>596</v>
      </c>
      <c r="D28" s="20" t="s">
        <v>597</v>
      </c>
      <c r="E28" s="20" t="s">
        <v>30</v>
      </c>
      <c r="F28" s="5">
        <v>57178.0</v>
      </c>
      <c r="G28" s="20" t="s">
        <v>31</v>
      </c>
      <c r="H28" s="10">
        <v>8.59E10</v>
      </c>
      <c r="I28" s="5">
        <v>-7.532864</v>
      </c>
      <c r="J28" s="5">
        <v>110.7388068</v>
      </c>
      <c r="K28" s="21" t="s">
        <v>598</v>
      </c>
      <c r="L28" s="17" t="str">
        <f t="shared" si="1"/>
        <v/>
      </c>
      <c r="Z28" s="3" t="s">
        <v>44</v>
      </c>
    </row>
    <row r="29">
      <c r="A29" s="20" t="s">
        <v>26</v>
      </c>
      <c r="B29" s="20" t="s">
        <v>599</v>
      </c>
      <c r="C29" s="20" t="s">
        <v>600</v>
      </c>
      <c r="D29" s="20" t="s">
        <v>601</v>
      </c>
      <c r="E29" s="20" t="s">
        <v>30</v>
      </c>
      <c r="F29" s="5">
        <v>57171.0</v>
      </c>
      <c r="G29" s="20" t="s">
        <v>31</v>
      </c>
      <c r="H29" s="20" t="s">
        <v>32</v>
      </c>
      <c r="I29" s="5">
        <v>-7.545266</v>
      </c>
      <c r="J29" s="5">
        <v>110.7878491</v>
      </c>
      <c r="K29" s="21" t="s">
        <v>602</v>
      </c>
      <c r="L29" s="17" t="str">
        <f t="shared" si="1"/>
        <v/>
      </c>
      <c r="Z29" s="3" t="s">
        <v>44</v>
      </c>
    </row>
    <row r="30">
      <c r="A30" s="20" t="s">
        <v>92</v>
      </c>
      <c r="B30" s="20" t="s">
        <v>603</v>
      </c>
      <c r="C30" s="20" t="s">
        <v>604</v>
      </c>
      <c r="D30" s="20" t="s">
        <v>605</v>
      </c>
      <c r="E30" s="20" t="s">
        <v>30</v>
      </c>
      <c r="F30" s="5">
        <v>57174.0</v>
      </c>
      <c r="G30" s="20" t="s">
        <v>31</v>
      </c>
      <c r="H30" s="20" t="s">
        <v>32</v>
      </c>
      <c r="I30" s="5">
        <v>-7.5414744</v>
      </c>
      <c r="J30" s="5">
        <v>110.7738755</v>
      </c>
      <c r="K30" s="21" t="s">
        <v>606</v>
      </c>
      <c r="L30" s="17">
        <f t="shared" si="1"/>
        <v>7327586.207</v>
      </c>
      <c r="M30" s="17">
        <f>850000000/116</f>
        <v>7327586.207</v>
      </c>
      <c r="Z30" s="9" t="s">
        <v>607</v>
      </c>
    </row>
    <row r="31">
      <c r="A31" s="20" t="s">
        <v>26</v>
      </c>
      <c r="B31" s="20" t="s">
        <v>608</v>
      </c>
      <c r="C31" s="20" t="s">
        <v>609</v>
      </c>
      <c r="D31" s="20" t="s">
        <v>610</v>
      </c>
      <c r="E31" s="20" t="s">
        <v>30</v>
      </c>
      <c r="F31" s="5">
        <v>57172.0</v>
      </c>
      <c r="G31" s="20" t="s">
        <v>31</v>
      </c>
      <c r="H31" s="20" t="s">
        <v>32</v>
      </c>
      <c r="I31" s="5">
        <v>-7.5313611</v>
      </c>
      <c r="J31" s="5">
        <v>110.7897849</v>
      </c>
      <c r="K31" s="21" t="s">
        <v>611</v>
      </c>
      <c r="L31" s="17" t="str">
        <f t="shared" si="1"/>
        <v/>
      </c>
      <c r="Z31" s="3" t="s">
        <v>44</v>
      </c>
    </row>
    <row r="32">
      <c r="A32" s="20" t="s">
        <v>612</v>
      </c>
      <c r="B32" s="20" t="s">
        <v>613</v>
      </c>
      <c r="C32" s="20" t="s">
        <v>484</v>
      </c>
      <c r="D32" s="20" t="s">
        <v>614</v>
      </c>
      <c r="E32" s="20" t="s">
        <v>30</v>
      </c>
      <c r="F32" s="5">
        <v>57175.0</v>
      </c>
      <c r="G32" s="20" t="s">
        <v>31</v>
      </c>
      <c r="H32" s="10">
        <v>8.14E10</v>
      </c>
      <c r="I32" s="5">
        <v>-7.5332213</v>
      </c>
      <c r="J32" s="5">
        <v>110.7595399</v>
      </c>
      <c r="K32" s="21" t="s">
        <v>615</v>
      </c>
      <c r="L32" s="17">
        <f t="shared" si="1"/>
        <v>5416666.667</v>
      </c>
      <c r="M32" s="17">
        <f>650000000/120</f>
        <v>5416666.667</v>
      </c>
      <c r="Z32" s="9" t="s">
        <v>616</v>
      </c>
    </row>
    <row r="33">
      <c r="A33" s="20" t="s">
        <v>26</v>
      </c>
      <c r="B33" s="20" t="s">
        <v>617</v>
      </c>
      <c r="C33" s="20" t="s">
        <v>484</v>
      </c>
      <c r="D33" s="20" t="s">
        <v>618</v>
      </c>
      <c r="E33" s="20" t="s">
        <v>30</v>
      </c>
      <c r="F33" s="5">
        <v>57174.0</v>
      </c>
      <c r="G33" s="20" t="s">
        <v>31</v>
      </c>
      <c r="H33" s="10">
        <v>8.59E10</v>
      </c>
      <c r="I33" s="5">
        <v>-7.5359575</v>
      </c>
      <c r="J33" s="5">
        <v>110.7639712</v>
      </c>
      <c r="K33" s="21" t="s">
        <v>619</v>
      </c>
      <c r="L33" s="17">
        <f t="shared" si="1"/>
        <v>87000000</v>
      </c>
      <c r="M33" s="17">
        <f>10005000000/115</f>
        <v>87000000</v>
      </c>
      <c r="Z33" s="9" t="s">
        <v>620</v>
      </c>
    </row>
    <row r="34">
      <c r="A34" s="20" t="s">
        <v>26</v>
      </c>
      <c r="B34" s="20" t="s">
        <v>621</v>
      </c>
      <c r="C34" s="20" t="s">
        <v>566</v>
      </c>
      <c r="D34" s="20" t="s">
        <v>622</v>
      </c>
      <c r="E34" s="20" t="s">
        <v>30</v>
      </c>
      <c r="F34" s="5">
        <v>57177.0</v>
      </c>
      <c r="G34" s="20" t="s">
        <v>31</v>
      </c>
      <c r="H34" s="20" t="s">
        <v>32</v>
      </c>
      <c r="I34" s="5">
        <v>-7.5403869</v>
      </c>
      <c r="J34" s="5">
        <v>110.7467313</v>
      </c>
      <c r="K34" s="21" t="s">
        <v>623</v>
      </c>
      <c r="L34" s="17" t="str">
        <f t="shared" si="1"/>
        <v/>
      </c>
      <c r="Z34" s="3" t="s">
        <v>44</v>
      </c>
    </row>
    <row r="35">
      <c r="A35" s="20" t="s">
        <v>26</v>
      </c>
      <c r="B35" s="20" t="s">
        <v>624</v>
      </c>
      <c r="C35" s="20" t="s">
        <v>625</v>
      </c>
      <c r="D35" s="20" t="s">
        <v>626</v>
      </c>
      <c r="E35" s="20" t="s">
        <v>30</v>
      </c>
      <c r="F35" s="5">
        <v>57173.0</v>
      </c>
      <c r="G35" s="20" t="s">
        <v>31</v>
      </c>
      <c r="H35" s="20" t="s">
        <v>32</v>
      </c>
      <c r="I35" s="5">
        <v>-7.5389864</v>
      </c>
      <c r="J35" s="5">
        <v>110.7780227</v>
      </c>
      <c r="K35" s="21" t="s">
        <v>627</v>
      </c>
      <c r="L35" s="17">
        <f t="shared" si="1"/>
        <v>8796296.296</v>
      </c>
      <c r="M35" s="17">
        <f>950000000/108</f>
        <v>8796296.296</v>
      </c>
      <c r="Z35" s="9" t="s">
        <v>628</v>
      </c>
    </row>
    <row r="36">
      <c r="A36" s="20" t="s">
        <v>26</v>
      </c>
      <c r="B36" s="20" t="s">
        <v>629</v>
      </c>
      <c r="C36" s="20" t="s">
        <v>630</v>
      </c>
      <c r="D36" s="20" t="s">
        <v>631</v>
      </c>
      <c r="E36" s="20" t="s">
        <v>30</v>
      </c>
      <c r="F36" s="5">
        <v>57177.0</v>
      </c>
      <c r="G36" s="20" t="s">
        <v>31</v>
      </c>
      <c r="H36" s="10">
        <v>8.52E10</v>
      </c>
      <c r="I36" s="5">
        <v>-7.5373852</v>
      </c>
      <c r="J36" s="5">
        <v>110.7441395</v>
      </c>
      <c r="K36" s="21" t="s">
        <v>632</v>
      </c>
      <c r="L36" s="17">
        <f t="shared" si="1"/>
        <v>6818181.818</v>
      </c>
      <c r="M36" s="17">
        <f>1650000000/242</f>
        <v>6818181.818</v>
      </c>
      <c r="Z36" s="9" t="s">
        <v>633</v>
      </c>
    </row>
    <row r="37">
      <c r="A37" s="20" t="s">
        <v>26</v>
      </c>
      <c r="B37" s="20" t="s">
        <v>634</v>
      </c>
      <c r="C37" s="20" t="s">
        <v>635</v>
      </c>
      <c r="D37" s="20" t="s">
        <v>636</v>
      </c>
      <c r="E37" s="20" t="s">
        <v>30</v>
      </c>
      <c r="F37" s="5">
        <v>57176.0</v>
      </c>
      <c r="G37" s="20" t="s">
        <v>31</v>
      </c>
      <c r="H37" s="10">
        <v>8.22E10</v>
      </c>
      <c r="I37" s="5">
        <v>-7.5428992</v>
      </c>
      <c r="J37" s="5">
        <v>110.7615387</v>
      </c>
      <c r="K37" s="21" t="s">
        <v>637</v>
      </c>
      <c r="L37" s="17">
        <f t="shared" si="1"/>
        <v>10989010.99</v>
      </c>
      <c r="M37" s="17">
        <f>2000000000/182</f>
        <v>10989010.99</v>
      </c>
      <c r="Z37" s="9" t="s">
        <v>638</v>
      </c>
    </row>
    <row r="38">
      <c r="A38" s="20" t="s">
        <v>26</v>
      </c>
      <c r="B38" s="20" t="s">
        <v>639</v>
      </c>
      <c r="C38" s="20" t="s">
        <v>640</v>
      </c>
      <c r="D38" s="20" t="s">
        <v>641</v>
      </c>
      <c r="E38" s="20" t="s">
        <v>30</v>
      </c>
      <c r="F38" s="5">
        <v>57175.0</v>
      </c>
      <c r="G38" s="20" t="s">
        <v>31</v>
      </c>
      <c r="H38" s="20" t="s">
        <v>32</v>
      </c>
      <c r="I38" s="5">
        <v>-7.5270331</v>
      </c>
      <c r="J38" s="5">
        <v>110.7542058</v>
      </c>
      <c r="K38" s="21" t="s">
        <v>642</v>
      </c>
      <c r="L38" s="17">
        <f t="shared" si="1"/>
        <v>4347826.087</v>
      </c>
      <c r="M38" s="17">
        <f>500000000/115</f>
        <v>4347826.087</v>
      </c>
      <c r="Z38" s="9" t="s">
        <v>643</v>
      </c>
    </row>
    <row r="39">
      <c r="A39" s="20" t="s">
        <v>26</v>
      </c>
      <c r="B39" s="20" t="s">
        <v>644</v>
      </c>
      <c r="C39" s="20" t="s">
        <v>484</v>
      </c>
      <c r="D39" s="20" t="s">
        <v>645</v>
      </c>
      <c r="E39" s="20" t="s">
        <v>30</v>
      </c>
      <c r="F39" s="5">
        <v>57175.0</v>
      </c>
      <c r="G39" s="20" t="s">
        <v>31</v>
      </c>
      <c r="H39" s="20" t="s">
        <v>32</v>
      </c>
      <c r="I39" s="5">
        <v>-7.5346846</v>
      </c>
      <c r="J39" s="5">
        <v>110.7635791</v>
      </c>
      <c r="K39" s="21" t="s">
        <v>646</v>
      </c>
      <c r="L39" s="17" t="str">
        <f t="shared" si="1"/>
        <v/>
      </c>
      <c r="Z39" s="3" t="s">
        <v>44</v>
      </c>
    </row>
    <row r="40">
      <c r="A40" s="20" t="s">
        <v>26</v>
      </c>
      <c r="B40" s="20" t="s">
        <v>647</v>
      </c>
      <c r="C40" s="20" t="s">
        <v>648</v>
      </c>
      <c r="D40" s="20" t="s">
        <v>649</v>
      </c>
      <c r="E40" s="20" t="s">
        <v>30</v>
      </c>
      <c r="F40" s="5">
        <v>57174.0</v>
      </c>
      <c r="G40" s="20" t="s">
        <v>31</v>
      </c>
      <c r="H40" s="10">
        <v>2.72E8</v>
      </c>
      <c r="I40" s="5">
        <v>-7.5371541</v>
      </c>
      <c r="J40" s="5">
        <v>110.7667745</v>
      </c>
      <c r="K40" s="21" t="s">
        <v>650</v>
      </c>
      <c r="L40" s="17" t="str">
        <f t="shared" si="1"/>
        <v/>
      </c>
      <c r="Z40" s="3" t="s">
        <v>44</v>
      </c>
    </row>
    <row r="41">
      <c r="A41" s="20" t="s">
        <v>26</v>
      </c>
      <c r="B41" s="20" t="s">
        <v>651</v>
      </c>
      <c r="C41" s="20" t="s">
        <v>652</v>
      </c>
      <c r="D41" s="20" t="s">
        <v>653</v>
      </c>
      <c r="E41" s="20" t="s">
        <v>30</v>
      </c>
      <c r="F41" s="5">
        <v>57172.0</v>
      </c>
      <c r="G41" s="20" t="s">
        <v>31</v>
      </c>
      <c r="H41" s="10">
        <v>8.11E8</v>
      </c>
      <c r="I41" s="5">
        <v>-7.5391136</v>
      </c>
      <c r="J41" s="5">
        <v>110.7938837</v>
      </c>
      <c r="K41" s="21" t="s">
        <v>654</v>
      </c>
      <c r="L41" s="17">
        <f t="shared" si="1"/>
        <v>6599973.489</v>
      </c>
      <c r="M41" s="17">
        <f>273300000/138</f>
        <v>1980434.783</v>
      </c>
      <c r="N41" s="17">
        <f>2300000000/205</f>
        <v>11219512.2</v>
      </c>
      <c r="Z41" s="9" t="s">
        <v>655</v>
      </c>
    </row>
    <row r="42">
      <c r="A42" s="20" t="s">
        <v>26</v>
      </c>
      <c r="B42" s="20" t="s">
        <v>656</v>
      </c>
      <c r="C42" s="20" t="s">
        <v>657</v>
      </c>
      <c r="D42" s="20" t="s">
        <v>658</v>
      </c>
      <c r="E42" s="20" t="s">
        <v>30</v>
      </c>
      <c r="F42" s="5">
        <v>57176.0</v>
      </c>
      <c r="G42" s="20" t="s">
        <v>31</v>
      </c>
      <c r="H42" s="20" t="s">
        <v>32</v>
      </c>
      <c r="I42" s="5">
        <v>-7.5432467</v>
      </c>
      <c r="J42" s="5">
        <v>110.759094</v>
      </c>
      <c r="K42" s="21" t="s">
        <v>659</v>
      </c>
      <c r="L42" s="17" t="str">
        <f t="shared" si="1"/>
        <v/>
      </c>
      <c r="Z42" s="3" t="s">
        <v>44</v>
      </c>
    </row>
    <row r="43">
      <c r="A43" s="20" t="s">
        <v>92</v>
      </c>
      <c r="B43" s="20" t="s">
        <v>660</v>
      </c>
      <c r="C43" s="20" t="s">
        <v>661</v>
      </c>
      <c r="D43" s="20" t="s">
        <v>662</v>
      </c>
      <c r="E43" s="20" t="s">
        <v>30</v>
      </c>
      <c r="F43" s="5">
        <v>57176.0</v>
      </c>
      <c r="G43" s="20" t="s">
        <v>31</v>
      </c>
      <c r="H43" s="20" t="s">
        <v>32</v>
      </c>
      <c r="I43" s="5">
        <v>-7.5396952</v>
      </c>
      <c r="J43" s="5">
        <v>110.7543792</v>
      </c>
      <c r="K43" s="21" t="s">
        <v>663</v>
      </c>
      <c r="L43" s="17" t="str">
        <f t="shared" si="1"/>
        <v/>
      </c>
      <c r="Z43" s="3" t="s">
        <v>44</v>
      </c>
    </row>
    <row r="44">
      <c r="A44" s="20" t="s">
        <v>26</v>
      </c>
      <c r="B44" s="20" t="s">
        <v>664</v>
      </c>
      <c r="C44" s="20" t="s">
        <v>665</v>
      </c>
      <c r="D44" s="20" t="s">
        <v>666</v>
      </c>
      <c r="E44" s="20" t="s">
        <v>30</v>
      </c>
      <c r="F44" s="20" t="s">
        <v>32</v>
      </c>
      <c r="G44" s="20" t="s">
        <v>31</v>
      </c>
      <c r="H44" s="10">
        <v>8.14E10</v>
      </c>
      <c r="I44" s="5">
        <v>-7.5417281</v>
      </c>
      <c r="J44" s="5">
        <v>110.7976321</v>
      </c>
      <c r="K44" s="21" t="s">
        <v>667</v>
      </c>
      <c r="L44" s="17" t="str">
        <f t="shared" si="1"/>
        <v/>
      </c>
      <c r="Z44" s="3" t="s">
        <v>44</v>
      </c>
    </row>
    <row r="45">
      <c r="A45" s="20" t="s">
        <v>26</v>
      </c>
      <c r="B45" s="20" t="s">
        <v>668</v>
      </c>
      <c r="C45" s="20" t="s">
        <v>661</v>
      </c>
      <c r="D45" s="20" t="s">
        <v>669</v>
      </c>
      <c r="E45" s="20" t="s">
        <v>30</v>
      </c>
      <c r="F45" s="5">
        <v>57176.0</v>
      </c>
      <c r="G45" s="20" t="s">
        <v>31</v>
      </c>
      <c r="H45" s="20" t="s">
        <v>32</v>
      </c>
      <c r="I45" s="5">
        <v>-7.5381757</v>
      </c>
      <c r="J45" s="5">
        <v>110.7513663</v>
      </c>
      <c r="K45" s="21" t="s">
        <v>670</v>
      </c>
      <c r="L45" s="17" t="str">
        <f t="shared" si="1"/>
        <v/>
      </c>
      <c r="Z45" s="3" t="s">
        <v>44</v>
      </c>
    </row>
    <row r="46">
      <c r="A46" s="20" t="s">
        <v>26</v>
      </c>
      <c r="B46" s="20" t="s">
        <v>671</v>
      </c>
      <c r="C46" s="20" t="s">
        <v>672</v>
      </c>
      <c r="D46" s="20" t="s">
        <v>673</v>
      </c>
      <c r="E46" s="20" t="s">
        <v>30</v>
      </c>
      <c r="F46" s="5">
        <v>57177.0</v>
      </c>
      <c r="G46" s="20" t="s">
        <v>31</v>
      </c>
      <c r="H46" s="20" t="s">
        <v>32</v>
      </c>
      <c r="I46" s="5">
        <v>-7.538492</v>
      </c>
      <c r="J46" s="5">
        <v>110.7477538</v>
      </c>
      <c r="K46" s="21" t="s">
        <v>674</v>
      </c>
      <c r="L46" s="17" t="str">
        <f t="shared" si="1"/>
        <v/>
      </c>
      <c r="Z46" s="3" t="s">
        <v>44</v>
      </c>
    </row>
    <row r="47">
      <c r="A47" s="20" t="s">
        <v>26</v>
      </c>
      <c r="B47" s="20" t="s">
        <v>675</v>
      </c>
      <c r="C47" s="20" t="s">
        <v>676</v>
      </c>
      <c r="D47" s="20" t="s">
        <v>677</v>
      </c>
      <c r="E47" s="20" t="s">
        <v>30</v>
      </c>
      <c r="F47" s="5">
        <v>57177.0</v>
      </c>
      <c r="G47" s="20" t="s">
        <v>31</v>
      </c>
      <c r="H47" s="20" t="s">
        <v>32</v>
      </c>
      <c r="I47" s="5">
        <v>-7.5369494</v>
      </c>
      <c r="J47" s="5">
        <v>110.7429355</v>
      </c>
      <c r="K47" s="21" t="s">
        <v>678</v>
      </c>
      <c r="L47" s="17">
        <f t="shared" si="1"/>
        <v>4861111.111</v>
      </c>
      <c r="M47" s="17">
        <f>875000000/180</f>
        <v>4861111.111</v>
      </c>
      <c r="Z47" s="9" t="s">
        <v>679</v>
      </c>
    </row>
    <row r="48">
      <c r="A48" s="20" t="s">
        <v>26</v>
      </c>
      <c r="B48" s="20" t="s">
        <v>680</v>
      </c>
      <c r="C48" s="20" t="s">
        <v>681</v>
      </c>
      <c r="D48" s="20" t="s">
        <v>682</v>
      </c>
      <c r="E48" s="20" t="s">
        <v>30</v>
      </c>
      <c r="F48" s="5">
        <v>57172.0</v>
      </c>
      <c r="G48" s="20" t="s">
        <v>31</v>
      </c>
      <c r="H48" s="20" t="s">
        <v>32</v>
      </c>
      <c r="I48" s="5">
        <v>-7.533189</v>
      </c>
      <c r="J48" s="5">
        <v>110.790546</v>
      </c>
      <c r="K48" s="21" t="s">
        <v>683</v>
      </c>
      <c r="L48" s="17">
        <f t="shared" si="1"/>
        <v>9804900</v>
      </c>
      <c r="M48" s="17">
        <f>784392000/80</f>
        <v>9804900</v>
      </c>
      <c r="Z48" s="9" t="s">
        <v>684</v>
      </c>
    </row>
  </sheetData>
  <hyperlinks>
    <hyperlink r:id="rId1" ref="K2"/>
    <hyperlink r:id="rId2" ref="K3"/>
    <hyperlink r:id="rId3" ref="K4"/>
    <hyperlink r:id="rId4" ref="Z4"/>
    <hyperlink r:id="rId5" ref="K5"/>
    <hyperlink r:id="rId6" location=":~:text=Rumah%20dijual%20di%20Colomadu%2C%20Kabupaten%20Karanganyar.%20Rumah,Harga%20Jual%20IDR%20880%20jt%20Bisa%20Nego." ref="Z5"/>
    <hyperlink r:id="rId7" ref="K6"/>
    <hyperlink r:id="rId8" ref="K7"/>
    <hyperlink r:id="rId9" ref="Z7"/>
    <hyperlink r:id="rId10" ref="K8"/>
    <hyperlink r:id="rId11" ref="K9"/>
    <hyperlink r:id="rId12" ref="K10"/>
    <hyperlink r:id="rId13" ref="Z10"/>
    <hyperlink r:id="rId14" ref="K11"/>
    <hyperlink r:id="rId15" ref="K12"/>
    <hyperlink r:id="rId16" ref="Z12"/>
    <hyperlink r:id="rId17" ref="K13"/>
    <hyperlink r:id="rId18" ref="K14"/>
    <hyperlink r:id="rId19" ref="K15"/>
    <hyperlink r:id="rId20" ref="K16"/>
    <hyperlink r:id="rId21" ref="Z16"/>
    <hyperlink r:id="rId22" ref="K17"/>
    <hyperlink r:id="rId23" ref="K18"/>
    <hyperlink r:id="rId24" ref="Z18"/>
    <hyperlink r:id="rId25" ref="K19"/>
    <hyperlink r:id="rId26" ref="Z19"/>
    <hyperlink r:id="rId27" ref="K20"/>
    <hyperlink r:id="rId28" ref="K21"/>
    <hyperlink r:id="rId29" ref="Z21"/>
    <hyperlink r:id="rId30" ref="K22"/>
    <hyperlink r:id="rId31" ref="Z22"/>
    <hyperlink r:id="rId32" ref="K23"/>
    <hyperlink r:id="rId33" ref="K24"/>
    <hyperlink r:id="rId34" ref="K25"/>
    <hyperlink r:id="rId35" ref="Z25"/>
    <hyperlink r:id="rId36" ref="K26"/>
    <hyperlink r:id="rId37" ref="Z26"/>
    <hyperlink r:id="rId38" ref="K27"/>
    <hyperlink r:id="rId39" ref="Z27"/>
    <hyperlink r:id="rId40" ref="K28"/>
    <hyperlink r:id="rId41" ref="K29"/>
    <hyperlink r:id="rId42" ref="K30"/>
    <hyperlink r:id="rId43" ref="Z30"/>
    <hyperlink r:id="rId44" ref="K31"/>
    <hyperlink r:id="rId45" ref="K32"/>
    <hyperlink r:id="rId46" ref="Z32"/>
    <hyperlink r:id="rId47" ref="K33"/>
    <hyperlink r:id="rId48" ref="Z33"/>
    <hyperlink r:id="rId49" ref="K34"/>
    <hyperlink r:id="rId50" ref="K35"/>
    <hyperlink r:id="rId51" ref="Z35"/>
    <hyperlink r:id="rId52" ref="K36"/>
    <hyperlink r:id="rId53" ref="Z36"/>
    <hyperlink r:id="rId54" ref="K37"/>
    <hyperlink r:id="rId55" ref="Z37"/>
    <hyperlink r:id="rId56" ref="K38"/>
    <hyperlink r:id="rId57" ref="Z38"/>
    <hyperlink r:id="rId58" ref="K39"/>
    <hyperlink r:id="rId59" ref="K40"/>
    <hyperlink r:id="rId60" ref="K41"/>
    <hyperlink r:id="rId61" ref="Z41"/>
    <hyperlink r:id="rId62" ref="K42"/>
    <hyperlink r:id="rId63" ref="K43"/>
    <hyperlink r:id="rId64" ref="K44"/>
    <hyperlink r:id="rId65" ref="K45"/>
    <hyperlink r:id="rId66" ref="K46"/>
    <hyperlink r:id="rId67" ref="K47"/>
    <hyperlink r:id="rId68" location=":~:text=Details%20%C2%B7%20Property%20ID:%2021852%20%C2%B7%20Harga:,Kamar%20Mandi:%203%20%C2%B7%20Garasi%20/%20Carport" ref="Z47"/>
    <hyperlink r:id="rId69" ref="K48"/>
    <hyperlink r:id="rId70" ref="Z48"/>
  </hyperlinks>
  <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  <c r="R1" s="12" t="s">
        <v>263</v>
      </c>
      <c r="S1" s="12" t="s">
        <v>264</v>
      </c>
      <c r="T1" s="12" t="s">
        <v>265</v>
      </c>
      <c r="U1" s="12" t="s">
        <v>266</v>
      </c>
      <c r="V1" s="12" t="s">
        <v>267</v>
      </c>
      <c r="W1" s="12" t="s">
        <v>268</v>
      </c>
      <c r="X1" s="12" t="s">
        <v>269</v>
      </c>
      <c r="Y1" s="12" t="s">
        <v>270</v>
      </c>
      <c r="Z1" s="12" t="s">
        <v>25</v>
      </c>
    </row>
    <row r="2">
      <c r="A2" s="13" t="s">
        <v>276</v>
      </c>
      <c r="B2" s="14" t="s">
        <v>685</v>
      </c>
      <c r="C2" s="11" t="s">
        <v>686</v>
      </c>
      <c r="D2" s="13" t="s">
        <v>687</v>
      </c>
      <c r="E2" s="11" t="s">
        <v>30</v>
      </c>
      <c r="F2" s="15">
        <v>57695.0</v>
      </c>
      <c r="G2" s="11" t="s">
        <v>31</v>
      </c>
      <c r="H2" s="13" t="s">
        <v>32</v>
      </c>
      <c r="I2" s="11">
        <v>-7.816835</v>
      </c>
      <c r="J2" s="13">
        <v>111.247759</v>
      </c>
      <c r="K2" s="16" t="s">
        <v>688</v>
      </c>
      <c r="L2" s="17" t="str">
        <f t="shared" ref="L2:L49" si="1">IFERROR(MEDIAN(M2:Y2),"")</f>
        <v/>
      </c>
      <c r="Z2" s="3" t="s">
        <v>44</v>
      </c>
    </row>
    <row r="3">
      <c r="A3" s="13" t="s">
        <v>689</v>
      </c>
      <c r="B3" s="14" t="s">
        <v>690</v>
      </c>
      <c r="C3" s="11" t="s">
        <v>691</v>
      </c>
      <c r="D3" s="13" t="s">
        <v>692</v>
      </c>
      <c r="E3" s="11" t="s">
        <v>30</v>
      </c>
      <c r="F3" s="15">
        <v>57681.0</v>
      </c>
      <c r="G3" s="11" t="s">
        <v>31</v>
      </c>
      <c r="H3" s="18">
        <v>2.73E9</v>
      </c>
      <c r="I3" s="11">
        <v>-7.8192931</v>
      </c>
      <c r="J3" s="13">
        <v>110.9944174</v>
      </c>
      <c r="K3" s="16" t="s">
        <v>693</v>
      </c>
      <c r="L3" s="17" t="str">
        <f t="shared" si="1"/>
        <v/>
      </c>
      <c r="Z3" s="3" t="s">
        <v>44</v>
      </c>
    </row>
    <row r="4">
      <c r="A4" s="13" t="s">
        <v>282</v>
      </c>
      <c r="B4" s="14" t="s">
        <v>694</v>
      </c>
      <c r="C4" s="11" t="s">
        <v>695</v>
      </c>
      <c r="D4" s="13" t="s">
        <v>696</v>
      </c>
      <c r="E4" s="11" t="s">
        <v>30</v>
      </c>
      <c r="F4" s="15">
        <v>57652.0</v>
      </c>
      <c r="G4" s="11" t="s">
        <v>31</v>
      </c>
      <c r="H4" s="13" t="s">
        <v>32</v>
      </c>
      <c r="I4" s="11">
        <v>-7.7886519</v>
      </c>
      <c r="J4" s="13">
        <v>110.912376</v>
      </c>
      <c r="K4" s="16" t="s">
        <v>697</v>
      </c>
      <c r="L4" s="17" t="str">
        <f t="shared" si="1"/>
        <v/>
      </c>
      <c r="Z4" s="3" t="s">
        <v>44</v>
      </c>
    </row>
    <row r="5">
      <c r="A5" s="13" t="s">
        <v>26</v>
      </c>
      <c r="B5" s="14" t="s">
        <v>698</v>
      </c>
      <c r="C5" s="11" t="s">
        <v>699</v>
      </c>
      <c r="D5" s="13" t="s">
        <v>700</v>
      </c>
      <c r="E5" s="11" t="s">
        <v>30</v>
      </c>
      <c r="F5" s="15">
        <v>57673.0</v>
      </c>
      <c r="G5" s="11" t="s">
        <v>31</v>
      </c>
      <c r="H5" s="13" t="s">
        <v>32</v>
      </c>
      <c r="I5" s="11">
        <v>-8.0037102</v>
      </c>
      <c r="J5" s="13">
        <v>110.9372537</v>
      </c>
      <c r="K5" s="16" t="s">
        <v>701</v>
      </c>
      <c r="L5" s="17">
        <f t="shared" si="1"/>
        <v>1000000</v>
      </c>
      <c r="M5" s="17">
        <f>610000000/610</f>
        <v>1000000</v>
      </c>
      <c r="Z5" s="9" t="s">
        <v>702</v>
      </c>
    </row>
    <row r="6">
      <c r="A6" s="13" t="s">
        <v>26</v>
      </c>
      <c r="B6" s="14" t="s">
        <v>703</v>
      </c>
      <c r="C6" s="11" t="s">
        <v>704</v>
      </c>
      <c r="D6" s="13" t="s">
        <v>705</v>
      </c>
      <c r="E6" s="11" t="s">
        <v>30</v>
      </c>
      <c r="F6" s="15">
        <v>57675.0</v>
      </c>
      <c r="G6" s="11" t="s">
        <v>31</v>
      </c>
      <c r="H6" s="13" t="s">
        <v>32</v>
      </c>
      <c r="I6" s="11">
        <v>-8.0384209</v>
      </c>
      <c r="J6" s="13">
        <v>110.9422779</v>
      </c>
      <c r="K6" s="16" t="s">
        <v>706</v>
      </c>
      <c r="L6" s="17">
        <f t="shared" si="1"/>
        <v>337714.2857</v>
      </c>
      <c r="M6" s="17">
        <f>354600000/1050</f>
        <v>337714.2857</v>
      </c>
      <c r="Z6" s="9" t="s">
        <v>707</v>
      </c>
    </row>
    <row r="7">
      <c r="A7" s="13" t="s">
        <v>26</v>
      </c>
      <c r="B7" s="14" t="s">
        <v>708</v>
      </c>
      <c r="C7" s="11" t="s">
        <v>709</v>
      </c>
      <c r="D7" s="13" t="s">
        <v>710</v>
      </c>
      <c r="E7" s="11" t="s">
        <v>30</v>
      </c>
      <c r="F7" s="15">
        <v>57675.0</v>
      </c>
      <c r="G7" s="11" t="s">
        <v>31</v>
      </c>
      <c r="H7" s="18">
        <v>8.13E10</v>
      </c>
      <c r="I7" s="11">
        <v>-8.0378219</v>
      </c>
      <c r="J7" s="13">
        <v>110.9423541</v>
      </c>
      <c r="K7" s="16" t="s">
        <v>711</v>
      </c>
      <c r="L7" s="17" t="str">
        <f t="shared" si="1"/>
        <v/>
      </c>
      <c r="Z7" s="3" t="s">
        <v>44</v>
      </c>
    </row>
    <row r="8">
      <c r="A8" s="13" t="s">
        <v>26</v>
      </c>
      <c r="B8" s="14" t="s">
        <v>712</v>
      </c>
      <c r="C8" s="11" t="s">
        <v>713</v>
      </c>
      <c r="D8" s="13" t="s">
        <v>714</v>
      </c>
      <c r="E8" s="11" t="s">
        <v>30</v>
      </c>
      <c r="F8" s="15">
        <v>57691.0</v>
      </c>
      <c r="G8" s="11" t="s">
        <v>31</v>
      </c>
      <c r="H8" s="18">
        <v>8.13E10</v>
      </c>
      <c r="I8" s="11">
        <v>-7.8342552</v>
      </c>
      <c r="J8" s="13">
        <v>111.1301945</v>
      </c>
      <c r="K8" s="16" t="s">
        <v>715</v>
      </c>
      <c r="L8" s="17" t="str">
        <f t="shared" si="1"/>
        <v/>
      </c>
      <c r="Z8" s="3" t="s">
        <v>44</v>
      </c>
    </row>
    <row r="9">
      <c r="A9" s="13" t="s">
        <v>26</v>
      </c>
      <c r="B9" s="14" t="s">
        <v>716</v>
      </c>
      <c r="C9" s="11" t="s">
        <v>717</v>
      </c>
      <c r="D9" s="13" t="s">
        <v>692</v>
      </c>
      <c r="E9" s="11" t="s">
        <v>30</v>
      </c>
      <c r="F9" s="15">
        <v>57681.0</v>
      </c>
      <c r="G9" s="11" t="s">
        <v>31</v>
      </c>
      <c r="H9" s="18">
        <v>8.57E10</v>
      </c>
      <c r="I9" s="11">
        <v>-7.814061</v>
      </c>
      <c r="J9" s="13">
        <v>111.0122491</v>
      </c>
      <c r="K9" s="16" t="s">
        <v>718</v>
      </c>
      <c r="L9" s="17" t="str">
        <f t="shared" si="1"/>
        <v/>
      </c>
      <c r="Z9" s="3" t="s">
        <v>44</v>
      </c>
    </row>
    <row r="10">
      <c r="A10" s="13" t="s">
        <v>26</v>
      </c>
      <c r="B10" s="14" t="s">
        <v>719</v>
      </c>
      <c r="C10" s="11" t="s">
        <v>720</v>
      </c>
      <c r="D10" s="13" t="s">
        <v>721</v>
      </c>
      <c r="E10" s="11" t="s">
        <v>30</v>
      </c>
      <c r="F10" s="15">
        <v>57681.0</v>
      </c>
      <c r="G10" s="11" t="s">
        <v>31</v>
      </c>
      <c r="H10" s="18">
        <v>8.21E10</v>
      </c>
      <c r="I10" s="11">
        <v>-7.8138591</v>
      </c>
      <c r="J10" s="13">
        <v>111.0118414</v>
      </c>
      <c r="K10" s="16" t="s">
        <v>722</v>
      </c>
      <c r="L10" s="17" t="str">
        <f t="shared" si="1"/>
        <v/>
      </c>
      <c r="Z10" s="3" t="s">
        <v>44</v>
      </c>
    </row>
    <row r="11">
      <c r="A11" s="13" t="s">
        <v>26</v>
      </c>
      <c r="B11" s="14" t="s">
        <v>723</v>
      </c>
      <c r="C11" s="11" t="s">
        <v>724</v>
      </c>
      <c r="D11" s="13" t="s">
        <v>725</v>
      </c>
      <c r="E11" s="11" t="s">
        <v>30</v>
      </c>
      <c r="F11" s="15">
        <v>37682.0</v>
      </c>
      <c r="G11" s="11" t="s">
        <v>31</v>
      </c>
      <c r="H11" s="18">
        <v>8.12E10</v>
      </c>
      <c r="I11" s="11">
        <v>-7.8142984</v>
      </c>
      <c r="J11" s="13">
        <v>111.0112556</v>
      </c>
      <c r="K11" s="16" t="s">
        <v>726</v>
      </c>
      <c r="L11" s="17">
        <f t="shared" si="1"/>
        <v>2500000</v>
      </c>
      <c r="M11" s="17">
        <f>180000000/72</f>
        <v>2500000</v>
      </c>
      <c r="Z11" s="9" t="s">
        <v>727</v>
      </c>
    </row>
    <row r="12">
      <c r="A12" s="13" t="s">
        <v>26</v>
      </c>
      <c r="B12" s="14" t="s">
        <v>728</v>
      </c>
      <c r="C12" s="11" t="s">
        <v>729</v>
      </c>
      <c r="D12" s="13" t="s">
        <v>730</v>
      </c>
      <c r="E12" s="11" t="s">
        <v>30</v>
      </c>
      <c r="F12" s="13" t="s">
        <v>32</v>
      </c>
      <c r="G12" s="11" t="s">
        <v>31</v>
      </c>
      <c r="H12" s="18">
        <v>8.78E10</v>
      </c>
      <c r="I12" s="11">
        <v>-8.0764489</v>
      </c>
      <c r="J12" s="13">
        <v>110.8440752</v>
      </c>
      <c r="K12" s="16" t="s">
        <v>731</v>
      </c>
      <c r="L12" s="17">
        <f t="shared" si="1"/>
        <v>2864583.333</v>
      </c>
      <c r="M12" s="17">
        <f>162000000/72</f>
        <v>2250000</v>
      </c>
      <c r="N12" s="17">
        <f>250000000/84</f>
        <v>2976190.476</v>
      </c>
      <c r="O12" s="17">
        <f>275000000/96</f>
        <v>2864583.333</v>
      </c>
      <c r="Z12" s="9" t="s">
        <v>732</v>
      </c>
    </row>
    <row r="13">
      <c r="A13" s="13" t="s">
        <v>26</v>
      </c>
      <c r="B13" s="14" t="s">
        <v>733</v>
      </c>
      <c r="C13" s="11" t="s">
        <v>734</v>
      </c>
      <c r="D13" s="13" t="s">
        <v>735</v>
      </c>
      <c r="E13" s="11" t="s">
        <v>30</v>
      </c>
      <c r="F13" s="15">
        <v>57695.0</v>
      </c>
      <c r="G13" s="11" t="s">
        <v>31</v>
      </c>
      <c r="H13" s="18">
        <v>8.53E10</v>
      </c>
      <c r="I13" s="11">
        <v>-7.8551447</v>
      </c>
      <c r="J13" s="13">
        <v>111.2620395</v>
      </c>
      <c r="K13" s="16" t="s">
        <v>736</v>
      </c>
      <c r="L13" s="17">
        <f t="shared" si="1"/>
        <v>2777777.778</v>
      </c>
      <c r="M13" s="17">
        <f>150000000/72</f>
        <v>2083333.333</v>
      </c>
      <c r="N13" s="17">
        <f>250000000/72</f>
        <v>3472222.222</v>
      </c>
      <c r="Z13" s="9" t="s">
        <v>737</v>
      </c>
    </row>
    <row r="14">
      <c r="A14" s="13" t="s">
        <v>26</v>
      </c>
      <c r="B14" s="14" t="s">
        <v>738</v>
      </c>
      <c r="C14" s="11" t="s">
        <v>739</v>
      </c>
      <c r="D14" s="13" t="s">
        <v>740</v>
      </c>
      <c r="E14" s="11" t="s">
        <v>30</v>
      </c>
      <c r="F14" s="15">
        <v>57652.0</v>
      </c>
      <c r="G14" s="11" t="s">
        <v>31</v>
      </c>
      <c r="H14" s="13" t="s">
        <v>32</v>
      </c>
      <c r="I14" s="11">
        <v>-7.7986005</v>
      </c>
      <c r="J14" s="13">
        <v>110.8951304</v>
      </c>
      <c r="K14" s="16" t="s">
        <v>741</v>
      </c>
      <c r="L14" s="22" t="str">
        <f t="shared" si="1"/>
        <v/>
      </c>
      <c r="Z14" s="3" t="s">
        <v>44</v>
      </c>
    </row>
    <row r="15">
      <c r="A15" s="13" t="s">
        <v>26</v>
      </c>
      <c r="B15" s="14" t="s">
        <v>742</v>
      </c>
      <c r="C15" s="11" t="s">
        <v>743</v>
      </c>
      <c r="D15" s="13" t="s">
        <v>744</v>
      </c>
      <c r="E15" s="11" t="s">
        <v>30</v>
      </c>
      <c r="F15" s="15">
        <v>57611.0</v>
      </c>
      <c r="G15" s="11" t="s">
        <v>31</v>
      </c>
      <c r="H15" s="18">
        <v>8.12E10</v>
      </c>
      <c r="I15" s="11">
        <v>-7.8249414</v>
      </c>
      <c r="J15" s="13">
        <v>110.9260415</v>
      </c>
      <c r="K15" s="16" t="s">
        <v>745</v>
      </c>
      <c r="L15" s="17" t="str">
        <f t="shared" si="1"/>
        <v/>
      </c>
      <c r="Z15" s="3" t="s">
        <v>44</v>
      </c>
    </row>
    <row r="16">
      <c r="A16" s="13" t="s">
        <v>26</v>
      </c>
      <c r="B16" s="14" t="s">
        <v>746</v>
      </c>
      <c r="C16" s="11" t="s">
        <v>747</v>
      </c>
      <c r="D16" s="13" t="s">
        <v>748</v>
      </c>
      <c r="E16" s="11" t="s">
        <v>30</v>
      </c>
      <c r="F16" s="15">
        <v>57611.0</v>
      </c>
      <c r="G16" s="11" t="s">
        <v>31</v>
      </c>
      <c r="H16" s="13" t="s">
        <v>32</v>
      </c>
      <c r="I16" s="11">
        <v>-7.820337</v>
      </c>
      <c r="J16" s="13">
        <v>110.9176888</v>
      </c>
      <c r="K16" s="16" t="s">
        <v>749</v>
      </c>
      <c r="L16" s="17" t="str">
        <f t="shared" si="1"/>
        <v/>
      </c>
      <c r="Z16" s="3" t="s">
        <v>44</v>
      </c>
    </row>
    <row r="17">
      <c r="A17" s="13" t="s">
        <v>26</v>
      </c>
      <c r="B17" s="14" t="s">
        <v>750</v>
      </c>
      <c r="C17" s="11" t="s">
        <v>751</v>
      </c>
      <c r="D17" s="13" t="s">
        <v>752</v>
      </c>
      <c r="E17" s="11" t="s">
        <v>30</v>
      </c>
      <c r="F17" s="15">
        <v>57612.0</v>
      </c>
      <c r="G17" s="11" t="s">
        <v>31</v>
      </c>
      <c r="H17" s="13" t="s">
        <v>32</v>
      </c>
      <c r="I17" s="11">
        <v>-7.7947554</v>
      </c>
      <c r="J17" s="13">
        <v>110.9108597</v>
      </c>
      <c r="K17" s="16" t="s">
        <v>753</v>
      </c>
      <c r="L17" s="17" t="str">
        <f t="shared" si="1"/>
        <v/>
      </c>
      <c r="Z17" s="3" t="s">
        <v>44</v>
      </c>
    </row>
    <row r="18">
      <c r="A18" s="13" t="s">
        <v>26</v>
      </c>
      <c r="B18" s="14" t="s">
        <v>754</v>
      </c>
      <c r="C18" s="11" t="s">
        <v>755</v>
      </c>
      <c r="D18" s="13" t="s">
        <v>730</v>
      </c>
      <c r="E18" s="11" t="s">
        <v>30</v>
      </c>
      <c r="F18" s="13" t="s">
        <v>32</v>
      </c>
      <c r="G18" s="11" t="s">
        <v>31</v>
      </c>
      <c r="H18" s="18">
        <v>8.12E10</v>
      </c>
      <c r="I18" s="11">
        <v>-7.8045433</v>
      </c>
      <c r="J18" s="13">
        <v>110.9319903</v>
      </c>
      <c r="K18" s="16" t="s">
        <v>756</v>
      </c>
      <c r="L18" s="17">
        <f t="shared" si="1"/>
        <v>2666666.667</v>
      </c>
      <c r="M18" s="17">
        <f>160000000/60</f>
        <v>2666666.667</v>
      </c>
      <c r="Z18" s="9" t="s">
        <v>757</v>
      </c>
    </row>
    <row r="19">
      <c r="A19" s="13" t="s">
        <v>26</v>
      </c>
      <c r="B19" s="14" t="s">
        <v>758</v>
      </c>
      <c r="C19" s="11" t="s">
        <v>759</v>
      </c>
      <c r="D19" s="13" t="s">
        <v>760</v>
      </c>
      <c r="E19" s="11" t="s">
        <v>30</v>
      </c>
      <c r="F19" s="15">
        <v>57613.0</v>
      </c>
      <c r="G19" s="11" t="s">
        <v>31</v>
      </c>
      <c r="H19" s="18">
        <v>8.13E10</v>
      </c>
      <c r="I19" s="11">
        <v>-7.8053805</v>
      </c>
      <c r="J19" s="13">
        <v>110.930921</v>
      </c>
      <c r="K19" s="16" t="s">
        <v>761</v>
      </c>
      <c r="L19" s="17">
        <f t="shared" si="1"/>
        <v>2777777.778</v>
      </c>
      <c r="M19" s="17">
        <f>250000000/90</f>
        <v>2777777.778</v>
      </c>
      <c r="Z19" s="9" t="s">
        <v>762</v>
      </c>
    </row>
    <row r="20">
      <c r="A20" s="13" t="s">
        <v>26</v>
      </c>
      <c r="B20" s="14" t="s">
        <v>763</v>
      </c>
      <c r="C20" s="11" t="s">
        <v>764</v>
      </c>
      <c r="D20" s="13" t="s">
        <v>765</v>
      </c>
      <c r="E20" s="11" t="s">
        <v>30</v>
      </c>
      <c r="F20" s="15">
        <v>57615.0</v>
      </c>
      <c r="G20" s="11" t="s">
        <v>31</v>
      </c>
      <c r="H20" s="13" t="s">
        <v>32</v>
      </c>
      <c r="I20" s="11">
        <v>-7.8289917</v>
      </c>
      <c r="J20" s="13">
        <v>110.9304584</v>
      </c>
      <c r="K20" s="16" t="s">
        <v>766</v>
      </c>
      <c r="L20" s="17" t="str">
        <f t="shared" si="1"/>
        <v/>
      </c>
      <c r="Z20" s="3" t="s">
        <v>44</v>
      </c>
    </row>
    <row r="21">
      <c r="A21" s="13" t="s">
        <v>26</v>
      </c>
      <c r="B21" s="14" t="s">
        <v>767</v>
      </c>
      <c r="C21" s="11" t="s">
        <v>768</v>
      </c>
      <c r="D21" s="13" t="s">
        <v>769</v>
      </c>
      <c r="E21" s="11" t="s">
        <v>30</v>
      </c>
      <c r="F21" s="15">
        <v>57613.0</v>
      </c>
      <c r="G21" s="11" t="s">
        <v>31</v>
      </c>
      <c r="H21" s="13" t="s">
        <v>32</v>
      </c>
      <c r="I21" s="11">
        <v>-7.8143007</v>
      </c>
      <c r="J21" s="13">
        <v>110.9121343</v>
      </c>
      <c r="K21" s="16" t="s">
        <v>770</v>
      </c>
      <c r="L21" s="17" t="str">
        <f t="shared" si="1"/>
        <v/>
      </c>
      <c r="Z21" s="3" t="s">
        <v>44</v>
      </c>
    </row>
    <row r="22">
      <c r="A22" s="13" t="s">
        <v>26</v>
      </c>
      <c r="B22" s="14" t="s">
        <v>771</v>
      </c>
      <c r="C22" s="11" t="s">
        <v>772</v>
      </c>
      <c r="D22" s="13" t="s">
        <v>773</v>
      </c>
      <c r="E22" s="11" t="s">
        <v>30</v>
      </c>
      <c r="F22" s="15">
        <v>57614.0</v>
      </c>
      <c r="G22" s="11" t="s">
        <v>31</v>
      </c>
      <c r="H22" s="13" t="s">
        <v>32</v>
      </c>
      <c r="I22" s="11">
        <v>-7.8296217</v>
      </c>
      <c r="J22" s="13">
        <v>110.9184378</v>
      </c>
      <c r="K22" s="16" t="s">
        <v>774</v>
      </c>
      <c r="L22" s="17" t="str">
        <f t="shared" si="1"/>
        <v/>
      </c>
      <c r="Z22" s="3" t="s">
        <v>44</v>
      </c>
    </row>
    <row r="23">
      <c r="A23" s="13" t="s">
        <v>26</v>
      </c>
      <c r="B23" s="14" t="s">
        <v>775</v>
      </c>
      <c r="C23" s="11" t="s">
        <v>776</v>
      </c>
      <c r="D23" s="13" t="s">
        <v>777</v>
      </c>
      <c r="E23" s="11" t="s">
        <v>30</v>
      </c>
      <c r="F23" s="15">
        <v>57615.0</v>
      </c>
      <c r="G23" s="11" t="s">
        <v>31</v>
      </c>
      <c r="H23" s="18">
        <v>8.14E10</v>
      </c>
      <c r="I23" s="11">
        <v>-7.8298999</v>
      </c>
      <c r="J23" s="13">
        <v>110.9405069</v>
      </c>
      <c r="K23" s="16" t="s">
        <v>778</v>
      </c>
      <c r="L23" s="17">
        <f t="shared" si="1"/>
        <v>2090277.778</v>
      </c>
      <c r="M23" s="17">
        <f>150500000/72</f>
        <v>2090277.778</v>
      </c>
      <c r="Z23" s="9" t="s">
        <v>779</v>
      </c>
    </row>
    <row r="24">
      <c r="A24" s="13" t="s">
        <v>26</v>
      </c>
      <c r="B24" s="14" t="s">
        <v>780</v>
      </c>
      <c r="C24" s="11" t="s">
        <v>781</v>
      </c>
      <c r="D24" s="13" t="s">
        <v>782</v>
      </c>
      <c r="E24" s="11" t="s">
        <v>30</v>
      </c>
      <c r="F24" s="15">
        <v>57615.0</v>
      </c>
      <c r="G24" s="11" t="s">
        <v>31</v>
      </c>
      <c r="H24" s="18">
        <v>8.78E10</v>
      </c>
      <c r="I24" s="11">
        <v>-7.7981342</v>
      </c>
      <c r="J24" s="13">
        <v>110.9484918</v>
      </c>
      <c r="K24" s="16" t="s">
        <v>783</v>
      </c>
      <c r="L24" s="17">
        <f t="shared" si="1"/>
        <v>2777777.778</v>
      </c>
      <c r="M24" s="17">
        <f>200000000/72</f>
        <v>2777777.778</v>
      </c>
      <c r="Z24" s="9" t="s">
        <v>784</v>
      </c>
    </row>
    <row r="25">
      <c r="A25" s="13" t="s">
        <v>26</v>
      </c>
      <c r="B25" s="14" t="s">
        <v>785</v>
      </c>
      <c r="C25" s="11" t="s">
        <v>786</v>
      </c>
      <c r="D25" s="13" t="s">
        <v>787</v>
      </c>
      <c r="E25" s="11" t="s">
        <v>30</v>
      </c>
      <c r="F25" s="15">
        <v>57664.0</v>
      </c>
      <c r="G25" s="11" t="s">
        <v>31</v>
      </c>
      <c r="H25" s="13" t="s">
        <v>32</v>
      </c>
      <c r="I25" s="11">
        <v>-8.0186888</v>
      </c>
      <c r="J25" s="13">
        <v>110.7815322</v>
      </c>
      <c r="K25" s="16" t="s">
        <v>788</v>
      </c>
      <c r="L25" s="17" t="str">
        <f t="shared" si="1"/>
        <v/>
      </c>
      <c r="Z25" s="3" t="s">
        <v>44</v>
      </c>
    </row>
    <row r="26">
      <c r="A26" s="13" t="s">
        <v>26</v>
      </c>
      <c r="B26" s="14" t="s">
        <v>789</v>
      </c>
      <c r="C26" s="11" t="s">
        <v>790</v>
      </c>
      <c r="D26" s="13" t="s">
        <v>791</v>
      </c>
      <c r="E26" s="11" t="s">
        <v>30</v>
      </c>
      <c r="F26" s="15">
        <v>57611.0</v>
      </c>
      <c r="G26" s="11" t="s">
        <v>31</v>
      </c>
      <c r="H26" s="13" t="s">
        <v>32</v>
      </c>
      <c r="I26" s="11">
        <v>-7.819222</v>
      </c>
      <c r="J26" s="13">
        <v>110.9209919</v>
      </c>
      <c r="K26" s="16" t="s">
        <v>792</v>
      </c>
      <c r="L26" s="17" t="str">
        <f t="shared" si="1"/>
        <v/>
      </c>
      <c r="Z26" s="3" t="s">
        <v>44</v>
      </c>
    </row>
    <row r="27">
      <c r="A27" s="13" t="s">
        <v>76</v>
      </c>
      <c r="B27" s="14" t="s">
        <v>793</v>
      </c>
      <c r="C27" s="11" t="s">
        <v>794</v>
      </c>
      <c r="D27" s="13" t="s">
        <v>795</v>
      </c>
      <c r="E27" s="11" t="s">
        <v>30</v>
      </c>
      <c r="F27" s="15">
        <v>57683.0</v>
      </c>
      <c r="G27" s="11" t="s">
        <v>31</v>
      </c>
      <c r="H27" s="13" t="s">
        <v>32</v>
      </c>
      <c r="I27" s="11">
        <v>-7.7925594</v>
      </c>
      <c r="J27" s="13">
        <v>111.0661025</v>
      </c>
      <c r="K27" s="16" t="s">
        <v>796</v>
      </c>
      <c r="L27" s="17" t="str">
        <f t="shared" si="1"/>
        <v/>
      </c>
      <c r="Z27" s="3" t="s">
        <v>44</v>
      </c>
    </row>
    <row r="28">
      <c r="A28" s="13" t="s">
        <v>76</v>
      </c>
      <c r="B28" s="14" t="s">
        <v>797</v>
      </c>
      <c r="C28" s="11" t="s">
        <v>798</v>
      </c>
      <c r="D28" s="13" t="s">
        <v>799</v>
      </c>
      <c r="E28" s="11" t="s">
        <v>30</v>
      </c>
      <c r="F28" s="15">
        <v>57681.0</v>
      </c>
      <c r="G28" s="11" t="s">
        <v>31</v>
      </c>
      <c r="H28" s="18">
        <v>8.21E10</v>
      </c>
      <c r="I28" s="11">
        <v>-7.8068333</v>
      </c>
      <c r="J28" s="13">
        <v>111.0004626</v>
      </c>
      <c r="K28" s="16" t="s">
        <v>800</v>
      </c>
      <c r="L28" s="17" t="str">
        <f t="shared" si="1"/>
        <v/>
      </c>
      <c r="Z28" s="3" t="s">
        <v>44</v>
      </c>
    </row>
    <row r="29">
      <c r="A29" s="13" t="s">
        <v>76</v>
      </c>
      <c r="B29" s="14" t="s">
        <v>801</v>
      </c>
      <c r="C29" s="11" t="s">
        <v>802</v>
      </c>
      <c r="D29" s="13" t="s">
        <v>803</v>
      </c>
      <c r="E29" s="11" t="s">
        <v>30</v>
      </c>
      <c r="F29" s="15">
        <v>57612.0</v>
      </c>
      <c r="G29" s="11" t="s">
        <v>31</v>
      </c>
      <c r="H29" s="18">
        <v>8.12E9</v>
      </c>
      <c r="I29" s="11">
        <v>-7.8118705</v>
      </c>
      <c r="J29" s="13">
        <v>110.9276128</v>
      </c>
      <c r="K29" s="16" t="s">
        <v>804</v>
      </c>
      <c r="L29" s="17">
        <f t="shared" si="1"/>
        <v>4464285.714</v>
      </c>
      <c r="M29" s="17">
        <f>375000000/84</f>
        <v>4464285.714</v>
      </c>
      <c r="Z29" s="9" t="s">
        <v>805</v>
      </c>
    </row>
    <row r="30">
      <c r="A30" s="13" t="s">
        <v>76</v>
      </c>
      <c r="B30" s="14" t="s">
        <v>806</v>
      </c>
      <c r="C30" s="11" t="s">
        <v>807</v>
      </c>
      <c r="D30" s="13" t="s">
        <v>808</v>
      </c>
      <c r="E30" s="11" t="s">
        <v>30</v>
      </c>
      <c r="F30" s="15">
        <v>57652.0</v>
      </c>
      <c r="G30" s="11" t="s">
        <v>31</v>
      </c>
      <c r="H30" s="13" t="s">
        <v>32</v>
      </c>
      <c r="I30" s="11">
        <v>-7.7957728</v>
      </c>
      <c r="J30" s="13">
        <v>110.9044595</v>
      </c>
      <c r="K30" s="16" t="s">
        <v>809</v>
      </c>
      <c r="L30" s="17" t="str">
        <f t="shared" si="1"/>
        <v/>
      </c>
      <c r="Z30" s="3" t="s">
        <v>44</v>
      </c>
    </row>
    <row r="31">
      <c r="A31" s="13" t="s">
        <v>76</v>
      </c>
      <c r="B31" s="14" t="s">
        <v>810</v>
      </c>
      <c r="C31" s="11" t="s">
        <v>811</v>
      </c>
      <c r="D31" s="13" t="s">
        <v>812</v>
      </c>
      <c r="E31" s="11" t="s">
        <v>30</v>
      </c>
      <c r="F31" s="15">
        <v>57615.0</v>
      </c>
      <c r="G31" s="11" t="s">
        <v>31</v>
      </c>
      <c r="H31" s="13" t="s">
        <v>32</v>
      </c>
      <c r="I31" s="11">
        <v>-7.8217244</v>
      </c>
      <c r="J31" s="13">
        <v>110.9348325</v>
      </c>
      <c r="K31" s="16" t="s">
        <v>813</v>
      </c>
      <c r="L31" s="17">
        <f t="shared" si="1"/>
        <v>2256944.444</v>
      </c>
      <c r="M31" s="17">
        <f>325000000/144</f>
        <v>2256944.444</v>
      </c>
      <c r="Z31" s="9" t="s">
        <v>814</v>
      </c>
    </row>
    <row r="32">
      <c r="A32" s="13" t="s">
        <v>76</v>
      </c>
      <c r="B32" s="14" t="s">
        <v>815</v>
      </c>
      <c r="C32" s="11" t="s">
        <v>816</v>
      </c>
      <c r="D32" s="13" t="s">
        <v>817</v>
      </c>
      <c r="E32" s="11" t="s">
        <v>30</v>
      </c>
      <c r="F32" s="15">
        <v>57615.0</v>
      </c>
      <c r="G32" s="11" t="s">
        <v>31</v>
      </c>
      <c r="H32" s="13" t="s">
        <v>32</v>
      </c>
      <c r="I32" s="11">
        <v>-7.8170122</v>
      </c>
      <c r="J32" s="13">
        <v>110.9534727</v>
      </c>
      <c r="K32" s="16" t="s">
        <v>818</v>
      </c>
      <c r="L32" s="17">
        <f t="shared" si="1"/>
        <v>2305555.556</v>
      </c>
      <c r="M32" s="17">
        <f>166000000/72</f>
        <v>2305555.556</v>
      </c>
      <c r="Z32" s="9" t="s">
        <v>819</v>
      </c>
    </row>
    <row r="33">
      <c r="A33" s="13" t="s">
        <v>76</v>
      </c>
      <c r="B33" s="14" t="s">
        <v>820</v>
      </c>
      <c r="C33" s="11" t="s">
        <v>821</v>
      </c>
      <c r="D33" s="13" t="s">
        <v>822</v>
      </c>
      <c r="E33" s="11" t="s">
        <v>30</v>
      </c>
      <c r="F33" s="15">
        <v>57615.0</v>
      </c>
      <c r="G33" s="11" t="s">
        <v>31</v>
      </c>
      <c r="H33" s="18">
        <v>8.12E9</v>
      </c>
      <c r="I33" s="11">
        <v>-7.8075136</v>
      </c>
      <c r="J33" s="13">
        <v>110.9443833</v>
      </c>
      <c r="K33" s="16" t="s">
        <v>823</v>
      </c>
      <c r="L33" s="17" t="str">
        <f t="shared" si="1"/>
        <v/>
      </c>
      <c r="Z33" s="3" t="s">
        <v>44</v>
      </c>
    </row>
    <row r="34">
      <c r="A34" s="13" t="s">
        <v>76</v>
      </c>
      <c r="B34" s="14" t="s">
        <v>824</v>
      </c>
      <c r="C34" s="11" t="s">
        <v>825</v>
      </c>
      <c r="D34" s="13" t="s">
        <v>826</v>
      </c>
      <c r="E34" s="11" t="s">
        <v>30</v>
      </c>
      <c r="F34" s="15">
        <v>57615.0</v>
      </c>
      <c r="G34" s="11" t="s">
        <v>31</v>
      </c>
      <c r="H34" s="18">
        <v>8.14E10</v>
      </c>
      <c r="I34" s="11">
        <v>-7.7909779</v>
      </c>
      <c r="J34" s="13">
        <v>110.9499725</v>
      </c>
      <c r="K34" s="16" t="s">
        <v>827</v>
      </c>
      <c r="L34" s="17">
        <f t="shared" si="1"/>
        <v>5806451.613</v>
      </c>
      <c r="M34" s="17">
        <f>360000000/62</f>
        <v>5806451.613</v>
      </c>
      <c r="Z34" s="9" t="s">
        <v>828</v>
      </c>
    </row>
    <row r="35">
      <c r="A35" s="13" t="s">
        <v>76</v>
      </c>
      <c r="B35" s="14" t="s">
        <v>829</v>
      </c>
      <c r="C35" s="11" t="s">
        <v>830</v>
      </c>
      <c r="D35" s="13" t="s">
        <v>831</v>
      </c>
      <c r="E35" s="11" t="s">
        <v>30</v>
      </c>
      <c r="F35" s="15">
        <v>57677.0</v>
      </c>
      <c r="G35" s="11" t="s">
        <v>31</v>
      </c>
      <c r="H35" s="18">
        <v>8.12E10</v>
      </c>
      <c r="I35" s="11">
        <v>-8.0660919</v>
      </c>
      <c r="J35" s="13">
        <v>111.0486607</v>
      </c>
      <c r="K35" s="16" t="s">
        <v>832</v>
      </c>
      <c r="L35" s="17" t="str">
        <f t="shared" si="1"/>
        <v/>
      </c>
      <c r="Z35" s="3" t="s">
        <v>44</v>
      </c>
    </row>
    <row r="36">
      <c r="A36" s="13" t="s">
        <v>76</v>
      </c>
      <c r="B36" s="14" t="s">
        <v>833</v>
      </c>
      <c r="C36" s="11" t="s">
        <v>834</v>
      </c>
      <c r="D36" s="13" t="s">
        <v>835</v>
      </c>
      <c r="E36" s="11" t="s">
        <v>30</v>
      </c>
      <c r="F36" s="15">
        <v>57681.0</v>
      </c>
      <c r="G36" s="11" t="s">
        <v>31</v>
      </c>
      <c r="H36" s="13" t="s">
        <v>32</v>
      </c>
      <c r="I36" s="11">
        <v>-7.8373418</v>
      </c>
      <c r="J36" s="13">
        <v>111.0016691</v>
      </c>
      <c r="K36" s="16" t="s">
        <v>836</v>
      </c>
      <c r="L36" s="17">
        <f t="shared" si="1"/>
        <v>2766666.667</v>
      </c>
      <c r="M36" s="17">
        <f>166000000/60</f>
        <v>2766666.667</v>
      </c>
      <c r="Z36" s="9" t="s">
        <v>837</v>
      </c>
    </row>
    <row r="37">
      <c r="A37" s="13" t="s">
        <v>838</v>
      </c>
      <c r="B37" s="14" t="s">
        <v>839</v>
      </c>
      <c r="C37" s="11" t="s">
        <v>840</v>
      </c>
      <c r="D37" s="13" t="s">
        <v>841</v>
      </c>
      <c r="E37" s="11" t="s">
        <v>30</v>
      </c>
      <c r="F37" s="15">
        <v>57652.0</v>
      </c>
      <c r="G37" s="11" t="s">
        <v>31</v>
      </c>
      <c r="H37" s="13" t="s">
        <v>32</v>
      </c>
      <c r="I37" s="11">
        <v>-7.8053508</v>
      </c>
      <c r="J37" s="13">
        <v>110.8925374</v>
      </c>
      <c r="K37" s="16" t="s">
        <v>842</v>
      </c>
      <c r="L37" s="17">
        <f t="shared" si="1"/>
        <v>2547619.048</v>
      </c>
      <c r="M37" s="17">
        <f>160500000/63</f>
        <v>2547619.048</v>
      </c>
      <c r="Z37" s="9" t="s">
        <v>843</v>
      </c>
    </row>
    <row r="38">
      <c r="A38" s="13" t="s">
        <v>612</v>
      </c>
      <c r="B38" s="14" t="s">
        <v>844</v>
      </c>
      <c r="C38" s="11" t="s">
        <v>845</v>
      </c>
      <c r="D38" s="13" t="s">
        <v>846</v>
      </c>
      <c r="E38" s="11" t="s">
        <v>30</v>
      </c>
      <c r="F38" s="15">
        <v>57652.0</v>
      </c>
      <c r="G38" s="11" t="s">
        <v>31</v>
      </c>
      <c r="H38" s="13" t="s">
        <v>32</v>
      </c>
      <c r="I38" s="11">
        <v>-7.7930556</v>
      </c>
      <c r="J38" s="13">
        <v>110.9074745</v>
      </c>
      <c r="K38" s="16" t="s">
        <v>847</v>
      </c>
      <c r="L38" s="17" t="str">
        <f t="shared" si="1"/>
        <v/>
      </c>
      <c r="Z38" s="3" t="s">
        <v>44</v>
      </c>
    </row>
    <row r="39">
      <c r="A39" s="13" t="s">
        <v>612</v>
      </c>
      <c r="B39" s="14" t="s">
        <v>848</v>
      </c>
      <c r="C39" s="11" t="s">
        <v>849</v>
      </c>
      <c r="D39" s="13" t="s">
        <v>850</v>
      </c>
      <c r="E39" s="11" t="s">
        <v>30</v>
      </c>
      <c r="F39" s="15">
        <v>57615.0</v>
      </c>
      <c r="G39" s="11" t="s">
        <v>31</v>
      </c>
      <c r="H39" s="13" t="s">
        <v>32</v>
      </c>
      <c r="I39" s="11">
        <v>-7.8331507</v>
      </c>
      <c r="J39" s="13">
        <v>110.9368002</v>
      </c>
      <c r="K39" s="16" t="s">
        <v>851</v>
      </c>
      <c r="L39" s="17" t="str">
        <f t="shared" si="1"/>
        <v/>
      </c>
      <c r="Z39" s="3" t="s">
        <v>44</v>
      </c>
    </row>
    <row r="40">
      <c r="A40" s="13" t="s">
        <v>92</v>
      </c>
      <c r="B40" s="14" t="s">
        <v>852</v>
      </c>
      <c r="C40" s="11" t="s">
        <v>853</v>
      </c>
      <c r="D40" s="13" t="s">
        <v>854</v>
      </c>
      <c r="E40" s="11" t="s">
        <v>30</v>
      </c>
      <c r="F40" s="15">
        <v>57673.0</v>
      </c>
      <c r="G40" s="11" t="s">
        <v>31</v>
      </c>
      <c r="H40" s="18">
        <v>8.6E10</v>
      </c>
      <c r="I40" s="11">
        <v>-7.9447554</v>
      </c>
      <c r="J40" s="13">
        <v>110.931416</v>
      </c>
      <c r="K40" s="16" t="s">
        <v>855</v>
      </c>
      <c r="L40" s="17">
        <f t="shared" si="1"/>
        <v>1527777.778</v>
      </c>
      <c r="M40" s="17">
        <f>110000000/72</f>
        <v>1527777.778</v>
      </c>
      <c r="Z40" s="9" t="s">
        <v>856</v>
      </c>
    </row>
    <row r="41">
      <c r="A41" s="13" t="s">
        <v>92</v>
      </c>
      <c r="B41" s="14" t="s">
        <v>857</v>
      </c>
      <c r="C41" s="11" t="s">
        <v>858</v>
      </c>
      <c r="D41" s="13" t="s">
        <v>859</v>
      </c>
      <c r="E41" s="11" t="s">
        <v>30</v>
      </c>
      <c r="F41" s="15">
        <v>57664.0</v>
      </c>
      <c r="G41" s="11" t="s">
        <v>31</v>
      </c>
      <c r="H41" s="13" t="s">
        <v>32</v>
      </c>
      <c r="I41" s="11">
        <v>-8.0575043</v>
      </c>
      <c r="J41" s="13">
        <v>110.8055266</v>
      </c>
      <c r="K41" s="16" t="s">
        <v>860</v>
      </c>
      <c r="L41" s="17" t="str">
        <f t="shared" si="1"/>
        <v/>
      </c>
      <c r="Z41" s="3" t="s">
        <v>44</v>
      </c>
    </row>
    <row r="42">
      <c r="A42" s="13" t="s">
        <v>92</v>
      </c>
      <c r="B42" s="14" t="s">
        <v>861</v>
      </c>
      <c r="C42" s="11" t="s">
        <v>862</v>
      </c>
      <c r="D42" s="13" t="s">
        <v>863</v>
      </c>
      <c r="E42" s="11" t="s">
        <v>30</v>
      </c>
      <c r="F42" s="15">
        <v>57652.0</v>
      </c>
      <c r="G42" s="11" t="s">
        <v>31</v>
      </c>
      <c r="H42" s="18">
        <v>8.79E10</v>
      </c>
      <c r="I42" s="11">
        <v>-7.785276</v>
      </c>
      <c r="J42" s="13">
        <v>110.9114027</v>
      </c>
      <c r="K42" s="16" t="s">
        <v>864</v>
      </c>
      <c r="L42" s="17">
        <f t="shared" si="1"/>
        <v>1944444.444</v>
      </c>
      <c r="M42" s="17">
        <f>140000000/72</f>
        <v>1944444.444</v>
      </c>
      <c r="Z42" s="9" t="s">
        <v>865</v>
      </c>
    </row>
    <row r="43">
      <c r="A43" s="13" t="s">
        <v>92</v>
      </c>
      <c r="B43" s="14" t="s">
        <v>866</v>
      </c>
      <c r="C43" s="11" t="s">
        <v>867</v>
      </c>
      <c r="D43" s="13" t="s">
        <v>769</v>
      </c>
      <c r="E43" s="11" t="s">
        <v>30</v>
      </c>
      <c r="F43" s="15">
        <v>57613.0</v>
      </c>
      <c r="G43" s="11" t="s">
        <v>31</v>
      </c>
      <c r="H43" s="13" t="s">
        <v>32</v>
      </c>
      <c r="I43" s="11">
        <v>-7.8112883</v>
      </c>
      <c r="J43" s="13">
        <v>110.9164486</v>
      </c>
      <c r="K43" s="16" t="s">
        <v>868</v>
      </c>
      <c r="L43" s="17">
        <f t="shared" si="1"/>
        <v>1970979.021</v>
      </c>
      <c r="M43" s="17">
        <f>298000000/160</f>
        <v>1862500</v>
      </c>
      <c r="N43" s="17">
        <f>281850000/143</f>
        <v>1970979.021</v>
      </c>
      <c r="O43" s="17">
        <f>282800000/144</f>
        <v>1963888.889</v>
      </c>
      <c r="P43" s="17">
        <f>270450000/131</f>
        <v>2064503.817</v>
      </c>
      <c r="Q43" s="17">
        <f>272350000/133</f>
        <v>2047744.361</v>
      </c>
      <c r="R43" s="17">
        <f>251450000/111</f>
        <v>2265315.315</v>
      </c>
      <c r="S43" s="17">
        <f>285650000/147</f>
        <v>1943197.279</v>
      </c>
      <c r="Z43" s="9" t="s">
        <v>869</v>
      </c>
    </row>
    <row r="44">
      <c r="A44" s="13" t="s">
        <v>92</v>
      </c>
      <c r="B44" s="14" t="s">
        <v>870</v>
      </c>
      <c r="C44" s="11" t="s">
        <v>871</v>
      </c>
      <c r="D44" s="13" t="s">
        <v>872</v>
      </c>
      <c r="E44" s="11" t="s">
        <v>30</v>
      </c>
      <c r="F44" s="15">
        <v>57613.0</v>
      </c>
      <c r="G44" s="11" t="s">
        <v>31</v>
      </c>
      <c r="H44" s="18">
        <v>8.13E10</v>
      </c>
      <c r="I44" s="11">
        <v>-7.8102968</v>
      </c>
      <c r="J44" s="13">
        <v>110.9065925</v>
      </c>
      <c r="K44" s="16" t="s">
        <v>873</v>
      </c>
      <c r="L44" s="17" t="str">
        <f t="shared" si="1"/>
        <v/>
      </c>
      <c r="Z44" s="3" t="s">
        <v>44</v>
      </c>
    </row>
    <row r="45">
      <c r="A45" s="13" t="s">
        <v>92</v>
      </c>
      <c r="B45" s="14" t="s">
        <v>874</v>
      </c>
      <c r="C45" s="11" t="s">
        <v>875</v>
      </c>
      <c r="D45" s="13" t="s">
        <v>876</v>
      </c>
      <c r="E45" s="11" t="s">
        <v>30</v>
      </c>
      <c r="F45" s="15">
        <v>57652.0</v>
      </c>
      <c r="G45" s="11" t="s">
        <v>31</v>
      </c>
      <c r="H45" s="18">
        <v>8.12E9</v>
      </c>
      <c r="I45" s="11">
        <v>-7.7875023</v>
      </c>
      <c r="J45" s="13">
        <v>110.9124297</v>
      </c>
      <c r="K45" s="16" t="s">
        <v>877</v>
      </c>
      <c r="L45" s="17">
        <f t="shared" si="1"/>
        <v>2090277.778</v>
      </c>
      <c r="M45" s="17">
        <f>150500000/72</f>
        <v>2090277.778</v>
      </c>
      <c r="Z45" s="9" t="s">
        <v>878</v>
      </c>
    </row>
    <row r="46">
      <c r="A46" s="13" t="s">
        <v>92</v>
      </c>
      <c r="B46" s="14" t="s">
        <v>879</v>
      </c>
      <c r="C46" s="11" t="s">
        <v>880</v>
      </c>
      <c r="D46" s="13" t="s">
        <v>881</v>
      </c>
      <c r="E46" s="11" t="s">
        <v>30</v>
      </c>
      <c r="F46" s="15">
        <v>57615.0</v>
      </c>
      <c r="G46" s="11" t="s">
        <v>31</v>
      </c>
      <c r="H46" s="18">
        <v>8.22E10</v>
      </c>
      <c r="I46" s="11">
        <v>-7.7997932</v>
      </c>
      <c r="J46" s="13">
        <v>110.9508047</v>
      </c>
      <c r="K46" s="16" t="s">
        <v>882</v>
      </c>
      <c r="L46" s="17">
        <f t="shared" si="1"/>
        <v>5806451.613</v>
      </c>
      <c r="M46" s="17">
        <f>360000000/62</f>
        <v>5806451.613</v>
      </c>
      <c r="Z46" s="9" t="s">
        <v>828</v>
      </c>
    </row>
    <row r="47">
      <c r="A47" s="13" t="s">
        <v>92</v>
      </c>
      <c r="B47" s="14" t="s">
        <v>883</v>
      </c>
      <c r="C47" s="11" t="s">
        <v>884</v>
      </c>
      <c r="D47" s="13" t="s">
        <v>885</v>
      </c>
      <c r="E47" s="11" t="s">
        <v>30</v>
      </c>
      <c r="F47" s="15">
        <v>57615.0</v>
      </c>
      <c r="G47" s="11" t="s">
        <v>31</v>
      </c>
      <c r="H47" s="18">
        <v>8.52E10</v>
      </c>
      <c r="I47" s="11">
        <v>-7.8209793</v>
      </c>
      <c r="J47" s="13">
        <v>110.9380252</v>
      </c>
      <c r="K47" s="16" t="s">
        <v>886</v>
      </c>
      <c r="L47" s="17" t="str">
        <f t="shared" si="1"/>
        <v/>
      </c>
      <c r="Z47" s="3" t="s">
        <v>44</v>
      </c>
    </row>
    <row r="48">
      <c r="A48" s="13" t="s">
        <v>92</v>
      </c>
      <c r="B48" s="14" t="s">
        <v>887</v>
      </c>
      <c r="C48" s="11" t="s">
        <v>888</v>
      </c>
      <c r="D48" s="13" t="s">
        <v>889</v>
      </c>
      <c r="E48" s="11" t="s">
        <v>30</v>
      </c>
      <c r="F48" s="15">
        <v>57615.0</v>
      </c>
      <c r="G48" s="11" t="s">
        <v>31</v>
      </c>
      <c r="H48" s="18">
        <v>8.13E10</v>
      </c>
      <c r="I48" s="11">
        <v>-7.8241611</v>
      </c>
      <c r="J48" s="13">
        <v>110.9479428</v>
      </c>
      <c r="K48" s="16" t="s">
        <v>890</v>
      </c>
      <c r="L48" s="17" t="str">
        <f t="shared" si="1"/>
        <v/>
      </c>
      <c r="Z48" s="3" t="s">
        <v>44</v>
      </c>
    </row>
    <row r="49">
      <c r="A49" s="13" t="s">
        <v>92</v>
      </c>
      <c r="B49" s="14" t="s">
        <v>891</v>
      </c>
      <c r="C49" s="11" t="s">
        <v>862</v>
      </c>
      <c r="D49" s="13" t="s">
        <v>863</v>
      </c>
      <c r="E49" s="11" t="s">
        <v>30</v>
      </c>
      <c r="F49" s="15">
        <v>57652.0</v>
      </c>
      <c r="G49" s="11" t="s">
        <v>31</v>
      </c>
      <c r="H49" s="18">
        <v>8.52E10</v>
      </c>
      <c r="I49" s="11">
        <v>-7.7827702</v>
      </c>
      <c r="J49" s="13">
        <v>110.9091655</v>
      </c>
      <c r="K49" s="16" t="s">
        <v>892</v>
      </c>
      <c r="L49" s="17" t="str">
        <f t="shared" si="1"/>
        <v/>
      </c>
      <c r="Z49" s="3" t="s">
        <v>44</v>
      </c>
    </row>
  </sheetData>
  <hyperlinks>
    <hyperlink r:id="rId1" ref="K2"/>
    <hyperlink r:id="rId2" ref="K3"/>
    <hyperlink r:id="rId3" ref="K4"/>
    <hyperlink r:id="rId4" ref="K5"/>
    <hyperlink r:id="rId5" ref="Z5"/>
    <hyperlink r:id="rId6" ref="K6"/>
    <hyperlink r:id="rId7" ref="Z6"/>
    <hyperlink r:id="rId8" ref="K7"/>
    <hyperlink r:id="rId9" ref="K8"/>
    <hyperlink r:id="rId10" ref="K9"/>
    <hyperlink r:id="rId11" ref="K10"/>
    <hyperlink r:id="rId12" ref="K11"/>
    <hyperlink r:id="rId13" ref="Z11"/>
    <hyperlink r:id="rId14" ref="K12"/>
    <hyperlink r:id="rId15" ref="Z12"/>
    <hyperlink r:id="rId16" ref="K13"/>
    <hyperlink r:id="rId17" ref="Z13"/>
    <hyperlink r:id="rId18" ref="K14"/>
    <hyperlink r:id="rId19" ref="K15"/>
    <hyperlink r:id="rId20" ref="K16"/>
    <hyperlink r:id="rId21" ref="K17"/>
    <hyperlink r:id="rId22" ref="K18"/>
    <hyperlink r:id="rId23" ref="Z18"/>
    <hyperlink r:id="rId24" ref="K19"/>
    <hyperlink r:id="rId25" ref="Z19"/>
    <hyperlink r:id="rId26" ref="K20"/>
    <hyperlink r:id="rId27" ref="K21"/>
    <hyperlink r:id="rId28" ref="K22"/>
    <hyperlink r:id="rId29" ref="K23"/>
    <hyperlink r:id="rId30" ref="Z23"/>
    <hyperlink r:id="rId31" ref="K24"/>
    <hyperlink r:id="rId32" ref="Z24"/>
    <hyperlink r:id="rId33" ref="K25"/>
    <hyperlink r:id="rId34" ref="K26"/>
    <hyperlink r:id="rId35" ref="K27"/>
    <hyperlink r:id="rId36" ref="K28"/>
    <hyperlink r:id="rId37" ref="K29"/>
    <hyperlink r:id="rId38" ref="Z29"/>
    <hyperlink r:id="rId39" ref="K30"/>
    <hyperlink r:id="rId40" ref="K31"/>
    <hyperlink r:id="rId41" ref="Z31"/>
    <hyperlink r:id="rId42" ref="K32"/>
    <hyperlink r:id="rId43" ref="Z32"/>
    <hyperlink r:id="rId44" ref="K33"/>
    <hyperlink r:id="rId45" ref="K34"/>
    <hyperlink r:id="rId46" ref="Z34"/>
    <hyperlink r:id="rId47" ref="K35"/>
    <hyperlink r:id="rId48" ref="K36"/>
    <hyperlink r:id="rId49" ref="Z36"/>
    <hyperlink r:id="rId50" ref="K37"/>
    <hyperlink r:id="rId51" ref="Z37"/>
    <hyperlink r:id="rId52" ref="K38"/>
    <hyperlink r:id="rId53" ref="K39"/>
    <hyperlink r:id="rId54" ref="K40"/>
    <hyperlink r:id="rId55" ref="Z40"/>
    <hyperlink r:id="rId56" ref="K41"/>
    <hyperlink r:id="rId57" ref="K42"/>
    <hyperlink r:id="rId58" ref="Z42"/>
    <hyperlink r:id="rId59" ref="K43"/>
    <hyperlink r:id="rId60" ref="Z43"/>
    <hyperlink r:id="rId61" ref="K44"/>
    <hyperlink r:id="rId62" ref="K45"/>
    <hyperlink r:id="rId63" ref="Z45"/>
    <hyperlink r:id="rId64" ref="K46"/>
    <hyperlink r:id="rId65" ref="Z46"/>
    <hyperlink r:id="rId66" ref="K47"/>
    <hyperlink r:id="rId67" ref="K48"/>
    <hyperlink r:id="rId68" ref="K49"/>
  </hyperlinks>
  <drawing r:id="rId6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0"/>
    <col customWidth="1" min="11" max="11" width="44.25"/>
  </cols>
  <sheetData>
    <row r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20" t="s">
        <v>26</v>
      </c>
      <c r="B2" s="20" t="s">
        <v>893</v>
      </c>
      <c r="C2" s="20" t="s">
        <v>894</v>
      </c>
      <c r="D2" s="20" t="s">
        <v>895</v>
      </c>
      <c r="E2" s="20" t="s">
        <v>30</v>
      </c>
      <c r="F2" s="5">
        <v>57316.0</v>
      </c>
      <c r="G2" s="20" t="s">
        <v>31</v>
      </c>
      <c r="H2" s="20" t="s">
        <v>32</v>
      </c>
      <c r="I2" s="5">
        <v>-7.5054012</v>
      </c>
      <c r="J2" s="5">
        <v>110.6210744</v>
      </c>
      <c r="K2" s="21" t="s">
        <v>896</v>
      </c>
      <c r="L2" s="23">
        <f t="shared" ref="L2:L43" si="1">IFERROR(MEDIAN(M2:Y2),"")</f>
        <v>1882075.472</v>
      </c>
      <c r="M2" s="8">
        <f>199500000/106</f>
        <v>1882075.472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 t="s">
        <v>897</v>
      </c>
    </row>
    <row r="3">
      <c r="A3" s="20" t="s">
        <v>26</v>
      </c>
      <c r="B3" s="20" t="s">
        <v>898</v>
      </c>
      <c r="C3" s="20" t="s">
        <v>899</v>
      </c>
      <c r="D3" s="20" t="s">
        <v>900</v>
      </c>
      <c r="E3" s="20" t="s">
        <v>30</v>
      </c>
      <c r="F3" s="5">
        <v>57316.0</v>
      </c>
      <c r="G3" s="20" t="s">
        <v>31</v>
      </c>
      <c r="H3" s="10">
        <v>8.56E10</v>
      </c>
      <c r="I3" s="5">
        <v>-7.5033959</v>
      </c>
      <c r="J3" s="5">
        <v>110.5825013</v>
      </c>
      <c r="K3" s="21" t="s">
        <v>901</v>
      </c>
      <c r="L3" s="23" t="str">
        <f t="shared" si="1"/>
        <v/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" t="s">
        <v>44</v>
      </c>
    </row>
    <row r="4">
      <c r="A4" s="20" t="s">
        <v>26</v>
      </c>
      <c r="B4" s="20" t="s">
        <v>902</v>
      </c>
      <c r="C4" s="20" t="s">
        <v>903</v>
      </c>
      <c r="D4" s="20" t="s">
        <v>904</v>
      </c>
      <c r="E4" s="20" t="s">
        <v>30</v>
      </c>
      <c r="F4" s="5">
        <v>57316.0</v>
      </c>
      <c r="G4" s="20" t="s">
        <v>31</v>
      </c>
      <c r="H4" s="20" t="s">
        <v>32</v>
      </c>
      <c r="I4" s="5">
        <v>-7.5123605</v>
      </c>
      <c r="J4" s="5">
        <v>110.5880322</v>
      </c>
      <c r="K4" s="21" t="s">
        <v>905</v>
      </c>
      <c r="L4" s="23" t="str">
        <f t="shared" si="1"/>
        <v/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 t="s">
        <v>44</v>
      </c>
    </row>
    <row r="5">
      <c r="A5" s="20" t="s">
        <v>26</v>
      </c>
      <c r="B5" s="20" t="s">
        <v>906</v>
      </c>
      <c r="C5" s="20" t="s">
        <v>907</v>
      </c>
      <c r="D5" s="20" t="s">
        <v>908</v>
      </c>
      <c r="E5" s="20" t="s">
        <v>30</v>
      </c>
      <c r="F5" s="5">
        <v>57384.0</v>
      </c>
      <c r="G5" s="20" t="s">
        <v>31</v>
      </c>
      <c r="H5" s="20" t="s">
        <v>32</v>
      </c>
      <c r="I5" s="5">
        <v>-7.3776398</v>
      </c>
      <c r="J5" s="5">
        <v>110.7784178</v>
      </c>
      <c r="K5" s="21" t="s">
        <v>909</v>
      </c>
      <c r="L5" s="23" t="str">
        <f t="shared" si="1"/>
        <v/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" t="s">
        <v>44</v>
      </c>
    </row>
    <row r="6">
      <c r="A6" s="20" t="s">
        <v>92</v>
      </c>
      <c r="B6" s="20" t="s">
        <v>910</v>
      </c>
      <c r="C6" s="20" t="s">
        <v>911</v>
      </c>
      <c r="D6" s="20" t="s">
        <v>912</v>
      </c>
      <c r="E6" s="20" t="s">
        <v>30</v>
      </c>
      <c r="F6" s="5">
        <v>57313.0</v>
      </c>
      <c r="G6" s="20" t="s">
        <v>31</v>
      </c>
      <c r="H6" s="10">
        <v>8.13E10</v>
      </c>
      <c r="I6" s="5">
        <v>-7.5339387</v>
      </c>
      <c r="J6" s="5">
        <v>110.6076143</v>
      </c>
      <c r="K6" s="21" t="s">
        <v>913</v>
      </c>
      <c r="L6" s="23" t="str">
        <f t="shared" si="1"/>
        <v/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" t="s">
        <v>44</v>
      </c>
    </row>
    <row r="7">
      <c r="A7" s="20" t="s">
        <v>26</v>
      </c>
      <c r="B7" s="20" t="s">
        <v>914</v>
      </c>
      <c r="C7" s="20" t="s">
        <v>915</v>
      </c>
      <c r="D7" s="20" t="s">
        <v>916</v>
      </c>
      <c r="E7" s="20" t="s">
        <v>30</v>
      </c>
      <c r="F7" s="5">
        <v>57315.0</v>
      </c>
      <c r="G7" s="20" t="s">
        <v>31</v>
      </c>
      <c r="H7" s="10">
        <v>8.18E10</v>
      </c>
      <c r="I7" s="5">
        <v>-7.5156707</v>
      </c>
      <c r="J7" s="5">
        <v>110.5821978</v>
      </c>
      <c r="K7" s="21" t="s">
        <v>917</v>
      </c>
      <c r="L7" s="23" t="str">
        <f t="shared" si="1"/>
        <v/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3" t="s">
        <v>44</v>
      </c>
    </row>
    <row r="8">
      <c r="A8" s="20" t="s">
        <v>26</v>
      </c>
      <c r="B8" s="20" t="s">
        <v>918</v>
      </c>
      <c r="C8" s="20" t="s">
        <v>919</v>
      </c>
      <c r="D8" s="20" t="s">
        <v>920</v>
      </c>
      <c r="E8" s="20" t="s">
        <v>30</v>
      </c>
      <c r="F8" s="5">
        <v>57314.0</v>
      </c>
      <c r="G8" s="20" t="s">
        <v>31</v>
      </c>
      <c r="H8" s="10">
        <v>8.13E10</v>
      </c>
      <c r="I8" s="5">
        <v>-7.5000252</v>
      </c>
      <c r="J8" s="5">
        <v>110.594736</v>
      </c>
      <c r="K8" s="21" t="s">
        <v>921</v>
      </c>
      <c r="L8" s="23">
        <f t="shared" si="1"/>
        <v>4621848.739</v>
      </c>
      <c r="M8" s="8">
        <f>246000000/88</f>
        <v>2795454.545</v>
      </c>
      <c r="N8" s="8">
        <f>246000000/45</f>
        <v>5466666.667</v>
      </c>
      <c r="O8" s="8">
        <f>550000000/119</f>
        <v>4621848.739</v>
      </c>
      <c r="P8" s="8"/>
      <c r="Q8" s="8"/>
      <c r="R8" s="8"/>
      <c r="S8" s="8"/>
      <c r="T8" s="8"/>
      <c r="U8" s="8"/>
      <c r="V8" s="8"/>
      <c r="W8" s="8"/>
      <c r="X8" s="8"/>
      <c r="Y8" s="8"/>
      <c r="Z8" s="9" t="s">
        <v>922</v>
      </c>
    </row>
    <row r="9">
      <c r="A9" s="20" t="s">
        <v>26</v>
      </c>
      <c r="B9" s="20" t="s">
        <v>923</v>
      </c>
      <c r="C9" s="20" t="s">
        <v>924</v>
      </c>
      <c r="D9" s="20" t="s">
        <v>925</v>
      </c>
      <c r="E9" s="20" t="s">
        <v>30</v>
      </c>
      <c r="F9" s="5">
        <v>57314.0</v>
      </c>
      <c r="G9" s="20" t="s">
        <v>31</v>
      </c>
      <c r="H9" s="10">
        <v>8.13E10</v>
      </c>
      <c r="I9" s="5">
        <v>-7.5090839</v>
      </c>
      <c r="J9" s="5">
        <v>110.5986599</v>
      </c>
      <c r="K9" s="21" t="s">
        <v>926</v>
      </c>
      <c r="L9" s="23" t="str">
        <f t="shared" si="1"/>
        <v/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3" t="s">
        <v>44</v>
      </c>
    </row>
    <row r="10">
      <c r="A10" s="20" t="s">
        <v>26</v>
      </c>
      <c r="B10" s="20" t="s">
        <v>927</v>
      </c>
      <c r="C10" s="20" t="s">
        <v>928</v>
      </c>
      <c r="D10" s="20" t="s">
        <v>929</v>
      </c>
      <c r="E10" s="20" t="s">
        <v>30</v>
      </c>
      <c r="F10" s="5">
        <v>57362.0</v>
      </c>
      <c r="G10" s="20" t="s">
        <v>31</v>
      </c>
      <c r="H10" s="20" t="s">
        <v>32</v>
      </c>
      <c r="I10" s="5">
        <v>-7.524998</v>
      </c>
      <c r="J10" s="5">
        <v>110.5493669</v>
      </c>
      <c r="K10" s="21" t="s">
        <v>930</v>
      </c>
      <c r="L10" s="23" t="str">
        <f t="shared" si="1"/>
        <v/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3" t="s">
        <v>44</v>
      </c>
    </row>
    <row r="11">
      <c r="A11" s="20" t="s">
        <v>92</v>
      </c>
      <c r="B11" s="20" t="s">
        <v>931</v>
      </c>
      <c r="C11" s="20" t="s">
        <v>932</v>
      </c>
      <c r="D11" s="20" t="s">
        <v>933</v>
      </c>
      <c r="E11" s="20" t="s">
        <v>30</v>
      </c>
      <c r="F11" s="5">
        <v>57312.0</v>
      </c>
      <c r="G11" s="20" t="s">
        <v>31</v>
      </c>
      <c r="H11" s="10">
        <v>8.57E10</v>
      </c>
      <c r="I11" s="5">
        <v>-7.5149331</v>
      </c>
      <c r="J11" s="5">
        <v>110.6001035</v>
      </c>
      <c r="K11" s="21" t="s">
        <v>934</v>
      </c>
      <c r="L11" s="23">
        <f t="shared" si="1"/>
        <v>5416666.667</v>
      </c>
      <c r="M11" s="8">
        <f>246000000/45</f>
        <v>5466666.667</v>
      </c>
      <c r="N11" s="8">
        <f>550000000/119</f>
        <v>4621848.739</v>
      </c>
      <c r="O11" s="8">
        <f>195000000/36</f>
        <v>5416666.667</v>
      </c>
      <c r="P11" s="8">
        <f>166000000/30</f>
        <v>5533333.333</v>
      </c>
      <c r="Q11" s="8">
        <f>450000000/90</f>
        <v>5000000</v>
      </c>
      <c r="R11" s="8"/>
      <c r="S11" s="8"/>
      <c r="T11" s="8"/>
      <c r="U11" s="8"/>
      <c r="V11" s="8"/>
      <c r="W11" s="8"/>
      <c r="X11" s="8"/>
      <c r="Y11" s="8"/>
      <c r="Z11" s="9" t="s">
        <v>922</v>
      </c>
    </row>
    <row r="12">
      <c r="A12" s="20" t="s">
        <v>26</v>
      </c>
      <c r="B12" s="20" t="s">
        <v>935</v>
      </c>
      <c r="C12" s="20" t="s">
        <v>936</v>
      </c>
      <c r="D12" s="20" t="s">
        <v>937</v>
      </c>
      <c r="E12" s="20" t="s">
        <v>30</v>
      </c>
      <c r="F12" s="5">
        <v>57312.0</v>
      </c>
      <c r="G12" s="20" t="s">
        <v>31</v>
      </c>
      <c r="H12" s="20" t="s">
        <v>32</v>
      </c>
      <c r="I12" s="5">
        <v>-7.5336156</v>
      </c>
      <c r="J12" s="5">
        <v>110.605121</v>
      </c>
      <c r="K12" s="21" t="s">
        <v>938</v>
      </c>
      <c r="L12" s="23" t="str">
        <f t="shared" si="1"/>
        <v/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3" t="s">
        <v>44</v>
      </c>
    </row>
    <row r="13">
      <c r="A13" s="20" t="s">
        <v>26</v>
      </c>
      <c r="B13" s="20" t="s">
        <v>939</v>
      </c>
      <c r="C13" s="20" t="s">
        <v>940</v>
      </c>
      <c r="D13" s="20" t="s">
        <v>941</v>
      </c>
      <c r="E13" s="20" t="s">
        <v>30</v>
      </c>
      <c r="F13" s="5">
        <v>57316.0</v>
      </c>
      <c r="G13" s="20" t="s">
        <v>31</v>
      </c>
      <c r="H13" s="10">
        <v>8.22E10</v>
      </c>
      <c r="I13" s="5">
        <v>-7.4824561</v>
      </c>
      <c r="J13" s="5">
        <v>110.5696916</v>
      </c>
      <c r="K13" s="21" t="s">
        <v>942</v>
      </c>
      <c r="L13" s="23" t="str">
        <f t="shared" si="1"/>
        <v/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3" t="s">
        <v>44</v>
      </c>
    </row>
    <row r="14">
      <c r="A14" s="20" t="s">
        <v>26</v>
      </c>
      <c r="B14" s="20" t="s">
        <v>943</v>
      </c>
      <c r="C14" s="20" t="s">
        <v>944</v>
      </c>
      <c r="D14" s="20" t="s">
        <v>945</v>
      </c>
      <c r="E14" s="20" t="s">
        <v>30</v>
      </c>
      <c r="F14" s="5">
        <v>57312.0</v>
      </c>
      <c r="G14" s="20" t="s">
        <v>31</v>
      </c>
      <c r="H14" s="20" t="s">
        <v>32</v>
      </c>
      <c r="I14" s="5">
        <v>-7.5148387</v>
      </c>
      <c r="J14" s="5">
        <v>110.6091798</v>
      </c>
      <c r="K14" s="21" t="s">
        <v>946</v>
      </c>
      <c r="L14" s="23" t="str">
        <f t="shared" si="1"/>
        <v/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3" t="s">
        <v>44</v>
      </c>
    </row>
    <row r="15">
      <c r="A15" s="20" t="s">
        <v>26</v>
      </c>
      <c r="B15" s="20" t="s">
        <v>947</v>
      </c>
      <c r="C15" s="20" t="s">
        <v>948</v>
      </c>
      <c r="D15" s="20" t="s">
        <v>949</v>
      </c>
      <c r="E15" s="20" t="s">
        <v>30</v>
      </c>
      <c r="F15" s="5">
        <v>57312.0</v>
      </c>
      <c r="G15" s="20" t="s">
        <v>31</v>
      </c>
      <c r="H15" s="20" t="s">
        <v>32</v>
      </c>
      <c r="I15" s="5">
        <v>-7.5205775</v>
      </c>
      <c r="J15" s="5">
        <v>110.6119607</v>
      </c>
      <c r="K15" s="21" t="s">
        <v>950</v>
      </c>
      <c r="L15" s="23" t="str">
        <f t="shared" si="1"/>
        <v/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3" t="s">
        <v>44</v>
      </c>
    </row>
    <row r="16">
      <c r="A16" s="20" t="s">
        <v>92</v>
      </c>
      <c r="B16" s="20" t="s">
        <v>951</v>
      </c>
      <c r="C16" s="20" t="s">
        <v>952</v>
      </c>
      <c r="D16" s="20" t="s">
        <v>953</v>
      </c>
      <c r="E16" s="20" t="s">
        <v>30</v>
      </c>
      <c r="F16" s="5">
        <v>57311.0</v>
      </c>
      <c r="G16" s="20" t="s">
        <v>31</v>
      </c>
      <c r="H16" s="10">
        <v>8.59E10</v>
      </c>
      <c r="I16" s="5">
        <v>-7.5416763</v>
      </c>
      <c r="J16" s="5">
        <v>110.6075641</v>
      </c>
      <c r="K16" s="21" t="s">
        <v>954</v>
      </c>
      <c r="L16" s="23" t="str">
        <f t="shared" si="1"/>
        <v/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" t="s">
        <v>44</v>
      </c>
    </row>
    <row r="17">
      <c r="A17" s="20" t="s">
        <v>26</v>
      </c>
      <c r="B17" s="20" t="s">
        <v>955</v>
      </c>
      <c r="C17" s="20" t="s">
        <v>956</v>
      </c>
      <c r="D17" s="20" t="s">
        <v>912</v>
      </c>
      <c r="E17" s="20" t="s">
        <v>30</v>
      </c>
      <c r="F17" s="5">
        <v>57312.0</v>
      </c>
      <c r="G17" s="20" t="s">
        <v>31</v>
      </c>
      <c r="H17" s="20" t="s">
        <v>32</v>
      </c>
      <c r="I17" s="5">
        <v>-7.5218312</v>
      </c>
      <c r="J17" s="5">
        <v>110.6076868</v>
      </c>
      <c r="K17" s="21" t="s">
        <v>957</v>
      </c>
      <c r="L17" s="23">
        <f t="shared" si="1"/>
        <v>5416666.667</v>
      </c>
      <c r="M17" s="8">
        <f>246000000/45</f>
        <v>5466666.667</v>
      </c>
      <c r="N17" s="8">
        <f>550000000/119</f>
        <v>4621848.739</v>
      </c>
      <c r="O17" s="8">
        <f>195000000/36</f>
        <v>5416666.667</v>
      </c>
      <c r="P17" s="8">
        <f>166000000/30</f>
        <v>5533333.333</v>
      </c>
      <c r="Q17" s="8">
        <f>450000000/90</f>
        <v>5000000</v>
      </c>
      <c r="R17" s="8"/>
      <c r="S17" s="8"/>
      <c r="T17" s="8"/>
      <c r="U17" s="8"/>
      <c r="V17" s="8"/>
      <c r="W17" s="8"/>
      <c r="X17" s="8"/>
      <c r="Y17" s="8"/>
      <c r="Z17" s="3" t="s">
        <v>958</v>
      </c>
    </row>
    <row r="18">
      <c r="A18" s="20" t="s">
        <v>92</v>
      </c>
      <c r="B18" s="20" t="s">
        <v>959</v>
      </c>
      <c r="C18" s="20" t="s">
        <v>960</v>
      </c>
      <c r="D18" s="20" t="s">
        <v>961</v>
      </c>
      <c r="E18" s="20" t="s">
        <v>30</v>
      </c>
      <c r="F18" s="5">
        <v>57352.0</v>
      </c>
      <c r="G18" s="20" t="s">
        <v>31</v>
      </c>
      <c r="H18" s="10">
        <v>8.97E10</v>
      </c>
      <c r="I18" s="5">
        <v>-7.4952088</v>
      </c>
      <c r="J18" s="5">
        <v>110.5802649</v>
      </c>
      <c r="K18" s="21" t="s">
        <v>962</v>
      </c>
      <c r="L18" s="23" t="str">
        <f t="shared" si="1"/>
        <v/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3" t="s">
        <v>44</v>
      </c>
    </row>
    <row r="19">
      <c r="A19" s="20" t="s">
        <v>26</v>
      </c>
      <c r="B19" s="20" t="s">
        <v>963</v>
      </c>
      <c r="C19" s="20" t="s">
        <v>964</v>
      </c>
      <c r="D19" s="20" t="s">
        <v>965</v>
      </c>
      <c r="E19" s="20" t="s">
        <v>30</v>
      </c>
      <c r="F19" s="5">
        <v>57381.0</v>
      </c>
      <c r="G19" s="20" t="s">
        <v>31</v>
      </c>
      <c r="H19" s="20" t="s">
        <v>32</v>
      </c>
      <c r="I19" s="5">
        <v>-7.3538757</v>
      </c>
      <c r="J19" s="5">
        <v>110.6371619</v>
      </c>
      <c r="K19" s="21" t="s">
        <v>966</v>
      </c>
      <c r="L19" s="23">
        <f t="shared" si="1"/>
        <v>2800000</v>
      </c>
      <c r="M19" s="8">
        <f t="shared" ref="M19:N19" si="2">168000000/60</f>
        <v>2800000</v>
      </c>
      <c r="N19" s="8">
        <f t="shared" si="2"/>
        <v>2800000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 t="s">
        <v>967</v>
      </c>
    </row>
    <row r="20">
      <c r="A20" s="20" t="s">
        <v>26</v>
      </c>
      <c r="B20" s="20" t="s">
        <v>968</v>
      </c>
      <c r="C20" s="20" t="s">
        <v>969</v>
      </c>
      <c r="D20" s="20" t="s">
        <v>916</v>
      </c>
      <c r="E20" s="20" t="s">
        <v>30</v>
      </c>
      <c r="F20" s="5">
        <v>57315.0</v>
      </c>
      <c r="G20" s="20" t="s">
        <v>31</v>
      </c>
      <c r="H20" s="20" t="s">
        <v>32</v>
      </c>
      <c r="I20" s="5">
        <v>-7.5179142</v>
      </c>
      <c r="J20" s="5">
        <v>110.5908101</v>
      </c>
      <c r="K20" s="21" t="s">
        <v>970</v>
      </c>
      <c r="L20" s="23" t="str">
        <f t="shared" si="1"/>
        <v/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3" t="s">
        <v>44</v>
      </c>
    </row>
    <row r="21">
      <c r="A21" s="20" t="s">
        <v>26</v>
      </c>
      <c r="B21" s="20" t="s">
        <v>971</v>
      </c>
      <c r="C21" s="20" t="s">
        <v>972</v>
      </c>
      <c r="D21" s="20" t="s">
        <v>973</v>
      </c>
      <c r="E21" s="20" t="s">
        <v>30</v>
      </c>
      <c r="F21" s="5">
        <v>57311.0</v>
      </c>
      <c r="G21" s="20" t="s">
        <v>31</v>
      </c>
      <c r="H21" s="20" t="s">
        <v>32</v>
      </c>
      <c r="I21" s="5">
        <v>-7.5446868</v>
      </c>
      <c r="J21" s="5">
        <v>110.6034072</v>
      </c>
      <c r="K21" s="21" t="s">
        <v>974</v>
      </c>
      <c r="L21" s="23" t="str">
        <f t="shared" si="1"/>
        <v/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3" t="s">
        <v>44</v>
      </c>
    </row>
    <row r="22">
      <c r="A22" s="20" t="s">
        <v>26</v>
      </c>
      <c r="B22" s="20" t="s">
        <v>975</v>
      </c>
      <c r="C22" s="20" t="s">
        <v>976</v>
      </c>
      <c r="D22" s="20" t="s">
        <v>977</v>
      </c>
      <c r="E22" s="20" t="s">
        <v>30</v>
      </c>
      <c r="F22" s="5">
        <v>57373.0</v>
      </c>
      <c r="G22" s="20" t="s">
        <v>31</v>
      </c>
      <c r="H22" s="20" t="s">
        <v>32</v>
      </c>
      <c r="I22" s="5">
        <v>-7.5121456</v>
      </c>
      <c r="J22" s="5">
        <v>110.6930824</v>
      </c>
      <c r="K22" s="21" t="s">
        <v>978</v>
      </c>
      <c r="L22" s="23" t="str">
        <f t="shared" si="1"/>
        <v/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" t="s">
        <v>44</v>
      </c>
    </row>
    <row r="23">
      <c r="A23" s="20" t="s">
        <v>26</v>
      </c>
      <c r="B23" s="20" t="s">
        <v>979</v>
      </c>
      <c r="C23" s="20" t="s">
        <v>980</v>
      </c>
      <c r="D23" s="20" t="s">
        <v>981</v>
      </c>
      <c r="E23" s="20" t="s">
        <v>30</v>
      </c>
      <c r="F23" s="5">
        <v>57322.0</v>
      </c>
      <c r="G23" s="20" t="s">
        <v>31</v>
      </c>
      <c r="H23" s="20" t="s">
        <v>32</v>
      </c>
      <c r="I23" s="5">
        <v>-7.5424111</v>
      </c>
      <c r="J23" s="5">
        <v>110.6372025</v>
      </c>
      <c r="K23" s="21" t="s">
        <v>982</v>
      </c>
      <c r="L23" s="23">
        <f t="shared" si="1"/>
        <v>3916666.667</v>
      </c>
      <c r="M23" s="8">
        <f>235000000/60</f>
        <v>3916666.667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 t="s">
        <v>983</v>
      </c>
    </row>
    <row r="24">
      <c r="A24" s="20" t="s">
        <v>26</v>
      </c>
      <c r="B24" s="20" t="s">
        <v>984</v>
      </c>
      <c r="C24" s="20" t="s">
        <v>985</v>
      </c>
      <c r="D24" s="20" t="s">
        <v>986</v>
      </c>
      <c r="E24" s="20" t="s">
        <v>30</v>
      </c>
      <c r="F24" s="5">
        <v>57312.0</v>
      </c>
      <c r="G24" s="20" t="s">
        <v>31</v>
      </c>
      <c r="H24" s="20" t="s">
        <v>32</v>
      </c>
      <c r="I24" s="5">
        <v>-7.5331379</v>
      </c>
      <c r="J24" s="5">
        <v>110.6049428</v>
      </c>
      <c r="K24" s="21" t="s">
        <v>987</v>
      </c>
      <c r="L24" s="23" t="str">
        <f t="shared" si="1"/>
        <v/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3" t="s">
        <v>44</v>
      </c>
    </row>
    <row r="25">
      <c r="A25" s="20" t="s">
        <v>26</v>
      </c>
      <c r="B25" s="20" t="s">
        <v>988</v>
      </c>
      <c r="C25" s="20" t="s">
        <v>989</v>
      </c>
      <c r="D25" s="20" t="s">
        <v>990</v>
      </c>
      <c r="E25" s="20" t="s">
        <v>30</v>
      </c>
      <c r="F25" s="5">
        <v>57315.0</v>
      </c>
      <c r="G25" s="20" t="s">
        <v>31</v>
      </c>
      <c r="H25" s="20" t="s">
        <v>32</v>
      </c>
      <c r="I25" s="5">
        <v>-7.5291364</v>
      </c>
      <c r="J25" s="5">
        <v>110.5757228</v>
      </c>
      <c r="K25" s="21" t="s">
        <v>991</v>
      </c>
      <c r="L25" s="23">
        <f t="shared" si="1"/>
        <v>1750000</v>
      </c>
      <c r="M25" s="8">
        <f>350000000/200</f>
        <v>1750000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 t="s">
        <v>992</v>
      </c>
    </row>
    <row r="26">
      <c r="A26" s="20" t="s">
        <v>92</v>
      </c>
      <c r="B26" s="20" t="s">
        <v>993</v>
      </c>
      <c r="C26" s="20" t="s">
        <v>994</v>
      </c>
      <c r="D26" s="20" t="s">
        <v>995</v>
      </c>
      <c r="E26" s="20" t="s">
        <v>30</v>
      </c>
      <c r="F26" s="5">
        <v>57315.0</v>
      </c>
      <c r="G26" s="20" t="s">
        <v>31</v>
      </c>
      <c r="H26" s="20" t="s">
        <v>32</v>
      </c>
      <c r="I26" s="5">
        <v>-7.5262211</v>
      </c>
      <c r="J26" s="5">
        <v>110.5743959</v>
      </c>
      <c r="K26" s="21" t="s">
        <v>996</v>
      </c>
      <c r="L26" s="23" t="str">
        <f t="shared" si="1"/>
        <v/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3" t="s">
        <v>44</v>
      </c>
    </row>
    <row r="27">
      <c r="A27" s="20" t="s">
        <v>26</v>
      </c>
      <c r="B27" s="20" t="s">
        <v>997</v>
      </c>
      <c r="C27" s="20" t="s">
        <v>998</v>
      </c>
      <c r="D27" s="20" t="s">
        <v>999</v>
      </c>
      <c r="E27" s="20" t="s">
        <v>30</v>
      </c>
      <c r="F27" s="5">
        <v>57322.0</v>
      </c>
      <c r="G27" s="20" t="s">
        <v>31</v>
      </c>
      <c r="H27" s="10">
        <v>8.19E9</v>
      </c>
      <c r="I27" s="5">
        <v>-7.5402131</v>
      </c>
      <c r="J27" s="5">
        <v>110.6113695</v>
      </c>
      <c r="K27" s="21" t="s">
        <v>1000</v>
      </c>
      <c r="L27" s="23" t="str">
        <f t="shared" si="1"/>
        <v/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" t="s">
        <v>44</v>
      </c>
    </row>
    <row r="28">
      <c r="A28" s="20" t="s">
        <v>26</v>
      </c>
      <c r="B28" s="20" t="s">
        <v>1001</v>
      </c>
      <c r="C28" s="20" t="s">
        <v>1002</v>
      </c>
      <c r="D28" s="20" t="s">
        <v>1003</v>
      </c>
      <c r="E28" s="20" t="s">
        <v>30</v>
      </c>
      <c r="F28" s="5">
        <v>57373.0</v>
      </c>
      <c r="G28" s="20" t="s">
        <v>31</v>
      </c>
      <c r="H28" s="20" t="s">
        <v>32</v>
      </c>
      <c r="I28" s="5">
        <v>-7.559716</v>
      </c>
      <c r="J28" s="5">
        <v>110.6745851</v>
      </c>
      <c r="K28" s="21" t="s">
        <v>1004</v>
      </c>
      <c r="L28" s="23" t="str">
        <f t="shared" si="1"/>
        <v/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3" t="s">
        <v>44</v>
      </c>
    </row>
    <row r="29">
      <c r="A29" s="20" t="s">
        <v>26</v>
      </c>
      <c r="B29" s="20" t="s">
        <v>1005</v>
      </c>
      <c r="C29" s="20" t="s">
        <v>1006</v>
      </c>
      <c r="D29" s="20" t="s">
        <v>1007</v>
      </c>
      <c r="E29" s="20" t="s">
        <v>30</v>
      </c>
      <c r="F29" s="5">
        <v>57373.0</v>
      </c>
      <c r="G29" s="20" t="s">
        <v>31</v>
      </c>
      <c r="H29" s="20" t="s">
        <v>32</v>
      </c>
      <c r="I29" s="5">
        <v>-7.5323021</v>
      </c>
      <c r="J29" s="5">
        <v>110.6797909</v>
      </c>
      <c r="K29" s="21" t="s">
        <v>1008</v>
      </c>
      <c r="L29" s="23">
        <f t="shared" si="1"/>
        <v>4326923.077</v>
      </c>
      <c r="M29" s="8">
        <f>450000000/104</f>
        <v>4326923.077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 t="s">
        <v>1009</v>
      </c>
    </row>
    <row r="30">
      <c r="A30" s="20" t="s">
        <v>26</v>
      </c>
      <c r="B30" s="20" t="s">
        <v>1010</v>
      </c>
      <c r="C30" s="20" t="s">
        <v>1011</v>
      </c>
      <c r="D30" s="20" t="s">
        <v>1012</v>
      </c>
      <c r="E30" s="20" t="s">
        <v>30</v>
      </c>
      <c r="F30" s="5">
        <v>57373.0</v>
      </c>
      <c r="G30" s="20" t="s">
        <v>31</v>
      </c>
      <c r="H30" s="20" t="s">
        <v>32</v>
      </c>
      <c r="I30" s="5">
        <v>-7.5366885</v>
      </c>
      <c r="J30" s="5">
        <v>110.6767369</v>
      </c>
      <c r="K30" s="21" t="s">
        <v>1013</v>
      </c>
      <c r="L30" s="23" t="str">
        <f t="shared" si="1"/>
        <v/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3" t="s">
        <v>44</v>
      </c>
    </row>
    <row r="31">
      <c r="A31" s="20" t="s">
        <v>26</v>
      </c>
      <c r="B31" s="20" t="s">
        <v>1014</v>
      </c>
      <c r="C31" s="20" t="s">
        <v>1015</v>
      </c>
      <c r="D31" s="20" t="s">
        <v>1016</v>
      </c>
      <c r="E31" s="20" t="s">
        <v>30</v>
      </c>
      <c r="F31" s="5">
        <v>57311.0</v>
      </c>
      <c r="G31" s="20" t="s">
        <v>31</v>
      </c>
      <c r="H31" s="20" t="s">
        <v>32</v>
      </c>
      <c r="I31" s="5">
        <v>-7.5389035</v>
      </c>
      <c r="J31" s="5">
        <v>110.6093789</v>
      </c>
      <c r="K31" s="21" t="s">
        <v>1017</v>
      </c>
      <c r="L31" s="23" t="str">
        <f t="shared" si="1"/>
        <v/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3" t="s">
        <v>44</v>
      </c>
    </row>
    <row r="32">
      <c r="A32" s="20" t="s">
        <v>92</v>
      </c>
      <c r="B32" s="20" t="s">
        <v>1018</v>
      </c>
      <c r="C32" s="20" t="s">
        <v>1019</v>
      </c>
      <c r="D32" s="20" t="s">
        <v>995</v>
      </c>
      <c r="E32" s="20" t="s">
        <v>30</v>
      </c>
      <c r="F32" s="5">
        <v>57315.0</v>
      </c>
      <c r="G32" s="20" t="s">
        <v>31</v>
      </c>
      <c r="H32" s="20" t="s">
        <v>32</v>
      </c>
      <c r="I32" s="5">
        <v>-7.51928</v>
      </c>
      <c r="J32" s="5">
        <v>110.5733889</v>
      </c>
      <c r="K32" s="21" t="s">
        <v>1020</v>
      </c>
      <c r="L32" s="23" t="str">
        <f t="shared" si="1"/>
        <v/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3" t="s">
        <v>44</v>
      </c>
    </row>
    <row r="33">
      <c r="A33" s="20" t="s">
        <v>92</v>
      </c>
      <c r="B33" s="20" t="s">
        <v>1021</v>
      </c>
      <c r="C33" s="20" t="s">
        <v>1022</v>
      </c>
      <c r="D33" s="20" t="s">
        <v>1023</v>
      </c>
      <c r="E33" s="20" t="s">
        <v>30</v>
      </c>
      <c r="F33" s="5">
        <v>56315.0</v>
      </c>
      <c r="G33" s="20" t="s">
        <v>31</v>
      </c>
      <c r="H33" s="20" t="s">
        <v>32</v>
      </c>
      <c r="I33" s="5">
        <v>-7.5210977</v>
      </c>
      <c r="J33" s="5">
        <v>110.5828233</v>
      </c>
      <c r="K33" s="21" t="s">
        <v>1024</v>
      </c>
      <c r="L33" s="23" t="str">
        <f t="shared" si="1"/>
        <v/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3" t="s">
        <v>44</v>
      </c>
    </row>
    <row r="34">
      <c r="A34" s="20" t="s">
        <v>92</v>
      </c>
      <c r="B34" s="20" t="s">
        <v>1025</v>
      </c>
      <c r="C34" s="20" t="s">
        <v>1026</v>
      </c>
      <c r="D34" s="20" t="s">
        <v>1027</v>
      </c>
      <c r="E34" s="20" t="s">
        <v>30</v>
      </c>
      <c r="F34" s="5">
        <v>57313.0</v>
      </c>
      <c r="G34" s="20" t="s">
        <v>31</v>
      </c>
      <c r="H34" s="20" t="s">
        <v>32</v>
      </c>
      <c r="I34" s="5">
        <v>-7.5191535</v>
      </c>
      <c r="J34" s="5">
        <v>110.5948298</v>
      </c>
      <c r="K34" s="21" t="s">
        <v>1028</v>
      </c>
      <c r="L34" s="23" t="str">
        <f t="shared" si="1"/>
        <v/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3" t="s">
        <v>44</v>
      </c>
    </row>
    <row r="35">
      <c r="A35" s="20" t="s">
        <v>92</v>
      </c>
      <c r="B35" s="20" t="s">
        <v>1029</v>
      </c>
      <c r="C35" s="20" t="s">
        <v>1030</v>
      </c>
      <c r="D35" s="20" t="s">
        <v>1031</v>
      </c>
      <c r="E35" s="20" t="s">
        <v>30</v>
      </c>
      <c r="F35" s="5">
        <v>57381.0</v>
      </c>
      <c r="G35" s="20" t="s">
        <v>31</v>
      </c>
      <c r="H35" s="10">
        <v>8.75E10</v>
      </c>
      <c r="I35" s="5">
        <v>-7.3553446</v>
      </c>
      <c r="J35" s="5">
        <v>110.6413892</v>
      </c>
      <c r="K35" s="21" t="s">
        <v>1032</v>
      </c>
      <c r="L35" s="23" t="str">
        <f t="shared" si="1"/>
        <v/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3" t="s">
        <v>44</v>
      </c>
    </row>
    <row r="36">
      <c r="A36" s="20" t="s">
        <v>26</v>
      </c>
      <c r="B36" s="20" t="s">
        <v>1033</v>
      </c>
      <c r="C36" s="20" t="s">
        <v>1034</v>
      </c>
      <c r="D36" s="20" t="s">
        <v>1035</v>
      </c>
      <c r="E36" s="20" t="s">
        <v>30</v>
      </c>
      <c r="F36" s="5">
        <v>57384.0</v>
      </c>
      <c r="G36" s="20" t="s">
        <v>31</v>
      </c>
      <c r="H36" s="10">
        <v>8.13E10</v>
      </c>
      <c r="I36" s="5">
        <v>-7.3685039</v>
      </c>
      <c r="J36" s="5">
        <v>110.7710189</v>
      </c>
      <c r="K36" s="21" t="s">
        <v>1036</v>
      </c>
      <c r="L36" s="23" t="str">
        <f t="shared" si="1"/>
        <v/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3" t="s">
        <v>44</v>
      </c>
    </row>
    <row r="37">
      <c r="A37" s="20" t="s">
        <v>26</v>
      </c>
      <c r="B37" s="20" t="s">
        <v>1037</v>
      </c>
      <c r="C37" s="20" t="s">
        <v>1038</v>
      </c>
      <c r="D37" s="20" t="s">
        <v>1039</v>
      </c>
      <c r="E37" s="20" t="s">
        <v>30</v>
      </c>
      <c r="F37" s="5">
        <v>57316.0</v>
      </c>
      <c r="G37" s="20" t="s">
        <v>31</v>
      </c>
      <c r="H37" s="10">
        <v>8.17E8</v>
      </c>
      <c r="I37" s="5">
        <v>-7.4763499</v>
      </c>
      <c r="J37" s="5">
        <v>110.5644892</v>
      </c>
      <c r="K37" s="21" t="s">
        <v>1040</v>
      </c>
      <c r="L37" s="23" t="str">
        <f t="shared" si="1"/>
        <v/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3" t="s">
        <v>44</v>
      </c>
    </row>
    <row r="38">
      <c r="A38" s="20" t="s">
        <v>26</v>
      </c>
      <c r="B38" s="20" t="s">
        <v>1041</v>
      </c>
      <c r="C38" s="20" t="s">
        <v>1042</v>
      </c>
      <c r="D38" s="20" t="s">
        <v>1043</v>
      </c>
      <c r="E38" s="20" t="s">
        <v>30</v>
      </c>
      <c r="F38" s="5">
        <v>57316.0</v>
      </c>
      <c r="G38" s="20" t="s">
        <v>31</v>
      </c>
      <c r="H38" s="20" t="s">
        <v>32</v>
      </c>
      <c r="I38" s="5">
        <v>-7.5058171</v>
      </c>
      <c r="J38" s="5">
        <v>110.6201434</v>
      </c>
      <c r="K38" s="21" t="s">
        <v>1044</v>
      </c>
      <c r="L38" s="23" t="str">
        <f t="shared" si="1"/>
        <v/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" t="s">
        <v>44</v>
      </c>
    </row>
    <row r="39">
      <c r="A39" s="20" t="s">
        <v>26</v>
      </c>
      <c r="B39" s="20" t="s">
        <v>1045</v>
      </c>
      <c r="C39" s="20" t="s">
        <v>1046</v>
      </c>
      <c r="D39" s="20" t="s">
        <v>1047</v>
      </c>
      <c r="E39" s="20" t="s">
        <v>30</v>
      </c>
      <c r="F39" s="5">
        <v>57373.0</v>
      </c>
      <c r="G39" s="20" t="s">
        <v>31</v>
      </c>
      <c r="H39" s="10">
        <v>8.16E9</v>
      </c>
      <c r="I39" s="5">
        <v>-7.5591146</v>
      </c>
      <c r="J39" s="5">
        <v>110.6738579</v>
      </c>
      <c r="K39" s="21" t="s">
        <v>1048</v>
      </c>
      <c r="L39" s="23" t="str">
        <f t="shared" si="1"/>
        <v/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3" t="s">
        <v>44</v>
      </c>
    </row>
    <row r="40">
      <c r="A40" s="20" t="s">
        <v>26</v>
      </c>
      <c r="B40" s="20" t="s">
        <v>1049</v>
      </c>
      <c r="C40" s="20" t="s">
        <v>1050</v>
      </c>
      <c r="D40" s="20" t="s">
        <v>1051</v>
      </c>
      <c r="E40" s="20" t="s">
        <v>30</v>
      </c>
      <c r="F40" s="20" t="s">
        <v>32</v>
      </c>
      <c r="G40" s="20" t="s">
        <v>31</v>
      </c>
      <c r="H40" s="20" t="s">
        <v>32</v>
      </c>
      <c r="I40" s="5">
        <v>-7.5221472</v>
      </c>
      <c r="J40" s="5">
        <v>110.5694824</v>
      </c>
      <c r="K40" s="21" t="s">
        <v>1052</v>
      </c>
      <c r="L40" s="23" t="str">
        <f t="shared" si="1"/>
        <v/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3" t="s">
        <v>44</v>
      </c>
    </row>
    <row r="41">
      <c r="A41" s="20" t="s">
        <v>26</v>
      </c>
      <c r="B41" s="20" t="s">
        <v>1053</v>
      </c>
      <c r="C41" s="20" t="s">
        <v>1054</v>
      </c>
      <c r="D41" s="20" t="s">
        <v>1055</v>
      </c>
      <c r="E41" s="20" t="s">
        <v>30</v>
      </c>
      <c r="F41" s="5">
        <v>57362.0</v>
      </c>
      <c r="G41" s="20" t="s">
        <v>31</v>
      </c>
      <c r="H41" s="20" t="s">
        <v>32</v>
      </c>
      <c r="I41" s="5">
        <v>-7.5155537</v>
      </c>
      <c r="J41" s="5">
        <v>110.5238456</v>
      </c>
      <c r="K41" s="21" t="s">
        <v>1056</v>
      </c>
      <c r="L41" s="23" t="str">
        <f t="shared" si="1"/>
        <v/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3" t="s">
        <v>44</v>
      </c>
    </row>
    <row r="42">
      <c r="A42" s="20" t="s">
        <v>26</v>
      </c>
      <c r="B42" s="20" t="s">
        <v>1057</v>
      </c>
      <c r="C42" s="20" t="s">
        <v>1058</v>
      </c>
      <c r="D42" s="20" t="s">
        <v>1059</v>
      </c>
      <c r="E42" s="20" t="s">
        <v>30</v>
      </c>
      <c r="F42" s="5">
        <v>57381.0</v>
      </c>
      <c r="G42" s="20" t="s">
        <v>31</v>
      </c>
      <c r="H42" s="10">
        <v>8.15E10</v>
      </c>
      <c r="I42" s="5">
        <v>-7.3675546</v>
      </c>
      <c r="J42" s="5">
        <v>110.6390426</v>
      </c>
      <c r="K42" s="21" t="s">
        <v>1060</v>
      </c>
      <c r="L42" s="23" t="str">
        <f t="shared" si="1"/>
        <v/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3" t="s">
        <v>44</v>
      </c>
    </row>
    <row r="43">
      <c r="A43" s="20" t="s">
        <v>92</v>
      </c>
      <c r="B43" s="20" t="s">
        <v>1061</v>
      </c>
      <c r="C43" s="20" t="s">
        <v>1062</v>
      </c>
      <c r="D43" s="20" t="s">
        <v>1063</v>
      </c>
      <c r="E43" s="20" t="s">
        <v>30</v>
      </c>
      <c r="F43" s="5">
        <v>57314.0</v>
      </c>
      <c r="G43" s="20" t="s">
        <v>31</v>
      </c>
      <c r="H43" s="20" t="s">
        <v>32</v>
      </c>
      <c r="I43" s="5">
        <v>-7.5028588</v>
      </c>
      <c r="J43" s="5">
        <v>110.6000332</v>
      </c>
      <c r="K43" s="21" t="s">
        <v>1064</v>
      </c>
      <c r="L43" s="23" t="str">
        <f t="shared" si="1"/>
        <v/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3" t="s">
        <v>44</v>
      </c>
    </row>
  </sheetData>
  <hyperlinks>
    <hyperlink r:id="rId1" ref="K2"/>
    <hyperlink r:id="rId2" ref="Z2"/>
    <hyperlink r:id="rId3" ref="K3"/>
    <hyperlink r:id="rId4" ref="K4"/>
    <hyperlink r:id="rId5" ref="K5"/>
    <hyperlink r:id="rId6" ref="K6"/>
    <hyperlink r:id="rId7" ref="K7"/>
    <hyperlink r:id="rId8" ref="K8"/>
    <hyperlink r:id="rId9" ref="Z8"/>
    <hyperlink r:id="rId10" ref="K9"/>
    <hyperlink r:id="rId11" ref="K10"/>
    <hyperlink r:id="rId12" ref="K11"/>
    <hyperlink r:id="rId13" ref="Z11"/>
    <hyperlink r:id="rId14" ref="K12"/>
    <hyperlink r:id="rId15" ref="K13"/>
    <hyperlink r:id="rId16" ref="K14"/>
    <hyperlink r:id="rId17" ref="K15"/>
    <hyperlink r:id="rId18" ref="K16"/>
    <hyperlink r:id="rId19" ref="K17"/>
    <hyperlink r:id="rId20" ref="K18"/>
    <hyperlink r:id="rId21" ref="K19"/>
    <hyperlink r:id="rId22" ref="Z19"/>
    <hyperlink r:id="rId23" ref="K20"/>
    <hyperlink r:id="rId24" ref="K21"/>
    <hyperlink r:id="rId25" ref="K22"/>
    <hyperlink r:id="rId26" ref="K23"/>
    <hyperlink r:id="rId27" ref="Z23"/>
    <hyperlink r:id="rId28" ref="K24"/>
    <hyperlink r:id="rId29" ref="K25"/>
    <hyperlink r:id="rId30" ref="Z25"/>
    <hyperlink r:id="rId31" ref="K26"/>
    <hyperlink r:id="rId32" ref="K27"/>
    <hyperlink r:id="rId33" ref="K28"/>
    <hyperlink r:id="rId34" ref="K29"/>
    <hyperlink r:id="rId35" ref="Z29"/>
    <hyperlink r:id="rId36" ref="K30"/>
    <hyperlink r:id="rId37" ref="K31"/>
    <hyperlink r:id="rId38" ref="K32"/>
    <hyperlink r:id="rId39" ref="K33"/>
    <hyperlink r:id="rId40" ref="K34"/>
    <hyperlink r:id="rId41" ref="K35"/>
    <hyperlink r:id="rId42" ref="K36"/>
    <hyperlink r:id="rId43" ref="K37"/>
    <hyperlink r:id="rId44" ref="K38"/>
    <hyperlink r:id="rId45" ref="K39"/>
    <hyperlink r:id="rId46" ref="K40"/>
    <hyperlink r:id="rId47" ref="K41"/>
    <hyperlink r:id="rId48" ref="K42"/>
    <hyperlink r:id="rId49" ref="K43"/>
  </hyperlinks>
  <drawing r:id="rId5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63"/>
  </cols>
  <sheetData>
    <row r="1">
      <c r="A1" s="11" t="s">
        <v>0</v>
      </c>
      <c r="B1" s="11" t="s">
        <v>1</v>
      </c>
      <c r="C1" s="11" t="s">
        <v>3</v>
      </c>
      <c r="D1" s="11" t="s">
        <v>2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  <c r="R1" s="12" t="s">
        <v>263</v>
      </c>
      <c r="S1" s="12" t="s">
        <v>264</v>
      </c>
      <c r="T1" s="12" t="s">
        <v>265</v>
      </c>
      <c r="U1" s="12" t="s">
        <v>266</v>
      </c>
      <c r="V1" s="12" t="s">
        <v>267</v>
      </c>
      <c r="W1" s="12" t="s">
        <v>268</v>
      </c>
      <c r="X1" s="12" t="s">
        <v>269</v>
      </c>
      <c r="Y1" s="12" t="s">
        <v>270</v>
      </c>
      <c r="Z1" s="12" t="s">
        <v>25</v>
      </c>
    </row>
    <row r="2">
      <c r="A2" s="13" t="s">
        <v>276</v>
      </c>
      <c r="B2" s="14" t="s">
        <v>1065</v>
      </c>
      <c r="C2" s="13" t="s">
        <v>1066</v>
      </c>
      <c r="D2" s="11" t="s">
        <v>1067</v>
      </c>
      <c r="E2" s="11" t="s">
        <v>30</v>
      </c>
      <c r="F2" s="13" t="s">
        <v>32</v>
      </c>
      <c r="G2" s="11" t="s">
        <v>31</v>
      </c>
      <c r="H2" s="13" t="s">
        <v>32</v>
      </c>
      <c r="I2" s="11">
        <v>-7.4517576</v>
      </c>
      <c r="J2" s="13">
        <v>111.0223905</v>
      </c>
      <c r="K2" s="16" t="s">
        <v>1068</v>
      </c>
      <c r="L2" s="17">
        <f t="shared" ref="L2:M2" si="1">205000000/84</f>
        <v>2440476.19</v>
      </c>
      <c r="M2" s="17">
        <f t="shared" si="1"/>
        <v>2440476.19</v>
      </c>
      <c r="Z2" s="9" t="s">
        <v>1069</v>
      </c>
    </row>
    <row r="3">
      <c r="A3" s="13" t="s">
        <v>276</v>
      </c>
      <c r="B3" s="14" t="s">
        <v>1070</v>
      </c>
      <c r="C3" s="13" t="s">
        <v>1066</v>
      </c>
      <c r="D3" s="11" t="s">
        <v>1071</v>
      </c>
      <c r="E3" s="11" t="s">
        <v>30</v>
      </c>
      <c r="F3" s="13" t="s">
        <v>32</v>
      </c>
      <c r="G3" s="11" t="s">
        <v>31</v>
      </c>
      <c r="H3" s="13" t="s">
        <v>32</v>
      </c>
      <c r="I3" s="11">
        <v>-7.4307117</v>
      </c>
      <c r="J3" s="13">
        <v>110.9958541</v>
      </c>
      <c r="K3" s="16" t="s">
        <v>1072</v>
      </c>
      <c r="L3" s="17" t="str">
        <f t="shared" ref="L3:L5" si="2">IFERROR(MEDIAN(M3:Y3),"")</f>
        <v/>
      </c>
      <c r="Z3" s="3" t="s">
        <v>44</v>
      </c>
    </row>
    <row r="4">
      <c r="A4" s="13" t="s">
        <v>689</v>
      </c>
      <c r="B4" s="14" t="s">
        <v>1073</v>
      </c>
      <c r="C4" s="13" t="s">
        <v>1074</v>
      </c>
      <c r="D4" s="11" t="s">
        <v>1075</v>
      </c>
      <c r="E4" s="11" t="s">
        <v>30</v>
      </c>
      <c r="F4" s="15">
        <v>57281.0</v>
      </c>
      <c r="G4" s="11" t="s">
        <v>31</v>
      </c>
      <c r="H4" s="13" t="s">
        <v>32</v>
      </c>
      <c r="I4" s="11">
        <v>-7.4219206</v>
      </c>
      <c r="J4" s="13">
        <v>110.9730831</v>
      </c>
      <c r="K4" s="16" t="s">
        <v>1076</v>
      </c>
      <c r="L4" s="17" t="str">
        <f t="shared" si="2"/>
        <v/>
      </c>
      <c r="Z4" s="3" t="s">
        <v>44</v>
      </c>
    </row>
    <row r="5">
      <c r="A5" s="13" t="s">
        <v>282</v>
      </c>
      <c r="B5" s="14" t="s">
        <v>1077</v>
      </c>
      <c r="C5" s="13" t="s">
        <v>1078</v>
      </c>
      <c r="D5" s="11" t="s">
        <v>1079</v>
      </c>
      <c r="E5" s="11" t="s">
        <v>30</v>
      </c>
      <c r="F5" s="15">
        <v>57274.0</v>
      </c>
      <c r="G5" s="11" t="s">
        <v>31</v>
      </c>
      <c r="H5" s="13" t="s">
        <v>32</v>
      </c>
      <c r="I5" s="11">
        <v>-7.3973785</v>
      </c>
      <c r="J5" s="13">
        <v>110.8175185</v>
      </c>
      <c r="K5" s="16" t="s">
        <v>1080</v>
      </c>
      <c r="L5" s="17" t="str">
        <f t="shared" si="2"/>
        <v/>
      </c>
      <c r="Z5" s="3" t="s">
        <v>44</v>
      </c>
    </row>
    <row r="6">
      <c r="A6" s="13" t="s">
        <v>282</v>
      </c>
      <c r="B6" s="14" t="s">
        <v>1081</v>
      </c>
      <c r="C6" s="13" t="s">
        <v>1082</v>
      </c>
      <c r="D6" s="11" t="s">
        <v>1083</v>
      </c>
      <c r="E6" s="11" t="s">
        <v>30</v>
      </c>
      <c r="F6" s="15">
        <v>57282.0</v>
      </c>
      <c r="G6" s="11" t="s">
        <v>31</v>
      </c>
      <c r="H6" s="13" t="s">
        <v>32</v>
      </c>
      <c r="I6" s="11">
        <v>-7.4696196</v>
      </c>
      <c r="J6" s="13">
        <v>110.9477764</v>
      </c>
      <c r="K6" s="16" t="s">
        <v>1084</v>
      </c>
      <c r="L6" s="17">
        <f t="shared" ref="L6:M6" si="3">166000000/60</f>
        <v>2766666.667</v>
      </c>
      <c r="M6" s="17">
        <f t="shared" si="3"/>
        <v>2766666.667</v>
      </c>
      <c r="Z6" s="9" t="s">
        <v>1085</v>
      </c>
    </row>
    <row r="7">
      <c r="A7" s="13" t="s">
        <v>26</v>
      </c>
      <c r="B7" s="14" t="s">
        <v>1086</v>
      </c>
      <c r="C7" s="13" t="s">
        <v>1087</v>
      </c>
      <c r="D7" s="11" t="s">
        <v>1088</v>
      </c>
      <c r="E7" s="11" t="s">
        <v>30</v>
      </c>
      <c r="F7" s="15">
        <v>50274.0</v>
      </c>
      <c r="G7" s="11" t="s">
        <v>31</v>
      </c>
      <c r="H7" s="18">
        <v>8.17E8</v>
      </c>
      <c r="I7" s="11">
        <v>-7.4003029</v>
      </c>
      <c r="J7" s="13">
        <v>110.8307212</v>
      </c>
      <c r="K7" s="16" t="s">
        <v>1089</v>
      </c>
      <c r="L7" s="17" t="str">
        <f>IFERROR(MEDIAN(M7:Y7),"")</f>
        <v/>
      </c>
      <c r="Z7" s="3" t="s">
        <v>44</v>
      </c>
    </row>
    <row r="8">
      <c r="A8" s="13" t="s">
        <v>26</v>
      </c>
      <c r="B8" s="14" t="s">
        <v>1090</v>
      </c>
      <c r="C8" s="13" t="s">
        <v>1091</v>
      </c>
      <c r="D8" s="11" t="s">
        <v>1092</v>
      </c>
      <c r="E8" s="11" t="s">
        <v>30</v>
      </c>
      <c r="F8" s="15">
        <v>50274.0</v>
      </c>
      <c r="G8" s="11" t="s">
        <v>31</v>
      </c>
      <c r="H8" s="13" t="s">
        <v>32</v>
      </c>
      <c r="I8" s="11">
        <v>-7.3878694</v>
      </c>
      <c r="J8" s="13">
        <v>110.8418735</v>
      </c>
      <c r="K8" s="16" t="s">
        <v>1093</v>
      </c>
      <c r="L8" s="17">
        <f t="shared" ref="L8:M8" si="4">365000000/67</f>
        <v>5447761.194</v>
      </c>
      <c r="M8" s="17">
        <f t="shared" si="4"/>
        <v>5447761.194</v>
      </c>
      <c r="Z8" s="9" t="s">
        <v>1094</v>
      </c>
    </row>
    <row r="9">
      <c r="A9" s="13" t="s">
        <v>26</v>
      </c>
      <c r="B9" s="14" t="s">
        <v>1095</v>
      </c>
      <c r="C9" s="13" t="s">
        <v>1096</v>
      </c>
      <c r="D9" s="11" t="s">
        <v>1097</v>
      </c>
      <c r="E9" s="11" t="s">
        <v>30</v>
      </c>
      <c r="F9" s="15">
        <v>57254.0</v>
      </c>
      <c r="G9" s="11" t="s">
        <v>31</v>
      </c>
      <c r="H9" s="13" t="s">
        <v>32</v>
      </c>
      <c r="I9" s="11">
        <v>-7.4001236</v>
      </c>
      <c r="J9" s="13">
        <v>111.1130551</v>
      </c>
      <c r="K9" s="16" t="s">
        <v>1098</v>
      </c>
      <c r="L9" s="17" t="str">
        <f t="shared" ref="L9:L57" si="5">IFERROR(MEDIAN(M9:Y9),"")</f>
        <v/>
      </c>
      <c r="Z9" s="3" t="s">
        <v>44</v>
      </c>
    </row>
    <row r="10">
      <c r="A10" s="13" t="s">
        <v>26</v>
      </c>
      <c r="B10" s="14" t="s">
        <v>1099</v>
      </c>
      <c r="C10" s="13" t="s">
        <v>1100</v>
      </c>
      <c r="D10" s="11" t="s">
        <v>1101</v>
      </c>
      <c r="E10" s="11" t="s">
        <v>30</v>
      </c>
      <c r="F10" s="15">
        <v>57221.0</v>
      </c>
      <c r="G10" s="11" t="s">
        <v>31</v>
      </c>
      <c r="H10" s="13" t="s">
        <v>32</v>
      </c>
      <c r="I10" s="11">
        <v>-7.4436412</v>
      </c>
      <c r="J10" s="13">
        <v>111.0280667</v>
      </c>
      <c r="K10" s="16" t="s">
        <v>1102</v>
      </c>
      <c r="L10" s="17" t="str">
        <f t="shared" si="5"/>
        <v/>
      </c>
      <c r="Z10" s="3" t="s">
        <v>44</v>
      </c>
    </row>
    <row r="11">
      <c r="A11" s="13" t="s">
        <v>26</v>
      </c>
      <c r="B11" s="14" t="s">
        <v>1103</v>
      </c>
      <c r="C11" s="13" t="s">
        <v>1104</v>
      </c>
      <c r="D11" s="11" t="s">
        <v>1105</v>
      </c>
      <c r="E11" s="11" t="s">
        <v>30</v>
      </c>
      <c r="F11" s="15">
        <v>57221.0</v>
      </c>
      <c r="G11" s="11" t="s">
        <v>31</v>
      </c>
      <c r="H11" s="13" t="s">
        <v>32</v>
      </c>
      <c r="I11" s="11">
        <v>-7.443622</v>
      </c>
      <c r="J11" s="13">
        <v>111.0292478</v>
      </c>
      <c r="K11" s="16" t="s">
        <v>1106</v>
      </c>
      <c r="L11" s="17" t="str">
        <f t="shared" si="5"/>
        <v/>
      </c>
      <c r="Z11" s="3" t="s">
        <v>44</v>
      </c>
    </row>
    <row r="12">
      <c r="A12" s="13" t="s">
        <v>26</v>
      </c>
      <c r="B12" s="14" t="s">
        <v>1107</v>
      </c>
      <c r="C12" s="13" t="s">
        <v>1108</v>
      </c>
      <c r="D12" s="11" t="s">
        <v>1109</v>
      </c>
      <c r="E12" s="11" t="s">
        <v>30</v>
      </c>
      <c r="F12" s="15">
        <v>57222.0</v>
      </c>
      <c r="G12" s="11" t="s">
        <v>31</v>
      </c>
      <c r="H12" s="18">
        <v>8.78E10</v>
      </c>
      <c r="I12" s="11">
        <v>-7.4579783</v>
      </c>
      <c r="J12" s="13">
        <v>110.9890813</v>
      </c>
      <c r="K12" s="16" t="s">
        <v>1110</v>
      </c>
      <c r="L12" s="17" t="str">
        <f t="shared" si="5"/>
        <v/>
      </c>
      <c r="Z12" s="3" t="s">
        <v>44</v>
      </c>
    </row>
    <row r="13">
      <c r="A13" s="13" t="s">
        <v>26</v>
      </c>
      <c r="B13" s="14" t="s">
        <v>1111</v>
      </c>
      <c r="C13" s="13" t="s">
        <v>1112</v>
      </c>
      <c r="D13" s="11" t="s">
        <v>1113</v>
      </c>
      <c r="E13" s="11" t="s">
        <v>30</v>
      </c>
      <c r="F13" s="15">
        <v>57222.0</v>
      </c>
      <c r="G13" s="11" t="s">
        <v>31</v>
      </c>
      <c r="H13" s="13" t="s">
        <v>32</v>
      </c>
      <c r="I13" s="11">
        <v>-7.4485548</v>
      </c>
      <c r="J13" s="13">
        <v>111.0278542</v>
      </c>
      <c r="K13" s="16" t="s">
        <v>1114</v>
      </c>
      <c r="L13" s="17" t="str">
        <f t="shared" si="5"/>
        <v/>
      </c>
      <c r="Z13" s="3" t="s">
        <v>44</v>
      </c>
    </row>
    <row r="14">
      <c r="A14" s="13" t="s">
        <v>26</v>
      </c>
      <c r="B14" s="14" t="s">
        <v>1115</v>
      </c>
      <c r="C14" s="13" t="s">
        <v>1116</v>
      </c>
      <c r="D14" s="11" t="s">
        <v>1117</v>
      </c>
      <c r="E14" s="11" t="s">
        <v>30</v>
      </c>
      <c r="F14" s="15">
        <v>57282.0</v>
      </c>
      <c r="G14" s="11" t="s">
        <v>31</v>
      </c>
      <c r="H14" s="13" t="s">
        <v>32</v>
      </c>
      <c r="I14" s="11">
        <v>-7.465344</v>
      </c>
      <c r="J14" s="13">
        <v>110.93313</v>
      </c>
      <c r="K14" s="16" t="s">
        <v>1118</v>
      </c>
      <c r="L14" s="17" t="str">
        <f t="shared" si="5"/>
        <v/>
      </c>
      <c r="Z14" s="3" t="s">
        <v>44</v>
      </c>
    </row>
    <row r="15">
      <c r="A15" s="13" t="s">
        <v>26</v>
      </c>
      <c r="B15" s="14" t="s">
        <v>1119</v>
      </c>
      <c r="C15" s="13" t="s">
        <v>1120</v>
      </c>
      <c r="D15" s="11" t="s">
        <v>1121</v>
      </c>
      <c r="E15" s="11" t="s">
        <v>30</v>
      </c>
      <c r="F15" s="15">
        <v>57252.0</v>
      </c>
      <c r="G15" s="11" t="s">
        <v>31</v>
      </c>
      <c r="H15" s="13" t="s">
        <v>32</v>
      </c>
      <c r="I15" s="11">
        <v>-7.4022538</v>
      </c>
      <c r="J15" s="13">
        <v>111.0619916</v>
      </c>
      <c r="K15" s="16" t="s">
        <v>1122</v>
      </c>
      <c r="L15" s="17" t="str">
        <f t="shared" si="5"/>
        <v/>
      </c>
      <c r="Z15" s="3" t="s">
        <v>44</v>
      </c>
    </row>
    <row r="16">
      <c r="A16" s="13" t="s">
        <v>26</v>
      </c>
      <c r="B16" s="14" t="s">
        <v>1123</v>
      </c>
      <c r="C16" s="13" t="s">
        <v>1124</v>
      </c>
      <c r="D16" s="11" t="s">
        <v>1125</v>
      </c>
      <c r="E16" s="11" t="s">
        <v>30</v>
      </c>
      <c r="F16" s="15">
        <v>57252.0</v>
      </c>
      <c r="G16" s="11" t="s">
        <v>31</v>
      </c>
      <c r="H16" s="13" t="s">
        <v>32</v>
      </c>
      <c r="I16" s="11">
        <v>-7.4038169</v>
      </c>
      <c r="J16" s="13">
        <v>111.0433116</v>
      </c>
      <c r="K16" s="16" t="s">
        <v>1126</v>
      </c>
      <c r="L16" s="17">
        <f t="shared" si="5"/>
        <v>2593750</v>
      </c>
      <c r="M16" s="17">
        <f>166000000/64</f>
        <v>2593750</v>
      </c>
      <c r="Z16" s="9" t="s">
        <v>1127</v>
      </c>
    </row>
    <row r="17">
      <c r="A17" s="13" t="s">
        <v>26</v>
      </c>
      <c r="B17" s="14" t="s">
        <v>1128</v>
      </c>
      <c r="C17" s="13" t="s">
        <v>1129</v>
      </c>
      <c r="D17" s="11" t="s">
        <v>1130</v>
      </c>
      <c r="E17" s="11" t="s">
        <v>30</v>
      </c>
      <c r="F17" s="15">
        <v>57281.0</v>
      </c>
      <c r="G17" s="11" t="s">
        <v>31</v>
      </c>
      <c r="H17" s="13" t="s">
        <v>32</v>
      </c>
      <c r="I17" s="11">
        <v>-7.4171055</v>
      </c>
      <c r="J17" s="13">
        <v>110.9819699</v>
      </c>
      <c r="K17" s="16" t="s">
        <v>1131</v>
      </c>
      <c r="L17" s="17" t="str">
        <f t="shared" si="5"/>
        <v/>
      </c>
      <c r="Z17" s="3" t="s">
        <v>44</v>
      </c>
    </row>
    <row r="18">
      <c r="A18" s="13" t="s">
        <v>26</v>
      </c>
      <c r="B18" s="14" t="s">
        <v>1132</v>
      </c>
      <c r="C18" s="13" t="s">
        <v>1133</v>
      </c>
      <c r="D18" s="11" t="s">
        <v>1134</v>
      </c>
      <c r="E18" s="11" t="s">
        <v>30</v>
      </c>
      <c r="F18" s="15">
        <v>57211.0</v>
      </c>
      <c r="G18" s="11" t="s">
        <v>31</v>
      </c>
      <c r="H18" s="13" t="s">
        <v>32</v>
      </c>
      <c r="I18" s="11">
        <v>-7.421164</v>
      </c>
      <c r="J18" s="13">
        <v>111.023725</v>
      </c>
      <c r="K18" s="16" t="s">
        <v>1135</v>
      </c>
      <c r="L18" s="17" t="str">
        <f t="shared" si="5"/>
        <v/>
      </c>
      <c r="Z18" s="3" t="s">
        <v>44</v>
      </c>
    </row>
    <row r="19">
      <c r="A19" s="13" t="s">
        <v>26</v>
      </c>
      <c r="B19" s="14" t="s">
        <v>1136</v>
      </c>
      <c r="C19" s="13" t="s">
        <v>1137</v>
      </c>
      <c r="D19" s="11" t="s">
        <v>1138</v>
      </c>
      <c r="E19" s="11" t="s">
        <v>30</v>
      </c>
      <c r="F19" s="15">
        <v>57213.0</v>
      </c>
      <c r="G19" s="11" t="s">
        <v>31</v>
      </c>
      <c r="H19" s="13" t="s">
        <v>32</v>
      </c>
      <c r="I19" s="11">
        <v>-7.4237103</v>
      </c>
      <c r="J19" s="13">
        <v>111.0015189</v>
      </c>
      <c r="K19" s="16" t="s">
        <v>1139</v>
      </c>
      <c r="L19" s="17" t="str">
        <f t="shared" si="5"/>
        <v/>
      </c>
      <c r="Z19" s="3" t="s">
        <v>44</v>
      </c>
    </row>
    <row r="20">
      <c r="A20" s="13" t="s">
        <v>26</v>
      </c>
      <c r="B20" s="14" t="s">
        <v>1140</v>
      </c>
      <c r="C20" s="13" t="s">
        <v>1066</v>
      </c>
      <c r="D20" s="11" t="s">
        <v>1141</v>
      </c>
      <c r="E20" s="11" t="s">
        <v>30</v>
      </c>
      <c r="F20" s="13" t="s">
        <v>32</v>
      </c>
      <c r="G20" s="11" t="s">
        <v>31</v>
      </c>
      <c r="H20" s="18">
        <v>8.53E10</v>
      </c>
      <c r="I20" s="11">
        <v>-7.4173838</v>
      </c>
      <c r="J20" s="13">
        <v>111.0057059</v>
      </c>
      <c r="K20" s="16" t="s">
        <v>1142</v>
      </c>
      <c r="L20" s="17">
        <f t="shared" si="5"/>
        <v>4333333.333</v>
      </c>
      <c r="M20" s="17">
        <f>260000000/60</f>
        <v>4333333.333</v>
      </c>
      <c r="Z20" s="9" t="s">
        <v>1143</v>
      </c>
    </row>
    <row r="21">
      <c r="A21" s="13" t="s">
        <v>26</v>
      </c>
      <c r="B21" s="14" t="s">
        <v>1144</v>
      </c>
      <c r="C21" s="13" t="s">
        <v>1145</v>
      </c>
      <c r="D21" s="11" t="s">
        <v>1146</v>
      </c>
      <c r="E21" s="11" t="s">
        <v>30</v>
      </c>
      <c r="F21" s="15">
        <v>57213.0</v>
      </c>
      <c r="G21" s="11" t="s">
        <v>31</v>
      </c>
      <c r="H21" s="13" t="s">
        <v>32</v>
      </c>
      <c r="I21" s="11">
        <v>-7.4409244</v>
      </c>
      <c r="J21" s="13">
        <v>111.0017885</v>
      </c>
      <c r="K21" s="16" t="s">
        <v>1147</v>
      </c>
      <c r="L21" s="17" t="str">
        <f t="shared" si="5"/>
        <v/>
      </c>
      <c r="Z21" s="3" t="s">
        <v>44</v>
      </c>
    </row>
    <row r="22">
      <c r="A22" s="13" t="s">
        <v>26</v>
      </c>
      <c r="B22" s="14" t="s">
        <v>1148</v>
      </c>
      <c r="C22" s="13" t="s">
        <v>1149</v>
      </c>
      <c r="D22" s="11" t="s">
        <v>1150</v>
      </c>
      <c r="E22" s="11" t="s">
        <v>30</v>
      </c>
      <c r="F22" s="15">
        <v>57214.0</v>
      </c>
      <c r="G22" s="11" t="s">
        <v>31</v>
      </c>
      <c r="H22" s="13" t="s">
        <v>32</v>
      </c>
      <c r="I22" s="11">
        <v>-7.4168311</v>
      </c>
      <c r="J22" s="13">
        <v>111.0281743</v>
      </c>
      <c r="K22" s="16" t="s">
        <v>1151</v>
      </c>
      <c r="L22" s="17" t="str">
        <f t="shared" si="5"/>
        <v/>
      </c>
      <c r="Z22" s="3" t="s">
        <v>44</v>
      </c>
    </row>
    <row r="23">
      <c r="A23" s="13" t="s">
        <v>26</v>
      </c>
      <c r="B23" s="14" t="s">
        <v>1152</v>
      </c>
      <c r="C23" s="13" t="s">
        <v>1153</v>
      </c>
      <c r="D23" s="11" t="s">
        <v>1154</v>
      </c>
      <c r="E23" s="11" t="s">
        <v>30</v>
      </c>
      <c r="F23" s="15">
        <v>57214.0</v>
      </c>
      <c r="G23" s="11" t="s">
        <v>31</v>
      </c>
      <c r="H23" s="13" t="s">
        <v>32</v>
      </c>
      <c r="I23" s="11">
        <v>-7.425829</v>
      </c>
      <c r="J23" s="13">
        <v>111.0344768</v>
      </c>
      <c r="K23" s="16" t="s">
        <v>1155</v>
      </c>
      <c r="L23" s="17" t="str">
        <f t="shared" si="5"/>
        <v/>
      </c>
      <c r="Z23" s="3" t="s">
        <v>44</v>
      </c>
    </row>
    <row r="24">
      <c r="A24" s="13" t="s">
        <v>26</v>
      </c>
      <c r="B24" s="14" t="s">
        <v>1156</v>
      </c>
      <c r="C24" s="13" t="s">
        <v>1157</v>
      </c>
      <c r="D24" s="11" t="s">
        <v>1158</v>
      </c>
      <c r="E24" s="11" t="s">
        <v>30</v>
      </c>
      <c r="F24" s="15">
        <v>57214.0</v>
      </c>
      <c r="G24" s="11" t="s">
        <v>31</v>
      </c>
      <c r="H24" s="18">
        <v>8.23E10</v>
      </c>
      <c r="I24" s="11">
        <v>-7.4184403</v>
      </c>
      <c r="J24" s="13">
        <v>111.0311558</v>
      </c>
      <c r="K24" s="16" t="s">
        <v>1159</v>
      </c>
      <c r="L24" s="17" t="str">
        <f t="shared" si="5"/>
        <v/>
      </c>
      <c r="Z24" s="3" t="s">
        <v>44</v>
      </c>
    </row>
    <row r="25">
      <c r="A25" s="13" t="s">
        <v>26</v>
      </c>
      <c r="B25" s="14" t="s">
        <v>1160</v>
      </c>
      <c r="C25" s="13" t="s">
        <v>1161</v>
      </c>
      <c r="D25" s="11" t="s">
        <v>1162</v>
      </c>
      <c r="E25" s="11" t="s">
        <v>30</v>
      </c>
      <c r="F25" s="15">
        <v>57215.0</v>
      </c>
      <c r="G25" s="11" t="s">
        <v>31</v>
      </c>
      <c r="H25" s="18">
        <v>8.23E10</v>
      </c>
      <c r="I25" s="11">
        <v>-7.422044</v>
      </c>
      <c r="J25" s="13">
        <v>111.0414711</v>
      </c>
      <c r="K25" s="16" t="s">
        <v>1163</v>
      </c>
      <c r="L25" s="17" t="str">
        <f t="shared" si="5"/>
        <v/>
      </c>
      <c r="Z25" s="3" t="s">
        <v>44</v>
      </c>
    </row>
    <row r="26">
      <c r="A26" s="13" t="s">
        <v>26</v>
      </c>
      <c r="B26" s="14" t="s">
        <v>1164</v>
      </c>
      <c r="C26" s="13" t="s">
        <v>1165</v>
      </c>
      <c r="D26" s="11" t="s">
        <v>1166</v>
      </c>
      <c r="E26" s="11" t="s">
        <v>30</v>
      </c>
      <c r="F26" s="15">
        <v>57216.0</v>
      </c>
      <c r="G26" s="11" t="s">
        <v>31</v>
      </c>
      <c r="H26" s="18">
        <v>8.22E10</v>
      </c>
      <c r="I26" s="11">
        <v>-7.4173685</v>
      </c>
      <c r="J26" s="13">
        <v>111.0116882</v>
      </c>
      <c r="K26" s="16" t="s">
        <v>1167</v>
      </c>
      <c r="L26" s="17">
        <f t="shared" si="5"/>
        <v>2766666.667</v>
      </c>
      <c r="M26" s="17">
        <f>166000000/60</f>
        <v>2766666.667</v>
      </c>
      <c r="Z26" s="9" t="s">
        <v>1168</v>
      </c>
    </row>
    <row r="27">
      <c r="A27" s="13" t="s">
        <v>26</v>
      </c>
      <c r="B27" s="14" t="s">
        <v>1169</v>
      </c>
      <c r="C27" s="13" t="s">
        <v>1170</v>
      </c>
      <c r="D27" s="11" t="s">
        <v>1171</v>
      </c>
      <c r="E27" s="11" t="s">
        <v>30</v>
      </c>
      <c r="F27" s="15">
        <v>57216.0</v>
      </c>
      <c r="G27" s="11" t="s">
        <v>31</v>
      </c>
      <c r="H27" s="13" t="s">
        <v>32</v>
      </c>
      <c r="I27" s="11">
        <v>-7.4186568</v>
      </c>
      <c r="J27" s="13">
        <v>111.0148631</v>
      </c>
      <c r="K27" s="16" t="s">
        <v>1172</v>
      </c>
      <c r="L27" s="17">
        <f t="shared" si="5"/>
        <v>2213235.294</v>
      </c>
      <c r="M27" s="17">
        <f>150500000/68</f>
        <v>2213235.294</v>
      </c>
      <c r="Z27" s="9" t="s">
        <v>1173</v>
      </c>
    </row>
    <row r="28">
      <c r="A28" s="13" t="s">
        <v>26</v>
      </c>
      <c r="B28" s="14" t="s">
        <v>1174</v>
      </c>
      <c r="C28" s="13" t="s">
        <v>1175</v>
      </c>
      <c r="D28" s="11" t="s">
        <v>1176</v>
      </c>
      <c r="E28" s="11" t="s">
        <v>30</v>
      </c>
      <c r="F28" s="15">
        <v>57254.0</v>
      </c>
      <c r="G28" s="11" t="s">
        <v>31</v>
      </c>
      <c r="H28" s="13" t="s">
        <v>32</v>
      </c>
      <c r="I28" s="11">
        <v>-7.4356191</v>
      </c>
      <c r="J28" s="13">
        <v>111.1064767</v>
      </c>
      <c r="K28" s="16" t="s">
        <v>1177</v>
      </c>
      <c r="L28" s="17" t="str">
        <f t="shared" si="5"/>
        <v/>
      </c>
      <c r="Z28" s="3" t="s">
        <v>44</v>
      </c>
    </row>
    <row r="29">
      <c r="A29" s="13" t="s">
        <v>26</v>
      </c>
      <c r="B29" s="14" t="s">
        <v>1178</v>
      </c>
      <c r="C29" s="13" t="s">
        <v>1179</v>
      </c>
      <c r="D29" s="11" t="s">
        <v>1180</v>
      </c>
      <c r="E29" s="11" t="s">
        <v>30</v>
      </c>
      <c r="F29" s="15">
        <v>57221.0</v>
      </c>
      <c r="G29" s="11" t="s">
        <v>31</v>
      </c>
      <c r="H29" s="13" t="s">
        <v>32</v>
      </c>
      <c r="I29" s="11">
        <v>-7.4380836</v>
      </c>
      <c r="J29" s="13">
        <v>111.0259741</v>
      </c>
      <c r="K29" s="16" t="s">
        <v>1181</v>
      </c>
      <c r="L29" s="17" t="str">
        <f t="shared" si="5"/>
        <v/>
      </c>
      <c r="Z29" s="3" t="s">
        <v>44</v>
      </c>
    </row>
    <row r="30">
      <c r="A30" s="13" t="s">
        <v>26</v>
      </c>
      <c r="B30" s="14" t="s">
        <v>1182</v>
      </c>
      <c r="C30" s="13" t="s">
        <v>1183</v>
      </c>
      <c r="D30" s="11" t="s">
        <v>1184</v>
      </c>
      <c r="E30" s="11" t="s">
        <v>30</v>
      </c>
      <c r="F30" s="15">
        <v>57281.0</v>
      </c>
      <c r="G30" s="11" t="s">
        <v>31</v>
      </c>
      <c r="H30" s="13" t="s">
        <v>32</v>
      </c>
      <c r="I30" s="11">
        <v>-7.4285699</v>
      </c>
      <c r="J30" s="13">
        <v>110.9788992</v>
      </c>
      <c r="K30" s="16" t="s">
        <v>1185</v>
      </c>
      <c r="L30" s="17" t="str">
        <f t="shared" si="5"/>
        <v/>
      </c>
      <c r="Z30" s="3" t="s">
        <v>44</v>
      </c>
    </row>
    <row r="31">
      <c r="A31" s="13" t="s">
        <v>26</v>
      </c>
      <c r="B31" s="14" t="s">
        <v>1186</v>
      </c>
      <c r="C31" s="13" t="s">
        <v>1187</v>
      </c>
      <c r="D31" s="11" t="s">
        <v>1188</v>
      </c>
      <c r="E31" s="11" t="s">
        <v>30</v>
      </c>
      <c r="F31" s="15">
        <v>57281.0</v>
      </c>
      <c r="G31" s="11" t="s">
        <v>31</v>
      </c>
      <c r="H31" s="18">
        <v>8.59E10</v>
      </c>
      <c r="I31" s="11">
        <v>-7.4199312</v>
      </c>
      <c r="J31" s="13">
        <v>110.96501</v>
      </c>
      <c r="K31" s="16" t="s">
        <v>1189</v>
      </c>
      <c r="L31" s="17" t="str">
        <f t="shared" si="5"/>
        <v/>
      </c>
      <c r="Z31" s="3" t="s">
        <v>44</v>
      </c>
    </row>
    <row r="32">
      <c r="A32" s="13" t="s">
        <v>26</v>
      </c>
      <c r="B32" s="14" t="s">
        <v>1190</v>
      </c>
      <c r="C32" s="13" t="s">
        <v>1066</v>
      </c>
      <c r="D32" s="11" t="s">
        <v>1191</v>
      </c>
      <c r="E32" s="11" t="s">
        <v>30</v>
      </c>
      <c r="F32" s="13" t="s">
        <v>32</v>
      </c>
      <c r="G32" s="11" t="s">
        <v>31</v>
      </c>
      <c r="H32" s="18">
        <v>8.22E10</v>
      </c>
      <c r="I32" s="11">
        <v>-7.406895</v>
      </c>
      <c r="J32" s="13">
        <v>111.0370989</v>
      </c>
      <c r="K32" s="16" t="s">
        <v>1192</v>
      </c>
      <c r="L32" s="17" t="str">
        <f t="shared" si="5"/>
        <v/>
      </c>
      <c r="Z32" s="3" t="s">
        <v>44</v>
      </c>
    </row>
    <row r="33">
      <c r="A33" s="13" t="s">
        <v>26</v>
      </c>
      <c r="B33" s="14" t="s">
        <v>1193</v>
      </c>
      <c r="C33" s="13" t="s">
        <v>1194</v>
      </c>
      <c r="D33" s="11" t="s">
        <v>1195</v>
      </c>
      <c r="E33" s="11" t="s">
        <v>30</v>
      </c>
      <c r="F33" s="15">
        <v>57281.0</v>
      </c>
      <c r="G33" s="11" t="s">
        <v>31</v>
      </c>
      <c r="H33" s="18">
        <v>8.23E10</v>
      </c>
      <c r="I33" s="11">
        <v>-7.410755</v>
      </c>
      <c r="J33" s="13">
        <v>110.9992097</v>
      </c>
      <c r="K33" s="16" t="s">
        <v>1196</v>
      </c>
      <c r="L33" s="17" t="str">
        <f t="shared" si="5"/>
        <v/>
      </c>
      <c r="Z33" s="3" t="s">
        <v>44</v>
      </c>
    </row>
    <row r="34">
      <c r="A34" s="13" t="s">
        <v>26</v>
      </c>
      <c r="B34" s="14" t="s">
        <v>1197</v>
      </c>
      <c r="C34" s="13" t="s">
        <v>1198</v>
      </c>
      <c r="D34" s="11" t="s">
        <v>1199</v>
      </c>
      <c r="E34" s="11" t="s">
        <v>30</v>
      </c>
      <c r="F34" s="15">
        <v>57252.0</v>
      </c>
      <c r="G34" s="11" t="s">
        <v>31</v>
      </c>
      <c r="H34" s="13" t="s">
        <v>32</v>
      </c>
      <c r="I34" s="11">
        <v>-7.407977</v>
      </c>
      <c r="J34" s="13">
        <v>111.055071</v>
      </c>
      <c r="K34" s="16" t="s">
        <v>1200</v>
      </c>
      <c r="L34" s="17" t="str">
        <f t="shared" si="5"/>
        <v/>
      </c>
      <c r="Z34" s="3" t="s">
        <v>44</v>
      </c>
    </row>
    <row r="35">
      <c r="A35" s="13" t="s">
        <v>516</v>
      </c>
      <c r="B35" s="14" t="s">
        <v>1201</v>
      </c>
      <c r="C35" s="13" t="s">
        <v>1202</v>
      </c>
      <c r="D35" s="11" t="s">
        <v>1203</v>
      </c>
      <c r="E35" s="11" t="s">
        <v>30</v>
      </c>
      <c r="F35" s="15">
        <v>50274.0</v>
      </c>
      <c r="G35" s="11" t="s">
        <v>31</v>
      </c>
      <c r="H35" s="13" t="s">
        <v>32</v>
      </c>
      <c r="I35" s="11">
        <v>-7.3967904</v>
      </c>
      <c r="J35" s="13">
        <v>110.8200198</v>
      </c>
      <c r="K35" s="16" t="s">
        <v>1204</v>
      </c>
      <c r="L35" s="17" t="str">
        <f t="shared" si="5"/>
        <v/>
      </c>
      <c r="Z35" s="3" t="s">
        <v>44</v>
      </c>
    </row>
    <row r="36">
      <c r="A36" s="13" t="s">
        <v>364</v>
      </c>
      <c r="B36" s="14" t="s">
        <v>1205</v>
      </c>
      <c r="C36" s="13" t="s">
        <v>1206</v>
      </c>
      <c r="D36" s="11" t="s">
        <v>1207</v>
      </c>
      <c r="E36" s="11" t="s">
        <v>30</v>
      </c>
      <c r="F36" s="15">
        <v>50274.0</v>
      </c>
      <c r="G36" s="11" t="s">
        <v>31</v>
      </c>
      <c r="H36" s="18">
        <v>8.12E9</v>
      </c>
      <c r="I36" s="11">
        <v>-7.3950432</v>
      </c>
      <c r="J36" s="13">
        <v>110.8240475</v>
      </c>
      <c r="K36" s="16" t="s">
        <v>1208</v>
      </c>
      <c r="L36" s="17" t="str">
        <f t="shared" si="5"/>
        <v/>
      </c>
      <c r="Z36" s="3" t="s">
        <v>44</v>
      </c>
    </row>
    <row r="37">
      <c r="A37" s="13" t="s">
        <v>364</v>
      </c>
      <c r="B37" s="14" t="s">
        <v>1209</v>
      </c>
      <c r="C37" s="13" t="s">
        <v>1100</v>
      </c>
      <c r="D37" s="11" t="s">
        <v>1210</v>
      </c>
      <c r="E37" s="11" t="s">
        <v>30</v>
      </c>
      <c r="F37" s="15">
        <v>57221.0</v>
      </c>
      <c r="G37" s="11" t="s">
        <v>31</v>
      </c>
      <c r="H37" s="13" t="s">
        <v>32</v>
      </c>
      <c r="I37" s="11">
        <v>-7.4419942</v>
      </c>
      <c r="J37" s="13">
        <v>111.0208676</v>
      </c>
      <c r="K37" s="16" t="s">
        <v>1211</v>
      </c>
      <c r="L37" s="17">
        <f t="shared" si="5"/>
        <v>3888888.889</v>
      </c>
      <c r="M37" s="17">
        <f>350000000/90</f>
        <v>3888888.889</v>
      </c>
      <c r="Z37" s="9" t="s">
        <v>1212</v>
      </c>
    </row>
    <row r="38">
      <c r="A38" s="13" t="s">
        <v>364</v>
      </c>
      <c r="B38" s="14" t="s">
        <v>1213</v>
      </c>
      <c r="C38" s="13" t="s">
        <v>1214</v>
      </c>
      <c r="D38" s="11" t="s">
        <v>1215</v>
      </c>
      <c r="E38" s="11" t="s">
        <v>30</v>
      </c>
      <c r="F38" s="15">
        <v>57212.0</v>
      </c>
      <c r="G38" s="11" t="s">
        <v>31</v>
      </c>
      <c r="H38" s="18">
        <v>2.71E8</v>
      </c>
      <c r="I38" s="11">
        <v>-7.4209784</v>
      </c>
      <c r="J38" s="13">
        <v>111.0178449</v>
      </c>
      <c r="K38" s="16" t="s">
        <v>1216</v>
      </c>
      <c r="L38" s="17">
        <f t="shared" si="5"/>
        <v>5508474.576</v>
      </c>
      <c r="M38" s="17">
        <f>650000000/118</f>
        <v>5508474.576</v>
      </c>
      <c r="Z38" s="9" t="s">
        <v>1217</v>
      </c>
    </row>
    <row r="39">
      <c r="A39" s="13" t="s">
        <v>76</v>
      </c>
      <c r="B39" s="14" t="s">
        <v>1218</v>
      </c>
      <c r="C39" s="13" t="s">
        <v>1219</v>
      </c>
      <c r="D39" s="11" t="s">
        <v>1220</v>
      </c>
      <c r="E39" s="11" t="s">
        <v>30</v>
      </c>
      <c r="F39" s="15">
        <v>50274.0</v>
      </c>
      <c r="G39" s="11" t="s">
        <v>31</v>
      </c>
      <c r="H39" s="13" t="s">
        <v>32</v>
      </c>
      <c r="I39" s="11">
        <v>-7.394822</v>
      </c>
      <c r="J39" s="13">
        <v>110.8322646</v>
      </c>
      <c r="K39" s="16" t="s">
        <v>1221</v>
      </c>
      <c r="L39" s="17" t="str">
        <f t="shared" si="5"/>
        <v/>
      </c>
      <c r="Z39" s="3" t="s">
        <v>44</v>
      </c>
    </row>
    <row r="40">
      <c r="A40" s="13" t="s">
        <v>76</v>
      </c>
      <c r="B40" s="14" t="s">
        <v>1222</v>
      </c>
      <c r="C40" s="13" t="s">
        <v>1223</v>
      </c>
      <c r="D40" s="11" t="s">
        <v>1224</v>
      </c>
      <c r="E40" s="11" t="s">
        <v>30</v>
      </c>
      <c r="F40" s="15">
        <v>57274.0</v>
      </c>
      <c r="G40" s="11" t="s">
        <v>31</v>
      </c>
      <c r="H40" s="18">
        <v>8.12E10</v>
      </c>
      <c r="I40" s="11">
        <v>-7.4021989</v>
      </c>
      <c r="J40" s="13">
        <v>110.8441644</v>
      </c>
      <c r="K40" s="16" t="s">
        <v>1225</v>
      </c>
      <c r="L40" s="17" t="str">
        <f t="shared" si="5"/>
        <v/>
      </c>
      <c r="Z40" s="3" t="s">
        <v>44</v>
      </c>
    </row>
    <row r="41">
      <c r="A41" s="13" t="s">
        <v>76</v>
      </c>
      <c r="B41" s="14" t="s">
        <v>1226</v>
      </c>
      <c r="C41" s="13" t="s">
        <v>1227</v>
      </c>
      <c r="D41" s="11" t="s">
        <v>1228</v>
      </c>
      <c r="E41" s="11" t="s">
        <v>30</v>
      </c>
      <c r="F41" s="15">
        <v>57275.0</v>
      </c>
      <c r="G41" s="11" t="s">
        <v>31</v>
      </c>
      <c r="H41" s="18">
        <v>8.57E10</v>
      </c>
      <c r="I41" s="11">
        <v>-7.4376923</v>
      </c>
      <c r="J41" s="13">
        <v>110.814057</v>
      </c>
      <c r="K41" s="16" t="s">
        <v>1229</v>
      </c>
      <c r="L41" s="17" t="str">
        <f t="shared" si="5"/>
        <v/>
      </c>
      <c r="Z41" s="3" t="s">
        <v>44</v>
      </c>
    </row>
    <row r="42">
      <c r="A42" s="13" t="s">
        <v>76</v>
      </c>
      <c r="B42" s="14" t="s">
        <v>1230</v>
      </c>
      <c r="C42" s="13" t="s">
        <v>1231</v>
      </c>
      <c r="D42" s="11" t="s">
        <v>1232</v>
      </c>
      <c r="E42" s="11" t="s">
        <v>30</v>
      </c>
      <c r="F42" s="15">
        <v>57221.0</v>
      </c>
      <c r="G42" s="11" t="s">
        <v>31</v>
      </c>
      <c r="H42" s="18">
        <v>8.56E10</v>
      </c>
      <c r="I42" s="11">
        <v>-7.4432774</v>
      </c>
      <c r="J42" s="13">
        <v>111.0300809</v>
      </c>
      <c r="K42" s="16" t="s">
        <v>1233</v>
      </c>
      <c r="L42" s="17" t="str">
        <f t="shared" si="5"/>
        <v/>
      </c>
      <c r="Z42" s="3" t="s">
        <v>44</v>
      </c>
    </row>
    <row r="43">
      <c r="A43" s="13" t="s">
        <v>76</v>
      </c>
      <c r="B43" s="14" t="s">
        <v>1234</v>
      </c>
      <c r="C43" s="13" t="s">
        <v>1235</v>
      </c>
      <c r="D43" s="11" t="s">
        <v>1236</v>
      </c>
      <c r="E43" s="11" t="s">
        <v>30</v>
      </c>
      <c r="F43" s="15">
        <v>57221.0</v>
      </c>
      <c r="G43" s="11" t="s">
        <v>31</v>
      </c>
      <c r="H43" s="13" t="s">
        <v>32</v>
      </c>
      <c r="I43" s="11">
        <v>-7.4378207</v>
      </c>
      <c r="J43" s="13">
        <v>111.0272236</v>
      </c>
      <c r="K43" s="16" t="s">
        <v>1237</v>
      </c>
      <c r="L43" s="17" t="str">
        <f t="shared" si="5"/>
        <v/>
      </c>
      <c r="Z43" s="3" t="s">
        <v>44</v>
      </c>
    </row>
    <row r="44">
      <c r="A44" s="13" t="s">
        <v>76</v>
      </c>
      <c r="B44" s="14" t="s">
        <v>1238</v>
      </c>
      <c r="C44" s="13" t="s">
        <v>1239</v>
      </c>
      <c r="D44" s="11" t="s">
        <v>1240</v>
      </c>
      <c r="E44" s="11" t="s">
        <v>30</v>
      </c>
      <c r="F44" s="15">
        <v>57222.0</v>
      </c>
      <c r="G44" s="11" t="s">
        <v>31</v>
      </c>
      <c r="H44" s="18">
        <v>8.21E10</v>
      </c>
      <c r="I44" s="11">
        <v>-7.458663</v>
      </c>
      <c r="J44" s="13">
        <v>111.006956</v>
      </c>
      <c r="K44" s="16" t="s">
        <v>1241</v>
      </c>
      <c r="L44" s="17">
        <f t="shared" si="5"/>
        <v>2766666.667</v>
      </c>
      <c r="M44" s="17">
        <f>166000000/60</f>
        <v>2766666.667</v>
      </c>
      <c r="Z44" s="9" t="s">
        <v>1242</v>
      </c>
    </row>
    <row r="45">
      <c r="A45" s="13" t="s">
        <v>76</v>
      </c>
      <c r="B45" s="14" t="s">
        <v>1243</v>
      </c>
      <c r="C45" s="13" t="s">
        <v>1244</v>
      </c>
      <c r="D45" s="11" t="s">
        <v>1245</v>
      </c>
      <c r="E45" s="11" t="s">
        <v>30</v>
      </c>
      <c r="F45" s="15">
        <v>57282.0</v>
      </c>
      <c r="G45" s="11" t="s">
        <v>31</v>
      </c>
      <c r="H45" s="13" t="s">
        <v>32</v>
      </c>
      <c r="I45" s="11">
        <v>-7.4713444</v>
      </c>
      <c r="J45" s="13">
        <v>110.9348036</v>
      </c>
      <c r="K45" s="16" t="s">
        <v>1246</v>
      </c>
      <c r="L45" s="17" t="str">
        <f t="shared" si="5"/>
        <v/>
      </c>
      <c r="Z45" s="3" t="s">
        <v>44</v>
      </c>
    </row>
    <row r="46">
      <c r="A46" s="13" t="s">
        <v>76</v>
      </c>
      <c r="B46" s="14" t="s">
        <v>1247</v>
      </c>
      <c r="C46" s="13" t="s">
        <v>1116</v>
      </c>
      <c r="D46" s="11" t="s">
        <v>1248</v>
      </c>
      <c r="E46" s="11" t="s">
        <v>30</v>
      </c>
      <c r="F46" s="15">
        <v>57282.0</v>
      </c>
      <c r="G46" s="11" t="s">
        <v>31</v>
      </c>
      <c r="H46" s="13" t="s">
        <v>32</v>
      </c>
      <c r="I46" s="11">
        <v>-7.469456</v>
      </c>
      <c r="J46" s="13">
        <v>110.9361407</v>
      </c>
      <c r="K46" s="16" t="s">
        <v>1249</v>
      </c>
      <c r="L46" s="17" t="str">
        <f t="shared" si="5"/>
        <v/>
      </c>
      <c r="Z46" s="3" t="s">
        <v>44</v>
      </c>
    </row>
    <row r="47">
      <c r="A47" s="13" t="s">
        <v>76</v>
      </c>
      <c r="B47" s="14" t="s">
        <v>1250</v>
      </c>
      <c r="C47" s="13" t="s">
        <v>1251</v>
      </c>
      <c r="D47" s="11" t="s">
        <v>1252</v>
      </c>
      <c r="E47" s="11" t="s">
        <v>30</v>
      </c>
      <c r="F47" s="15">
        <v>57252.0</v>
      </c>
      <c r="G47" s="11" t="s">
        <v>31</v>
      </c>
      <c r="H47" s="13" t="s">
        <v>32</v>
      </c>
      <c r="I47" s="11">
        <v>-7.4069256</v>
      </c>
      <c r="J47" s="13">
        <v>111.0591063</v>
      </c>
      <c r="K47" s="16" t="s">
        <v>1253</v>
      </c>
      <c r="L47" s="17" t="str">
        <f t="shared" si="5"/>
        <v/>
      </c>
      <c r="Z47" s="3" t="s">
        <v>44</v>
      </c>
    </row>
    <row r="48">
      <c r="A48" s="13" t="s">
        <v>76</v>
      </c>
      <c r="B48" s="14" t="s">
        <v>1254</v>
      </c>
      <c r="C48" s="13" t="s">
        <v>1255</v>
      </c>
      <c r="D48" s="11" t="s">
        <v>1256</v>
      </c>
      <c r="E48" s="11" t="s">
        <v>30</v>
      </c>
      <c r="F48" s="15">
        <v>57283.0</v>
      </c>
      <c r="G48" s="11" t="s">
        <v>31</v>
      </c>
      <c r="H48" s="18">
        <v>8.14E10</v>
      </c>
      <c r="I48" s="11">
        <v>-7.4170852</v>
      </c>
      <c r="J48" s="13">
        <v>110.8734397</v>
      </c>
      <c r="K48" s="16" t="s">
        <v>1257</v>
      </c>
      <c r="L48" s="17">
        <f t="shared" si="5"/>
        <v>3750000</v>
      </c>
      <c r="M48" s="17">
        <f>270000000/72</f>
        <v>3750000</v>
      </c>
      <c r="Z48" s="9" t="s">
        <v>1258</v>
      </c>
    </row>
    <row r="49">
      <c r="A49" s="13" t="s">
        <v>76</v>
      </c>
      <c r="B49" s="14" t="s">
        <v>1259</v>
      </c>
      <c r="C49" s="13" t="s">
        <v>1260</v>
      </c>
      <c r="D49" s="11" t="s">
        <v>1261</v>
      </c>
      <c r="E49" s="11" t="s">
        <v>30</v>
      </c>
      <c r="F49" s="15">
        <v>57213.0</v>
      </c>
      <c r="G49" s="11" t="s">
        <v>31</v>
      </c>
      <c r="H49" s="18">
        <v>8.78E10</v>
      </c>
      <c r="I49" s="11">
        <v>-7.4248815</v>
      </c>
      <c r="J49" s="13">
        <v>111.001137</v>
      </c>
      <c r="K49" s="16" t="s">
        <v>1262</v>
      </c>
      <c r="L49" s="17" t="str">
        <f t="shared" si="5"/>
        <v/>
      </c>
      <c r="Z49" s="3" t="s">
        <v>44</v>
      </c>
    </row>
    <row r="50">
      <c r="A50" s="13" t="s">
        <v>76</v>
      </c>
      <c r="B50" s="14" t="s">
        <v>1263</v>
      </c>
      <c r="C50" s="13" t="s">
        <v>1264</v>
      </c>
      <c r="D50" s="11" t="s">
        <v>1265</v>
      </c>
      <c r="E50" s="11" t="s">
        <v>30</v>
      </c>
      <c r="F50" s="15">
        <v>57215.0</v>
      </c>
      <c r="G50" s="11" t="s">
        <v>31</v>
      </c>
      <c r="H50" s="13" t="s">
        <v>32</v>
      </c>
      <c r="I50" s="11">
        <v>-7.4122315</v>
      </c>
      <c r="J50" s="13">
        <v>111.0380426</v>
      </c>
      <c r="K50" s="16" t="s">
        <v>1266</v>
      </c>
      <c r="L50" s="17" t="str">
        <f t="shared" si="5"/>
        <v/>
      </c>
      <c r="Z50" s="3" t="s">
        <v>44</v>
      </c>
    </row>
    <row r="51">
      <c r="A51" s="13" t="s">
        <v>76</v>
      </c>
      <c r="B51" s="14" t="s">
        <v>1267</v>
      </c>
      <c r="C51" s="13" t="s">
        <v>1268</v>
      </c>
      <c r="D51" s="11" t="s">
        <v>1269</v>
      </c>
      <c r="E51" s="11" t="s">
        <v>30</v>
      </c>
      <c r="F51" s="15">
        <v>57215.0</v>
      </c>
      <c r="G51" s="11" t="s">
        <v>31</v>
      </c>
      <c r="H51" s="18">
        <v>8.22E10</v>
      </c>
      <c r="I51" s="11">
        <v>-7.4124933</v>
      </c>
      <c r="J51" s="13">
        <v>111.0404345</v>
      </c>
      <c r="K51" s="16" t="s">
        <v>1270</v>
      </c>
      <c r="L51" s="17" t="str">
        <f t="shared" si="5"/>
        <v/>
      </c>
      <c r="Z51" s="3" t="s">
        <v>44</v>
      </c>
    </row>
    <row r="52">
      <c r="A52" s="13" t="s">
        <v>76</v>
      </c>
      <c r="B52" s="14" t="s">
        <v>1271</v>
      </c>
      <c r="C52" s="13" t="s">
        <v>1066</v>
      </c>
      <c r="D52" s="11" t="s">
        <v>1272</v>
      </c>
      <c r="E52" s="11" t="s">
        <v>30</v>
      </c>
      <c r="F52" s="13" t="s">
        <v>32</v>
      </c>
      <c r="G52" s="11" t="s">
        <v>31</v>
      </c>
      <c r="H52" s="18">
        <v>8.21E11</v>
      </c>
      <c r="I52" s="11">
        <v>-7.4326615</v>
      </c>
      <c r="J52" s="13">
        <v>110.8026066</v>
      </c>
      <c r="K52" s="16" t="s">
        <v>1273</v>
      </c>
      <c r="L52" s="17" t="str">
        <f t="shared" si="5"/>
        <v/>
      </c>
      <c r="Z52" s="3" t="s">
        <v>44</v>
      </c>
    </row>
    <row r="53">
      <c r="A53" s="13" t="s">
        <v>465</v>
      </c>
      <c r="B53" s="14" t="s">
        <v>1274</v>
      </c>
      <c r="C53" s="13" t="s">
        <v>1112</v>
      </c>
      <c r="D53" s="11" t="s">
        <v>1275</v>
      </c>
      <c r="E53" s="11" t="s">
        <v>30</v>
      </c>
      <c r="F53" s="15">
        <v>57222.0</v>
      </c>
      <c r="G53" s="11" t="s">
        <v>31</v>
      </c>
      <c r="H53" s="18">
        <v>8.12E10</v>
      </c>
      <c r="I53" s="11">
        <v>-7.4519669</v>
      </c>
      <c r="J53" s="13">
        <v>111.0300481</v>
      </c>
      <c r="K53" s="16" t="s">
        <v>1276</v>
      </c>
      <c r="L53" s="17" t="str">
        <f t="shared" si="5"/>
        <v/>
      </c>
      <c r="Z53" s="3" t="s">
        <v>44</v>
      </c>
    </row>
    <row r="54">
      <c r="A54" s="13" t="s">
        <v>465</v>
      </c>
      <c r="B54" s="14" t="s">
        <v>1277</v>
      </c>
      <c r="C54" s="13" t="s">
        <v>1278</v>
      </c>
      <c r="D54" s="11" t="s">
        <v>1279</v>
      </c>
      <c r="E54" s="11" t="s">
        <v>30</v>
      </c>
      <c r="F54" s="15">
        <v>57222.0</v>
      </c>
      <c r="G54" s="11" t="s">
        <v>31</v>
      </c>
      <c r="H54" s="18">
        <v>8.12E10</v>
      </c>
      <c r="I54" s="11">
        <v>-7.4496214</v>
      </c>
      <c r="J54" s="13">
        <v>111.0091517</v>
      </c>
      <c r="K54" s="16" t="s">
        <v>1280</v>
      </c>
      <c r="L54" s="17" t="str">
        <f t="shared" si="5"/>
        <v/>
      </c>
      <c r="Z54" s="3" t="s">
        <v>44</v>
      </c>
    </row>
    <row r="55">
      <c r="A55" s="13" t="s">
        <v>465</v>
      </c>
      <c r="B55" s="14" t="s">
        <v>1281</v>
      </c>
      <c r="C55" s="13" t="s">
        <v>1282</v>
      </c>
      <c r="D55" s="11" t="s">
        <v>1283</v>
      </c>
      <c r="E55" s="11" t="s">
        <v>30</v>
      </c>
      <c r="F55" s="15">
        <v>57211.0</v>
      </c>
      <c r="G55" s="11" t="s">
        <v>31</v>
      </c>
      <c r="H55" s="18">
        <v>8.13E10</v>
      </c>
      <c r="I55" s="11">
        <v>-7.4184572</v>
      </c>
      <c r="J55" s="13">
        <v>111.0229685</v>
      </c>
      <c r="K55" s="16" t="s">
        <v>1284</v>
      </c>
      <c r="L55" s="17" t="str">
        <f t="shared" si="5"/>
        <v/>
      </c>
      <c r="Z55" s="3" t="s">
        <v>44</v>
      </c>
    </row>
    <row r="56">
      <c r="A56" s="13" t="s">
        <v>465</v>
      </c>
      <c r="B56" s="14" t="s">
        <v>1285</v>
      </c>
      <c r="C56" s="13" t="s">
        <v>1286</v>
      </c>
      <c r="D56" s="11" t="s">
        <v>1287</v>
      </c>
      <c r="E56" s="11" t="s">
        <v>30</v>
      </c>
      <c r="F56" s="15">
        <v>57214.0</v>
      </c>
      <c r="G56" s="11" t="s">
        <v>31</v>
      </c>
      <c r="H56" s="18">
        <v>8.56E10</v>
      </c>
      <c r="I56" s="11">
        <v>-7.4145068</v>
      </c>
      <c r="J56" s="13">
        <v>111.0286198</v>
      </c>
      <c r="K56" s="16" t="s">
        <v>1288</v>
      </c>
      <c r="L56" s="17" t="str">
        <f t="shared" si="5"/>
        <v/>
      </c>
      <c r="Z56" s="3" t="s">
        <v>44</v>
      </c>
    </row>
    <row r="57">
      <c r="A57" s="13" t="s">
        <v>465</v>
      </c>
      <c r="B57" s="14" t="s">
        <v>1289</v>
      </c>
      <c r="C57" s="13" t="s">
        <v>1290</v>
      </c>
      <c r="D57" s="11" t="s">
        <v>1291</v>
      </c>
      <c r="E57" s="11" t="s">
        <v>30</v>
      </c>
      <c r="F57" s="15">
        <v>57215.0</v>
      </c>
      <c r="G57" s="11" t="s">
        <v>31</v>
      </c>
      <c r="H57" s="13" t="s">
        <v>32</v>
      </c>
      <c r="I57" s="11">
        <v>-7.414229</v>
      </c>
      <c r="J57" s="13">
        <v>111.0414825</v>
      </c>
      <c r="K57" s="16" t="s">
        <v>1292</v>
      </c>
      <c r="L57" s="17">
        <f t="shared" si="5"/>
        <v>4750000</v>
      </c>
      <c r="M57" s="17">
        <f>380000000/80</f>
        <v>4750000</v>
      </c>
      <c r="Z57" s="9" t="s">
        <v>1293</v>
      </c>
    </row>
  </sheetData>
  <hyperlinks>
    <hyperlink r:id="rId1" ref="K2"/>
    <hyperlink r:id="rId2" ref="Z2"/>
    <hyperlink r:id="rId3" ref="K3"/>
    <hyperlink r:id="rId4" ref="K4"/>
    <hyperlink r:id="rId5" ref="K5"/>
    <hyperlink r:id="rId6" ref="K6"/>
    <hyperlink r:id="rId7" ref="Z6"/>
    <hyperlink r:id="rId8" ref="K7"/>
    <hyperlink r:id="rId9" ref="K8"/>
    <hyperlink r:id="rId10" ref="Z8"/>
    <hyperlink r:id="rId11" ref="K9"/>
    <hyperlink r:id="rId12" ref="K10"/>
    <hyperlink r:id="rId13" ref="K11"/>
    <hyperlink r:id="rId14" ref="K12"/>
    <hyperlink r:id="rId15" ref="K13"/>
    <hyperlink r:id="rId16" ref="K14"/>
    <hyperlink r:id="rId17" ref="K15"/>
    <hyperlink r:id="rId18" ref="K16"/>
    <hyperlink r:id="rId19" ref="Z16"/>
    <hyperlink r:id="rId20" ref="K17"/>
    <hyperlink r:id="rId21" ref="K18"/>
    <hyperlink r:id="rId22" ref="K19"/>
    <hyperlink r:id="rId23" ref="K20"/>
    <hyperlink r:id="rId24" ref="Z20"/>
    <hyperlink r:id="rId25" ref="K21"/>
    <hyperlink r:id="rId26" ref="K22"/>
    <hyperlink r:id="rId27" ref="K23"/>
    <hyperlink r:id="rId28" ref="K24"/>
    <hyperlink r:id="rId29" ref="K25"/>
    <hyperlink r:id="rId30" ref="K26"/>
    <hyperlink r:id="rId31" ref="Z26"/>
    <hyperlink r:id="rId32" ref="K27"/>
    <hyperlink r:id="rId33" ref="Z27"/>
    <hyperlink r:id="rId34" ref="K28"/>
    <hyperlink r:id="rId35" ref="K29"/>
    <hyperlink r:id="rId36" ref="K30"/>
    <hyperlink r:id="rId37" ref="K31"/>
    <hyperlink r:id="rId38" ref="K32"/>
    <hyperlink r:id="rId39" ref="K33"/>
    <hyperlink r:id="rId40" ref="K34"/>
    <hyperlink r:id="rId41" ref="K35"/>
    <hyperlink r:id="rId42" ref="K36"/>
    <hyperlink r:id="rId43" ref="K37"/>
    <hyperlink r:id="rId44" ref="Z37"/>
    <hyperlink r:id="rId45" ref="K38"/>
    <hyperlink r:id="rId46" ref="Z38"/>
    <hyperlink r:id="rId47" ref="K39"/>
    <hyperlink r:id="rId48" ref="K40"/>
    <hyperlink r:id="rId49" ref="K41"/>
    <hyperlink r:id="rId50" ref="K42"/>
    <hyperlink r:id="rId51" ref="K43"/>
    <hyperlink r:id="rId52" ref="K44"/>
    <hyperlink r:id="rId53" ref="Z44"/>
    <hyperlink r:id="rId54" ref="K45"/>
    <hyperlink r:id="rId55" ref="K46"/>
    <hyperlink r:id="rId56" ref="K47"/>
    <hyperlink r:id="rId57" ref="K48"/>
    <hyperlink r:id="rId58" ref="Z48"/>
    <hyperlink r:id="rId59" ref="K49"/>
    <hyperlink r:id="rId60" ref="K50"/>
    <hyperlink r:id="rId61" ref="K51"/>
    <hyperlink r:id="rId62" ref="K52"/>
    <hyperlink r:id="rId63" ref="K53"/>
    <hyperlink r:id="rId64" ref="K54"/>
    <hyperlink r:id="rId65" ref="K55"/>
    <hyperlink r:id="rId66" ref="K56"/>
    <hyperlink r:id="rId67" ref="K57"/>
    <hyperlink r:id="rId68" ref="Z57"/>
  </hyperlinks>
  <drawing r:id="rId6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75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2" t="s">
        <v>258</v>
      </c>
      <c r="N1" s="12" t="s">
        <v>259</v>
      </c>
      <c r="O1" s="12" t="s">
        <v>260</v>
      </c>
      <c r="P1" s="12" t="s">
        <v>261</v>
      </c>
      <c r="Q1" s="12" t="s">
        <v>262</v>
      </c>
      <c r="R1" s="12" t="s">
        <v>263</v>
      </c>
      <c r="S1" s="12" t="s">
        <v>264</v>
      </c>
      <c r="T1" s="12" t="s">
        <v>265</v>
      </c>
      <c r="U1" s="12" t="s">
        <v>266</v>
      </c>
      <c r="V1" s="12" t="s">
        <v>267</v>
      </c>
      <c r="W1" s="12" t="s">
        <v>268</v>
      </c>
      <c r="X1" s="12" t="s">
        <v>269</v>
      </c>
      <c r="Y1" s="12" t="s">
        <v>270</v>
      </c>
      <c r="Z1" s="12" t="s">
        <v>25</v>
      </c>
    </row>
    <row r="2">
      <c r="A2" s="13" t="s">
        <v>276</v>
      </c>
      <c r="B2" s="13" t="s">
        <v>1294</v>
      </c>
      <c r="C2" s="11" t="s">
        <v>1295</v>
      </c>
      <c r="D2" s="13" t="s">
        <v>1296</v>
      </c>
      <c r="E2" s="11" t="s">
        <v>30</v>
      </c>
      <c r="F2" s="15">
        <v>57127.0</v>
      </c>
      <c r="G2" s="11" t="s">
        <v>31</v>
      </c>
      <c r="H2" s="13" t="s">
        <v>32</v>
      </c>
      <c r="I2" s="11">
        <v>-7.5504932</v>
      </c>
      <c r="J2" s="13">
        <v>110.8459523</v>
      </c>
      <c r="K2" s="16" t="s">
        <v>1297</v>
      </c>
      <c r="L2" s="17">
        <f t="shared" ref="L2:L34" si="1">IFERROR(MEDIAN(M2:Y2),"")</f>
        <v>5833333.333</v>
      </c>
      <c r="M2" s="17">
        <f>350000000/60</f>
        <v>5833333.333</v>
      </c>
      <c r="Z2" s="9" t="s">
        <v>1298</v>
      </c>
    </row>
    <row r="3">
      <c r="A3" s="13" t="s">
        <v>26</v>
      </c>
      <c r="B3" s="14" t="s">
        <v>1299</v>
      </c>
      <c r="C3" s="11" t="s">
        <v>1300</v>
      </c>
      <c r="D3" s="13" t="s">
        <v>1301</v>
      </c>
      <c r="E3" s="11" t="s">
        <v>30</v>
      </c>
      <c r="F3" s="15">
        <v>57136.0</v>
      </c>
      <c r="G3" s="11" t="s">
        <v>31</v>
      </c>
      <c r="H3" s="13" t="s">
        <v>32</v>
      </c>
      <c r="I3" s="11">
        <v>-7.5389226</v>
      </c>
      <c r="J3" s="13">
        <v>110.8160114</v>
      </c>
      <c r="K3" s="16" t="s">
        <v>1302</v>
      </c>
      <c r="L3" s="17" t="str">
        <f t="shared" si="1"/>
        <v/>
      </c>
      <c r="Z3" s="3" t="s">
        <v>44</v>
      </c>
    </row>
    <row r="4">
      <c r="A4" s="13" t="s">
        <v>26</v>
      </c>
      <c r="B4" s="14" t="s">
        <v>1303</v>
      </c>
      <c r="C4" s="11" t="s">
        <v>1304</v>
      </c>
      <c r="D4" s="13" t="s">
        <v>1305</v>
      </c>
      <c r="E4" s="11" t="s">
        <v>30</v>
      </c>
      <c r="F4" s="13" t="s">
        <v>32</v>
      </c>
      <c r="G4" s="11" t="s">
        <v>31</v>
      </c>
      <c r="H4" s="18">
        <v>8.95E11</v>
      </c>
      <c r="I4" s="11">
        <v>-7.5403908</v>
      </c>
      <c r="J4" s="13">
        <v>110.829336</v>
      </c>
      <c r="K4" s="16" t="s">
        <v>1306</v>
      </c>
      <c r="L4" s="17" t="str">
        <f t="shared" si="1"/>
        <v/>
      </c>
      <c r="Z4" s="3" t="s">
        <v>44</v>
      </c>
    </row>
    <row r="5">
      <c r="A5" s="13" t="s">
        <v>26</v>
      </c>
      <c r="B5" s="14" t="s">
        <v>1307</v>
      </c>
      <c r="C5" s="11" t="s">
        <v>1308</v>
      </c>
      <c r="D5" s="13" t="s">
        <v>1301</v>
      </c>
      <c r="E5" s="11" t="s">
        <v>30</v>
      </c>
      <c r="F5" s="15">
        <v>57136.0</v>
      </c>
      <c r="G5" s="11" t="s">
        <v>31</v>
      </c>
      <c r="H5" s="13" t="s">
        <v>32</v>
      </c>
      <c r="I5" s="11">
        <v>-7.5278797</v>
      </c>
      <c r="J5" s="13">
        <v>110.814107</v>
      </c>
      <c r="K5" s="16" t="s">
        <v>1309</v>
      </c>
      <c r="L5" s="17" t="str">
        <f t="shared" si="1"/>
        <v/>
      </c>
      <c r="Z5" s="3" t="s">
        <v>44</v>
      </c>
    </row>
    <row r="6">
      <c r="A6" s="13" t="s">
        <v>26</v>
      </c>
      <c r="B6" s="14" t="s">
        <v>1310</v>
      </c>
      <c r="C6" s="11" t="s">
        <v>1311</v>
      </c>
      <c r="D6" s="13" t="s">
        <v>1301</v>
      </c>
      <c r="E6" s="11" t="s">
        <v>30</v>
      </c>
      <c r="F6" s="15">
        <v>57136.0</v>
      </c>
      <c r="G6" s="11" t="s">
        <v>31</v>
      </c>
      <c r="H6" s="18">
        <v>8.52E10</v>
      </c>
      <c r="I6" s="11">
        <v>-7.5356627</v>
      </c>
      <c r="J6" s="13">
        <v>110.8272564</v>
      </c>
      <c r="K6" s="16" t="s">
        <v>1312</v>
      </c>
      <c r="L6" s="17" t="str">
        <f t="shared" si="1"/>
        <v/>
      </c>
      <c r="Z6" s="3" t="s">
        <v>44</v>
      </c>
    </row>
    <row r="7">
      <c r="A7" s="13" t="s">
        <v>26</v>
      </c>
      <c r="B7" s="14" t="s">
        <v>1313</v>
      </c>
      <c r="C7" s="11" t="s">
        <v>1314</v>
      </c>
      <c r="D7" s="13" t="s">
        <v>1315</v>
      </c>
      <c r="E7" s="11" t="s">
        <v>30</v>
      </c>
      <c r="F7" s="15">
        <v>57137.0</v>
      </c>
      <c r="G7" s="11" t="s">
        <v>31</v>
      </c>
      <c r="H7" s="13" t="s">
        <v>32</v>
      </c>
      <c r="I7" s="11">
        <v>-7.5403451</v>
      </c>
      <c r="J7" s="13">
        <v>110.7996496</v>
      </c>
      <c r="K7" s="16" t="s">
        <v>1316</v>
      </c>
      <c r="L7" s="17" t="str">
        <f t="shared" si="1"/>
        <v/>
      </c>
      <c r="Z7" s="3" t="s">
        <v>44</v>
      </c>
    </row>
    <row r="8">
      <c r="A8" s="13" t="s">
        <v>26</v>
      </c>
      <c r="B8" s="14" t="s">
        <v>1317</v>
      </c>
      <c r="C8" s="11" t="s">
        <v>1318</v>
      </c>
      <c r="D8" s="13" t="s">
        <v>1296</v>
      </c>
      <c r="E8" s="11" t="s">
        <v>30</v>
      </c>
      <c r="F8" s="15">
        <v>57127.0</v>
      </c>
      <c r="G8" s="11" t="s">
        <v>31</v>
      </c>
      <c r="H8" s="13" t="s">
        <v>32</v>
      </c>
      <c r="I8" s="11">
        <v>-7.5388104</v>
      </c>
      <c r="J8" s="13">
        <v>110.8496682</v>
      </c>
      <c r="K8" s="16" t="s">
        <v>1319</v>
      </c>
      <c r="L8" s="17" t="str">
        <f t="shared" si="1"/>
        <v/>
      </c>
      <c r="Z8" s="3" t="s">
        <v>44</v>
      </c>
    </row>
    <row r="9">
      <c r="A9" s="13" t="s">
        <v>26</v>
      </c>
      <c r="B9" s="14" t="s">
        <v>1320</v>
      </c>
      <c r="C9" s="11" t="s">
        <v>1321</v>
      </c>
      <c r="D9" s="13" t="s">
        <v>1296</v>
      </c>
      <c r="E9" s="11" t="s">
        <v>30</v>
      </c>
      <c r="F9" s="15">
        <v>57127.0</v>
      </c>
      <c r="G9" s="11" t="s">
        <v>31</v>
      </c>
      <c r="H9" s="13" t="s">
        <v>32</v>
      </c>
      <c r="I9" s="11">
        <v>-7.5389447</v>
      </c>
      <c r="J9" s="13">
        <v>110.8384232</v>
      </c>
      <c r="K9" s="16" t="s">
        <v>1322</v>
      </c>
      <c r="L9" s="17">
        <f t="shared" si="1"/>
        <v>5035971.223</v>
      </c>
      <c r="M9" s="17">
        <f>700000000/139</f>
        <v>5035971.223</v>
      </c>
      <c r="Z9" s="9" t="s">
        <v>1323</v>
      </c>
    </row>
    <row r="10">
      <c r="A10" s="13" t="s">
        <v>26</v>
      </c>
      <c r="B10" s="14" t="s">
        <v>1324</v>
      </c>
      <c r="C10" s="11" t="s">
        <v>1325</v>
      </c>
      <c r="D10" s="13" t="s">
        <v>1296</v>
      </c>
      <c r="E10" s="11" t="s">
        <v>30</v>
      </c>
      <c r="F10" s="15">
        <v>57127.0</v>
      </c>
      <c r="G10" s="11" t="s">
        <v>31</v>
      </c>
      <c r="H10" s="13" t="s">
        <v>32</v>
      </c>
      <c r="I10" s="11">
        <v>-7.5471614</v>
      </c>
      <c r="J10" s="13">
        <v>110.8520136</v>
      </c>
      <c r="K10" s="16" t="s">
        <v>1326</v>
      </c>
      <c r="L10" s="17">
        <f t="shared" si="1"/>
        <v>4687500</v>
      </c>
      <c r="M10" s="17">
        <f>300000000/64</f>
        <v>4687500</v>
      </c>
      <c r="Z10" s="9" t="s">
        <v>1327</v>
      </c>
    </row>
    <row r="11">
      <c r="A11" s="13" t="s">
        <v>26</v>
      </c>
      <c r="B11" s="14" t="s">
        <v>1328</v>
      </c>
      <c r="C11" s="11" t="s">
        <v>1329</v>
      </c>
      <c r="D11" s="13" t="s">
        <v>1296</v>
      </c>
      <c r="E11" s="11" t="s">
        <v>30</v>
      </c>
      <c r="F11" s="15">
        <v>57127.0</v>
      </c>
      <c r="G11" s="11" t="s">
        <v>31</v>
      </c>
      <c r="H11" s="18">
        <v>8.56E10</v>
      </c>
      <c r="I11" s="11">
        <v>-7.5470548</v>
      </c>
      <c r="J11" s="13">
        <v>110.8419629</v>
      </c>
      <c r="K11" s="16" t="s">
        <v>1330</v>
      </c>
      <c r="L11" s="17">
        <f t="shared" si="1"/>
        <v>11851851.85</v>
      </c>
      <c r="M11" s="17">
        <f>1600000000/135</f>
        <v>11851851.85</v>
      </c>
      <c r="Z11" s="9" t="s">
        <v>1331</v>
      </c>
    </row>
    <row r="12">
      <c r="A12" s="13" t="s">
        <v>26</v>
      </c>
      <c r="B12" s="14" t="s">
        <v>1332</v>
      </c>
      <c r="C12" s="11" t="s">
        <v>1333</v>
      </c>
      <c r="D12" s="13" t="s">
        <v>1334</v>
      </c>
      <c r="E12" s="11" t="s">
        <v>30</v>
      </c>
      <c r="F12" s="15">
        <v>57127.0</v>
      </c>
      <c r="G12" s="11" t="s">
        <v>31</v>
      </c>
      <c r="H12" s="13" t="s">
        <v>32</v>
      </c>
      <c r="I12" s="11">
        <v>-7.5449818</v>
      </c>
      <c r="J12" s="13">
        <v>110.847775</v>
      </c>
      <c r="K12" s="16" t="s">
        <v>1335</v>
      </c>
      <c r="L12" s="17" t="str">
        <f t="shared" si="1"/>
        <v/>
      </c>
      <c r="Z12" s="3" t="s">
        <v>44</v>
      </c>
    </row>
    <row r="13">
      <c r="A13" s="13" t="s">
        <v>26</v>
      </c>
      <c r="B13" s="14" t="s">
        <v>1336</v>
      </c>
      <c r="C13" s="11" t="s">
        <v>1337</v>
      </c>
      <c r="D13" s="13" t="s">
        <v>1338</v>
      </c>
      <c r="E13" s="11" t="s">
        <v>30</v>
      </c>
      <c r="F13" s="15">
        <v>57129.0</v>
      </c>
      <c r="G13" s="11" t="s">
        <v>31</v>
      </c>
      <c r="H13" s="13" t="s">
        <v>32</v>
      </c>
      <c r="I13" s="11">
        <v>-7.5642673</v>
      </c>
      <c r="J13" s="13">
        <v>110.8331063</v>
      </c>
      <c r="K13" s="16" t="s">
        <v>1339</v>
      </c>
      <c r="L13" s="17">
        <f t="shared" si="1"/>
        <v>16000000</v>
      </c>
      <c r="M13" s="17">
        <f>8000000000/500</f>
        <v>16000000</v>
      </c>
      <c r="Z13" s="9" t="s">
        <v>1340</v>
      </c>
    </row>
    <row r="14">
      <c r="A14" s="13" t="s">
        <v>26</v>
      </c>
      <c r="B14" s="14" t="s">
        <v>1341</v>
      </c>
      <c r="C14" s="11" t="s">
        <v>1342</v>
      </c>
      <c r="D14" s="13" t="s">
        <v>1305</v>
      </c>
      <c r="E14" s="11" t="s">
        <v>30</v>
      </c>
      <c r="F14" s="13" t="s">
        <v>32</v>
      </c>
      <c r="G14" s="11" t="s">
        <v>31</v>
      </c>
      <c r="H14" s="13" t="s">
        <v>32</v>
      </c>
      <c r="I14" s="11">
        <v>-7.5697278</v>
      </c>
      <c r="J14" s="13">
        <v>110.8079838</v>
      </c>
      <c r="K14" s="16" t="s">
        <v>1343</v>
      </c>
      <c r="L14" s="17">
        <f t="shared" si="1"/>
        <v>18716577.54</v>
      </c>
      <c r="M14" s="17">
        <f>3500000000/187</f>
        <v>18716577.54</v>
      </c>
      <c r="Z14" s="9" t="s">
        <v>1344</v>
      </c>
    </row>
    <row r="15">
      <c r="A15" s="13" t="s">
        <v>26</v>
      </c>
      <c r="B15" s="14" t="s">
        <v>1345</v>
      </c>
      <c r="C15" s="11" t="s">
        <v>1346</v>
      </c>
      <c r="D15" s="13" t="s">
        <v>1347</v>
      </c>
      <c r="E15" s="11" t="s">
        <v>30</v>
      </c>
      <c r="F15" s="15">
        <v>57144.0</v>
      </c>
      <c r="G15" s="11" t="s">
        <v>31</v>
      </c>
      <c r="H15" s="13" t="s">
        <v>32</v>
      </c>
      <c r="I15" s="11">
        <v>-7.5479685</v>
      </c>
      <c r="J15" s="13">
        <v>110.7870441</v>
      </c>
      <c r="K15" s="16" t="s">
        <v>1348</v>
      </c>
      <c r="L15" s="17" t="str">
        <f t="shared" si="1"/>
        <v/>
      </c>
      <c r="Z15" s="3" t="s">
        <v>44</v>
      </c>
    </row>
    <row r="16">
      <c r="A16" s="13" t="s">
        <v>26</v>
      </c>
      <c r="B16" s="14" t="s">
        <v>1349</v>
      </c>
      <c r="C16" s="11" t="s">
        <v>1350</v>
      </c>
      <c r="D16" s="13" t="s">
        <v>1351</v>
      </c>
      <c r="E16" s="11" t="s">
        <v>30</v>
      </c>
      <c r="F16" s="15">
        <v>57145.0</v>
      </c>
      <c r="G16" s="11" t="s">
        <v>31</v>
      </c>
      <c r="H16" s="13" t="s">
        <v>32</v>
      </c>
      <c r="I16" s="11">
        <v>-7.5478269</v>
      </c>
      <c r="J16" s="13">
        <v>110.7737893</v>
      </c>
      <c r="K16" s="16" t="s">
        <v>1352</v>
      </c>
      <c r="L16" s="17">
        <f t="shared" si="1"/>
        <v>7750000</v>
      </c>
      <c r="M16" s="17">
        <f>775000000/100</f>
        <v>7750000</v>
      </c>
      <c r="Z16" s="9" t="s">
        <v>1353</v>
      </c>
    </row>
    <row r="17">
      <c r="A17" s="13" t="s">
        <v>26</v>
      </c>
      <c r="B17" s="14" t="s">
        <v>1354</v>
      </c>
      <c r="C17" s="11" t="s">
        <v>1355</v>
      </c>
      <c r="D17" s="13" t="s">
        <v>1356</v>
      </c>
      <c r="E17" s="11" t="s">
        <v>30</v>
      </c>
      <c r="F17" s="15">
        <v>57145.0</v>
      </c>
      <c r="G17" s="11" t="s">
        <v>31</v>
      </c>
      <c r="H17" s="13" t="s">
        <v>32</v>
      </c>
      <c r="I17" s="11">
        <v>-7.5517283</v>
      </c>
      <c r="J17" s="13">
        <v>110.7823344</v>
      </c>
      <c r="K17" s="16" t="s">
        <v>1357</v>
      </c>
      <c r="L17" s="17" t="str">
        <f t="shared" si="1"/>
        <v/>
      </c>
      <c r="Z17" s="3" t="s">
        <v>44</v>
      </c>
    </row>
    <row r="18">
      <c r="A18" s="13" t="s">
        <v>26</v>
      </c>
      <c r="B18" s="14" t="s">
        <v>1358</v>
      </c>
      <c r="C18" s="11" t="s">
        <v>1359</v>
      </c>
      <c r="D18" s="13" t="s">
        <v>1360</v>
      </c>
      <c r="E18" s="11" t="s">
        <v>30</v>
      </c>
      <c r="F18" s="15">
        <v>57145.0</v>
      </c>
      <c r="G18" s="11" t="s">
        <v>31</v>
      </c>
      <c r="H18" s="13" t="s">
        <v>32</v>
      </c>
      <c r="I18" s="11">
        <v>-7.5477167</v>
      </c>
      <c r="J18" s="13">
        <v>110.7765068</v>
      </c>
      <c r="K18" s="16" t="s">
        <v>1361</v>
      </c>
      <c r="L18" s="17">
        <f t="shared" si="1"/>
        <v>8455882.353</v>
      </c>
      <c r="M18" s="17">
        <f>1150000000/136</f>
        <v>8455882.353</v>
      </c>
      <c r="Z18" s="9" t="s">
        <v>1362</v>
      </c>
    </row>
    <row r="19">
      <c r="A19" s="13" t="s">
        <v>26</v>
      </c>
      <c r="B19" s="14" t="s">
        <v>1363</v>
      </c>
      <c r="C19" s="11" t="s">
        <v>1364</v>
      </c>
      <c r="D19" s="13" t="s">
        <v>1365</v>
      </c>
      <c r="E19" s="11" t="s">
        <v>30</v>
      </c>
      <c r="F19" s="15">
        <v>57153.0</v>
      </c>
      <c r="G19" s="11" t="s">
        <v>31</v>
      </c>
      <c r="H19" s="13" t="s">
        <v>32</v>
      </c>
      <c r="I19" s="11">
        <v>-7.5776089</v>
      </c>
      <c r="J19" s="13">
        <v>110.8167217</v>
      </c>
      <c r="K19" s="16" t="s">
        <v>1366</v>
      </c>
      <c r="L19" s="17" t="str">
        <f t="shared" si="1"/>
        <v/>
      </c>
      <c r="Z19" s="3" t="s">
        <v>44</v>
      </c>
    </row>
    <row r="20">
      <c r="A20" s="13" t="s">
        <v>26</v>
      </c>
      <c r="B20" s="14" t="s">
        <v>1367</v>
      </c>
      <c r="C20" s="11" t="s">
        <v>1368</v>
      </c>
      <c r="D20" s="13" t="s">
        <v>1369</v>
      </c>
      <c r="E20" s="11" t="s">
        <v>30</v>
      </c>
      <c r="F20" s="15">
        <v>57152.0</v>
      </c>
      <c r="G20" s="11" t="s">
        <v>31</v>
      </c>
      <c r="H20" s="13" t="s">
        <v>32</v>
      </c>
      <c r="I20" s="11">
        <v>-7.5745669</v>
      </c>
      <c r="J20" s="13">
        <v>110.8170392</v>
      </c>
      <c r="K20" s="16" t="s">
        <v>1370</v>
      </c>
      <c r="L20" s="17" t="str">
        <f t="shared" si="1"/>
        <v/>
      </c>
      <c r="Z20" s="3" t="s">
        <v>44</v>
      </c>
    </row>
    <row r="21">
      <c r="A21" s="13" t="s">
        <v>26</v>
      </c>
      <c r="B21" s="14" t="s">
        <v>1371</v>
      </c>
      <c r="C21" s="11" t="s">
        <v>1372</v>
      </c>
      <c r="D21" s="13" t="s">
        <v>1296</v>
      </c>
      <c r="E21" s="11" t="s">
        <v>30</v>
      </c>
      <c r="F21" s="15">
        <v>57127.0</v>
      </c>
      <c r="G21" s="11" t="s">
        <v>31</v>
      </c>
      <c r="H21" s="13" t="s">
        <v>32</v>
      </c>
      <c r="I21" s="11">
        <v>-7.549917</v>
      </c>
      <c r="J21" s="13">
        <v>110.8473422</v>
      </c>
      <c r="K21" s="16" t="s">
        <v>1373</v>
      </c>
      <c r="L21" s="17">
        <f t="shared" si="1"/>
        <v>8676470.588</v>
      </c>
      <c r="M21" s="17">
        <f>590000000/68</f>
        <v>8676470.588</v>
      </c>
      <c r="Z21" s="9" t="s">
        <v>1374</v>
      </c>
    </row>
    <row r="22">
      <c r="A22" s="13" t="s">
        <v>516</v>
      </c>
      <c r="B22" s="14" t="s">
        <v>1375</v>
      </c>
      <c r="C22" s="11" t="s">
        <v>1376</v>
      </c>
      <c r="D22" s="13" t="s">
        <v>1377</v>
      </c>
      <c r="E22" s="11" t="s">
        <v>30</v>
      </c>
      <c r="F22" s="15">
        <v>57144.0</v>
      </c>
      <c r="G22" s="11" t="s">
        <v>31</v>
      </c>
      <c r="H22" s="18">
        <v>8.53E10</v>
      </c>
      <c r="I22" s="11">
        <v>-7.5564118</v>
      </c>
      <c r="J22" s="13">
        <v>110.7827781</v>
      </c>
      <c r="K22" s="16" t="s">
        <v>1378</v>
      </c>
      <c r="L22" s="17" t="str">
        <f t="shared" si="1"/>
        <v/>
      </c>
      <c r="Z22" s="3" t="s">
        <v>44</v>
      </c>
    </row>
    <row r="23">
      <c r="A23" s="13" t="s">
        <v>364</v>
      </c>
      <c r="B23" s="14" t="s">
        <v>1379</v>
      </c>
      <c r="C23" s="11" t="s">
        <v>1380</v>
      </c>
      <c r="D23" s="13" t="s">
        <v>1381</v>
      </c>
      <c r="E23" s="11" t="s">
        <v>30</v>
      </c>
      <c r="F23" s="15">
        <v>57126.0</v>
      </c>
      <c r="G23" s="11" t="s">
        <v>31</v>
      </c>
      <c r="H23" s="13" t="s">
        <v>32</v>
      </c>
      <c r="I23" s="11">
        <v>-7.5629933</v>
      </c>
      <c r="J23" s="13">
        <v>110.8473338</v>
      </c>
      <c r="K23" s="16" t="s">
        <v>1382</v>
      </c>
      <c r="L23" s="17" t="str">
        <f t="shared" si="1"/>
        <v/>
      </c>
      <c r="Z23" s="3" t="s">
        <v>44</v>
      </c>
    </row>
    <row r="24">
      <c r="A24" s="13" t="s">
        <v>76</v>
      </c>
      <c r="B24" s="14" t="s">
        <v>1383</v>
      </c>
      <c r="C24" s="11" t="s">
        <v>1384</v>
      </c>
      <c r="D24" s="13" t="s">
        <v>1385</v>
      </c>
      <c r="E24" s="11" t="s">
        <v>30</v>
      </c>
      <c r="F24" s="15">
        <v>57148.0</v>
      </c>
      <c r="G24" s="11" t="s">
        <v>31</v>
      </c>
      <c r="H24" s="13" t="s">
        <v>32</v>
      </c>
      <c r="I24" s="11">
        <v>-7.5704117</v>
      </c>
      <c r="J24" s="13">
        <v>110.7926453</v>
      </c>
      <c r="K24" s="16" t="s">
        <v>1386</v>
      </c>
      <c r="L24" s="17" t="str">
        <f t="shared" si="1"/>
        <v/>
      </c>
      <c r="Z24" s="3" t="s">
        <v>44</v>
      </c>
    </row>
    <row r="25">
      <c r="A25" s="13" t="s">
        <v>76</v>
      </c>
      <c r="B25" s="14" t="s">
        <v>1387</v>
      </c>
      <c r="C25" s="11" t="s">
        <v>1388</v>
      </c>
      <c r="D25" s="13" t="s">
        <v>1389</v>
      </c>
      <c r="E25" s="11" t="s">
        <v>30</v>
      </c>
      <c r="F25" s="15">
        <v>57144.0</v>
      </c>
      <c r="G25" s="11" t="s">
        <v>31</v>
      </c>
      <c r="H25" s="13" t="s">
        <v>32</v>
      </c>
      <c r="I25" s="11">
        <v>-7.5499885</v>
      </c>
      <c r="J25" s="13">
        <v>110.7883937</v>
      </c>
      <c r="K25" s="16" t="s">
        <v>1390</v>
      </c>
      <c r="L25" s="17" t="str">
        <f t="shared" si="1"/>
        <v/>
      </c>
      <c r="Z25" s="3" t="s">
        <v>44</v>
      </c>
    </row>
    <row r="26">
      <c r="A26" s="13" t="s">
        <v>76</v>
      </c>
      <c r="B26" s="14" t="s">
        <v>1391</v>
      </c>
      <c r="C26" s="11" t="s">
        <v>1392</v>
      </c>
      <c r="D26" s="13" t="s">
        <v>1315</v>
      </c>
      <c r="E26" s="11" t="s">
        <v>30</v>
      </c>
      <c r="F26" s="15">
        <v>57137.0</v>
      </c>
      <c r="G26" s="11" t="s">
        <v>31</v>
      </c>
      <c r="H26" s="13" t="s">
        <v>32</v>
      </c>
      <c r="I26" s="11">
        <v>-7.5389776</v>
      </c>
      <c r="J26" s="13">
        <v>110.8015941</v>
      </c>
      <c r="K26" s="16" t="s">
        <v>1393</v>
      </c>
      <c r="L26" s="17">
        <f t="shared" si="1"/>
        <v>8474576.271</v>
      </c>
      <c r="M26" s="17">
        <f>2500000000/295</f>
        <v>8474576.271</v>
      </c>
      <c r="Z26" s="9" t="s">
        <v>1394</v>
      </c>
    </row>
    <row r="27">
      <c r="A27" s="13" t="s">
        <v>459</v>
      </c>
      <c r="B27" s="14" t="s">
        <v>1395</v>
      </c>
      <c r="C27" s="11" t="s">
        <v>1396</v>
      </c>
      <c r="D27" s="13" t="s">
        <v>1397</v>
      </c>
      <c r="E27" s="11" t="s">
        <v>30</v>
      </c>
      <c r="F27" s="15">
        <v>57139.0</v>
      </c>
      <c r="G27" s="11" t="s">
        <v>31</v>
      </c>
      <c r="H27" s="13" t="s">
        <v>32</v>
      </c>
      <c r="I27" s="11">
        <v>-7.5599583</v>
      </c>
      <c r="J27" s="13">
        <v>110.8009417</v>
      </c>
      <c r="K27" s="16" t="s">
        <v>1398</v>
      </c>
      <c r="L27" s="17">
        <f t="shared" si="1"/>
        <v>13200000</v>
      </c>
      <c r="M27" s="17">
        <f>3300000000/250</f>
        <v>13200000</v>
      </c>
      <c r="Z27" s="9" t="s">
        <v>1399</v>
      </c>
    </row>
    <row r="28">
      <c r="A28" s="13" t="s">
        <v>92</v>
      </c>
      <c r="B28" s="14" t="s">
        <v>1400</v>
      </c>
      <c r="C28" s="11" t="s">
        <v>1401</v>
      </c>
      <c r="D28" s="13" t="s">
        <v>1402</v>
      </c>
      <c r="E28" s="11" t="s">
        <v>30</v>
      </c>
      <c r="F28" s="15">
        <v>57138.0</v>
      </c>
      <c r="G28" s="11" t="s">
        <v>31</v>
      </c>
      <c r="H28" s="13" t="s">
        <v>32</v>
      </c>
      <c r="I28" s="11">
        <v>-7.5489499</v>
      </c>
      <c r="J28" s="13">
        <v>110.8091348</v>
      </c>
      <c r="K28" s="16" t="s">
        <v>1403</v>
      </c>
      <c r="L28" s="17" t="str">
        <f t="shared" si="1"/>
        <v/>
      </c>
      <c r="Z28" s="3" t="s">
        <v>44</v>
      </c>
    </row>
    <row r="29">
      <c r="A29" s="13" t="s">
        <v>92</v>
      </c>
      <c r="B29" s="14" t="s">
        <v>1404</v>
      </c>
      <c r="C29" s="11" t="s">
        <v>1405</v>
      </c>
      <c r="D29" s="13" t="s">
        <v>1406</v>
      </c>
      <c r="E29" s="11" t="s">
        <v>30</v>
      </c>
      <c r="F29" s="15">
        <v>57137.0</v>
      </c>
      <c r="G29" s="11" t="s">
        <v>31</v>
      </c>
      <c r="H29" s="13" t="s">
        <v>32</v>
      </c>
      <c r="I29" s="11">
        <v>-7.5374131</v>
      </c>
      <c r="J29" s="13">
        <v>110.8064923</v>
      </c>
      <c r="K29" s="16" t="s">
        <v>1407</v>
      </c>
      <c r="L29" s="17" t="str">
        <f t="shared" si="1"/>
        <v/>
      </c>
      <c r="Z29" s="3" t="s">
        <v>44</v>
      </c>
    </row>
    <row r="30">
      <c r="A30" s="13" t="s">
        <v>92</v>
      </c>
      <c r="B30" s="14" t="s">
        <v>1408</v>
      </c>
      <c r="C30" s="11" t="s">
        <v>1409</v>
      </c>
      <c r="D30" s="13" t="s">
        <v>1410</v>
      </c>
      <c r="E30" s="11" t="s">
        <v>30</v>
      </c>
      <c r="F30" s="15">
        <v>57133.0</v>
      </c>
      <c r="G30" s="11" t="s">
        <v>31</v>
      </c>
      <c r="H30" s="13" t="s">
        <v>32</v>
      </c>
      <c r="I30" s="11">
        <v>-7.5722938</v>
      </c>
      <c r="J30" s="13">
        <v>110.8340336</v>
      </c>
      <c r="K30" s="16" t="s">
        <v>1411</v>
      </c>
      <c r="L30" s="17">
        <f t="shared" si="1"/>
        <v>13879250.52</v>
      </c>
      <c r="M30" s="17">
        <f>3000000000/320</f>
        <v>9375000</v>
      </c>
      <c r="N30" s="17">
        <f>17000000000/558</f>
        <v>30465949.82</v>
      </c>
      <c r="O30" s="17">
        <f>20000000000/1441</f>
        <v>13879250.52</v>
      </c>
      <c r="Z30" s="9" t="s">
        <v>1412</v>
      </c>
    </row>
    <row r="31">
      <c r="A31" s="13" t="s">
        <v>92</v>
      </c>
      <c r="B31" s="14" t="s">
        <v>1413</v>
      </c>
      <c r="C31" s="11" t="s">
        <v>1414</v>
      </c>
      <c r="D31" s="13" t="s">
        <v>1415</v>
      </c>
      <c r="E31" s="11" t="s">
        <v>30</v>
      </c>
      <c r="F31" s="15">
        <v>57126.0</v>
      </c>
      <c r="G31" s="11" t="s">
        <v>31</v>
      </c>
      <c r="H31" s="13" t="s">
        <v>32</v>
      </c>
      <c r="I31" s="11">
        <v>-7.5608573</v>
      </c>
      <c r="J31" s="13">
        <v>110.842093</v>
      </c>
      <c r="K31" s="16" t="s">
        <v>1416</v>
      </c>
      <c r="L31" s="17" t="str">
        <f t="shared" si="1"/>
        <v/>
      </c>
      <c r="Z31" s="3" t="s">
        <v>44</v>
      </c>
    </row>
    <row r="32">
      <c r="A32" s="13" t="s">
        <v>92</v>
      </c>
      <c r="B32" s="14" t="s">
        <v>1417</v>
      </c>
      <c r="C32" s="11" t="s">
        <v>1418</v>
      </c>
      <c r="D32" s="13" t="s">
        <v>1419</v>
      </c>
      <c r="E32" s="11" t="s">
        <v>30</v>
      </c>
      <c r="F32" s="15">
        <v>57127.0</v>
      </c>
      <c r="G32" s="11" t="s">
        <v>31</v>
      </c>
      <c r="H32" s="13" t="s">
        <v>32</v>
      </c>
      <c r="I32" s="11">
        <v>-7.5474668</v>
      </c>
      <c r="J32" s="13">
        <v>110.8544353</v>
      </c>
      <c r="K32" s="16" t="s">
        <v>1420</v>
      </c>
      <c r="L32" s="17">
        <f t="shared" si="1"/>
        <v>4084507.042</v>
      </c>
      <c r="M32" s="17">
        <f>290000000/71</f>
        <v>4084507.042</v>
      </c>
      <c r="Z32" s="9" t="s">
        <v>1421</v>
      </c>
    </row>
    <row r="33">
      <c r="A33" s="13" t="s">
        <v>92</v>
      </c>
      <c r="B33" s="14" t="s">
        <v>1422</v>
      </c>
      <c r="C33" s="11" t="s">
        <v>1423</v>
      </c>
      <c r="D33" s="13" t="s">
        <v>1424</v>
      </c>
      <c r="E33" s="11" t="s">
        <v>30</v>
      </c>
      <c r="F33" s="15">
        <v>57155.0</v>
      </c>
      <c r="G33" s="11" t="s">
        <v>31</v>
      </c>
      <c r="H33" s="13" t="s">
        <v>32</v>
      </c>
      <c r="I33" s="11">
        <v>-7.5754827</v>
      </c>
      <c r="J33" s="13">
        <v>110.8243064</v>
      </c>
      <c r="K33" s="16" t="s">
        <v>1425</v>
      </c>
      <c r="L33" s="17" t="str">
        <f t="shared" si="1"/>
        <v/>
      </c>
      <c r="Z33" s="3" t="s">
        <v>44</v>
      </c>
    </row>
    <row r="34">
      <c r="A34" s="13" t="s">
        <v>92</v>
      </c>
      <c r="B34" s="14" t="s">
        <v>1426</v>
      </c>
      <c r="C34" s="11" t="s">
        <v>1427</v>
      </c>
      <c r="D34" s="13" t="s">
        <v>1428</v>
      </c>
      <c r="E34" s="11" t="s">
        <v>30</v>
      </c>
      <c r="F34" s="15">
        <v>57127.0</v>
      </c>
      <c r="G34" s="11" t="s">
        <v>31</v>
      </c>
      <c r="H34" s="18">
        <v>8.22E10</v>
      </c>
      <c r="I34" s="11">
        <v>-7.5501697</v>
      </c>
      <c r="J34" s="13">
        <v>110.8472919</v>
      </c>
      <c r="K34" s="16" t="s">
        <v>1429</v>
      </c>
      <c r="L34" s="17" t="str">
        <f t="shared" si="1"/>
        <v/>
      </c>
      <c r="Z34" s="3" t="s">
        <v>44</v>
      </c>
    </row>
  </sheetData>
  <hyperlinks>
    <hyperlink r:id="rId1" ref="K2"/>
    <hyperlink r:id="rId2" ref="Z2"/>
    <hyperlink r:id="rId3" ref="K3"/>
    <hyperlink r:id="rId4" ref="K4"/>
    <hyperlink r:id="rId5" ref="K5"/>
    <hyperlink r:id="rId6" ref="K6"/>
    <hyperlink r:id="rId7" ref="K7"/>
    <hyperlink r:id="rId8" ref="K8"/>
    <hyperlink r:id="rId9" ref="K9"/>
    <hyperlink r:id="rId10" ref="Z9"/>
    <hyperlink r:id="rId11" ref="K10"/>
    <hyperlink r:id="rId12" ref="Z10"/>
    <hyperlink r:id="rId13" ref="K11"/>
    <hyperlink r:id="rId14" ref="Z11"/>
    <hyperlink r:id="rId15" ref="K12"/>
    <hyperlink r:id="rId16" ref="K13"/>
    <hyperlink r:id="rId17" ref="Z13"/>
    <hyperlink r:id="rId18" ref="K14"/>
    <hyperlink r:id="rId19" ref="Z14"/>
    <hyperlink r:id="rId20" ref="K15"/>
    <hyperlink r:id="rId21" ref="K16"/>
    <hyperlink r:id="rId22" ref="Z16"/>
    <hyperlink r:id="rId23" ref="K17"/>
    <hyperlink r:id="rId24" ref="K18"/>
    <hyperlink r:id="rId25" ref="Z18"/>
    <hyperlink r:id="rId26" ref="K19"/>
    <hyperlink r:id="rId27" ref="K20"/>
    <hyperlink r:id="rId28" ref="K21"/>
    <hyperlink r:id="rId29" ref="Z21"/>
    <hyperlink r:id="rId30" ref="K22"/>
    <hyperlink r:id="rId31" ref="K23"/>
    <hyperlink r:id="rId32" ref="K24"/>
    <hyperlink r:id="rId33" ref="K25"/>
    <hyperlink r:id="rId34" ref="K26"/>
    <hyperlink r:id="rId35" ref="Z26"/>
    <hyperlink r:id="rId36" ref="K27"/>
    <hyperlink r:id="rId37" ref="Z27"/>
    <hyperlink r:id="rId38" ref="K28"/>
    <hyperlink r:id="rId39" ref="K29"/>
    <hyperlink r:id="rId40" ref="K30"/>
    <hyperlink r:id="rId41" ref="Z30"/>
    <hyperlink r:id="rId42" ref="K31"/>
    <hyperlink r:id="rId43" ref="K32"/>
    <hyperlink r:id="rId44" ref="Z32"/>
    <hyperlink r:id="rId45" ref="K33"/>
    <hyperlink r:id="rId46" ref="K34"/>
  </hyperlinks>
  <drawing r:id="rId4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63"/>
    <col customWidth="1" min="11" max="11" width="44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13" t="s">
        <v>465</v>
      </c>
      <c r="B2" s="14" t="s">
        <v>1430</v>
      </c>
      <c r="C2" s="11" t="s">
        <v>1431</v>
      </c>
      <c r="D2" s="13" t="s">
        <v>1432</v>
      </c>
      <c r="E2" s="11" t="s">
        <v>30</v>
      </c>
      <c r="F2" s="15">
        <v>57554.0</v>
      </c>
      <c r="G2" s="11" t="s">
        <v>31</v>
      </c>
      <c r="H2" s="13" t="s">
        <v>32</v>
      </c>
      <c r="I2" s="11">
        <v>-7.6053296</v>
      </c>
      <c r="J2" s="13">
        <v>110.8780003</v>
      </c>
      <c r="K2" s="16" t="s">
        <v>1433</v>
      </c>
      <c r="L2" s="8">
        <f t="shared" ref="L2:L312" si="1">iferror(median(M2:Y2),"")</f>
        <v>3500000</v>
      </c>
      <c r="M2" s="8">
        <f>210000000/60</f>
        <v>3500000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 t="s">
        <v>1434</v>
      </c>
    </row>
    <row r="3">
      <c r="A3" s="13" t="s">
        <v>465</v>
      </c>
      <c r="B3" s="14" t="s">
        <v>1174</v>
      </c>
      <c r="C3" s="11" t="s">
        <v>1435</v>
      </c>
      <c r="D3" s="13" t="s">
        <v>1436</v>
      </c>
      <c r="E3" s="11" t="s">
        <v>30</v>
      </c>
      <c r="F3" s="15">
        <v>57163.0</v>
      </c>
      <c r="G3" s="11" t="s">
        <v>31</v>
      </c>
      <c r="H3" s="13" t="s">
        <v>32</v>
      </c>
      <c r="I3" s="11">
        <v>-7.5674987</v>
      </c>
      <c r="J3" s="13">
        <v>110.7469898</v>
      </c>
      <c r="K3" s="16" t="s">
        <v>1437</v>
      </c>
      <c r="L3" s="8" t="str">
        <f t="shared" si="1"/>
        <v/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" t="s">
        <v>44</v>
      </c>
    </row>
    <row r="4">
      <c r="A4" s="13" t="s">
        <v>1438</v>
      </c>
      <c r="B4" s="14" t="s">
        <v>1439</v>
      </c>
      <c r="C4" s="11" t="s">
        <v>1440</v>
      </c>
      <c r="D4" s="13" t="s">
        <v>1441</v>
      </c>
      <c r="E4" s="11" t="s">
        <v>30</v>
      </c>
      <c r="F4" s="15">
        <v>57166.0</v>
      </c>
      <c r="G4" s="11" t="s">
        <v>31</v>
      </c>
      <c r="H4" s="18">
        <v>8.12E10</v>
      </c>
      <c r="I4" s="11">
        <v>-7.5434733</v>
      </c>
      <c r="J4" s="13">
        <v>110.7234933</v>
      </c>
      <c r="K4" s="16" t="s">
        <v>1442</v>
      </c>
      <c r="L4" s="8" t="str">
        <f t="shared" si="1"/>
        <v/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" t="s">
        <v>44</v>
      </c>
    </row>
    <row r="5">
      <c r="A5" s="13" t="s">
        <v>1443</v>
      </c>
      <c r="B5" s="14" t="s">
        <v>1444</v>
      </c>
      <c r="C5" s="11" t="s">
        <v>1445</v>
      </c>
      <c r="D5" s="13" t="s">
        <v>1446</v>
      </c>
      <c r="E5" s="11" t="s">
        <v>30</v>
      </c>
      <c r="F5" s="15">
        <v>57165.0</v>
      </c>
      <c r="G5" s="11" t="s">
        <v>31</v>
      </c>
      <c r="H5" s="13" t="s">
        <v>32</v>
      </c>
      <c r="I5" s="11">
        <v>-7.5453412</v>
      </c>
      <c r="J5" s="13">
        <v>110.7403907</v>
      </c>
      <c r="K5" s="16" t="s">
        <v>1447</v>
      </c>
      <c r="L5" s="8" t="str">
        <f t="shared" si="1"/>
        <v/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3" t="s">
        <v>44</v>
      </c>
    </row>
    <row r="6">
      <c r="A6" s="13" t="s">
        <v>1448</v>
      </c>
      <c r="B6" s="14" t="s">
        <v>1449</v>
      </c>
      <c r="C6" s="11" t="s">
        <v>1450</v>
      </c>
      <c r="D6" s="13" t="s">
        <v>1451</v>
      </c>
      <c r="E6" s="11" t="s">
        <v>30</v>
      </c>
      <c r="F6" s="15">
        <v>57164.0</v>
      </c>
      <c r="G6" s="11" t="s">
        <v>31</v>
      </c>
      <c r="H6" s="13" t="s">
        <v>32</v>
      </c>
      <c r="I6" s="11">
        <v>-7.5527442</v>
      </c>
      <c r="J6" s="13">
        <v>110.7532901</v>
      </c>
      <c r="K6" s="16" t="s">
        <v>1452</v>
      </c>
      <c r="L6" s="8" t="str">
        <f t="shared" si="1"/>
        <v/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" t="s">
        <v>44</v>
      </c>
    </row>
    <row r="7">
      <c r="A7" s="13" t="s">
        <v>1448</v>
      </c>
      <c r="B7" s="14" t="s">
        <v>1453</v>
      </c>
      <c r="C7" s="11" t="s">
        <v>1454</v>
      </c>
      <c r="D7" s="13" t="s">
        <v>1455</v>
      </c>
      <c r="E7" s="11" t="s">
        <v>30</v>
      </c>
      <c r="F7" s="15">
        <v>57551.0</v>
      </c>
      <c r="G7" s="11" t="s">
        <v>31</v>
      </c>
      <c r="H7" s="13" t="s">
        <v>32</v>
      </c>
      <c r="I7" s="11">
        <v>-7.6435194</v>
      </c>
      <c r="J7" s="13">
        <v>110.8012876</v>
      </c>
      <c r="K7" s="16" t="s">
        <v>1456</v>
      </c>
      <c r="L7" s="8">
        <f t="shared" si="1"/>
        <v>2727272.727</v>
      </c>
      <c r="M7" s="8">
        <f>180000000/66</f>
        <v>2727272.727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 t="s">
        <v>1457</v>
      </c>
    </row>
    <row r="8">
      <c r="A8" s="13" t="s">
        <v>282</v>
      </c>
      <c r="B8" s="14" t="s">
        <v>1458</v>
      </c>
      <c r="C8" s="11" t="s">
        <v>1459</v>
      </c>
      <c r="D8" s="13" t="s">
        <v>1460</v>
      </c>
      <c r="E8" s="11" t="s">
        <v>30</v>
      </c>
      <c r="F8" s="15">
        <v>57557.0</v>
      </c>
      <c r="G8" s="11" t="s">
        <v>31</v>
      </c>
      <c r="H8" s="13" t="s">
        <v>32</v>
      </c>
      <c r="I8" s="11">
        <v>-7.5826599</v>
      </c>
      <c r="J8" s="13">
        <v>110.7678287</v>
      </c>
      <c r="K8" s="16" t="s">
        <v>1461</v>
      </c>
      <c r="L8" s="8">
        <f t="shared" si="1"/>
        <v>7475000</v>
      </c>
      <c r="M8" s="8">
        <f>615000000/100</f>
        <v>6150000</v>
      </c>
      <c r="N8" s="8">
        <f>880000000/100</f>
        <v>8800000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 t="s">
        <v>1462</v>
      </c>
    </row>
    <row r="9">
      <c r="A9" s="13" t="s">
        <v>282</v>
      </c>
      <c r="B9" s="14" t="s">
        <v>1463</v>
      </c>
      <c r="C9" s="11" t="s">
        <v>1464</v>
      </c>
      <c r="D9" s="13" t="s">
        <v>1465</v>
      </c>
      <c r="E9" s="11" t="s">
        <v>30</v>
      </c>
      <c r="F9" s="15">
        <v>57552.0</v>
      </c>
      <c r="G9" s="11" t="s">
        <v>31</v>
      </c>
      <c r="H9" s="13" t="s">
        <v>32</v>
      </c>
      <c r="I9" s="11">
        <v>-7.5853523</v>
      </c>
      <c r="J9" s="13">
        <v>110.811487</v>
      </c>
      <c r="K9" s="16" t="s">
        <v>1466</v>
      </c>
      <c r="L9" s="8">
        <f t="shared" si="1"/>
        <v>7222222.222</v>
      </c>
      <c r="M9" s="8">
        <f>1300000000/180</f>
        <v>7222222.222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 t="s">
        <v>1467</v>
      </c>
    </row>
    <row r="10">
      <c r="A10" s="13" t="s">
        <v>282</v>
      </c>
      <c r="B10" s="14" t="s">
        <v>1468</v>
      </c>
      <c r="C10" s="11" t="s">
        <v>1469</v>
      </c>
      <c r="D10" s="13" t="s">
        <v>1470</v>
      </c>
      <c r="E10" s="11" t="s">
        <v>30</v>
      </c>
      <c r="F10" s="13" t="s">
        <v>32</v>
      </c>
      <c r="G10" s="11" t="s">
        <v>31</v>
      </c>
      <c r="H10" s="13" t="s">
        <v>32</v>
      </c>
      <c r="I10" s="11">
        <v>-7.6476447</v>
      </c>
      <c r="J10" s="13">
        <v>110.7936245</v>
      </c>
      <c r="K10" s="16" t="s">
        <v>1471</v>
      </c>
      <c r="L10" s="8" t="str">
        <f t="shared" si="1"/>
        <v/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3" t="s">
        <v>44</v>
      </c>
    </row>
    <row r="11">
      <c r="A11" s="13" t="s">
        <v>282</v>
      </c>
      <c r="B11" s="14" t="s">
        <v>1472</v>
      </c>
      <c r="C11" s="11" t="s">
        <v>1473</v>
      </c>
      <c r="D11" s="13" t="s">
        <v>1474</v>
      </c>
      <c r="E11" s="11" t="s">
        <v>30</v>
      </c>
      <c r="F11" s="15">
        <v>57554.0</v>
      </c>
      <c r="G11" s="11" t="s">
        <v>31</v>
      </c>
      <c r="H11" s="18">
        <v>8.57E10</v>
      </c>
      <c r="I11" s="11">
        <v>-7.5959214</v>
      </c>
      <c r="J11" s="13">
        <v>110.8777652</v>
      </c>
      <c r="K11" s="16" t="s">
        <v>1475</v>
      </c>
      <c r="L11" s="8" t="str">
        <f t="shared" si="1"/>
        <v/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3" t="s">
        <v>44</v>
      </c>
    </row>
    <row r="12">
      <c r="A12" s="13" t="s">
        <v>282</v>
      </c>
      <c r="B12" s="14" t="s">
        <v>1476</v>
      </c>
      <c r="C12" s="11" t="s">
        <v>1477</v>
      </c>
      <c r="D12" s="13" t="s">
        <v>1478</v>
      </c>
      <c r="E12" s="11" t="s">
        <v>30</v>
      </c>
      <c r="F12" s="15">
        <v>57555.0</v>
      </c>
      <c r="G12" s="11" t="s">
        <v>31</v>
      </c>
      <c r="H12" s="18">
        <v>8.23E10</v>
      </c>
      <c r="I12" s="11">
        <v>-7.6583034</v>
      </c>
      <c r="J12" s="13">
        <v>110.8772022</v>
      </c>
      <c r="K12" s="16" t="s">
        <v>1479</v>
      </c>
      <c r="L12" s="8" t="str">
        <f t="shared" si="1"/>
        <v/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3" t="s">
        <v>44</v>
      </c>
    </row>
    <row r="13">
      <c r="A13" s="13" t="s">
        <v>282</v>
      </c>
      <c r="B13" s="14" t="s">
        <v>1480</v>
      </c>
      <c r="C13" s="11" t="s">
        <v>1481</v>
      </c>
      <c r="D13" s="13" t="s">
        <v>1482</v>
      </c>
      <c r="E13" s="11" t="s">
        <v>30</v>
      </c>
      <c r="F13" s="15">
        <v>57512.0</v>
      </c>
      <c r="G13" s="11" t="s">
        <v>31</v>
      </c>
      <c r="H13" s="13" t="s">
        <v>32</v>
      </c>
      <c r="I13" s="11">
        <v>-7.6748085</v>
      </c>
      <c r="J13" s="13">
        <v>110.8351593</v>
      </c>
      <c r="K13" s="16" t="s">
        <v>1483</v>
      </c>
      <c r="L13" s="8" t="str">
        <f t="shared" si="1"/>
        <v/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3" t="s">
        <v>44</v>
      </c>
    </row>
    <row r="14">
      <c r="A14" s="13" t="s">
        <v>282</v>
      </c>
      <c r="B14" s="14" t="s">
        <v>1484</v>
      </c>
      <c r="C14" s="11" t="s">
        <v>1485</v>
      </c>
      <c r="D14" s="13" t="s">
        <v>1486</v>
      </c>
      <c r="E14" s="11" t="s">
        <v>30</v>
      </c>
      <c r="F14" s="15">
        <v>57513.0</v>
      </c>
      <c r="G14" s="11" t="s">
        <v>31</v>
      </c>
      <c r="H14" s="13" t="s">
        <v>32</v>
      </c>
      <c r="I14" s="11">
        <v>-7.6343419</v>
      </c>
      <c r="J14" s="13">
        <v>110.9017898</v>
      </c>
      <c r="K14" s="16" t="s">
        <v>1487</v>
      </c>
      <c r="L14" s="8" t="str">
        <f t="shared" si="1"/>
        <v/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3" t="s">
        <v>44</v>
      </c>
    </row>
    <row r="15">
      <c r="A15" s="13" t="s">
        <v>282</v>
      </c>
      <c r="B15" s="14" t="s">
        <v>1488</v>
      </c>
      <c r="C15" s="11" t="s">
        <v>1489</v>
      </c>
      <c r="D15" s="13" t="s">
        <v>1490</v>
      </c>
      <c r="E15" s="11" t="s">
        <v>30</v>
      </c>
      <c r="F15" s="15">
        <v>57514.0</v>
      </c>
      <c r="G15" s="11" t="s">
        <v>31</v>
      </c>
      <c r="H15" s="13" t="s">
        <v>32</v>
      </c>
      <c r="I15" s="11">
        <v>-7.6905376</v>
      </c>
      <c r="J15" s="13">
        <v>110.8534435</v>
      </c>
      <c r="K15" s="16" t="s">
        <v>1491</v>
      </c>
      <c r="L15" s="8">
        <f t="shared" si="1"/>
        <v>5263157.895</v>
      </c>
      <c r="M15" s="8">
        <f>400000000/76</f>
        <v>5263157.895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 t="s">
        <v>1492</v>
      </c>
    </row>
    <row r="16">
      <c r="A16" s="13" t="s">
        <v>282</v>
      </c>
      <c r="B16" s="14" t="s">
        <v>1493</v>
      </c>
      <c r="C16" s="11" t="s">
        <v>1494</v>
      </c>
      <c r="D16" s="13" t="s">
        <v>1495</v>
      </c>
      <c r="E16" s="11" t="s">
        <v>30</v>
      </c>
      <c r="F16" s="15">
        <v>57514.0</v>
      </c>
      <c r="G16" s="11" t="s">
        <v>31</v>
      </c>
      <c r="H16" s="13" t="s">
        <v>32</v>
      </c>
      <c r="I16" s="11">
        <v>-7.693182</v>
      </c>
      <c r="J16" s="13">
        <v>110.8488868</v>
      </c>
      <c r="K16" s="16" t="s">
        <v>1496</v>
      </c>
      <c r="L16" s="8" t="str">
        <f t="shared" si="1"/>
        <v/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3" t="s">
        <v>44</v>
      </c>
    </row>
    <row r="17">
      <c r="A17" s="13" t="s">
        <v>282</v>
      </c>
      <c r="B17" s="14" t="s">
        <v>1497</v>
      </c>
      <c r="C17" s="11" t="s">
        <v>1498</v>
      </c>
      <c r="D17" s="13" t="s">
        <v>1499</v>
      </c>
      <c r="E17" s="11" t="s">
        <v>30</v>
      </c>
      <c r="F17" s="15">
        <v>57556.0</v>
      </c>
      <c r="G17" s="11" t="s">
        <v>31</v>
      </c>
      <c r="H17" s="13" t="s">
        <v>32</v>
      </c>
      <c r="I17" s="11">
        <v>-7.636136</v>
      </c>
      <c r="J17" s="13">
        <v>110.7857687</v>
      </c>
      <c r="K17" s="16" t="s">
        <v>1500</v>
      </c>
      <c r="L17" s="8" t="str">
        <f t="shared" si="1"/>
        <v/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3" t="s">
        <v>44</v>
      </c>
    </row>
    <row r="18">
      <c r="A18" s="13" t="s">
        <v>465</v>
      </c>
      <c r="B18" s="13" t="s">
        <v>1501</v>
      </c>
      <c r="C18" s="11" t="s">
        <v>1502</v>
      </c>
      <c r="D18" s="13" t="s">
        <v>1503</v>
      </c>
      <c r="E18" s="11" t="s">
        <v>30</v>
      </c>
      <c r="F18" s="15">
        <v>57169.0</v>
      </c>
      <c r="G18" s="11" t="s">
        <v>31</v>
      </c>
      <c r="H18" s="13" t="s">
        <v>32</v>
      </c>
      <c r="I18" s="11">
        <v>-7.5660685</v>
      </c>
      <c r="J18" s="13">
        <v>110.7593261</v>
      </c>
      <c r="K18" s="16" t="s">
        <v>1504</v>
      </c>
      <c r="L18" s="8" t="str">
        <f t="shared" si="1"/>
        <v/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3" t="s">
        <v>44</v>
      </c>
    </row>
    <row r="19">
      <c r="A19" s="13" t="s">
        <v>465</v>
      </c>
      <c r="B19" s="13" t="s">
        <v>1505</v>
      </c>
      <c r="C19" s="11" t="s">
        <v>1506</v>
      </c>
      <c r="D19" s="13" t="s">
        <v>1507</v>
      </c>
      <c r="E19" s="11" t="s">
        <v>30</v>
      </c>
      <c r="F19" s="15">
        <v>57556.0</v>
      </c>
      <c r="G19" s="11" t="s">
        <v>31</v>
      </c>
      <c r="H19" s="13" t="s">
        <v>32</v>
      </c>
      <c r="I19" s="11">
        <v>-7.6015572</v>
      </c>
      <c r="J19" s="13">
        <v>110.7902456</v>
      </c>
      <c r="K19" s="16" t="s">
        <v>1508</v>
      </c>
      <c r="L19" s="8" t="str">
        <f t="shared" si="1"/>
        <v/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3" t="s">
        <v>44</v>
      </c>
    </row>
    <row r="20">
      <c r="A20" s="13" t="s">
        <v>465</v>
      </c>
      <c r="B20" s="13" t="s">
        <v>1509</v>
      </c>
      <c r="C20" s="11" t="s">
        <v>1510</v>
      </c>
      <c r="D20" s="13" t="s">
        <v>1511</v>
      </c>
      <c r="E20" s="11" t="s">
        <v>30</v>
      </c>
      <c r="F20" s="15">
        <v>57528.0</v>
      </c>
      <c r="G20" s="11" t="s">
        <v>31</v>
      </c>
      <c r="H20" s="13" t="s">
        <v>32</v>
      </c>
      <c r="I20" s="11">
        <v>-7.675547</v>
      </c>
      <c r="J20" s="13">
        <v>110.879063</v>
      </c>
      <c r="K20" s="16" t="s">
        <v>1512</v>
      </c>
      <c r="L20" s="8" t="str">
        <f t="shared" si="1"/>
        <v/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3" t="s">
        <v>44</v>
      </c>
    </row>
    <row r="21">
      <c r="A21" s="13" t="s">
        <v>465</v>
      </c>
      <c r="B21" s="13" t="s">
        <v>1513</v>
      </c>
      <c r="C21" s="11" t="s">
        <v>1514</v>
      </c>
      <c r="D21" s="13" t="s">
        <v>1515</v>
      </c>
      <c r="E21" s="11" t="s">
        <v>30</v>
      </c>
      <c r="F21" s="15">
        <v>57557.0</v>
      </c>
      <c r="G21" s="11" t="s">
        <v>31</v>
      </c>
      <c r="H21" s="13" t="s">
        <v>32</v>
      </c>
      <c r="I21" s="11">
        <v>-7.5929521</v>
      </c>
      <c r="J21" s="13">
        <v>110.752432</v>
      </c>
      <c r="K21" s="16" t="s">
        <v>1516</v>
      </c>
      <c r="L21" s="8">
        <f t="shared" si="1"/>
        <v>2246268.657</v>
      </c>
      <c r="M21" s="8">
        <f>150500000/67</f>
        <v>2246268.657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 t="s">
        <v>1517</v>
      </c>
    </row>
    <row r="22">
      <c r="A22" s="13" t="s">
        <v>465</v>
      </c>
      <c r="B22" s="13" t="s">
        <v>1518</v>
      </c>
      <c r="C22" s="11" t="s">
        <v>1519</v>
      </c>
      <c r="D22" s="13" t="s">
        <v>1520</v>
      </c>
      <c r="E22" s="11" t="s">
        <v>30</v>
      </c>
      <c r="F22" s="15">
        <v>57164.0</v>
      </c>
      <c r="G22" s="11" t="s">
        <v>31</v>
      </c>
      <c r="H22" s="13" t="s">
        <v>32</v>
      </c>
      <c r="I22" s="11">
        <v>-7.5490864</v>
      </c>
      <c r="J22" s="13">
        <v>110.7527049</v>
      </c>
      <c r="K22" s="16" t="s">
        <v>1521</v>
      </c>
      <c r="L22" s="8" t="str">
        <f t="shared" si="1"/>
        <v/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3" t="s">
        <v>44</v>
      </c>
    </row>
    <row r="23">
      <c r="A23" s="13" t="s">
        <v>1522</v>
      </c>
      <c r="B23" s="14" t="s">
        <v>1523</v>
      </c>
      <c r="C23" s="11" t="s">
        <v>1524</v>
      </c>
      <c r="D23" s="13" t="s">
        <v>1525</v>
      </c>
      <c r="E23" s="11" t="s">
        <v>30</v>
      </c>
      <c r="F23" s="15">
        <v>57554.0</v>
      </c>
      <c r="G23" s="11" t="s">
        <v>31</v>
      </c>
      <c r="H23" s="13" t="s">
        <v>32</v>
      </c>
      <c r="I23" s="11">
        <v>-7.603711</v>
      </c>
      <c r="J23" s="13">
        <v>110.8649826</v>
      </c>
      <c r="K23" s="16" t="s">
        <v>1526</v>
      </c>
      <c r="L23" s="8" t="str">
        <f t="shared" si="1"/>
        <v/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3" t="s">
        <v>44</v>
      </c>
    </row>
    <row r="24">
      <c r="A24" s="13" t="s">
        <v>465</v>
      </c>
      <c r="B24" s="13" t="s">
        <v>1527</v>
      </c>
      <c r="C24" s="11" t="s">
        <v>1528</v>
      </c>
      <c r="D24" s="13" t="s">
        <v>1529</v>
      </c>
      <c r="E24" s="11" t="s">
        <v>30</v>
      </c>
      <c r="F24" s="15">
        <v>57555.0</v>
      </c>
      <c r="G24" s="11" t="s">
        <v>31</v>
      </c>
      <c r="H24" s="13" t="s">
        <v>32</v>
      </c>
      <c r="I24" s="11">
        <v>-7.6659678</v>
      </c>
      <c r="J24" s="13">
        <v>110.8974519</v>
      </c>
      <c r="K24" s="16" t="s">
        <v>1530</v>
      </c>
      <c r="L24" s="8" t="str">
        <f t="shared" si="1"/>
        <v/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3" t="s">
        <v>44</v>
      </c>
    </row>
    <row r="25">
      <c r="A25" s="13" t="s">
        <v>465</v>
      </c>
      <c r="B25" s="13" t="s">
        <v>1531</v>
      </c>
      <c r="C25" s="11" t="s">
        <v>1532</v>
      </c>
      <c r="D25" s="13" t="s">
        <v>1533</v>
      </c>
      <c r="E25" s="11" t="s">
        <v>30</v>
      </c>
      <c r="F25" s="15">
        <v>57511.0</v>
      </c>
      <c r="G25" s="11" t="s">
        <v>31</v>
      </c>
      <c r="H25" s="18">
        <v>8.59E10</v>
      </c>
      <c r="I25" s="11">
        <v>-7.6854463</v>
      </c>
      <c r="J25" s="13">
        <v>110.8377026</v>
      </c>
      <c r="K25" s="16" t="s">
        <v>1534</v>
      </c>
      <c r="L25" s="8" t="str">
        <f t="shared" si="1"/>
        <v/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3" t="s">
        <v>44</v>
      </c>
    </row>
    <row r="26">
      <c r="A26" s="13" t="s">
        <v>465</v>
      </c>
      <c r="B26" s="13" t="s">
        <v>1535</v>
      </c>
      <c r="C26" s="11" t="s">
        <v>1536</v>
      </c>
      <c r="D26" s="13" t="s">
        <v>1537</v>
      </c>
      <c r="E26" s="11" t="s">
        <v>30</v>
      </c>
      <c r="F26" s="15">
        <v>57519.0</v>
      </c>
      <c r="G26" s="11" t="s">
        <v>31</v>
      </c>
      <c r="H26" s="18">
        <v>8.11E8</v>
      </c>
      <c r="I26" s="11">
        <v>-7.6815625</v>
      </c>
      <c r="J26" s="13">
        <v>110.8095625</v>
      </c>
      <c r="K26" s="16" t="s">
        <v>1538</v>
      </c>
      <c r="L26" s="8">
        <f t="shared" si="1"/>
        <v>8125000</v>
      </c>
      <c r="M26" s="8">
        <f>325000000/40</f>
        <v>8125000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 t="s">
        <v>1539</v>
      </c>
    </row>
    <row r="27">
      <c r="A27" s="13" t="s">
        <v>1522</v>
      </c>
      <c r="B27" s="14" t="s">
        <v>1540</v>
      </c>
      <c r="C27" s="11" t="s">
        <v>1541</v>
      </c>
      <c r="D27" s="13" t="s">
        <v>1542</v>
      </c>
      <c r="E27" s="11" t="s">
        <v>30</v>
      </c>
      <c r="F27" s="15">
        <v>57524.0</v>
      </c>
      <c r="G27" s="11" t="s">
        <v>31</v>
      </c>
      <c r="H27" s="13" t="s">
        <v>32</v>
      </c>
      <c r="I27" s="11">
        <v>-7.6623125</v>
      </c>
      <c r="J27" s="13">
        <v>110.7931719</v>
      </c>
      <c r="K27" s="16" t="s">
        <v>1543</v>
      </c>
      <c r="L27" s="8" t="str">
        <f t="shared" si="1"/>
        <v/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3" t="s">
        <v>44</v>
      </c>
    </row>
    <row r="28">
      <c r="A28" s="13" t="s">
        <v>1544</v>
      </c>
      <c r="B28" s="14" t="s">
        <v>1545</v>
      </c>
      <c r="C28" s="11" t="s">
        <v>1546</v>
      </c>
      <c r="D28" s="13" t="s">
        <v>1547</v>
      </c>
      <c r="E28" s="11" t="s">
        <v>30</v>
      </c>
      <c r="F28" s="15">
        <v>57165.0</v>
      </c>
      <c r="G28" s="11" t="s">
        <v>31</v>
      </c>
      <c r="H28" s="13" t="s">
        <v>32</v>
      </c>
      <c r="I28" s="11">
        <v>-7.536373</v>
      </c>
      <c r="J28" s="13">
        <v>110.7465834</v>
      </c>
      <c r="K28" s="16" t="s">
        <v>1548</v>
      </c>
      <c r="L28" s="8" t="str">
        <f t="shared" si="1"/>
        <v/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3" t="s">
        <v>44</v>
      </c>
    </row>
    <row r="29">
      <c r="A29" s="13" t="s">
        <v>26</v>
      </c>
      <c r="B29" s="14" t="s">
        <v>1549</v>
      </c>
      <c r="C29" s="11" t="s">
        <v>1550</v>
      </c>
      <c r="D29" s="13" t="s">
        <v>1551</v>
      </c>
      <c r="E29" s="11" t="s">
        <v>30</v>
      </c>
      <c r="F29" s="15">
        <v>57556.0</v>
      </c>
      <c r="G29" s="11" t="s">
        <v>31</v>
      </c>
      <c r="H29" s="18">
        <v>8.13E10</v>
      </c>
      <c r="I29" s="11">
        <v>-7.583604</v>
      </c>
      <c r="J29" s="13">
        <v>110.7708043</v>
      </c>
      <c r="K29" s="16" t="s">
        <v>1552</v>
      </c>
      <c r="L29" s="8" t="str">
        <f t="shared" si="1"/>
        <v/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" t="s">
        <v>44</v>
      </c>
    </row>
    <row r="30">
      <c r="A30" s="13" t="s">
        <v>26</v>
      </c>
      <c r="B30" s="14" t="s">
        <v>1553</v>
      </c>
      <c r="C30" s="11" t="s">
        <v>1554</v>
      </c>
      <c r="D30" s="13" t="s">
        <v>1551</v>
      </c>
      <c r="E30" s="11" t="s">
        <v>30</v>
      </c>
      <c r="F30" s="15">
        <v>57556.0</v>
      </c>
      <c r="G30" s="11" t="s">
        <v>31</v>
      </c>
      <c r="H30" s="18">
        <v>8.14E10</v>
      </c>
      <c r="I30" s="11">
        <v>-7.5847804</v>
      </c>
      <c r="J30" s="13">
        <v>110.7700324</v>
      </c>
      <c r="K30" s="16" t="s">
        <v>1555</v>
      </c>
      <c r="L30" s="8" t="str">
        <f t="shared" si="1"/>
        <v/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3" t="s">
        <v>44</v>
      </c>
    </row>
    <row r="31">
      <c r="A31" s="13" t="s">
        <v>26</v>
      </c>
      <c r="B31" s="14" t="s">
        <v>1556</v>
      </c>
      <c r="C31" s="11" t="s">
        <v>1557</v>
      </c>
      <c r="D31" s="13" t="s">
        <v>1558</v>
      </c>
      <c r="E31" s="11" t="s">
        <v>30</v>
      </c>
      <c r="F31" s="15">
        <v>57556.0</v>
      </c>
      <c r="G31" s="11" t="s">
        <v>31</v>
      </c>
      <c r="H31" s="13" t="s">
        <v>32</v>
      </c>
      <c r="I31" s="11">
        <v>-7.5885343</v>
      </c>
      <c r="J31" s="13">
        <v>110.7803627</v>
      </c>
      <c r="K31" s="16" t="s">
        <v>1559</v>
      </c>
      <c r="L31" s="8">
        <f t="shared" si="1"/>
        <v>5059523.81</v>
      </c>
      <c r="M31" s="8">
        <f>425000000/84</f>
        <v>5059523.81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 t="s">
        <v>1560</v>
      </c>
    </row>
    <row r="32">
      <c r="A32" s="13" t="s">
        <v>26</v>
      </c>
      <c r="B32" s="14" t="s">
        <v>1561</v>
      </c>
      <c r="C32" s="11" t="s">
        <v>1562</v>
      </c>
      <c r="D32" s="13" t="s">
        <v>1563</v>
      </c>
      <c r="E32" s="11" t="s">
        <v>30</v>
      </c>
      <c r="F32" s="15">
        <v>57556.0</v>
      </c>
      <c r="G32" s="11" t="s">
        <v>31</v>
      </c>
      <c r="H32" s="13" t="s">
        <v>32</v>
      </c>
      <c r="I32" s="11">
        <v>-7.5817732</v>
      </c>
      <c r="J32" s="13">
        <v>110.7826706</v>
      </c>
      <c r="K32" s="16" t="s">
        <v>1564</v>
      </c>
      <c r="L32" s="8" t="str">
        <f t="shared" si="1"/>
        <v/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3" t="s">
        <v>44</v>
      </c>
    </row>
    <row r="33">
      <c r="A33" s="13" t="s">
        <v>26</v>
      </c>
      <c r="B33" s="14" t="s">
        <v>1565</v>
      </c>
      <c r="C33" s="11" t="s">
        <v>1566</v>
      </c>
      <c r="D33" s="13" t="s">
        <v>1567</v>
      </c>
      <c r="E33" s="11" t="s">
        <v>30</v>
      </c>
      <c r="F33" s="15">
        <v>57556.0</v>
      </c>
      <c r="G33" s="11" t="s">
        <v>31</v>
      </c>
      <c r="H33" s="18">
        <v>8.12E10</v>
      </c>
      <c r="I33" s="11">
        <v>-7.5761317</v>
      </c>
      <c r="J33" s="13">
        <v>110.7737866</v>
      </c>
      <c r="K33" s="16" t="s">
        <v>1568</v>
      </c>
      <c r="L33" s="8">
        <f t="shared" si="1"/>
        <v>7101562.5</v>
      </c>
      <c r="M33" s="8">
        <f>478125000/80</f>
        <v>5976562.5</v>
      </c>
      <c r="N33" s="8">
        <f>658125000/80</f>
        <v>8226562.5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 t="s">
        <v>1569</v>
      </c>
    </row>
    <row r="34">
      <c r="A34" s="13" t="s">
        <v>26</v>
      </c>
      <c r="B34" s="14" t="s">
        <v>1570</v>
      </c>
      <c r="C34" s="11" t="s">
        <v>1571</v>
      </c>
      <c r="D34" s="13" t="s">
        <v>1572</v>
      </c>
      <c r="E34" s="11" t="s">
        <v>30</v>
      </c>
      <c r="F34" s="15">
        <v>57556.0</v>
      </c>
      <c r="G34" s="11" t="s">
        <v>31</v>
      </c>
      <c r="H34" s="18">
        <v>2.72E9</v>
      </c>
      <c r="I34" s="11">
        <v>-7.573794</v>
      </c>
      <c r="J34" s="13">
        <v>110.7769581</v>
      </c>
      <c r="K34" s="16" t="s">
        <v>1573</v>
      </c>
      <c r="L34" s="8" t="str">
        <f t="shared" si="1"/>
        <v/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3" t="s">
        <v>44</v>
      </c>
    </row>
    <row r="35">
      <c r="A35" s="13" t="s">
        <v>26</v>
      </c>
      <c r="B35" s="14" t="s">
        <v>1574</v>
      </c>
      <c r="C35" s="11" t="s">
        <v>1575</v>
      </c>
      <c r="D35" s="13" t="s">
        <v>1551</v>
      </c>
      <c r="E35" s="11" t="s">
        <v>30</v>
      </c>
      <c r="F35" s="15">
        <v>57556.0</v>
      </c>
      <c r="G35" s="11" t="s">
        <v>31</v>
      </c>
      <c r="H35" s="13" t="s">
        <v>32</v>
      </c>
      <c r="I35" s="11">
        <v>-7.5840492</v>
      </c>
      <c r="J35" s="13">
        <v>110.7696138</v>
      </c>
      <c r="K35" s="16" t="s">
        <v>1576</v>
      </c>
      <c r="L35" s="8">
        <f t="shared" si="1"/>
        <v>9000000</v>
      </c>
      <c r="M35" s="8">
        <f>900000000/100</f>
        <v>9000000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9" t="s">
        <v>1577</v>
      </c>
    </row>
    <row r="36">
      <c r="A36" s="13" t="s">
        <v>26</v>
      </c>
      <c r="B36" s="14" t="s">
        <v>1578</v>
      </c>
      <c r="C36" s="11" t="s">
        <v>1579</v>
      </c>
      <c r="D36" s="13" t="s">
        <v>1580</v>
      </c>
      <c r="E36" s="11" t="s">
        <v>30</v>
      </c>
      <c r="F36" s="15">
        <v>57556.0</v>
      </c>
      <c r="G36" s="11" t="s">
        <v>31</v>
      </c>
      <c r="H36" s="18">
        <v>8.24E10</v>
      </c>
      <c r="I36" s="11">
        <v>-7.5816398</v>
      </c>
      <c r="J36" s="13">
        <v>110.7725375</v>
      </c>
      <c r="K36" s="16" t="s">
        <v>1581</v>
      </c>
      <c r="L36" s="8">
        <f t="shared" si="1"/>
        <v>6250000</v>
      </c>
      <c r="M36" s="8">
        <f>525000000/84</f>
        <v>6250000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 t="s">
        <v>1582</v>
      </c>
    </row>
    <row r="37">
      <c r="A37" s="13" t="s">
        <v>26</v>
      </c>
      <c r="B37" s="14" t="s">
        <v>1583</v>
      </c>
      <c r="C37" s="11" t="s">
        <v>1584</v>
      </c>
      <c r="D37" s="13" t="s">
        <v>1507</v>
      </c>
      <c r="E37" s="11" t="s">
        <v>30</v>
      </c>
      <c r="F37" s="15">
        <v>57556.0</v>
      </c>
      <c r="G37" s="11" t="s">
        <v>31</v>
      </c>
      <c r="H37" s="13" t="s">
        <v>32</v>
      </c>
      <c r="I37" s="11">
        <v>-7.602486</v>
      </c>
      <c r="J37" s="13">
        <v>110.7867383</v>
      </c>
      <c r="K37" s="16" t="s">
        <v>1585</v>
      </c>
      <c r="L37" s="8" t="str">
        <f t="shared" si="1"/>
        <v/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3" t="s">
        <v>44</v>
      </c>
    </row>
    <row r="38">
      <c r="A38" s="13" t="s">
        <v>26</v>
      </c>
      <c r="B38" s="14" t="s">
        <v>1586</v>
      </c>
      <c r="C38" s="11" t="s">
        <v>1587</v>
      </c>
      <c r="D38" s="13" t="s">
        <v>1588</v>
      </c>
      <c r="E38" s="11" t="s">
        <v>30</v>
      </c>
      <c r="F38" s="15">
        <v>57556.0</v>
      </c>
      <c r="G38" s="11" t="s">
        <v>31</v>
      </c>
      <c r="H38" s="13" t="s">
        <v>32</v>
      </c>
      <c r="I38" s="11">
        <v>-7.580259</v>
      </c>
      <c r="J38" s="13">
        <v>110.7796402</v>
      </c>
      <c r="K38" s="16" t="s">
        <v>1589</v>
      </c>
      <c r="L38" s="8" t="str">
        <f t="shared" si="1"/>
        <v/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3" t="s">
        <v>44</v>
      </c>
    </row>
    <row r="39">
      <c r="A39" s="13" t="s">
        <v>26</v>
      </c>
      <c r="B39" s="14" t="s">
        <v>1590</v>
      </c>
      <c r="C39" s="11" t="s">
        <v>1591</v>
      </c>
      <c r="D39" s="13" t="s">
        <v>1592</v>
      </c>
      <c r="E39" s="11" t="s">
        <v>30</v>
      </c>
      <c r="F39" s="15">
        <v>57556.0</v>
      </c>
      <c r="G39" s="11" t="s">
        <v>31</v>
      </c>
      <c r="H39" s="18">
        <v>8.16E10</v>
      </c>
      <c r="I39" s="11">
        <v>-7.574852</v>
      </c>
      <c r="J39" s="13">
        <v>110.776236</v>
      </c>
      <c r="K39" s="16" t="s">
        <v>1593</v>
      </c>
      <c r="L39" s="8" t="str">
        <f t="shared" si="1"/>
        <v/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3" t="s">
        <v>44</v>
      </c>
    </row>
    <row r="40">
      <c r="A40" s="13" t="s">
        <v>26</v>
      </c>
      <c r="B40" s="14" t="s">
        <v>1594</v>
      </c>
      <c r="C40" s="11" t="s">
        <v>1595</v>
      </c>
      <c r="D40" s="13" t="s">
        <v>1596</v>
      </c>
      <c r="E40" s="11" t="s">
        <v>30</v>
      </c>
      <c r="F40" s="15">
        <v>57521.0</v>
      </c>
      <c r="G40" s="11" t="s">
        <v>31</v>
      </c>
      <c r="H40" s="13" t="s">
        <v>32</v>
      </c>
      <c r="I40" s="11">
        <v>-7.6641331</v>
      </c>
      <c r="J40" s="13">
        <v>110.8317233</v>
      </c>
      <c r="K40" s="16" t="s">
        <v>1597</v>
      </c>
      <c r="L40" s="8" t="str">
        <f t="shared" si="1"/>
        <v/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3" t="s">
        <v>44</v>
      </c>
    </row>
    <row r="41">
      <c r="A41" s="13" t="s">
        <v>26</v>
      </c>
      <c r="B41" s="14" t="s">
        <v>1598</v>
      </c>
      <c r="C41" s="11" t="s">
        <v>1599</v>
      </c>
      <c r="D41" s="13" t="s">
        <v>1600</v>
      </c>
      <c r="E41" s="11" t="s">
        <v>30</v>
      </c>
      <c r="F41" s="15">
        <v>57521.0</v>
      </c>
      <c r="G41" s="11" t="s">
        <v>31</v>
      </c>
      <c r="H41" s="13" t="s">
        <v>32</v>
      </c>
      <c r="I41" s="11">
        <v>-7.6667322</v>
      </c>
      <c r="J41" s="13">
        <v>110.8426254</v>
      </c>
      <c r="K41" s="16" t="s">
        <v>1601</v>
      </c>
      <c r="L41" s="8" t="str">
        <f t="shared" si="1"/>
        <v/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3" t="s">
        <v>44</v>
      </c>
    </row>
    <row r="42">
      <c r="A42" s="13" t="s">
        <v>26</v>
      </c>
      <c r="B42" s="14" t="s">
        <v>1602</v>
      </c>
      <c r="C42" s="11" t="s">
        <v>1603</v>
      </c>
      <c r="D42" s="13" t="s">
        <v>1604</v>
      </c>
      <c r="E42" s="11" t="s">
        <v>30</v>
      </c>
      <c r="F42" s="15">
        <v>57528.0</v>
      </c>
      <c r="G42" s="11" t="s">
        <v>31</v>
      </c>
      <c r="H42" s="13" t="s">
        <v>32</v>
      </c>
      <c r="I42" s="11">
        <v>-7.6762189</v>
      </c>
      <c r="J42" s="13">
        <v>110.8550015</v>
      </c>
      <c r="K42" s="16" t="s">
        <v>1605</v>
      </c>
      <c r="L42" s="8" t="str">
        <f t="shared" si="1"/>
        <v/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3" t="s">
        <v>44</v>
      </c>
    </row>
    <row r="43">
      <c r="A43" s="13" t="s">
        <v>26</v>
      </c>
      <c r="B43" s="14" t="s">
        <v>1606</v>
      </c>
      <c r="C43" s="11" t="s">
        <v>1607</v>
      </c>
      <c r="D43" s="13" t="s">
        <v>1470</v>
      </c>
      <c r="E43" s="11" t="s">
        <v>30</v>
      </c>
      <c r="F43" s="13" t="s">
        <v>32</v>
      </c>
      <c r="G43" s="11" t="s">
        <v>31</v>
      </c>
      <c r="H43" s="13" t="s">
        <v>32</v>
      </c>
      <c r="I43" s="11">
        <v>-7.6755361</v>
      </c>
      <c r="J43" s="13">
        <v>110.8443092</v>
      </c>
      <c r="K43" s="16" t="s">
        <v>1608</v>
      </c>
      <c r="L43" s="8" t="str">
        <f t="shared" si="1"/>
        <v/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3" t="s">
        <v>44</v>
      </c>
    </row>
    <row r="44">
      <c r="A44" s="13" t="s">
        <v>26</v>
      </c>
      <c r="B44" s="14" t="s">
        <v>1609</v>
      </c>
      <c r="C44" s="11" t="s">
        <v>1610</v>
      </c>
      <c r="D44" s="13" t="s">
        <v>1611</v>
      </c>
      <c r="E44" s="11" t="s">
        <v>30</v>
      </c>
      <c r="F44" s="15">
        <v>57521.0</v>
      </c>
      <c r="G44" s="11" t="s">
        <v>31</v>
      </c>
      <c r="H44" s="18">
        <v>8.53E10</v>
      </c>
      <c r="I44" s="11">
        <v>-7.6666941</v>
      </c>
      <c r="J44" s="13">
        <v>110.8395996</v>
      </c>
      <c r="K44" s="16" t="s">
        <v>1612</v>
      </c>
      <c r="L44" s="8" t="str">
        <f t="shared" si="1"/>
        <v/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3" t="s">
        <v>44</v>
      </c>
    </row>
    <row r="45">
      <c r="A45" s="13" t="s">
        <v>26</v>
      </c>
      <c r="B45" s="14" t="s">
        <v>1613</v>
      </c>
      <c r="C45" s="11" t="s">
        <v>1614</v>
      </c>
      <c r="D45" s="13" t="s">
        <v>1615</v>
      </c>
      <c r="E45" s="11" t="s">
        <v>30</v>
      </c>
      <c r="F45" s="15">
        <v>57528.0</v>
      </c>
      <c r="G45" s="11" t="s">
        <v>31</v>
      </c>
      <c r="H45" s="13" t="s">
        <v>32</v>
      </c>
      <c r="I45" s="11">
        <v>-7.6977688</v>
      </c>
      <c r="J45" s="13">
        <v>110.8819022</v>
      </c>
      <c r="K45" s="16" t="s">
        <v>1616</v>
      </c>
      <c r="L45" s="8" t="str">
        <f t="shared" si="1"/>
        <v/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3" t="s">
        <v>44</v>
      </c>
    </row>
    <row r="46">
      <c r="A46" s="13" t="s">
        <v>26</v>
      </c>
      <c r="B46" s="14" t="s">
        <v>1617</v>
      </c>
      <c r="C46" s="11" t="s">
        <v>1618</v>
      </c>
      <c r="D46" s="13" t="s">
        <v>1619</v>
      </c>
      <c r="E46" s="11" t="s">
        <v>30</v>
      </c>
      <c r="F46" s="15">
        <v>57528.0</v>
      </c>
      <c r="G46" s="11" t="s">
        <v>31</v>
      </c>
      <c r="H46" s="13" t="s">
        <v>32</v>
      </c>
      <c r="I46" s="11">
        <v>-7.6979529</v>
      </c>
      <c r="J46" s="13">
        <v>110.8705097</v>
      </c>
      <c r="K46" s="16" t="s">
        <v>1620</v>
      </c>
      <c r="L46" s="8">
        <f t="shared" si="1"/>
        <v>3333333.333</v>
      </c>
      <c r="M46" s="8">
        <f>210000000/63</f>
        <v>3333333.333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9" t="s">
        <v>1621</v>
      </c>
    </row>
    <row r="47">
      <c r="A47" s="13" t="s">
        <v>26</v>
      </c>
      <c r="B47" s="14" t="s">
        <v>1622</v>
      </c>
      <c r="C47" s="11" t="s">
        <v>1623</v>
      </c>
      <c r="D47" s="13" t="s">
        <v>1624</v>
      </c>
      <c r="E47" s="11" t="s">
        <v>30</v>
      </c>
      <c r="F47" s="15">
        <v>57512.0</v>
      </c>
      <c r="G47" s="11" t="s">
        <v>31</v>
      </c>
      <c r="H47" s="13" t="s">
        <v>32</v>
      </c>
      <c r="I47" s="11">
        <v>-7.6789989</v>
      </c>
      <c r="J47" s="13">
        <v>110.8337291</v>
      </c>
      <c r="K47" s="16" t="s">
        <v>1625</v>
      </c>
      <c r="L47" s="8" t="str">
        <f t="shared" si="1"/>
        <v/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3" t="s">
        <v>44</v>
      </c>
    </row>
    <row r="48">
      <c r="A48" s="13" t="s">
        <v>26</v>
      </c>
      <c r="B48" s="14" t="s">
        <v>1626</v>
      </c>
      <c r="C48" s="11" t="s">
        <v>1627</v>
      </c>
      <c r="D48" s="13" t="s">
        <v>1628</v>
      </c>
      <c r="E48" s="11" t="s">
        <v>30</v>
      </c>
      <c r="F48" s="15">
        <v>57557.0</v>
      </c>
      <c r="G48" s="11" t="s">
        <v>31</v>
      </c>
      <c r="H48" s="13" t="s">
        <v>32</v>
      </c>
      <c r="I48" s="11">
        <v>-7.5802653</v>
      </c>
      <c r="J48" s="13">
        <v>110.7664082</v>
      </c>
      <c r="K48" s="16" t="s">
        <v>1629</v>
      </c>
      <c r="L48" s="8">
        <f t="shared" si="1"/>
        <v>2000000</v>
      </c>
      <c r="M48" s="8">
        <f>168000000/84</f>
        <v>2000000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 t="s">
        <v>1630</v>
      </c>
    </row>
    <row r="49">
      <c r="A49" s="13" t="s">
        <v>26</v>
      </c>
      <c r="B49" s="14" t="s">
        <v>1631</v>
      </c>
      <c r="C49" s="11" t="s">
        <v>1632</v>
      </c>
      <c r="D49" s="13" t="s">
        <v>1633</v>
      </c>
      <c r="E49" s="11" t="s">
        <v>30</v>
      </c>
      <c r="F49" s="15">
        <v>57557.0</v>
      </c>
      <c r="G49" s="11" t="s">
        <v>31</v>
      </c>
      <c r="H49" s="13" t="s">
        <v>32</v>
      </c>
      <c r="I49" s="11">
        <v>-7.5796928</v>
      </c>
      <c r="J49" s="13">
        <v>110.7653179</v>
      </c>
      <c r="K49" s="16" t="s">
        <v>1634</v>
      </c>
      <c r="L49" s="8" t="str">
        <f t="shared" si="1"/>
        <v/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3" t="s">
        <v>44</v>
      </c>
    </row>
    <row r="50">
      <c r="A50" s="13" t="s">
        <v>26</v>
      </c>
      <c r="B50" s="14" t="s">
        <v>1635</v>
      </c>
      <c r="C50" s="11" t="s">
        <v>1636</v>
      </c>
      <c r="D50" s="13" t="s">
        <v>1637</v>
      </c>
      <c r="E50" s="11" t="s">
        <v>30</v>
      </c>
      <c r="F50" s="15">
        <v>57557.0</v>
      </c>
      <c r="G50" s="11" t="s">
        <v>31</v>
      </c>
      <c r="H50" s="18">
        <v>8.13E10</v>
      </c>
      <c r="I50" s="11">
        <v>-7.5920073</v>
      </c>
      <c r="J50" s="13">
        <v>110.7593442</v>
      </c>
      <c r="K50" s="16" t="s">
        <v>1638</v>
      </c>
      <c r="L50" s="8">
        <f t="shared" si="1"/>
        <v>2857142.857</v>
      </c>
      <c r="M50" s="8">
        <f>200000000/70</f>
        <v>2857142.857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 t="s">
        <v>1639</v>
      </c>
    </row>
    <row r="51">
      <c r="A51" s="13" t="s">
        <v>26</v>
      </c>
      <c r="B51" s="14" t="s">
        <v>1640</v>
      </c>
      <c r="C51" s="11" t="s">
        <v>1641</v>
      </c>
      <c r="D51" s="13" t="s">
        <v>1642</v>
      </c>
      <c r="E51" s="11" t="s">
        <v>30</v>
      </c>
      <c r="F51" s="15">
        <v>57557.0</v>
      </c>
      <c r="G51" s="11" t="s">
        <v>31</v>
      </c>
      <c r="H51" s="18">
        <v>8.56E10</v>
      </c>
      <c r="I51" s="11">
        <v>-7.5807811</v>
      </c>
      <c r="J51" s="13">
        <v>110.7685553</v>
      </c>
      <c r="K51" s="16" t="s">
        <v>1643</v>
      </c>
      <c r="L51" s="8" t="str">
        <f t="shared" si="1"/>
        <v/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3" t="s">
        <v>44</v>
      </c>
    </row>
    <row r="52">
      <c r="A52" s="13" t="s">
        <v>26</v>
      </c>
      <c r="B52" s="14" t="s">
        <v>1644</v>
      </c>
      <c r="C52" s="11" t="s">
        <v>1645</v>
      </c>
      <c r="D52" s="13" t="s">
        <v>1637</v>
      </c>
      <c r="E52" s="11" t="s">
        <v>30</v>
      </c>
      <c r="F52" s="15">
        <v>57557.0</v>
      </c>
      <c r="G52" s="11" t="s">
        <v>31</v>
      </c>
      <c r="H52" s="13" t="s">
        <v>32</v>
      </c>
      <c r="I52" s="11">
        <v>-7.5926945</v>
      </c>
      <c r="J52" s="13">
        <v>110.7563871</v>
      </c>
      <c r="K52" s="16" t="s">
        <v>1646</v>
      </c>
      <c r="L52" s="8" t="str">
        <f t="shared" si="1"/>
        <v/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3" t="s">
        <v>44</v>
      </c>
    </row>
    <row r="53">
      <c r="A53" s="13" t="s">
        <v>26</v>
      </c>
      <c r="B53" s="14" t="s">
        <v>1647</v>
      </c>
      <c r="C53" s="11" t="s">
        <v>1648</v>
      </c>
      <c r="D53" s="13" t="s">
        <v>1649</v>
      </c>
      <c r="E53" s="11" t="s">
        <v>30</v>
      </c>
      <c r="F53" s="15">
        <v>57557.0</v>
      </c>
      <c r="G53" s="11" t="s">
        <v>31</v>
      </c>
      <c r="H53" s="13" t="s">
        <v>32</v>
      </c>
      <c r="I53" s="11">
        <v>-7.5930242</v>
      </c>
      <c r="J53" s="13">
        <v>110.7521653</v>
      </c>
      <c r="K53" s="16" t="s">
        <v>1650</v>
      </c>
      <c r="L53" s="8" t="str">
        <f t="shared" si="1"/>
        <v/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3" t="s">
        <v>44</v>
      </c>
    </row>
    <row r="54">
      <c r="A54" s="13" t="s">
        <v>26</v>
      </c>
      <c r="B54" s="14" t="s">
        <v>1651</v>
      </c>
      <c r="C54" s="11" t="s">
        <v>1652</v>
      </c>
      <c r="D54" s="13" t="s">
        <v>1653</v>
      </c>
      <c r="E54" s="11" t="s">
        <v>30</v>
      </c>
      <c r="F54" s="15">
        <v>57557.0</v>
      </c>
      <c r="G54" s="11" t="s">
        <v>31</v>
      </c>
      <c r="H54" s="13" t="s">
        <v>32</v>
      </c>
      <c r="I54" s="11">
        <v>-7.5936756</v>
      </c>
      <c r="J54" s="13">
        <v>110.753083</v>
      </c>
      <c r="K54" s="16" t="s">
        <v>1654</v>
      </c>
      <c r="L54" s="8" t="str">
        <f t="shared" si="1"/>
        <v/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3" t="s">
        <v>44</v>
      </c>
    </row>
    <row r="55">
      <c r="A55" s="13" t="s">
        <v>26</v>
      </c>
      <c r="B55" s="14" t="s">
        <v>1655</v>
      </c>
      <c r="C55" s="11" t="s">
        <v>1656</v>
      </c>
      <c r="D55" s="13" t="s">
        <v>1657</v>
      </c>
      <c r="E55" s="11" t="s">
        <v>30</v>
      </c>
      <c r="F55" s="15">
        <v>57552.0</v>
      </c>
      <c r="G55" s="11" t="s">
        <v>31</v>
      </c>
      <c r="H55" s="13" t="s">
        <v>32</v>
      </c>
      <c r="I55" s="11">
        <v>-7.5974835</v>
      </c>
      <c r="J55" s="13">
        <v>110.8282421</v>
      </c>
      <c r="K55" s="16" t="s">
        <v>1658</v>
      </c>
      <c r="L55" s="8">
        <f t="shared" si="1"/>
        <v>4158333.333</v>
      </c>
      <c r="M55" s="8">
        <f>249000000/60</f>
        <v>4150000</v>
      </c>
      <c r="N55" s="8">
        <f>250000000/60</f>
        <v>4166666.667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9" t="s">
        <v>1659</v>
      </c>
    </row>
    <row r="56">
      <c r="A56" s="13" t="s">
        <v>26</v>
      </c>
      <c r="B56" s="14" t="s">
        <v>1660</v>
      </c>
      <c r="C56" s="11" t="s">
        <v>1661</v>
      </c>
      <c r="D56" s="13" t="s">
        <v>1662</v>
      </c>
      <c r="E56" s="11" t="s">
        <v>30</v>
      </c>
      <c r="F56" s="15">
        <v>57552.0</v>
      </c>
      <c r="G56" s="11" t="s">
        <v>31</v>
      </c>
      <c r="H56" s="18">
        <v>8.12E10</v>
      </c>
      <c r="I56" s="11">
        <v>-7.6317375</v>
      </c>
      <c r="J56" s="13">
        <v>110.8278184</v>
      </c>
      <c r="K56" s="16" t="s">
        <v>1663</v>
      </c>
      <c r="L56" s="8">
        <f t="shared" si="1"/>
        <v>6666666.667</v>
      </c>
      <c r="M56" s="8">
        <f>580000000/87</f>
        <v>6666666.667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 t="s">
        <v>1664</v>
      </c>
    </row>
    <row r="57">
      <c r="A57" s="13" t="s">
        <v>26</v>
      </c>
      <c r="B57" s="14" t="s">
        <v>1665</v>
      </c>
      <c r="C57" s="11" t="s">
        <v>1666</v>
      </c>
      <c r="D57" s="13" t="s">
        <v>1667</v>
      </c>
      <c r="E57" s="11" t="s">
        <v>30</v>
      </c>
      <c r="F57" s="15">
        <v>57552.0</v>
      </c>
      <c r="G57" s="11" t="s">
        <v>31</v>
      </c>
      <c r="H57" s="18">
        <v>8.13E10</v>
      </c>
      <c r="I57" s="11">
        <v>-7.5987149</v>
      </c>
      <c r="J57" s="13">
        <v>110.8278394</v>
      </c>
      <c r="K57" s="16" t="s">
        <v>1668</v>
      </c>
      <c r="L57" s="8">
        <f t="shared" si="1"/>
        <v>4777777.778</v>
      </c>
      <c r="M57" s="8">
        <f>290000000/60</f>
        <v>4833333.333</v>
      </c>
      <c r="N57" s="8">
        <f>344000000/72</f>
        <v>4777777.778</v>
      </c>
      <c r="O57" s="8">
        <f>400000000/84</f>
        <v>4761904.762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9" t="s">
        <v>1669</v>
      </c>
    </row>
    <row r="58">
      <c r="A58" s="13" t="s">
        <v>26</v>
      </c>
      <c r="B58" s="14" t="s">
        <v>1670</v>
      </c>
      <c r="C58" s="11" t="s">
        <v>1671</v>
      </c>
      <c r="D58" s="13" t="s">
        <v>1672</v>
      </c>
      <c r="E58" s="11" t="s">
        <v>30</v>
      </c>
      <c r="F58" s="15">
        <v>57552.0</v>
      </c>
      <c r="G58" s="11" t="s">
        <v>31</v>
      </c>
      <c r="H58" s="18">
        <v>8.88E9</v>
      </c>
      <c r="I58" s="11">
        <v>-7.6016911</v>
      </c>
      <c r="J58" s="13">
        <v>110.7962189</v>
      </c>
      <c r="K58" s="16" t="s">
        <v>1673</v>
      </c>
      <c r="L58" s="8" t="str">
        <f t="shared" si="1"/>
        <v/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3" t="s">
        <v>44</v>
      </c>
    </row>
    <row r="59">
      <c r="A59" s="13" t="s">
        <v>26</v>
      </c>
      <c r="B59" s="14" t="s">
        <v>1674</v>
      </c>
      <c r="C59" s="11" t="s">
        <v>1675</v>
      </c>
      <c r="D59" s="13" t="s">
        <v>1676</v>
      </c>
      <c r="E59" s="11" t="s">
        <v>30</v>
      </c>
      <c r="F59" s="15">
        <v>57552.0</v>
      </c>
      <c r="G59" s="11" t="s">
        <v>31</v>
      </c>
      <c r="H59" s="13" t="s">
        <v>32</v>
      </c>
      <c r="I59" s="11">
        <v>-7.6025265</v>
      </c>
      <c r="J59" s="13">
        <v>110.8033127</v>
      </c>
      <c r="K59" s="16" t="s">
        <v>1677</v>
      </c>
      <c r="L59" s="8" t="str">
        <f t="shared" si="1"/>
        <v/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3" t="s">
        <v>44</v>
      </c>
    </row>
    <row r="60">
      <c r="A60" s="13" t="s">
        <v>26</v>
      </c>
      <c r="B60" s="14" t="s">
        <v>1678</v>
      </c>
      <c r="C60" s="11" t="s">
        <v>1679</v>
      </c>
      <c r="D60" s="13" t="s">
        <v>1680</v>
      </c>
      <c r="E60" s="11" t="s">
        <v>30</v>
      </c>
      <c r="F60" s="15">
        <v>57552.0</v>
      </c>
      <c r="G60" s="11" t="s">
        <v>31</v>
      </c>
      <c r="H60" s="13" t="s">
        <v>32</v>
      </c>
      <c r="I60" s="11">
        <v>-7.595428</v>
      </c>
      <c r="J60" s="13">
        <v>110.7962655</v>
      </c>
      <c r="K60" s="16" t="s">
        <v>1681</v>
      </c>
      <c r="L60" s="8" t="str">
        <f t="shared" si="1"/>
        <v/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3" t="s">
        <v>44</v>
      </c>
    </row>
    <row r="61">
      <c r="A61" s="13" t="s">
        <v>26</v>
      </c>
      <c r="B61" s="14" t="s">
        <v>1682</v>
      </c>
      <c r="C61" s="11" t="s">
        <v>1683</v>
      </c>
      <c r="D61" s="13" t="s">
        <v>1684</v>
      </c>
      <c r="E61" s="11" t="s">
        <v>30</v>
      </c>
      <c r="F61" s="15">
        <v>57161.0</v>
      </c>
      <c r="G61" s="11" t="s">
        <v>31</v>
      </c>
      <c r="H61" s="13" t="s">
        <v>32</v>
      </c>
      <c r="I61" s="11">
        <v>-7.5688589</v>
      </c>
      <c r="J61" s="13">
        <v>110.7702168</v>
      </c>
      <c r="K61" s="16" t="s">
        <v>1685</v>
      </c>
      <c r="L61" s="8" t="str">
        <f t="shared" si="1"/>
        <v/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3" t="s">
        <v>44</v>
      </c>
    </row>
    <row r="62">
      <c r="A62" s="13" t="s">
        <v>26</v>
      </c>
      <c r="B62" s="14" t="s">
        <v>1686</v>
      </c>
      <c r="C62" s="11" t="s">
        <v>1687</v>
      </c>
      <c r="D62" s="13" t="s">
        <v>1688</v>
      </c>
      <c r="E62" s="11" t="s">
        <v>30</v>
      </c>
      <c r="F62" s="15">
        <v>57161.0</v>
      </c>
      <c r="G62" s="11" t="s">
        <v>31</v>
      </c>
      <c r="H62" s="18">
        <v>8.22E10</v>
      </c>
      <c r="I62" s="11">
        <v>-7.5684957</v>
      </c>
      <c r="J62" s="13">
        <v>110.7703159</v>
      </c>
      <c r="K62" s="16" t="s">
        <v>1689</v>
      </c>
      <c r="L62" s="8" t="str">
        <f t="shared" si="1"/>
        <v/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3" t="s">
        <v>44</v>
      </c>
    </row>
    <row r="63">
      <c r="A63" s="13" t="s">
        <v>26</v>
      </c>
      <c r="B63" s="14" t="s">
        <v>1690</v>
      </c>
      <c r="C63" s="11" t="s">
        <v>1691</v>
      </c>
      <c r="D63" s="13" t="s">
        <v>1692</v>
      </c>
      <c r="E63" s="11" t="s">
        <v>30</v>
      </c>
      <c r="F63" s="15">
        <v>57169.0</v>
      </c>
      <c r="G63" s="11" t="s">
        <v>31</v>
      </c>
      <c r="H63" s="13" t="s">
        <v>32</v>
      </c>
      <c r="I63" s="11">
        <v>-7.5587155</v>
      </c>
      <c r="J63" s="13">
        <v>110.7646955</v>
      </c>
      <c r="K63" s="16" t="s">
        <v>1693</v>
      </c>
      <c r="L63" s="8" t="str">
        <f t="shared" si="1"/>
        <v/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3" t="s">
        <v>44</v>
      </c>
    </row>
    <row r="64">
      <c r="A64" s="13" t="s">
        <v>26</v>
      </c>
      <c r="B64" s="14" t="s">
        <v>1694</v>
      </c>
      <c r="C64" s="11" t="s">
        <v>1695</v>
      </c>
      <c r="D64" s="13" t="s">
        <v>1696</v>
      </c>
      <c r="E64" s="11" t="s">
        <v>30</v>
      </c>
      <c r="F64" s="15">
        <v>57163.0</v>
      </c>
      <c r="G64" s="11" t="s">
        <v>31</v>
      </c>
      <c r="H64" s="13" t="s">
        <v>32</v>
      </c>
      <c r="I64" s="11">
        <v>-7.5619215</v>
      </c>
      <c r="J64" s="13">
        <v>110.7487467</v>
      </c>
      <c r="K64" s="16" t="s">
        <v>1697</v>
      </c>
      <c r="L64" s="8" t="str">
        <f t="shared" si="1"/>
        <v/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3" t="s">
        <v>44</v>
      </c>
    </row>
    <row r="65">
      <c r="A65" s="13" t="s">
        <v>26</v>
      </c>
      <c r="B65" s="14" t="s">
        <v>1698</v>
      </c>
      <c r="C65" s="11" t="s">
        <v>1699</v>
      </c>
      <c r="D65" s="13" t="s">
        <v>1700</v>
      </c>
      <c r="E65" s="11" t="s">
        <v>30</v>
      </c>
      <c r="F65" s="15">
        <v>57169.0</v>
      </c>
      <c r="G65" s="11" t="s">
        <v>31</v>
      </c>
      <c r="H65" s="18">
        <v>8.54E10</v>
      </c>
      <c r="I65" s="11">
        <v>-7.5651405</v>
      </c>
      <c r="J65" s="13">
        <v>110.7496038</v>
      </c>
      <c r="K65" s="16" t="s">
        <v>1701</v>
      </c>
      <c r="L65" s="8" t="str">
        <f t="shared" si="1"/>
        <v/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3" t="s">
        <v>44</v>
      </c>
    </row>
    <row r="66">
      <c r="A66" s="13" t="s">
        <v>26</v>
      </c>
      <c r="B66" s="14" t="s">
        <v>1702</v>
      </c>
      <c r="C66" s="11" t="s">
        <v>1703</v>
      </c>
      <c r="D66" s="13" t="s">
        <v>1704</v>
      </c>
      <c r="E66" s="11" t="s">
        <v>30</v>
      </c>
      <c r="F66" s="15">
        <v>57164.0</v>
      </c>
      <c r="G66" s="11" t="s">
        <v>31</v>
      </c>
      <c r="H66" s="13" t="s">
        <v>32</v>
      </c>
      <c r="I66" s="11">
        <v>-7.5485857</v>
      </c>
      <c r="J66" s="13">
        <v>110.7530395</v>
      </c>
      <c r="K66" s="16" t="s">
        <v>1705</v>
      </c>
      <c r="L66" s="8">
        <f t="shared" si="1"/>
        <v>8938547.486</v>
      </c>
      <c r="M66" s="8">
        <f>1600000000/179</f>
        <v>8938547.486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 t="s">
        <v>1706</v>
      </c>
    </row>
    <row r="67">
      <c r="A67" s="13" t="s">
        <v>26</v>
      </c>
      <c r="B67" s="14" t="s">
        <v>1707</v>
      </c>
      <c r="C67" s="11" t="s">
        <v>1708</v>
      </c>
      <c r="D67" s="13" t="s">
        <v>1709</v>
      </c>
      <c r="E67" s="11" t="s">
        <v>30</v>
      </c>
      <c r="F67" s="15">
        <v>57164.0</v>
      </c>
      <c r="G67" s="11" t="s">
        <v>31</v>
      </c>
      <c r="H67" s="18">
        <v>2.72E8</v>
      </c>
      <c r="I67" s="11">
        <v>-7.550975</v>
      </c>
      <c r="J67" s="13">
        <v>110.750987</v>
      </c>
      <c r="K67" s="16" t="s">
        <v>1710</v>
      </c>
      <c r="L67" s="8" t="str">
        <f t="shared" si="1"/>
        <v/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3" t="s">
        <v>44</v>
      </c>
    </row>
    <row r="68">
      <c r="A68" s="13" t="s">
        <v>26</v>
      </c>
      <c r="B68" s="14" t="s">
        <v>1711</v>
      </c>
      <c r="C68" s="11" t="s">
        <v>1712</v>
      </c>
      <c r="D68" s="13" t="s">
        <v>1451</v>
      </c>
      <c r="E68" s="11" t="s">
        <v>30</v>
      </c>
      <c r="F68" s="15">
        <v>57164.0</v>
      </c>
      <c r="G68" s="11" t="s">
        <v>31</v>
      </c>
      <c r="H68" s="13" t="s">
        <v>32</v>
      </c>
      <c r="I68" s="11">
        <v>-7.5481881</v>
      </c>
      <c r="J68" s="13">
        <v>110.7498207</v>
      </c>
      <c r="K68" s="16" t="s">
        <v>1713</v>
      </c>
      <c r="L68" s="8">
        <f t="shared" si="1"/>
        <v>2000000</v>
      </c>
      <c r="M68" s="8">
        <f>200000000/100</f>
        <v>2000000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 t="s">
        <v>1714</v>
      </c>
    </row>
    <row r="69">
      <c r="A69" s="13" t="s">
        <v>26</v>
      </c>
      <c r="B69" s="14" t="s">
        <v>1715</v>
      </c>
      <c r="C69" s="11" t="s">
        <v>1716</v>
      </c>
      <c r="D69" s="13" t="s">
        <v>1717</v>
      </c>
      <c r="E69" s="11" t="s">
        <v>30</v>
      </c>
      <c r="F69" s="15">
        <v>57164.0</v>
      </c>
      <c r="G69" s="11" t="s">
        <v>31</v>
      </c>
      <c r="H69" s="13" t="s">
        <v>32</v>
      </c>
      <c r="I69" s="11">
        <v>-7.5468087</v>
      </c>
      <c r="J69" s="13">
        <v>110.7463825</v>
      </c>
      <c r="K69" s="16" t="s">
        <v>1718</v>
      </c>
      <c r="L69" s="8" t="str">
        <f t="shared" si="1"/>
        <v/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3" t="s">
        <v>44</v>
      </c>
    </row>
    <row r="70">
      <c r="A70" s="13" t="s">
        <v>26</v>
      </c>
      <c r="B70" s="14" t="s">
        <v>1719</v>
      </c>
      <c r="C70" s="11" t="s">
        <v>1720</v>
      </c>
      <c r="D70" s="13" t="s">
        <v>1520</v>
      </c>
      <c r="E70" s="11" t="s">
        <v>30</v>
      </c>
      <c r="F70" s="15">
        <v>57164.0</v>
      </c>
      <c r="G70" s="11" t="s">
        <v>31</v>
      </c>
      <c r="H70" s="13" t="s">
        <v>32</v>
      </c>
      <c r="I70" s="11">
        <v>-7.5488478</v>
      </c>
      <c r="J70" s="13">
        <v>110.7517419</v>
      </c>
      <c r="K70" s="16" t="s">
        <v>1721</v>
      </c>
      <c r="L70" s="8" t="str">
        <f t="shared" si="1"/>
        <v/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3" t="s">
        <v>44</v>
      </c>
    </row>
    <row r="71">
      <c r="A71" s="13" t="s">
        <v>26</v>
      </c>
      <c r="B71" s="14" t="s">
        <v>1722</v>
      </c>
      <c r="C71" s="11" t="s">
        <v>1723</v>
      </c>
      <c r="D71" s="13" t="s">
        <v>1520</v>
      </c>
      <c r="E71" s="11" t="s">
        <v>30</v>
      </c>
      <c r="F71" s="15">
        <v>57164.0</v>
      </c>
      <c r="G71" s="11" t="s">
        <v>31</v>
      </c>
      <c r="H71" s="18">
        <v>8.6E10</v>
      </c>
      <c r="I71" s="11">
        <v>-7.5477322</v>
      </c>
      <c r="J71" s="13">
        <v>110.7493335</v>
      </c>
      <c r="K71" s="16" t="s">
        <v>1724</v>
      </c>
      <c r="L71" s="8">
        <f t="shared" si="1"/>
        <v>6086956.522</v>
      </c>
      <c r="M71" s="8">
        <f>700000000/115</f>
        <v>6086956.522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9" t="s">
        <v>1725</v>
      </c>
    </row>
    <row r="72">
      <c r="A72" s="13" t="s">
        <v>26</v>
      </c>
      <c r="B72" s="14" t="s">
        <v>1726</v>
      </c>
      <c r="C72" s="11" t="s">
        <v>1727</v>
      </c>
      <c r="D72" s="13" t="s">
        <v>1728</v>
      </c>
      <c r="E72" s="11" t="s">
        <v>30</v>
      </c>
      <c r="F72" s="15">
        <v>57164.0</v>
      </c>
      <c r="G72" s="11" t="s">
        <v>31</v>
      </c>
      <c r="H72" s="18">
        <v>8.12E9</v>
      </c>
      <c r="I72" s="11">
        <v>-7.5500134</v>
      </c>
      <c r="J72" s="13">
        <v>110.7457978</v>
      </c>
      <c r="K72" s="16" t="s">
        <v>1729</v>
      </c>
      <c r="L72" s="8" t="str">
        <f t="shared" si="1"/>
        <v/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3" t="s">
        <v>44</v>
      </c>
    </row>
    <row r="73">
      <c r="A73" s="13" t="s">
        <v>26</v>
      </c>
      <c r="B73" s="14" t="s">
        <v>1730</v>
      </c>
      <c r="C73" s="11" t="s">
        <v>1731</v>
      </c>
      <c r="D73" s="13" t="s">
        <v>1732</v>
      </c>
      <c r="E73" s="11" t="s">
        <v>30</v>
      </c>
      <c r="F73" s="15">
        <v>57165.0</v>
      </c>
      <c r="G73" s="11" t="s">
        <v>31</v>
      </c>
      <c r="H73" s="13" t="s">
        <v>32</v>
      </c>
      <c r="I73" s="11">
        <v>-7.5437017</v>
      </c>
      <c r="J73" s="13">
        <v>110.7433241</v>
      </c>
      <c r="K73" s="16" t="s">
        <v>1733</v>
      </c>
      <c r="L73" s="8" t="str">
        <f t="shared" si="1"/>
        <v/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3" t="s">
        <v>44</v>
      </c>
    </row>
    <row r="74">
      <c r="A74" s="13" t="s">
        <v>26</v>
      </c>
      <c r="B74" s="14" t="s">
        <v>1734</v>
      </c>
      <c r="C74" s="11" t="s">
        <v>1735</v>
      </c>
      <c r="D74" s="13" t="s">
        <v>1736</v>
      </c>
      <c r="E74" s="11" t="s">
        <v>30</v>
      </c>
      <c r="F74" s="15">
        <v>57165.0</v>
      </c>
      <c r="G74" s="11" t="s">
        <v>31</v>
      </c>
      <c r="H74" s="13" t="s">
        <v>32</v>
      </c>
      <c r="I74" s="11">
        <v>-7.5420348</v>
      </c>
      <c r="J74" s="13">
        <v>110.7342897</v>
      </c>
      <c r="K74" s="16" t="s">
        <v>1737</v>
      </c>
      <c r="L74" s="8" t="str">
        <f t="shared" si="1"/>
        <v/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3" t="s">
        <v>44</v>
      </c>
    </row>
    <row r="75">
      <c r="A75" s="13" t="s">
        <v>26</v>
      </c>
      <c r="B75" s="14" t="s">
        <v>1738</v>
      </c>
      <c r="C75" s="11" t="s">
        <v>1739</v>
      </c>
      <c r="D75" s="13" t="s">
        <v>1740</v>
      </c>
      <c r="E75" s="11" t="s">
        <v>30</v>
      </c>
      <c r="F75" s="15">
        <v>57166.0</v>
      </c>
      <c r="G75" s="11" t="s">
        <v>31</v>
      </c>
      <c r="H75" s="18">
        <v>2.72E8</v>
      </c>
      <c r="I75" s="11">
        <v>-7.5486113</v>
      </c>
      <c r="J75" s="13">
        <v>110.7236195</v>
      </c>
      <c r="K75" s="16" t="s">
        <v>1741</v>
      </c>
      <c r="L75" s="8">
        <f t="shared" si="1"/>
        <v>7194444.444</v>
      </c>
      <c r="M75" s="8">
        <f>1000000000/120</f>
        <v>8333333.333</v>
      </c>
      <c r="N75" s="8">
        <f>860000000/120</f>
        <v>7166666.667</v>
      </c>
      <c r="O75" s="8">
        <f>740000000/98</f>
        <v>7551020.408</v>
      </c>
      <c r="P75" s="8">
        <f>600000000/98</f>
        <v>6122448.98</v>
      </c>
      <c r="Q75" s="8">
        <f>520000000/72</f>
        <v>7222222.222</v>
      </c>
      <c r="R75" s="8">
        <f>425000000/72</f>
        <v>5902777.778</v>
      </c>
      <c r="S75" s="8"/>
      <c r="T75" s="8"/>
      <c r="U75" s="8"/>
      <c r="V75" s="8"/>
      <c r="W75" s="8"/>
      <c r="X75" s="8"/>
      <c r="Y75" s="8"/>
      <c r="Z75" s="9" t="s">
        <v>1742</v>
      </c>
    </row>
    <row r="76">
      <c r="A76" s="13" t="s">
        <v>26</v>
      </c>
      <c r="B76" s="14" t="s">
        <v>1743</v>
      </c>
      <c r="C76" s="11" t="s">
        <v>1744</v>
      </c>
      <c r="D76" s="13" t="s">
        <v>1745</v>
      </c>
      <c r="E76" s="11" t="s">
        <v>30</v>
      </c>
      <c r="F76" s="15">
        <v>57166.0</v>
      </c>
      <c r="G76" s="11" t="s">
        <v>31</v>
      </c>
      <c r="H76" s="13" t="s">
        <v>32</v>
      </c>
      <c r="I76" s="11">
        <v>-7.543841</v>
      </c>
      <c r="J76" s="13">
        <v>110.7281612</v>
      </c>
      <c r="K76" s="16" t="s">
        <v>1746</v>
      </c>
      <c r="L76" s="8" t="str">
        <f t="shared" si="1"/>
        <v/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3" t="s">
        <v>44</v>
      </c>
    </row>
    <row r="77">
      <c r="A77" s="13" t="s">
        <v>26</v>
      </c>
      <c r="B77" s="14" t="s">
        <v>1747</v>
      </c>
      <c r="C77" s="11" t="s">
        <v>1748</v>
      </c>
      <c r="D77" s="13" t="s">
        <v>1749</v>
      </c>
      <c r="E77" s="11" t="s">
        <v>30</v>
      </c>
      <c r="F77" s="15">
        <v>57166.0</v>
      </c>
      <c r="G77" s="11" t="s">
        <v>31</v>
      </c>
      <c r="H77" s="18">
        <v>2.72E8</v>
      </c>
      <c r="I77" s="11">
        <v>-7.5477075</v>
      </c>
      <c r="J77" s="13">
        <v>110.7205126</v>
      </c>
      <c r="K77" s="16" t="s">
        <v>1750</v>
      </c>
      <c r="L77" s="8" t="str">
        <f t="shared" si="1"/>
        <v/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3" t="s">
        <v>44</v>
      </c>
    </row>
    <row r="78">
      <c r="A78" s="13" t="s">
        <v>26</v>
      </c>
      <c r="B78" s="14" t="s">
        <v>1751</v>
      </c>
      <c r="C78" s="11" t="s">
        <v>1752</v>
      </c>
      <c r="D78" s="13" t="s">
        <v>1753</v>
      </c>
      <c r="E78" s="11" t="s">
        <v>30</v>
      </c>
      <c r="F78" s="15">
        <v>57168.0</v>
      </c>
      <c r="G78" s="11" t="s">
        <v>31</v>
      </c>
      <c r="H78" s="18">
        <v>8.21E10</v>
      </c>
      <c r="I78" s="11">
        <v>-7.5618194</v>
      </c>
      <c r="J78" s="13">
        <v>110.7353371</v>
      </c>
      <c r="K78" s="16" t="s">
        <v>1754</v>
      </c>
      <c r="L78" s="8">
        <f t="shared" si="1"/>
        <v>5125000</v>
      </c>
      <c r="M78" s="8">
        <f>410000000/80</f>
        <v>5125000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 t="s">
        <v>1755</v>
      </c>
    </row>
    <row r="79">
      <c r="A79" s="13" t="s">
        <v>26</v>
      </c>
      <c r="B79" s="14" t="s">
        <v>1756</v>
      </c>
      <c r="C79" s="11" t="s">
        <v>1757</v>
      </c>
      <c r="D79" s="13" t="s">
        <v>1758</v>
      </c>
      <c r="E79" s="11" t="s">
        <v>30</v>
      </c>
      <c r="F79" s="15">
        <v>57168.0</v>
      </c>
      <c r="G79" s="11" t="s">
        <v>31</v>
      </c>
      <c r="H79" s="18">
        <v>8.22E10</v>
      </c>
      <c r="I79" s="11">
        <v>-7.5686766</v>
      </c>
      <c r="J79" s="13">
        <v>110.7391653</v>
      </c>
      <c r="K79" s="16" t="s">
        <v>1759</v>
      </c>
      <c r="L79" s="8" t="str">
        <f t="shared" si="1"/>
        <v/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3" t="s">
        <v>44</v>
      </c>
    </row>
    <row r="80">
      <c r="A80" s="13" t="s">
        <v>26</v>
      </c>
      <c r="B80" s="14" t="s">
        <v>1760</v>
      </c>
      <c r="C80" s="11" t="s">
        <v>1761</v>
      </c>
      <c r="D80" s="13" t="s">
        <v>1762</v>
      </c>
      <c r="E80" s="11" t="s">
        <v>30</v>
      </c>
      <c r="F80" s="15">
        <v>57168.0</v>
      </c>
      <c r="G80" s="11" t="s">
        <v>31</v>
      </c>
      <c r="H80" s="13" t="s">
        <v>32</v>
      </c>
      <c r="I80" s="11">
        <v>-7.5614584</v>
      </c>
      <c r="J80" s="13">
        <v>110.7375751</v>
      </c>
      <c r="K80" s="16" t="s">
        <v>1763</v>
      </c>
      <c r="L80" s="8" t="str">
        <f t="shared" si="1"/>
        <v/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3" t="s">
        <v>44</v>
      </c>
    </row>
    <row r="81">
      <c r="A81" s="13" t="s">
        <v>26</v>
      </c>
      <c r="B81" s="14" t="s">
        <v>1764</v>
      </c>
      <c r="C81" s="11" t="s">
        <v>1765</v>
      </c>
      <c r="D81" s="13" t="s">
        <v>1766</v>
      </c>
      <c r="E81" s="11" t="s">
        <v>30</v>
      </c>
      <c r="F81" s="15">
        <v>57168.0</v>
      </c>
      <c r="G81" s="11" t="s">
        <v>31</v>
      </c>
      <c r="H81" s="13" t="s">
        <v>32</v>
      </c>
      <c r="I81" s="11">
        <v>-7.5522725</v>
      </c>
      <c r="J81" s="13">
        <v>110.7294312</v>
      </c>
      <c r="K81" s="16" t="s">
        <v>1767</v>
      </c>
      <c r="L81" s="8" t="str">
        <f t="shared" si="1"/>
        <v/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3" t="s">
        <v>44</v>
      </c>
    </row>
    <row r="82">
      <c r="A82" s="13" t="s">
        <v>26</v>
      </c>
      <c r="B82" s="14" t="s">
        <v>1768</v>
      </c>
      <c r="C82" s="11" t="s">
        <v>1769</v>
      </c>
      <c r="D82" s="13" t="s">
        <v>1762</v>
      </c>
      <c r="E82" s="11" t="s">
        <v>30</v>
      </c>
      <c r="F82" s="15">
        <v>57168.0</v>
      </c>
      <c r="G82" s="11" t="s">
        <v>31</v>
      </c>
      <c r="H82" s="13" t="s">
        <v>32</v>
      </c>
      <c r="I82" s="11">
        <v>-7.5627344</v>
      </c>
      <c r="J82" s="13">
        <v>110.7333062</v>
      </c>
      <c r="K82" s="16" t="s">
        <v>1770</v>
      </c>
      <c r="L82" s="8" t="str">
        <f t="shared" si="1"/>
        <v/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3" t="s">
        <v>44</v>
      </c>
    </row>
    <row r="83">
      <c r="A83" s="13" t="s">
        <v>26</v>
      </c>
      <c r="B83" s="14" t="s">
        <v>1771</v>
      </c>
      <c r="C83" s="11" t="s">
        <v>1772</v>
      </c>
      <c r="D83" s="13" t="s">
        <v>1773</v>
      </c>
      <c r="E83" s="11" t="s">
        <v>30</v>
      </c>
      <c r="F83" s="15">
        <v>57169.0</v>
      </c>
      <c r="G83" s="11" t="s">
        <v>31</v>
      </c>
      <c r="H83" s="13" t="s">
        <v>32</v>
      </c>
      <c r="I83" s="11">
        <v>-7.5702701</v>
      </c>
      <c r="J83" s="13">
        <v>110.7623065</v>
      </c>
      <c r="K83" s="16" t="s">
        <v>1774</v>
      </c>
      <c r="L83" s="8" t="str">
        <f t="shared" si="1"/>
        <v/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3" t="s">
        <v>44</v>
      </c>
    </row>
    <row r="84">
      <c r="A84" s="13" t="s">
        <v>26</v>
      </c>
      <c r="B84" s="14" t="s">
        <v>1775</v>
      </c>
      <c r="C84" s="11" t="s">
        <v>1776</v>
      </c>
      <c r="D84" s="13" t="s">
        <v>1777</v>
      </c>
      <c r="E84" s="11" t="s">
        <v>30</v>
      </c>
      <c r="F84" s="15">
        <v>57169.0</v>
      </c>
      <c r="G84" s="11" t="s">
        <v>31</v>
      </c>
      <c r="H84" s="13" t="s">
        <v>32</v>
      </c>
      <c r="I84" s="11">
        <v>-7.5710609</v>
      </c>
      <c r="J84" s="13">
        <v>110.7388109</v>
      </c>
      <c r="K84" s="16" t="s">
        <v>1778</v>
      </c>
      <c r="L84" s="8" t="str">
        <f t="shared" si="1"/>
        <v/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3" t="s">
        <v>44</v>
      </c>
    </row>
    <row r="85">
      <c r="A85" s="13" t="s">
        <v>26</v>
      </c>
      <c r="B85" s="14" t="s">
        <v>1779</v>
      </c>
      <c r="C85" s="11" t="s">
        <v>1780</v>
      </c>
      <c r="D85" s="13" t="s">
        <v>1781</v>
      </c>
      <c r="E85" s="11" t="s">
        <v>30</v>
      </c>
      <c r="F85" s="15">
        <v>57169.0</v>
      </c>
      <c r="G85" s="11" t="s">
        <v>31</v>
      </c>
      <c r="H85" s="18">
        <v>8.56E10</v>
      </c>
      <c r="I85" s="11">
        <v>-7.5703171</v>
      </c>
      <c r="J85" s="13">
        <v>110.7636492</v>
      </c>
      <c r="K85" s="16" t="s">
        <v>1782</v>
      </c>
      <c r="L85" s="8">
        <f t="shared" si="1"/>
        <v>4875000</v>
      </c>
      <c r="M85" s="8">
        <f>975000000/200</f>
        <v>4875000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 t="s">
        <v>1783</v>
      </c>
    </row>
    <row r="86">
      <c r="A86" s="13" t="s">
        <v>26</v>
      </c>
      <c r="B86" s="14" t="s">
        <v>1784</v>
      </c>
      <c r="C86" s="11" t="s">
        <v>1785</v>
      </c>
      <c r="D86" s="13" t="s">
        <v>1786</v>
      </c>
      <c r="E86" s="11" t="s">
        <v>30</v>
      </c>
      <c r="F86" s="15">
        <v>57169.0</v>
      </c>
      <c r="G86" s="11" t="s">
        <v>31</v>
      </c>
      <c r="H86" s="13" t="s">
        <v>32</v>
      </c>
      <c r="I86" s="11">
        <v>-7.5514229</v>
      </c>
      <c r="J86" s="13">
        <v>110.762488</v>
      </c>
      <c r="K86" s="16" t="s">
        <v>1787</v>
      </c>
      <c r="L86" s="8">
        <f t="shared" si="1"/>
        <v>5500000</v>
      </c>
      <c r="M86" s="8">
        <f>385000000/70</f>
        <v>5500000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 t="s">
        <v>1788</v>
      </c>
    </row>
    <row r="87">
      <c r="A87" s="13" t="s">
        <v>26</v>
      </c>
      <c r="B87" s="14" t="s">
        <v>1789</v>
      </c>
      <c r="C87" s="11" t="s">
        <v>1790</v>
      </c>
      <c r="D87" s="13" t="s">
        <v>1791</v>
      </c>
      <c r="E87" s="11" t="s">
        <v>30</v>
      </c>
      <c r="F87" s="15">
        <v>57169.0</v>
      </c>
      <c r="G87" s="11" t="s">
        <v>31</v>
      </c>
      <c r="H87" s="13" t="s">
        <v>32</v>
      </c>
      <c r="I87" s="11">
        <v>-7.5564156</v>
      </c>
      <c r="J87" s="13">
        <v>110.7684704</v>
      </c>
      <c r="K87" s="16" t="s">
        <v>1792</v>
      </c>
      <c r="L87" s="8" t="str">
        <f t="shared" si="1"/>
        <v/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3" t="s">
        <v>44</v>
      </c>
    </row>
    <row r="88">
      <c r="A88" s="13" t="s">
        <v>26</v>
      </c>
      <c r="B88" s="14" t="s">
        <v>1793</v>
      </c>
      <c r="C88" s="11" t="s">
        <v>1794</v>
      </c>
      <c r="D88" s="13" t="s">
        <v>1795</v>
      </c>
      <c r="E88" s="11" t="s">
        <v>30</v>
      </c>
      <c r="F88" s="15">
        <v>57169.0</v>
      </c>
      <c r="G88" s="11" t="s">
        <v>31</v>
      </c>
      <c r="H88" s="13" t="s">
        <v>32</v>
      </c>
      <c r="I88" s="11">
        <v>-7.5706277</v>
      </c>
      <c r="J88" s="13">
        <v>110.7413365</v>
      </c>
      <c r="K88" s="16" t="s">
        <v>1796</v>
      </c>
      <c r="L88" s="8" t="str">
        <f t="shared" si="1"/>
        <v/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3" t="s">
        <v>44</v>
      </c>
    </row>
    <row r="89">
      <c r="A89" s="13" t="s">
        <v>26</v>
      </c>
      <c r="B89" s="14" t="s">
        <v>1797</v>
      </c>
      <c r="C89" s="11" t="s">
        <v>1780</v>
      </c>
      <c r="D89" s="13" t="s">
        <v>1781</v>
      </c>
      <c r="E89" s="11" t="s">
        <v>30</v>
      </c>
      <c r="F89" s="15">
        <v>57169.0</v>
      </c>
      <c r="G89" s="11" t="s">
        <v>31</v>
      </c>
      <c r="H89" s="13" t="s">
        <v>32</v>
      </c>
      <c r="I89" s="11">
        <v>-7.5702611</v>
      </c>
      <c r="J89" s="13">
        <v>110.763968</v>
      </c>
      <c r="K89" s="16" t="s">
        <v>1798</v>
      </c>
      <c r="L89" s="8" t="str">
        <f t="shared" si="1"/>
        <v/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3" t="s">
        <v>44</v>
      </c>
    </row>
    <row r="90">
      <c r="A90" s="13" t="s">
        <v>26</v>
      </c>
      <c r="B90" s="14" t="s">
        <v>1799</v>
      </c>
      <c r="C90" s="11" t="s">
        <v>1800</v>
      </c>
      <c r="D90" s="13" t="s">
        <v>1801</v>
      </c>
      <c r="E90" s="11" t="s">
        <v>30</v>
      </c>
      <c r="F90" s="15">
        <v>57169.0</v>
      </c>
      <c r="G90" s="11" t="s">
        <v>31</v>
      </c>
      <c r="H90" s="13" t="s">
        <v>32</v>
      </c>
      <c r="I90" s="11">
        <v>-7.5692173</v>
      </c>
      <c r="J90" s="13">
        <v>110.7667438</v>
      </c>
      <c r="K90" s="16" t="s">
        <v>1802</v>
      </c>
      <c r="L90" s="8" t="str">
        <f t="shared" si="1"/>
        <v/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3" t="s">
        <v>44</v>
      </c>
    </row>
    <row r="91">
      <c r="A91" s="13" t="s">
        <v>26</v>
      </c>
      <c r="B91" s="14" t="s">
        <v>1803</v>
      </c>
      <c r="C91" s="11" t="s">
        <v>1804</v>
      </c>
      <c r="D91" s="13" t="s">
        <v>1805</v>
      </c>
      <c r="E91" s="11" t="s">
        <v>30</v>
      </c>
      <c r="F91" s="15">
        <v>57554.0</v>
      </c>
      <c r="G91" s="11" t="s">
        <v>31</v>
      </c>
      <c r="H91" s="18">
        <v>8.24E10</v>
      </c>
      <c r="I91" s="11">
        <v>-7.6001304</v>
      </c>
      <c r="J91" s="13">
        <v>110.8464391</v>
      </c>
      <c r="K91" s="16" t="s">
        <v>1806</v>
      </c>
      <c r="L91" s="8">
        <f t="shared" si="1"/>
        <v>7366987.179</v>
      </c>
      <c r="M91" s="8">
        <f>531000000/72</f>
        <v>7375000</v>
      </c>
      <c r="N91" s="8">
        <f>574000000/78</f>
        <v>7358974.359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9" t="s">
        <v>1807</v>
      </c>
    </row>
    <row r="92">
      <c r="A92" s="13" t="s">
        <v>26</v>
      </c>
      <c r="B92" s="14" t="s">
        <v>1808</v>
      </c>
      <c r="C92" s="11" t="s">
        <v>1809</v>
      </c>
      <c r="D92" s="13" t="s">
        <v>1810</v>
      </c>
      <c r="E92" s="11" t="s">
        <v>30</v>
      </c>
      <c r="F92" s="15">
        <v>57554.0</v>
      </c>
      <c r="G92" s="11" t="s">
        <v>31</v>
      </c>
      <c r="H92" s="18">
        <v>8.79E10</v>
      </c>
      <c r="I92" s="11">
        <v>-7.578899</v>
      </c>
      <c r="J92" s="13">
        <v>110.8863511</v>
      </c>
      <c r="K92" s="16" t="s">
        <v>1811</v>
      </c>
      <c r="L92" s="8" t="str">
        <f t="shared" si="1"/>
        <v/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3" t="s">
        <v>44</v>
      </c>
    </row>
    <row r="93">
      <c r="A93" s="13" t="s">
        <v>26</v>
      </c>
      <c r="B93" s="14" t="s">
        <v>1812</v>
      </c>
      <c r="C93" s="11" t="s">
        <v>1813</v>
      </c>
      <c r="D93" s="13" t="s">
        <v>1814</v>
      </c>
      <c r="E93" s="11" t="s">
        <v>30</v>
      </c>
      <c r="F93" s="15">
        <v>57554.0</v>
      </c>
      <c r="G93" s="11" t="s">
        <v>31</v>
      </c>
      <c r="H93" s="13" t="s">
        <v>32</v>
      </c>
      <c r="I93" s="11">
        <v>-7.603184</v>
      </c>
      <c r="J93" s="13">
        <v>110.8782459</v>
      </c>
      <c r="K93" s="16" t="s">
        <v>1815</v>
      </c>
      <c r="L93" s="8">
        <f t="shared" si="1"/>
        <v>2766666.667</v>
      </c>
      <c r="M93" s="8">
        <f>166000000/60</f>
        <v>2766666.667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9" t="s">
        <v>1816</v>
      </c>
    </row>
    <row r="94">
      <c r="A94" s="13" t="s">
        <v>26</v>
      </c>
      <c r="B94" s="14" t="s">
        <v>1817</v>
      </c>
      <c r="C94" s="11" t="s">
        <v>1818</v>
      </c>
      <c r="D94" s="13" t="s">
        <v>1819</v>
      </c>
      <c r="E94" s="11" t="s">
        <v>30</v>
      </c>
      <c r="F94" s="15">
        <v>57554.0</v>
      </c>
      <c r="G94" s="11" t="s">
        <v>31</v>
      </c>
      <c r="H94" s="18">
        <v>8.24E10</v>
      </c>
      <c r="I94" s="11">
        <v>-7.5836581</v>
      </c>
      <c r="J94" s="13">
        <v>110.9051302</v>
      </c>
      <c r="K94" s="16" t="s">
        <v>1820</v>
      </c>
      <c r="L94" s="8" t="str">
        <f t="shared" si="1"/>
        <v/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3" t="s">
        <v>44</v>
      </c>
    </row>
    <row r="95">
      <c r="A95" s="13" t="s">
        <v>26</v>
      </c>
      <c r="B95" s="14" t="s">
        <v>1821</v>
      </c>
      <c r="C95" s="11" t="s">
        <v>1822</v>
      </c>
      <c r="D95" s="13" t="s">
        <v>1823</v>
      </c>
      <c r="E95" s="11" t="s">
        <v>30</v>
      </c>
      <c r="F95" s="15">
        <v>57554.0</v>
      </c>
      <c r="G95" s="11" t="s">
        <v>31</v>
      </c>
      <c r="H95" s="13" t="s">
        <v>32</v>
      </c>
      <c r="I95" s="11">
        <v>-7.5980653</v>
      </c>
      <c r="J95" s="13">
        <v>110.8572668</v>
      </c>
      <c r="K95" s="16" t="s">
        <v>1824</v>
      </c>
      <c r="L95" s="8">
        <f t="shared" si="1"/>
        <v>5546296.296</v>
      </c>
      <c r="M95" s="8">
        <f>599000000/108</f>
        <v>5546296.296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9" t="s">
        <v>1825</v>
      </c>
    </row>
    <row r="96">
      <c r="A96" s="13" t="s">
        <v>26</v>
      </c>
      <c r="B96" s="14" t="s">
        <v>1826</v>
      </c>
      <c r="C96" s="11" t="s">
        <v>1827</v>
      </c>
      <c r="D96" s="13" t="s">
        <v>1828</v>
      </c>
      <c r="E96" s="11" t="s">
        <v>30</v>
      </c>
      <c r="F96" s="15">
        <v>57554.0</v>
      </c>
      <c r="G96" s="11" t="s">
        <v>31</v>
      </c>
      <c r="H96" s="13" t="s">
        <v>32</v>
      </c>
      <c r="I96" s="11">
        <v>-7.5808002</v>
      </c>
      <c r="J96" s="13">
        <v>110.8992395</v>
      </c>
      <c r="K96" s="16" t="s">
        <v>1829</v>
      </c>
      <c r="L96" s="8">
        <f t="shared" si="1"/>
        <v>5555555.556</v>
      </c>
      <c r="M96" s="8">
        <f>550000000/99</f>
        <v>5555555.556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 t="s">
        <v>1830</v>
      </c>
    </row>
    <row r="97">
      <c r="A97" s="13" t="s">
        <v>26</v>
      </c>
      <c r="B97" s="14" t="s">
        <v>1831</v>
      </c>
      <c r="C97" s="11" t="s">
        <v>1832</v>
      </c>
      <c r="D97" s="13" t="s">
        <v>1833</v>
      </c>
      <c r="E97" s="11" t="s">
        <v>30</v>
      </c>
      <c r="F97" s="15">
        <v>57554.0</v>
      </c>
      <c r="G97" s="11" t="s">
        <v>31</v>
      </c>
      <c r="H97" s="18">
        <v>8.51E10</v>
      </c>
      <c r="I97" s="11">
        <v>-7.5754959</v>
      </c>
      <c r="J97" s="13">
        <v>110.8489101</v>
      </c>
      <c r="K97" s="16" t="s">
        <v>1834</v>
      </c>
      <c r="L97" s="8">
        <f t="shared" si="1"/>
        <v>3790322.581</v>
      </c>
      <c r="M97" s="8">
        <f>235000000/62</f>
        <v>3790322.581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 t="s">
        <v>1835</v>
      </c>
    </row>
    <row r="98">
      <c r="A98" s="13" t="s">
        <v>26</v>
      </c>
      <c r="B98" s="14" t="s">
        <v>1836</v>
      </c>
      <c r="C98" s="11" t="s">
        <v>1837</v>
      </c>
      <c r="D98" s="13" t="s">
        <v>1838</v>
      </c>
      <c r="E98" s="11" t="s">
        <v>30</v>
      </c>
      <c r="F98" s="15">
        <v>57571.0</v>
      </c>
      <c r="G98" s="11" t="s">
        <v>31</v>
      </c>
      <c r="H98" s="13" t="s">
        <v>32</v>
      </c>
      <c r="I98" s="11">
        <v>-7.7156956</v>
      </c>
      <c r="J98" s="13">
        <v>110.8770345</v>
      </c>
      <c r="K98" s="16" t="s">
        <v>1839</v>
      </c>
      <c r="L98" s="8" t="str">
        <f t="shared" si="1"/>
        <v/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3" t="s">
        <v>44</v>
      </c>
    </row>
    <row r="99">
      <c r="A99" s="13" t="s">
        <v>26</v>
      </c>
      <c r="B99" s="14" t="s">
        <v>1840</v>
      </c>
      <c r="C99" s="11" t="s">
        <v>1841</v>
      </c>
      <c r="D99" s="13" t="s">
        <v>1842</v>
      </c>
      <c r="E99" s="11" t="s">
        <v>30</v>
      </c>
      <c r="F99" s="15">
        <v>57571.0</v>
      </c>
      <c r="G99" s="11" t="s">
        <v>31</v>
      </c>
      <c r="H99" s="18">
        <v>8.13E10</v>
      </c>
      <c r="I99" s="11">
        <v>-7.7266821</v>
      </c>
      <c r="J99" s="13">
        <v>110.8506928</v>
      </c>
      <c r="K99" s="16" t="s">
        <v>1843</v>
      </c>
      <c r="L99" s="8">
        <f t="shared" si="1"/>
        <v>2508333.333</v>
      </c>
      <c r="M99" s="8">
        <f>150500000/60</f>
        <v>2508333.333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 t="s">
        <v>1844</v>
      </c>
    </row>
    <row r="100">
      <c r="A100" s="13" t="s">
        <v>26</v>
      </c>
      <c r="B100" s="14" t="s">
        <v>1845</v>
      </c>
      <c r="C100" s="11" t="s">
        <v>1846</v>
      </c>
      <c r="D100" s="13" t="s">
        <v>1847</v>
      </c>
      <c r="E100" s="11" t="s">
        <v>30</v>
      </c>
      <c r="F100" s="15">
        <v>57555.0</v>
      </c>
      <c r="G100" s="11" t="s">
        <v>31</v>
      </c>
      <c r="H100" s="18">
        <v>8.97E10</v>
      </c>
      <c r="I100" s="11">
        <v>-7.6631219</v>
      </c>
      <c r="J100" s="13">
        <v>110.8753183</v>
      </c>
      <c r="K100" s="16" t="s">
        <v>1848</v>
      </c>
      <c r="L100" s="8" t="str">
        <f t="shared" si="1"/>
        <v/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3" t="s">
        <v>44</v>
      </c>
    </row>
    <row r="101">
      <c r="A101" s="13" t="s">
        <v>26</v>
      </c>
      <c r="B101" s="14" t="s">
        <v>1849</v>
      </c>
      <c r="C101" s="11" t="s">
        <v>1850</v>
      </c>
      <c r="D101" s="13" t="s">
        <v>1470</v>
      </c>
      <c r="E101" s="11" t="s">
        <v>30</v>
      </c>
      <c r="F101" s="13" t="s">
        <v>32</v>
      </c>
      <c r="G101" s="11" t="s">
        <v>31</v>
      </c>
      <c r="H101" s="13" t="s">
        <v>32</v>
      </c>
      <c r="I101" s="11">
        <v>-7.6383491</v>
      </c>
      <c r="J101" s="13">
        <v>110.8935381</v>
      </c>
      <c r="K101" s="16" t="s">
        <v>1851</v>
      </c>
      <c r="L101" s="8" t="str">
        <f t="shared" si="1"/>
        <v/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3" t="s">
        <v>44</v>
      </c>
    </row>
    <row r="102">
      <c r="A102" s="13" t="s">
        <v>26</v>
      </c>
      <c r="B102" s="14" t="s">
        <v>1852</v>
      </c>
      <c r="C102" s="11" t="s">
        <v>1853</v>
      </c>
      <c r="D102" s="13" t="s">
        <v>1470</v>
      </c>
      <c r="E102" s="11" t="s">
        <v>30</v>
      </c>
      <c r="F102" s="13" t="s">
        <v>32</v>
      </c>
      <c r="G102" s="11" t="s">
        <v>31</v>
      </c>
      <c r="H102" s="13" t="s">
        <v>32</v>
      </c>
      <c r="I102" s="11">
        <v>-7.6647035</v>
      </c>
      <c r="J102" s="13">
        <v>110.7899493</v>
      </c>
      <c r="K102" s="16" t="s">
        <v>1854</v>
      </c>
      <c r="L102" s="8" t="str">
        <f t="shared" si="1"/>
        <v/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3" t="s">
        <v>44</v>
      </c>
    </row>
    <row r="103">
      <c r="A103" s="13" t="s">
        <v>26</v>
      </c>
      <c r="B103" s="14" t="s">
        <v>1855</v>
      </c>
      <c r="C103" s="11" t="s">
        <v>1856</v>
      </c>
      <c r="D103" s="13" t="s">
        <v>1470</v>
      </c>
      <c r="E103" s="11" t="s">
        <v>30</v>
      </c>
      <c r="F103" s="13" t="s">
        <v>32</v>
      </c>
      <c r="G103" s="11" t="s">
        <v>31</v>
      </c>
      <c r="H103" s="13" t="s">
        <v>32</v>
      </c>
      <c r="I103" s="11">
        <v>-7.6845757</v>
      </c>
      <c r="J103" s="13">
        <v>110.8251105</v>
      </c>
      <c r="K103" s="16" t="s">
        <v>1857</v>
      </c>
      <c r="L103" s="8">
        <f t="shared" si="1"/>
        <v>2766666.667</v>
      </c>
      <c r="M103" s="8">
        <f>166000000/60</f>
        <v>2766666.667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 t="s">
        <v>1858</v>
      </c>
    </row>
    <row r="104">
      <c r="A104" s="13" t="s">
        <v>26</v>
      </c>
      <c r="B104" s="14" t="s">
        <v>1859</v>
      </c>
      <c r="C104" s="11" t="s">
        <v>1860</v>
      </c>
      <c r="D104" s="13" t="s">
        <v>1533</v>
      </c>
      <c r="E104" s="11" t="s">
        <v>30</v>
      </c>
      <c r="F104" s="15">
        <v>57511.0</v>
      </c>
      <c r="G104" s="11" t="s">
        <v>31</v>
      </c>
      <c r="H104" s="13" t="s">
        <v>32</v>
      </c>
      <c r="I104" s="11">
        <v>-7.6874737</v>
      </c>
      <c r="J104" s="13">
        <v>110.829373</v>
      </c>
      <c r="K104" s="16" t="s">
        <v>1861</v>
      </c>
      <c r="L104" s="8" t="str">
        <f t="shared" si="1"/>
        <v/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3" t="s">
        <v>44</v>
      </c>
    </row>
    <row r="105">
      <c r="A105" s="13" t="s">
        <v>26</v>
      </c>
      <c r="B105" s="14" t="s">
        <v>1862</v>
      </c>
      <c r="C105" s="11" t="s">
        <v>1863</v>
      </c>
      <c r="D105" s="13" t="s">
        <v>1864</v>
      </c>
      <c r="E105" s="11" t="s">
        <v>30</v>
      </c>
      <c r="F105" s="15">
        <v>57524.0</v>
      </c>
      <c r="G105" s="11" t="s">
        <v>31</v>
      </c>
      <c r="H105" s="13" t="s">
        <v>32</v>
      </c>
      <c r="I105" s="11">
        <v>-7.6635271</v>
      </c>
      <c r="J105" s="13">
        <v>110.7918863</v>
      </c>
      <c r="K105" s="16" t="s">
        <v>1865</v>
      </c>
      <c r="L105" s="8" t="str">
        <f t="shared" si="1"/>
        <v/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3" t="s">
        <v>44</v>
      </c>
    </row>
    <row r="106">
      <c r="A106" s="13" t="s">
        <v>26</v>
      </c>
      <c r="B106" s="14" t="s">
        <v>1866</v>
      </c>
      <c r="C106" s="11" t="s">
        <v>1867</v>
      </c>
      <c r="D106" s="13" t="s">
        <v>1868</v>
      </c>
      <c r="E106" s="11" t="s">
        <v>30</v>
      </c>
      <c r="F106" s="15">
        <v>57512.0</v>
      </c>
      <c r="G106" s="11" t="s">
        <v>31</v>
      </c>
      <c r="H106" s="13" t="s">
        <v>32</v>
      </c>
      <c r="I106" s="11">
        <v>-7.6735062</v>
      </c>
      <c r="J106" s="13">
        <v>110.8341507</v>
      </c>
      <c r="K106" s="16" t="s">
        <v>1869</v>
      </c>
      <c r="L106" s="8">
        <f t="shared" si="1"/>
        <v>2613065.327</v>
      </c>
      <c r="M106" s="8">
        <f>520000000/199</f>
        <v>2613065.327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 t="s">
        <v>1870</v>
      </c>
    </row>
    <row r="107">
      <c r="A107" s="13" t="s">
        <v>26</v>
      </c>
      <c r="B107" s="14" t="s">
        <v>1871</v>
      </c>
      <c r="C107" s="11" t="s">
        <v>1872</v>
      </c>
      <c r="D107" s="13" t="s">
        <v>1873</v>
      </c>
      <c r="E107" s="11" t="s">
        <v>30</v>
      </c>
      <c r="F107" s="15">
        <v>57513.0</v>
      </c>
      <c r="G107" s="11" t="s">
        <v>31</v>
      </c>
      <c r="H107" s="13" t="s">
        <v>32</v>
      </c>
      <c r="I107" s="11">
        <v>-7.6964734</v>
      </c>
      <c r="J107" s="13">
        <v>110.8451129</v>
      </c>
      <c r="K107" s="16" t="s">
        <v>1874</v>
      </c>
      <c r="L107" s="8" t="str">
        <f t="shared" si="1"/>
        <v/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3" t="s">
        <v>44</v>
      </c>
    </row>
    <row r="108">
      <c r="A108" s="13" t="s">
        <v>26</v>
      </c>
      <c r="B108" s="14" t="s">
        <v>1875</v>
      </c>
      <c r="C108" s="11" t="s">
        <v>1876</v>
      </c>
      <c r="D108" s="13" t="s">
        <v>1877</v>
      </c>
      <c r="E108" s="11" t="s">
        <v>30</v>
      </c>
      <c r="F108" s="15">
        <v>57513.0</v>
      </c>
      <c r="G108" s="11" t="s">
        <v>31</v>
      </c>
      <c r="H108" s="18">
        <v>8.12E10</v>
      </c>
      <c r="I108" s="11">
        <v>-7.638598</v>
      </c>
      <c r="J108" s="13">
        <v>110.8923274</v>
      </c>
      <c r="K108" s="16" t="s">
        <v>1878</v>
      </c>
      <c r="L108" s="8" t="str">
        <f t="shared" si="1"/>
        <v/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3" t="s">
        <v>44</v>
      </c>
    </row>
    <row r="109">
      <c r="A109" s="13" t="s">
        <v>26</v>
      </c>
      <c r="B109" s="14" t="s">
        <v>1879</v>
      </c>
      <c r="C109" s="11" t="s">
        <v>1880</v>
      </c>
      <c r="D109" s="13" t="s">
        <v>1881</v>
      </c>
      <c r="E109" s="11" t="s">
        <v>30</v>
      </c>
      <c r="F109" s="15">
        <v>57516.0</v>
      </c>
      <c r="G109" s="11" t="s">
        <v>31</v>
      </c>
      <c r="H109" s="18">
        <v>8.11E8</v>
      </c>
      <c r="I109" s="11">
        <v>-7.708236</v>
      </c>
      <c r="J109" s="13">
        <v>110.8299598</v>
      </c>
      <c r="K109" s="16" t="s">
        <v>1882</v>
      </c>
      <c r="L109" s="8">
        <f t="shared" si="1"/>
        <v>3571428.571</v>
      </c>
      <c r="M109" s="8">
        <f>250000000/70</f>
        <v>3571428.571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 t="s">
        <v>1883</v>
      </c>
    </row>
    <row r="110">
      <c r="A110" s="13" t="s">
        <v>26</v>
      </c>
      <c r="B110" s="14" t="s">
        <v>1884</v>
      </c>
      <c r="C110" s="11" t="s">
        <v>1885</v>
      </c>
      <c r="D110" s="13" t="s">
        <v>1886</v>
      </c>
      <c r="E110" s="11" t="s">
        <v>30</v>
      </c>
      <c r="F110" s="15">
        <v>57516.0</v>
      </c>
      <c r="G110" s="11" t="s">
        <v>31</v>
      </c>
      <c r="H110" s="18">
        <v>8.22E10</v>
      </c>
      <c r="I110" s="11">
        <v>-7.6988669</v>
      </c>
      <c r="J110" s="13">
        <v>110.8424632</v>
      </c>
      <c r="K110" s="16" t="s">
        <v>1887</v>
      </c>
      <c r="L110" s="8" t="str">
        <f t="shared" si="1"/>
        <v/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3" t="s">
        <v>44</v>
      </c>
    </row>
    <row r="111">
      <c r="A111" s="13" t="s">
        <v>26</v>
      </c>
      <c r="B111" s="14" t="s">
        <v>1888</v>
      </c>
      <c r="C111" s="11" t="s">
        <v>1889</v>
      </c>
      <c r="D111" s="13" t="s">
        <v>1890</v>
      </c>
      <c r="E111" s="11" t="s">
        <v>30</v>
      </c>
      <c r="F111" s="15">
        <v>57516.0</v>
      </c>
      <c r="G111" s="11" t="s">
        <v>31</v>
      </c>
      <c r="H111" s="13" t="s">
        <v>32</v>
      </c>
      <c r="I111" s="11">
        <v>-7.700065</v>
      </c>
      <c r="J111" s="13">
        <v>110.840082</v>
      </c>
      <c r="K111" s="16" t="s">
        <v>1891</v>
      </c>
      <c r="L111" s="8" t="str">
        <f t="shared" si="1"/>
        <v/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3" t="s">
        <v>44</v>
      </c>
    </row>
    <row r="112">
      <c r="A112" s="13" t="s">
        <v>26</v>
      </c>
      <c r="B112" s="14" t="s">
        <v>1892</v>
      </c>
      <c r="C112" s="11" t="s">
        <v>1893</v>
      </c>
      <c r="D112" s="13" t="s">
        <v>1894</v>
      </c>
      <c r="E112" s="11" t="s">
        <v>30</v>
      </c>
      <c r="F112" s="15">
        <v>57516.0</v>
      </c>
      <c r="G112" s="11" t="s">
        <v>31</v>
      </c>
      <c r="H112" s="13" t="s">
        <v>32</v>
      </c>
      <c r="I112" s="11">
        <v>-7.7054092</v>
      </c>
      <c r="J112" s="13">
        <v>110.8255925</v>
      </c>
      <c r="K112" s="16" t="s">
        <v>1895</v>
      </c>
      <c r="L112" s="8" t="str">
        <f t="shared" si="1"/>
        <v/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3" t="s">
        <v>44</v>
      </c>
    </row>
    <row r="113">
      <c r="A113" s="13" t="s">
        <v>26</v>
      </c>
      <c r="B113" s="14" t="s">
        <v>1896</v>
      </c>
      <c r="C113" s="11" t="s">
        <v>1897</v>
      </c>
      <c r="D113" s="13" t="s">
        <v>1898</v>
      </c>
      <c r="E113" s="11" t="s">
        <v>30</v>
      </c>
      <c r="F113" s="15">
        <v>57551.0</v>
      </c>
      <c r="G113" s="11" t="s">
        <v>31</v>
      </c>
      <c r="H113" s="13" t="s">
        <v>32</v>
      </c>
      <c r="I113" s="11">
        <v>-7.701481</v>
      </c>
      <c r="J113" s="13">
        <v>110.8107288</v>
      </c>
      <c r="K113" s="16" t="s">
        <v>1899</v>
      </c>
      <c r="L113" s="8" t="str">
        <f t="shared" si="1"/>
        <v/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3" t="s">
        <v>44</v>
      </c>
    </row>
    <row r="114">
      <c r="A114" s="13" t="s">
        <v>26</v>
      </c>
      <c r="B114" s="14" t="s">
        <v>1900</v>
      </c>
      <c r="C114" s="11" t="s">
        <v>1901</v>
      </c>
      <c r="D114" s="13" t="s">
        <v>1902</v>
      </c>
      <c r="E114" s="11" t="s">
        <v>30</v>
      </c>
      <c r="F114" s="15">
        <v>57551.0</v>
      </c>
      <c r="G114" s="11" t="s">
        <v>31</v>
      </c>
      <c r="H114" s="13" t="s">
        <v>32</v>
      </c>
      <c r="I114" s="11">
        <v>-7.682953</v>
      </c>
      <c r="J114" s="13">
        <v>110.7970011</v>
      </c>
      <c r="K114" s="16" t="s">
        <v>1903</v>
      </c>
      <c r="L114" s="8" t="str">
        <f t="shared" si="1"/>
        <v/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3" t="s">
        <v>44</v>
      </c>
    </row>
    <row r="115">
      <c r="A115" s="13" t="s">
        <v>26</v>
      </c>
      <c r="B115" s="14" t="s">
        <v>1904</v>
      </c>
      <c r="C115" s="11" t="s">
        <v>1905</v>
      </c>
      <c r="D115" s="13" t="s">
        <v>1470</v>
      </c>
      <c r="E115" s="11" t="s">
        <v>30</v>
      </c>
      <c r="F115" s="13" t="s">
        <v>32</v>
      </c>
      <c r="G115" s="11" t="s">
        <v>31</v>
      </c>
      <c r="H115" s="18">
        <v>8.13E10</v>
      </c>
      <c r="I115" s="11">
        <v>-7.6854247</v>
      </c>
      <c r="J115" s="13">
        <v>110.8117573</v>
      </c>
      <c r="K115" s="16" t="s">
        <v>1906</v>
      </c>
      <c r="L115" s="8" t="str">
        <f t="shared" si="1"/>
        <v/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3" t="s">
        <v>44</v>
      </c>
    </row>
    <row r="116">
      <c r="A116" s="13" t="s">
        <v>26</v>
      </c>
      <c r="B116" s="14" t="s">
        <v>1907</v>
      </c>
      <c r="C116" s="11" t="s">
        <v>1908</v>
      </c>
      <c r="D116" s="13" t="s">
        <v>1537</v>
      </c>
      <c r="E116" s="11" t="s">
        <v>30</v>
      </c>
      <c r="F116" s="15">
        <v>57519.0</v>
      </c>
      <c r="G116" s="11" t="s">
        <v>31</v>
      </c>
      <c r="H116" s="13" t="s">
        <v>32</v>
      </c>
      <c r="I116" s="11">
        <v>-7.682179</v>
      </c>
      <c r="J116" s="13">
        <v>110.8132154</v>
      </c>
      <c r="K116" s="16" t="s">
        <v>1909</v>
      </c>
      <c r="L116" s="8" t="str">
        <f t="shared" si="1"/>
        <v/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3" t="s">
        <v>44</v>
      </c>
    </row>
    <row r="117">
      <c r="A117" s="13" t="s">
        <v>26</v>
      </c>
      <c r="B117" s="14" t="s">
        <v>1910</v>
      </c>
      <c r="C117" s="11" t="s">
        <v>1911</v>
      </c>
      <c r="D117" s="13" t="s">
        <v>1912</v>
      </c>
      <c r="E117" s="11" t="s">
        <v>30</v>
      </c>
      <c r="F117" s="15">
        <v>57524.0</v>
      </c>
      <c r="G117" s="11" t="s">
        <v>31</v>
      </c>
      <c r="H117" s="13" t="s">
        <v>32</v>
      </c>
      <c r="I117" s="11">
        <v>-7.6631628</v>
      </c>
      <c r="J117" s="13">
        <v>110.7915817</v>
      </c>
      <c r="K117" s="16" t="s">
        <v>1913</v>
      </c>
      <c r="L117" s="8" t="str">
        <f t="shared" si="1"/>
        <v/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3" t="s">
        <v>44</v>
      </c>
    </row>
    <row r="118">
      <c r="A118" s="13" t="s">
        <v>26</v>
      </c>
      <c r="B118" s="14" t="s">
        <v>1914</v>
      </c>
      <c r="C118" s="11" t="s">
        <v>1915</v>
      </c>
      <c r="D118" s="13" t="s">
        <v>1916</v>
      </c>
      <c r="E118" s="11" t="s">
        <v>30</v>
      </c>
      <c r="F118" s="15">
        <v>57551.0</v>
      </c>
      <c r="G118" s="11" t="s">
        <v>31</v>
      </c>
      <c r="H118" s="18">
        <v>2.31E9</v>
      </c>
      <c r="I118" s="11">
        <v>-7.646911</v>
      </c>
      <c r="J118" s="13">
        <v>110.8038145</v>
      </c>
      <c r="K118" s="16" t="s">
        <v>1917</v>
      </c>
      <c r="L118" s="8">
        <f t="shared" si="1"/>
        <v>3092783.505</v>
      </c>
      <c r="M118" s="8">
        <f>300000000/97</f>
        <v>3092783.505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 t="s">
        <v>1918</v>
      </c>
    </row>
    <row r="119">
      <c r="A119" s="13" t="s">
        <v>26</v>
      </c>
      <c r="B119" s="14" t="s">
        <v>1919</v>
      </c>
      <c r="C119" s="11" t="s">
        <v>1920</v>
      </c>
      <c r="D119" s="13" t="s">
        <v>1921</v>
      </c>
      <c r="E119" s="11" t="s">
        <v>30</v>
      </c>
      <c r="F119" s="15">
        <v>57551.0</v>
      </c>
      <c r="G119" s="11" t="s">
        <v>31</v>
      </c>
      <c r="H119" s="13" t="s">
        <v>32</v>
      </c>
      <c r="I119" s="11">
        <v>-7.6837411</v>
      </c>
      <c r="J119" s="13">
        <v>110.7966407</v>
      </c>
      <c r="K119" s="16" t="s">
        <v>1922</v>
      </c>
      <c r="L119" s="8" t="str">
        <f t="shared" si="1"/>
        <v/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3" t="s">
        <v>44</v>
      </c>
    </row>
    <row r="120">
      <c r="A120" s="13" t="s">
        <v>26</v>
      </c>
      <c r="B120" s="14" t="s">
        <v>1923</v>
      </c>
      <c r="C120" s="11" t="s">
        <v>1924</v>
      </c>
      <c r="D120" s="13" t="s">
        <v>1925</v>
      </c>
      <c r="E120" s="11" t="s">
        <v>30</v>
      </c>
      <c r="F120" s="15">
        <v>57551.0</v>
      </c>
      <c r="G120" s="11" t="s">
        <v>31</v>
      </c>
      <c r="H120" s="18">
        <v>8.15E10</v>
      </c>
      <c r="I120" s="11">
        <v>-7.6442899</v>
      </c>
      <c r="J120" s="13">
        <v>110.8028887</v>
      </c>
      <c r="K120" s="16" t="s">
        <v>1926</v>
      </c>
      <c r="L120" s="8">
        <f t="shared" si="1"/>
        <v>5288461.538</v>
      </c>
      <c r="M120" s="8">
        <f>550000000/104</f>
        <v>5288461.538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 t="s">
        <v>1927</v>
      </c>
    </row>
    <row r="121">
      <c r="A121" s="13" t="s">
        <v>26</v>
      </c>
      <c r="B121" s="14" t="s">
        <v>1928</v>
      </c>
      <c r="C121" s="11" t="s">
        <v>1929</v>
      </c>
      <c r="D121" s="13" t="s">
        <v>1470</v>
      </c>
      <c r="E121" s="11" t="s">
        <v>30</v>
      </c>
      <c r="F121" s="13" t="s">
        <v>32</v>
      </c>
      <c r="G121" s="11" t="s">
        <v>31</v>
      </c>
      <c r="H121" s="13" t="s">
        <v>32</v>
      </c>
      <c r="I121" s="11">
        <v>-7.814782</v>
      </c>
      <c r="J121" s="13">
        <v>110.7564039</v>
      </c>
      <c r="K121" s="16" t="s">
        <v>1930</v>
      </c>
      <c r="L121" s="8" t="str">
        <f t="shared" si="1"/>
        <v/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3" t="s">
        <v>44</v>
      </c>
    </row>
    <row r="122">
      <c r="A122" s="13" t="s">
        <v>26</v>
      </c>
      <c r="B122" s="14" t="s">
        <v>1931</v>
      </c>
      <c r="C122" s="11" t="s">
        <v>1932</v>
      </c>
      <c r="D122" s="13" t="s">
        <v>1933</v>
      </c>
      <c r="E122" s="11" t="s">
        <v>30</v>
      </c>
      <c r="F122" s="15">
        <v>57556.0</v>
      </c>
      <c r="G122" s="11" t="s">
        <v>31</v>
      </c>
      <c r="H122" s="13" t="s">
        <v>32</v>
      </c>
      <c r="I122" s="11">
        <v>-7.5982211</v>
      </c>
      <c r="J122" s="13">
        <v>110.7795852</v>
      </c>
      <c r="K122" s="16" t="s">
        <v>1934</v>
      </c>
      <c r="L122" s="8">
        <f t="shared" si="1"/>
        <v>6031746.032</v>
      </c>
      <c r="M122" s="8">
        <f>375000000/63</f>
        <v>5952380.952</v>
      </c>
      <c r="N122" s="8">
        <f>385000000/63</f>
        <v>6111111.111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 t="s">
        <v>1935</v>
      </c>
    </row>
    <row r="123">
      <c r="A123" s="13" t="s">
        <v>26</v>
      </c>
      <c r="B123" s="14" t="s">
        <v>1936</v>
      </c>
      <c r="C123" s="11" t="s">
        <v>1937</v>
      </c>
      <c r="D123" s="13" t="s">
        <v>1938</v>
      </c>
      <c r="E123" s="11" t="s">
        <v>30</v>
      </c>
      <c r="F123" s="15">
        <v>57556.0</v>
      </c>
      <c r="G123" s="11" t="s">
        <v>31</v>
      </c>
      <c r="H123" s="13" t="s">
        <v>32</v>
      </c>
      <c r="I123" s="11">
        <v>-7.594659</v>
      </c>
      <c r="J123" s="13">
        <v>110.7696478</v>
      </c>
      <c r="K123" s="16" t="s">
        <v>1939</v>
      </c>
      <c r="L123" s="8" t="str">
        <f t="shared" si="1"/>
        <v/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3" t="s">
        <v>44</v>
      </c>
    </row>
    <row r="124">
      <c r="A124" s="13" t="s">
        <v>26</v>
      </c>
      <c r="B124" s="14" t="s">
        <v>1940</v>
      </c>
      <c r="C124" s="11" t="s">
        <v>1941</v>
      </c>
      <c r="D124" s="13" t="s">
        <v>1551</v>
      </c>
      <c r="E124" s="11" t="s">
        <v>30</v>
      </c>
      <c r="F124" s="15">
        <v>57556.0</v>
      </c>
      <c r="G124" s="11" t="s">
        <v>31</v>
      </c>
      <c r="H124" s="18">
        <v>2.72E9</v>
      </c>
      <c r="I124" s="11">
        <v>-7.5844778</v>
      </c>
      <c r="J124" s="13">
        <v>110.7669746</v>
      </c>
      <c r="K124" s="16" t="s">
        <v>1942</v>
      </c>
      <c r="L124" s="8">
        <f t="shared" si="1"/>
        <v>8426966.292</v>
      </c>
      <c r="M124" s="8">
        <f>750000000/89</f>
        <v>8426966.292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 t="s">
        <v>1943</v>
      </c>
    </row>
    <row r="125">
      <c r="A125" s="13" t="s">
        <v>26</v>
      </c>
      <c r="B125" s="14" t="s">
        <v>1944</v>
      </c>
      <c r="C125" s="11" t="s">
        <v>1945</v>
      </c>
      <c r="D125" s="13" t="s">
        <v>1946</v>
      </c>
      <c r="E125" s="11" t="s">
        <v>30</v>
      </c>
      <c r="F125" s="15">
        <v>57556.0</v>
      </c>
      <c r="G125" s="11" t="s">
        <v>31</v>
      </c>
      <c r="H125" s="13" t="s">
        <v>32</v>
      </c>
      <c r="I125" s="11">
        <v>-7.5838854</v>
      </c>
      <c r="J125" s="13">
        <v>110.7852806</v>
      </c>
      <c r="K125" s="16" t="s">
        <v>1947</v>
      </c>
      <c r="L125" s="8" t="str">
        <f t="shared" si="1"/>
        <v/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3" t="s">
        <v>44</v>
      </c>
    </row>
    <row r="126">
      <c r="A126" s="13" t="s">
        <v>26</v>
      </c>
      <c r="B126" s="14" t="s">
        <v>1948</v>
      </c>
      <c r="C126" s="11" t="s">
        <v>1949</v>
      </c>
      <c r="D126" s="13" t="s">
        <v>1950</v>
      </c>
      <c r="E126" s="11" t="s">
        <v>30</v>
      </c>
      <c r="F126" s="15">
        <v>57563.0</v>
      </c>
      <c r="G126" s="11" t="s">
        <v>31</v>
      </c>
      <c r="H126" s="13" t="s">
        <v>32</v>
      </c>
      <c r="I126" s="11">
        <v>-7.7634803</v>
      </c>
      <c r="J126" s="13">
        <v>110.8613416</v>
      </c>
      <c r="K126" s="16" t="s">
        <v>1951</v>
      </c>
      <c r="L126" s="8" t="str">
        <f t="shared" si="1"/>
        <v/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3" t="s">
        <v>44</v>
      </c>
    </row>
    <row r="127">
      <c r="A127" s="13" t="s">
        <v>26</v>
      </c>
      <c r="B127" s="14" t="s">
        <v>1952</v>
      </c>
      <c r="C127" s="11" t="s">
        <v>1953</v>
      </c>
      <c r="D127" s="13" t="s">
        <v>1954</v>
      </c>
      <c r="E127" s="11" t="s">
        <v>30</v>
      </c>
      <c r="F127" s="15">
        <v>57557.0</v>
      </c>
      <c r="G127" s="11" t="s">
        <v>31</v>
      </c>
      <c r="H127" s="18">
        <v>8.95E10</v>
      </c>
      <c r="I127" s="11">
        <v>-7.5954109</v>
      </c>
      <c r="J127" s="13">
        <v>110.7579771</v>
      </c>
      <c r="K127" s="16" t="s">
        <v>1955</v>
      </c>
      <c r="L127" s="8" t="str">
        <f t="shared" si="1"/>
        <v/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3" t="s">
        <v>44</v>
      </c>
    </row>
    <row r="128">
      <c r="A128" s="13" t="s">
        <v>26</v>
      </c>
      <c r="B128" s="14" t="s">
        <v>1956</v>
      </c>
      <c r="C128" s="11" t="s">
        <v>1957</v>
      </c>
      <c r="D128" s="13" t="s">
        <v>1958</v>
      </c>
      <c r="E128" s="11" t="s">
        <v>30</v>
      </c>
      <c r="F128" s="15">
        <v>57552.0</v>
      </c>
      <c r="G128" s="11" t="s">
        <v>31</v>
      </c>
      <c r="H128" s="13" t="s">
        <v>32</v>
      </c>
      <c r="I128" s="11">
        <v>-7.594938</v>
      </c>
      <c r="J128" s="13">
        <v>110.7881721</v>
      </c>
      <c r="K128" s="16" t="s">
        <v>1959</v>
      </c>
      <c r="L128" s="8" t="str">
        <f t="shared" si="1"/>
        <v/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3" t="s">
        <v>44</v>
      </c>
    </row>
    <row r="129">
      <c r="A129" s="13" t="s">
        <v>26</v>
      </c>
      <c r="B129" s="14" t="s">
        <v>1960</v>
      </c>
      <c r="C129" s="11" t="s">
        <v>1961</v>
      </c>
      <c r="D129" s="13" t="s">
        <v>1962</v>
      </c>
      <c r="E129" s="11" t="s">
        <v>30</v>
      </c>
      <c r="F129" s="15">
        <v>57552.0</v>
      </c>
      <c r="G129" s="11" t="s">
        <v>31</v>
      </c>
      <c r="H129" s="13" t="s">
        <v>32</v>
      </c>
      <c r="I129" s="11">
        <v>-7.6310325</v>
      </c>
      <c r="J129" s="13">
        <v>110.8275072</v>
      </c>
      <c r="K129" s="16" t="s">
        <v>1963</v>
      </c>
      <c r="L129" s="8" t="str">
        <f t="shared" si="1"/>
        <v/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3" t="s">
        <v>44</v>
      </c>
    </row>
    <row r="130">
      <c r="A130" s="13" t="s">
        <v>26</v>
      </c>
      <c r="B130" s="14" t="s">
        <v>1964</v>
      </c>
      <c r="C130" s="11" t="s">
        <v>1965</v>
      </c>
      <c r="D130" s="13" t="s">
        <v>1520</v>
      </c>
      <c r="E130" s="11" t="s">
        <v>30</v>
      </c>
      <c r="F130" s="15">
        <v>57164.0</v>
      </c>
      <c r="G130" s="11" t="s">
        <v>31</v>
      </c>
      <c r="H130" s="13" t="s">
        <v>32</v>
      </c>
      <c r="I130" s="11">
        <v>-7.545638</v>
      </c>
      <c r="J130" s="13">
        <v>110.7466292</v>
      </c>
      <c r="K130" s="16" t="s">
        <v>1966</v>
      </c>
      <c r="L130" s="8" t="str">
        <f t="shared" si="1"/>
        <v/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3" t="s">
        <v>44</v>
      </c>
    </row>
    <row r="131">
      <c r="A131" s="13" t="s">
        <v>26</v>
      </c>
      <c r="B131" s="14" t="s">
        <v>1967</v>
      </c>
      <c r="C131" s="11" t="s">
        <v>1968</v>
      </c>
      <c r="D131" s="13" t="s">
        <v>1470</v>
      </c>
      <c r="E131" s="11" t="s">
        <v>30</v>
      </c>
      <c r="F131" s="13" t="s">
        <v>32</v>
      </c>
      <c r="G131" s="11" t="s">
        <v>31</v>
      </c>
      <c r="H131" s="13" t="s">
        <v>32</v>
      </c>
      <c r="I131" s="11">
        <v>-7.5412341</v>
      </c>
      <c r="J131" s="13">
        <v>110.719098</v>
      </c>
      <c r="K131" s="16" t="s">
        <v>1969</v>
      </c>
      <c r="L131" s="8" t="str">
        <f t="shared" si="1"/>
        <v/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3" t="s">
        <v>44</v>
      </c>
    </row>
    <row r="132">
      <c r="A132" s="13" t="s">
        <v>26</v>
      </c>
      <c r="B132" s="14" t="s">
        <v>1970</v>
      </c>
      <c r="C132" s="11" t="s">
        <v>1971</v>
      </c>
      <c r="D132" s="13" t="s">
        <v>1972</v>
      </c>
      <c r="E132" s="11" t="s">
        <v>30</v>
      </c>
      <c r="F132" s="15">
        <v>57166.0</v>
      </c>
      <c r="G132" s="11" t="s">
        <v>31</v>
      </c>
      <c r="H132" s="13" t="s">
        <v>32</v>
      </c>
      <c r="I132" s="11">
        <v>-7.544925</v>
      </c>
      <c r="J132" s="13">
        <v>110.7274051</v>
      </c>
      <c r="K132" s="16" t="s">
        <v>1973</v>
      </c>
      <c r="L132" s="8" t="str">
        <f t="shared" si="1"/>
        <v/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3" t="s">
        <v>44</v>
      </c>
    </row>
    <row r="133">
      <c r="A133" s="13" t="s">
        <v>26</v>
      </c>
      <c r="B133" s="14" t="s">
        <v>1974</v>
      </c>
      <c r="C133" s="11" t="s">
        <v>1975</v>
      </c>
      <c r="D133" s="13" t="s">
        <v>1976</v>
      </c>
      <c r="E133" s="11" t="s">
        <v>30</v>
      </c>
      <c r="F133" s="15">
        <v>57169.0</v>
      </c>
      <c r="G133" s="11" t="s">
        <v>31</v>
      </c>
      <c r="H133" s="13" t="s">
        <v>32</v>
      </c>
      <c r="I133" s="11">
        <v>-7.566931</v>
      </c>
      <c r="J133" s="13">
        <v>110.74285</v>
      </c>
      <c r="K133" s="16" t="s">
        <v>1977</v>
      </c>
      <c r="L133" s="8">
        <f t="shared" si="1"/>
        <v>3333333.333</v>
      </c>
      <c r="M133" s="8">
        <f>200000000/60</f>
        <v>3333333.333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9" t="s">
        <v>1978</v>
      </c>
    </row>
    <row r="134">
      <c r="A134" s="13" t="s">
        <v>26</v>
      </c>
      <c r="B134" s="14" t="s">
        <v>1979</v>
      </c>
      <c r="C134" s="11" t="s">
        <v>1980</v>
      </c>
      <c r="D134" s="13" t="s">
        <v>1981</v>
      </c>
      <c r="E134" s="11" t="s">
        <v>30</v>
      </c>
      <c r="F134" s="15">
        <v>57554.0</v>
      </c>
      <c r="G134" s="11" t="s">
        <v>31</v>
      </c>
      <c r="H134" s="18">
        <v>8.13E10</v>
      </c>
      <c r="I134" s="11">
        <v>-7.5943882</v>
      </c>
      <c r="J134" s="13">
        <v>110.8480502</v>
      </c>
      <c r="K134" s="16" t="s">
        <v>1982</v>
      </c>
      <c r="L134" s="8" t="str">
        <f t="shared" si="1"/>
        <v/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3" t="s">
        <v>44</v>
      </c>
    </row>
    <row r="135">
      <c r="A135" s="13" t="s">
        <v>26</v>
      </c>
      <c r="B135" s="14" t="s">
        <v>1983</v>
      </c>
      <c r="C135" s="11" t="s">
        <v>1984</v>
      </c>
      <c r="D135" s="13" t="s">
        <v>1985</v>
      </c>
      <c r="E135" s="11" t="s">
        <v>30</v>
      </c>
      <c r="F135" s="15">
        <v>57554.0</v>
      </c>
      <c r="G135" s="11" t="s">
        <v>31</v>
      </c>
      <c r="H135" s="13" t="s">
        <v>32</v>
      </c>
      <c r="I135" s="11">
        <v>-7.5974705</v>
      </c>
      <c r="J135" s="13">
        <v>110.8387624</v>
      </c>
      <c r="K135" s="16" t="s">
        <v>1986</v>
      </c>
      <c r="L135" s="8" t="str">
        <f t="shared" si="1"/>
        <v/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3" t="s">
        <v>44</v>
      </c>
    </row>
    <row r="136">
      <c r="A136" s="13" t="s">
        <v>26</v>
      </c>
      <c r="B136" s="14" t="s">
        <v>1987</v>
      </c>
      <c r="C136" s="11" t="s">
        <v>1988</v>
      </c>
      <c r="D136" s="13" t="s">
        <v>1989</v>
      </c>
      <c r="E136" s="11" t="s">
        <v>30</v>
      </c>
      <c r="F136" s="15">
        <v>57554.0</v>
      </c>
      <c r="G136" s="11" t="s">
        <v>31</v>
      </c>
      <c r="H136" s="13" t="s">
        <v>32</v>
      </c>
      <c r="I136" s="11">
        <v>-7.593581</v>
      </c>
      <c r="J136" s="13">
        <v>110.8458916</v>
      </c>
      <c r="K136" s="16" t="s">
        <v>1990</v>
      </c>
      <c r="L136" s="8" t="str">
        <f t="shared" si="1"/>
        <v/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3" t="s">
        <v>44</v>
      </c>
    </row>
    <row r="137">
      <c r="A137" s="13" t="s">
        <v>26</v>
      </c>
      <c r="B137" s="14" t="s">
        <v>1991</v>
      </c>
      <c r="C137" s="11" t="s">
        <v>1992</v>
      </c>
      <c r="D137" s="13" t="s">
        <v>1993</v>
      </c>
      <c r="E137" s="11" t="s">
        <v>30</v>
      </c>
      <c r="F137" s="15">
        <v>57571.0</v>
      </c>
      <c r="G137" s="11" t="s">
        <v>31</v>
      </c>
      <c r="H137" s="13" t="s">
        <v>32</v>
      </c>
      <c r="I137" s="11">
        <v>-7.7297727</v>
      </c>
      <c r="J137" s="13">
        <v>110.935518</v>
      </c>
      <c r="K137" s="16" t="s">
        <v>1994</v>
      </c>
      <c r="L137" s="8" t="str">
        <f t="shared" si="1"/>
        <v/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3" t="s">
        <v>44</v>
      </c>
    </row>
    <row r="138">
      <c r="A138" s="13" t="s">
        <v>26</v>
      </c>
      <c r="B138" s="14" t="s">
        <v>1995</v>
      </c>
      <c r="C138" s="11" t="s">
        <v>1996</v>
      </c>
      <c r="D138" s="13" t="s">
        <v>1997</v>
      </c>
      <c r="E138" s="11" t="s">
        <v>30</v>
      </c>
      <c r="F138" s="15">
        <v>57571.0</v>
      </c>
      <c r="G138" s="11" t="s">
        <v>31</v>
      </c>
      <c r="H138" s="13" t="s">
        <v>32</v>
      </c>
      <c r="I138" s="11">
        <v>-7.7130366</v>
      </c>
      <c r="J138" s="13">
        <v>110.8379004</v>
      </c>
      <c r="K138" s="16" t="s">
        <v>1998</v>
      </c>
      <c r="L138" s="8" t="str">
        <f t="shared" si="1"/>
        <v/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3" t="s">
        <v>44</v>
      </c>
    </row>
    <row r="139">
      <c r="A139" s="13" t="s">
        <v>26</v>
      </c>
      <c r="B139" s="14" t="s">
        <v>1999</v>
      </c>
      <c r="C139" s="11" t="s">
        <v>2000</v>
      </c>
      <c r="D139" s="13" t="s">
        <v>2001</v>
      </c>
      <c r="E139" s="11" t="s">
        <v>30</v>
      </c>
      <c r="F139" s="15">
        <v>57557.0</v>
      </c>
      <c r="G139" s="11" t="s">
        <v>31</v>
      </c>
      <c r="H139" s="13" t="s">
        <v>32</v>
      </c>
      <c r="I139" s="11">
        <v>-7.5846739</v>
      </c>
      <c r="J139" s="13">
        <v>110.715023</v>
      </c>
      <c r="K139" s="16" t="s">
        <v>2002</v>
      </c>
      <c r="L139" s="8" t="str">
        <f t="shared" si="1"/>
        <v/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3" t="s">
        <v>44</v>
      </c>
    </row>
    <row r="140">
      <c r="A140" s="13" t="s">
        <v>26</v>
      </c>
      <c r="B140" s="14" t="s">
        <v>2003</v>
      </c>
      <c r="C140" s="11" t="s">
        <v>2004</v>
      </c>
      <c r="D140" s="13" t="s">
        <v>1819</v>
      </c>
      <c r="E140" s="11" t="s">
        <v>30</v>
      </c>
      <c r="F140" s="15">
        <v>57554.0</v>
      </c>
      <c r="G140" s="11" t="s">
        <v>31</v>
      </c>
      <c r="H140" s="13" t="s">
        <v>32</v>
      </c>
      <c r="I140" s="11">
        <v>-7.5833076</v>
      </c>
      <c r="J140" s="13">
        <v>110.903566</v>
      </c>
      <c r="K140" s="16" t="s">
        <v>2005</v>
      </c>
      <c r="L140" s="8">
        <f t="shared" si="1"/>
        <v>5970149.254</v>
      </c>
      <c r="M140" s="8">
        <f>400000000/67</f>
        <v>5970149.254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9" t="s">
        <v>2006</v>
      </c>
    </row>
    <row r="141">
      <c r="A141" s="13" t="s">
        <v>26</v>
      </c>
      <c r="B141" s="14" t="s">
        <v>2007</v>
      </c>
      <c r="C141" s="11" t="s">
        <v>2008</v>
      </c>
      <c r="D141" s="13" t="s">
        <v>2009</v>
      </c>
      <c r="E141" s="11" t="s">
        <v>30</v>
      </c>
      <c r="F141" s="15">
        <v>35674.0</v>
      </c>
      <c r="G141" s="11" t="s">
        <v>31</v>
      </c>
      <c r="H141" s="13" t="s">
        <v>32</v>
      </c>
      <c r="I141" s="11">
        <v>-5.2903278</v>
      </c>
      <c r="J141" s="13">
        <v>105.0066527</v>
      </c>
      <c r="K141" s="16" t="s">
        <v>2010</v>
      </c>
      <c r="L141" s="8" t="str">
        <f t="shared" si="1"/>
        <v/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3" t="s">
        <v>44</v>
      </c>
    </row>
    <row r="142">
      <c r="A142" s="13" t="s">
        <v>26</v>
      </c>
      <c r="B142" s="14" t="s">
        <v>2011</v>
      </c>
      <c r="C142" s="11" t="s">
        <v>2012</v>
      </c>
      <c r="D142" s="13" t="s">
        <v>2013</v>
      </c>
      <c r="E142" s="11" t="s">
        <v>30</v>
      </c>
      <c r="F142" s="15">
        <v>57513.0</v>
      </c>
      <c r="G142" s="11" t="s">
        <v>31</v>
      </c>
      <c r="H142" s="13" t="s">
        <v>32</v>
      </c>
      <c r="I142" s="11">
        <v>-7.691366</v>
      </c>
      <c r="J142" s="13">
        <v>110.83775</v>
      </c>
      <c r="K142" s="16" t="s">
        <v>2014</v>
      </c>
      <c r="L142" s="8" t="str">
        <f t="shared" si="1"/>
        <v/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3" t="s">
        <v>44</v>
      </c>
    </row>
    <row r="143">
      <c r="A143" s="13" t="s">
        <v>26</v>
      </c>
      <c r="B143" s="14" t="s">
        <v>2015</v>
      </c>
      <c r="C143" s="11" t="s">
        <v>2016</v>
      </c>
      <c r="D143" s="13" t="s">
        <v>2017</v>
      </c>
      <c r="E143" s="11" t="s">
        <v>30</v>
      </c>
      <c r="F143" s="15">
        <v>57513.0</v>
      </c>
      <c r="G143" s="11" t="s">
        <v>31</v>
      </c>
      <c r="H143" s="13" t="s">
        <v>32</v>
      </c>
      <c r="I143" s="11">
        <v>-7.6961142</v>
      </c>
      <c r="J143" s="13">
        <v>110.8454291</v>
      </c>
      <c r="K143" s="16" t="s">
        <v>2018</v>
      </c>
      <c r="L143" s="8" t="str">
        <f t="shared" si="1"/>
        <v/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3" t="s">
        <v>44</v>
      </c>
    </row>
    <row r="144">
      <c r="A144" s="13" t="s">
        <v>26</v>
      </c>
      <c r="B144" s="14" t="s">
        <v>2019</v>
      </c>
      <c r="C144" s="11" t="s">
        <v>2020</v>
      </c>
      <c r="D144" s="13" t="s">
        <v>2021</v>
      </c>
      <c r="E144" s="11" t="s">
        <v>30</v>
      </c>
      <c r="F144" s="15">
        <v>57513.0</v>
      </c>
      <c r="G144" s="11" t="s">
        <v>31</v>
      </c>
      <c r="H144" s="13" t="s">
        <v>32</v>
      </c>
      <c r="I144" s="11">
        <v>-7.6950625</v>
      </c>
      <c r="J144" s="13">
        <v>110.8460722</v>
      </c>
      <c r="K144" s="16" t="s">
        <v>2022</v>
      </c>
      <c r="L144" s="8" t="str">
        <f t="shared" si="1"/>
        <v/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3" t="s">
        <v>44</v>
      </c>
    </row>
    <row r="145">
      <c r="A145" s="13" t="s">
        <v>26</v>
      </c>
      <c r="B145" s="14" t="s">
        <v>2023</v>
      </c>
      <c r="C145" s="11" t="s">
        <v>2024</v>
      </c>
      <c r="D145" s="13" t="s">
        <v>2025</v>
      </c>
      <c r="E145" s="11" t="s">
        <v>30</v>
      </c>
      <c r="F145" s="15">
        <v>57513.0</v>
      </c>
      <c r="G145" s="11" t="s">
        <v>31</v>
      </c>
      <c r="H145" s="13" t="s">
        <v>32</v>
      </c>
      <c r="I145" s="11">
        <v>-7.6962947</v>
      </c>
      <c r="J145" s="13">
        <v>110.8478163</v>
      </c>
      <c r="K145" s="16" t="s">
        <v>2026</v>
      </c>
      <c r="L145" s="8" t="str">
        <f t="shared" si="1"/>
        <v/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3" t="s">
        <v>44</v>
      </c>
    </row>
    <row r="146">
      <c r="A146" s="13" t="s">
        <v>26</v>
      </c>
      <c r="B146" s="14" t="s">
        <v>2027</v>
      </c>
      <c r="C146" s="11" t="s">
        <v>2028</v>
      </c>
      <c r="D146" s="13" t="s">
        <v>2029</v>
      </c>
      <c r="E146" s="11" t="s">
        <v>30</v>
      </c>
      <c r="F146" s="15">
        <v>57519.0</v>
      </c>
      <c r="G146" s="11" t="s">
        <v>31</v>
      </c>
      <c r="H146" s="13" t="s">
        <v>32</v>
      </c>
      <c r="I146" s="11">
        <v>-7.6839724</v>
      </c>
      <c r="J146" s="13">
        <v>110.8092113</v>
      </c>
      <c r="K146" s="16" t="s">
        <v>2030</v>
      </c>
      <c r="L146" s="8">
        <f t="shared" si="1"/>
        <v>3342857.143</v>
      </c>
      <c r="M146" s="8">
        <f>234000000/70</f>
        <v>3342857.143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9" t="s">
        <v>2031</v>
      </c>
    </row>
    <row r="147">
      <c r="A147" s="13" t="s">
        <v>26</v>
      </c>
      <c r="B147" s="14" t="s">
        <v>2032</v>
      </c>
      <c r="C147" s="11" t="s">
        <v>2033</v>
      </c>
      <c r="D147" s="13" t="s">
        <v>2034</v>
      </c>
      <c r="E147" s="11" t="s">
        <v>30</v>
      </c>
      <c r="F147" s="15">
        <v>57524.0</v>
      </c>
      <c r="G147" s="11" t="s">
        <v>31</v>
      </c>
      <c r="H147" s="13" t="s">
        <v>32</v>
      </c>
      <c r="I147" s="11">
        <v>-7.6639083</v>
      </c>
      <c r="J147" s="13">
        <v>110.7926102</v>
      </c>
      <c r="K147" s="16" t="s">
        <v>2035</v>
      </c>
      <c r="L147" s="8" t="str">
        <f t="shared" si="1"/>
        <v/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3" t="s">
        <v>44</v>
      </c>
    </row>
    <row r="148">
      <c r="A148" s="13" t="s">
        <v>26</v>
      </c>
      <c r="B148" s="14" t="s">
        <v>2036</v>
      </c>
      <c r="C148" s="11" t="s">
        <v>2037</v>
      </c>
      <c r="D148" s="13" t="s">
        <v>2038</v>
      </c>
      <c r="E148" s="11" t="s">
        <v>30</v>
      </c>
      <c r="F148" s="15">
        <v>57551.0</v>
      </c>
      <c r="G148" s="11" t="s">
        <v>31</v>
      </c>
      <c r="H148" s="13" t="s">
        <v>32</v>
      </c>
      <c r="I148" s="11">
        <v>-7.7095587</v>
      </c>
      <c r="J148" s="13">
        <v>110.8032469</v>
      </c>
      <c r="K148" s="16" t="s">
        <v>2039</v>
      </c>
      <c r="L148" s="8" t="str">
        <f t="shared" si="1"/>
        <v/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3" t="s">
        <v>44</v>
      </c>
    </row>
    <row r="149">
      <c r="A149" s="13" t="s">
        <v>26</v>
      </c>
      <c r="B149" s="14" t="s">
        <v>2040</v>
      </c>
      <c r="C149" s="11" t="s">
        <v>2041</v>
      </c>
      <c r="D149" s="13" t="s">
        <v>2042</v>
      </c>
      <c r="E149" s="11" t="s">
        <v>30</v>
      </c>
      <c r="F149" s="15">
        <v>57571.0</v>
      </c>
      <c r="G149" s="11" t="s">
        <v>31</v>
      </c>
      <c r="H149" s="13" t="s">
        <v>32</v>
      </c>
      <c r="I149" s="11">
        <v>-7.7150612</v>
      </c>
      <c r="J149" s="13">
        <v>110.8558503</v>
      </c>
      <c r="K149" s="16" t="s">
        <v>2043</v>
      </c>
      <c r="L149" s="8" t="str">
        <f t="shared" si="1"/>
        <v/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3" t="s">
        <v>44</v>
      </c>
    </row>
    <row r="150">
      <c r="A150" s="13" t="s">
        <v>26</v>
      </c>
      <c r="B150" s="14" t="s">
        <v>2044</v>
      </c>
      <c r="C150" s="11" t="s">
        <v>2045</v>
      </c>
      <c r="D150" s="13" t="s">
        <v>1470</v>
      </c>
      <c r="E150" s="11" t="s">
        <v>30</v>
      </c>
      <c r="F150" s="13" t="s">
        <v>32</v>
      </c>
      <c r="G150" s="11" t="s">
        <v>31</v>
      </c>
      <c r="H150" s="18">
        <v>8.22E10</v>
      </c>
      <c r="I150" s="11">
        <v>-7.7345319</v>
      </c>
      <c r="J150" s="13">
        <v>110.8853357</v>
      </c>
      <c r="K150" s="16" t="s">
        <v>2046</v>
      </c>
      <c r="L150" s="8">
        <f t="shared" si="1"/>
        <v>2454545.455</v>
      </c>
      <c r="M150" s="8">
        <f>162000000/66</f>
        <v>2454545.455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9" t="s">
        <v>2047</v>
      </c>
    </row>
    <row r="151">
      <c r="A151" s="13" t="s">
        <v>2048</v>
      </c>
      <c r="B151" s="14" t="s">
        <v>2049</v>
      </c>
      <c r="C151" s="11" t="s">
        <v>2050</v>
      </c>
      <c r="D151" s="13" t="s">
        <v>2051</v>
      </c>
      <c r="E151" s="11" t="s">
        <v>30</v>
      </c>
      <c r="F151" s="15">
        <v>57165.0</v>
      </c>
      <c r="G151" s="11" t="s">
        <v>31</v>
      </c>
      <c r="H151" s="13" t="s">
        <v>32</v>
      </c>
      <c r="I151" s="11">
        <v>-7.5409938</v>
      </c>
      <c r="J151" s="13">
        <v>110.7415381</v>
      </c>
      <c r="K151" s="16" t="s">
        <v>2052</v>
      </c>
      <c r="L151" s="8">
        <f t="shared" si="1"/>
        <v>3517647.059</v>
      </c>
      <c r="M151" s="8">
        <f>299000000/85</f>
        <v>3517647.059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9" t="s">
        <v>2053</v>
      </c>
    </row>
    <row r="152">
      <c r="A152" s="13" t="s">
        <v>364</v>
      </c>
      <c r="B152" s="14" t="s">
        <v>2054</v>
      </c>
      <c r="C152" s="11" t="s">
        <v>2055</v>
      </c>
      <c r="D152" s="13" t="s">
        <v>1596</v>
      </c>
      <c r="E152" s="11" t="s">
        <v>30</v>
      </c>
      <c r="F152" s="15">
        <v>57521.0</v>
      </c>
      <c r="G152" s="11" t="s">
        <v>31</v>
      </c>
      <c r="H152" s="13" t="s">
        <v>32</v>
      </c>
      <c r="I152" s="11">
        <v>-7.6661389</v>
      </c>
      <c r="J152" s="13">
        <v>110.8334228</v>
      </c>
      <c r="K152" s="16" t="s">
        <v>2056</v>
      </c>
      <c r="L152" s="8" t="str">
        <f t="shared" si="1"/>
        <v/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3" t="s">
        <v>44</v>
      </c>
    </row>
    <row r="153">
      <c r="A153" s="13" t="s">
        <v>364</v>
      </c>
      <c r="B153" s="14" t="s">
        <v>2057</v>
      </c>
      <c r="C153" s="11" t="s">
        <v>2058</v>
      </c>
      <c r="D153" s="13" t="s">
        <v>2059</v>
      </c>
      <c r="E153" s="11" t="s">
        <v>30</v>
      </c>
      <c r="F153" s="15">
        <v>57527.0</v>
      </c>
      <c r="G153" s="11" t="s">
        <v>31</v>
      </c>
      <c r="H153" s="13" t="s">
        <v>32</v>
      </c>
      <c r="I153" s="11">
        <v>-7.6606856</v>
      </c>
      <c r="J153" s="13">
        <v>110.8364943</v>
      </c>
      <c r="K153" s="16" t="s">
        <v>2060</v>
      </c>
      <c r="L153" s="8" t="str">
        <f t="shared" si="1"/>
        <v/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3" t="s">
        <v>44</v>
      </c>
    </row>
    <row r="154">
      <c r="A154" s="13" t="s">
        <v>364</v>
      </c>
      <c r="B154" s="14" t="s">
        <v>2061</v>
      </c>
      <c r="C154" s="11" t="s">
        <v>2062</v>
      </c>
      <c r="D154" s="13" t="s">
        <v>2063</v>
      </c>
      <c r="E154" s="11" t="s">
        <v>30</v>
      </c>
      <c r="F154" s="15">
        <v>57557.0</v>
      </c>
      <c r="G154" s="11" t="s">
        <v>31</v>
      </c>
      <c r="H154" s="13" t="s">
        <v>32</v>
      </c>
      <c r="I154" s="11">
        <v>-7.5774409</v>
      </c>
      <c r="J154" s="13">
        <v>110.7632581</v>
      </c>
      <c r="K154" s="16" t="s">
        <v>2064</v>
      </c>
      <c r="L154" s="8" t="str">
        <f t="shared" si="1"/>
        <v/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3" t="s">
        <v>44</v>
      </c>
    </row>
    <row r="155">
      <c r="A155" s="13" t="s">
        <v>364</v>
      </c>
      <c r="B155" s="14" t="s">
        <v>2065</v>
      </c>
      <c r="C155" s="11" t="s">
        <v>2066</v>
      </c>
      <c r="D155" s="13" t="s">
        <v>2067</v>
      </c>
      <c r="E155" s="11" t="s">
        <v>30</v>
      </c>
      <c r="F155" s="15">
        <v>57165.0</v>
      </c>
      <c r="G155" s="11" t="s">
        <v>31</v>
      </c>
      <c r="H155" s="13" t="s">
        <v>32</v>
      </c>
      <c r="I155" s="11">
        <v>-7.5471118</v>
      </c>
      <c r="J155" s="13">
        <v>110.7379473</v>
      </c>
      <c r="K155" s="16" t="s">
        <v>2068</v>
      </c>
      <c r="L155" s="8" t="str">
        <f t="shared" si="1"/>
        <v/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3" t="s">
        <v>44</v>
      </c>
    </row>
    <row r="156">
      <c r="A156" s="13" t="s">
        <v>364</v>
      </c>
      <c r="B156" s="14" t="s">
        <v>2069</v>
      </c>
      <c r="C156" s="11" t="s">
        <v>2050</v>
      </c>
      <c r="D156" s="13" t="s">
        <v>2051</v>
      </c>
      <c r="E156" s="11" t="s">
        <v>30</v>
      </c>
      <c r="F156" s="15">
        <v>57165.0</v>
      </c>
      <c r="G156" s="11" t="s">
        <v>31</v>
      </c>
      <c r="H156" s="18">
        <v>8.21E10</v>
      </c>
      <c r="I156" s="11">
        <v>-7.5431922</v>
      </c>
      <c r="J156" s="13">
        <v>110.7368569</v>
      </c>
      <c r="K156" s="16" t="s">
        <v>2070</v>
      </c>
      <c r="L156" s="8">
        <f t="shared" si="1"/>
        <v>6571428.571</v>
      </c>
      <c r="M156" s="8">
        <f>460000000/70</f>
        <v>6571428.571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 t="s">
        <v>2071</v>
      </c>
    </row>
    <row r="157">
      <c r="A157" s="13" t="s">
        <v>364</v>
      </c>
      <c r="B157" s="14" t="s">
        <v>2072</v>
      </c>
      <c r="C157" s="11" t="s">
        <v>2073</v>
      </c>
      <c r="D157" s="13" t="s">
        <v>1441</v>
      </c>
      <c r="E157" s="11" t="s">
        <v>30</v>
      </c>
      <c r="F157" s="15">
        <v>57166.0</v>
      </c>
      <c r="G157" s="11" t="s">
        <v>31</v>
      </c>
      <c r="H157" s="18">
        <v>2.72E8</v>
      </c>
      <c r="I157" s="11">
        <v>-7.5435548</v>
      </c>
      <c r="J157" s="13">
        <v>110.7233728</v>
      </c>
      <c r="K157" s="16" t="s">
        <v>2074</v>
      </c>
      <c r="L157" s="8" t="str">
        <f t="shared" si="1"/>
        <v/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3" t="s">
        <v>44</v>
      </c>
    </row>
    <row r="158">
      <c r="A158" s="13" t="s">
        <v>364</v>
      </c>
      <c r="B158" s="14" t="s">
        <v>2075</v>
      </c>
      <c r="C158" s="11" t="s">
        <v>2076</v>
      </c>
      <c r="D158" s="13" t="s">
        <v>1762</v>
      </c>
      <c r="E158" s="11" t="s">
        <v>30</v>
      </c>
      <c r="F158" s="15">
        <v>57168.0</v>
      </c>
      <c r="G158" s="11" t="s">
        <v>31</v>
      </c>
      <c r="H158" s="13" t="s">
        <v>32</v>
      </c>
      <c r="I158" s="11">
        <v>-7.5615419</v>
      </c>
      <c r="J158" s="13">
        <v>110.7389078</v>
      </c>
      <c r="K158" s="16" t="s">
        <v>2077</v>
      </c>
      <c r="L158" s="8" t="str">
        <f t="shared" si="1"/>
        <v/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3" t="s">
        <v>44</v>
      </c>
    </row>
    <row r="159">
      <c r="A159" s="13" t="s">
        <v>364</v>
      </c>
      <c r="B159" s="14" t="s">
        <v>2078</v>
      </c>
      <c r="C159" s="11" t="s">
        <v>2079</v>
      </c>
      <c r="D159" s="13" t="s">
        <v>2080</v>
      </c>
      <c r="E159" s="11" t="s">
        <v>30</v>
      </c>
      <c r="F159" s="15">
        <v>57513.0</v>
      </c>
      <c r="G159" s="11" t="s">
        <v>31</v>
      </c>
      <c r="H159" s="18">
        <v>8.99E9</v>
      </c>
      <c r="I159" s="11">
        <v>-7.6254976</v>
      </c>
      <c r="J159" s="13">
        <v>110.8927154</v>
      </c>
      <c r="K159" s="16" t="s">
        <v>2081</v>
      </c>
      <c r="L159" s="8">
        <f t="shared" si="1"/>
        <v>6150000</v>
      </c>
      <c r="M159" s="8">
        <f>329000000/60</f>
        <v>5483333.333</v>
      </c>
      <c r="N159" s="8">
        <f>369000000/60</f>
        <v>6150000</v>
      </c>
      <c r="O159" s="8">
        <f>459000000/60</f>
        <v>7650000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 t="s">
        <v>2082</v>
      </c>
    </row>
    <row r="160">
      <c r="A160" s="13" t="s">
        <v>364</v>
      </c>
      <c r="B160" s="14" t="s">
        <v>2083</v>
      </c>
      <c r="C160" s="11" t="s">
        <v>2084</v>
      </c>
      <c r="D160" s="13" t="s">
        <v>2085</v>
      </c>
      <c r="E160" s="11" t="s">
        <v>30</v>
      </c>
      <c r="F160" s="15">
        <v>57555.0</v>
      </c>
      <c r="G160" s="11" t="s">
        <v>31</v>
      </c>
      <c r="H160" s="18">
        <v>8.22E10</v>
      </c>
      <c r="I160" s="11">
        <v>-7.6432976</v>
      </c>
      <c r="J160" s="13">
        <v>110.8978071</v>
      </c>
      <c r="K160" s="16" t="s">
        <v>2086</v>
      </c>
      <c r="L160" s="8">
        <f t="shared" si="1"/>
        <v>1997206.216</v>
      </c>
      <c r="M160" s="8">
        <f>150500000/83</f>
        <v>1813253.012</v>
      </c>
      <c r="N160" s="8">
        <f>150500000/69</f>
        <v>2181159.42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 t="s">
        <v>2087</v>
      </c>
    </row>
    <row r="161">
      <c r="A161" s="13" t="s">
        <v>364</v>
      </c>
      <c r="B161" s="14" t="s">
        <v>2088</v>
      </c>
      <c r="C161" s="11" t="s">
        <v>2089</v>
      </c>
      <c r="D161" s="13" t="s">
        <v>2090</v>
      </c>
      <c r="E161" s="11" t="s">
        <v>30</v>
      </c>
      <c r="F161" s="15">
        <v>57555.0</v>
      </c>
      <c r="G161" s="11" t="s">
        <v>31</v>
      </c>
      <c r="H161" s="13" t="s">
        <v>32</v>
      </c>
      <c r="I161" s="11">
        <v>-7.658917</v>
      </c>
      <c r="J161" s="13">
        <v>110.9071033</v>
      </c>
      <c r="K161" s="16" t="s">
        <v>2091</v>
      </c>
      <c r="L161" s="8">
        <f t="shared" si="1"/>
        <v>2142857.143</v>
      </c>
      <c r="M161" s="8">
        <f>135000000/63</f>
        <v>2142857.143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9" t="s">
        <v>2092</v>
      </c>
    </row>
    <row r="162">
      <c r="A162" s="13" t="s">
        <v>364</v>
      </c>
      <c r="B162" s="14" t="s">
        <v>2093</v>
      </c>
      <c r="C162" s="11" t="s">
        <v>2094</v>
      </c>
      <c r="D162" s="13" t="s">
        <v>2095</v>
      </c>
      <c r="E162" s="11" t="s">
        <v>30</v>
      </c>
      <c r="F162" s="15">
        <v>57551.0</v>
      </c>
      <c r="G162" s="11" t="s">
        <v>31</v>
      </c>
      <c r="H162" s="13" t="s">
        <v>32</v>
      </c>
      <c r="I162" s="11">
        <v>-7.6510857</v>
      </c>
      <c r="J162" s="13">
        <v>110.82872</v>
      </c>
      <c r="K162" s="16" t="s">
        <v>2096</v>
      </c>
      <c r="L162" s="8" t="str">
        <f t="shared" si="1"/>
        <v/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3" t="s">
        <v>44</v>
      </c>
    </row>
    <row r="163">
      <c r="A163" s="13" t="s">
        <v>364</v>
      </c>
      <c r="B163" s="14" t="s">
        <v>2097</v>
      </c>
      <c r="C163" s="11" t="s">
        <v>2098</v>
      </c>
      <c r="D163" s="13" t="s">
        <v>2099</v>
      </c>
      <c r="E163" s="11" t="s">
        <v>30</v>
      </c>
      <c r="F163" s="15">
        <v>57551.0</v>
      </c>
      <c r="G163" s="11" t="s">
        <v>31</v>
      </c>
      <c r="H163" s="18">
        <v>8.23E10</v>
      </c>
      <c r="I163" s="11">
        <v>-7.664191</v>
      </c>
      <c r="J163" s="13">
        <v>110.7875922</v>
      </c>
      <c r="K163" s="16" t="s">
        <v>2100</v>
      </c>
      <c r="L163" s="8" t="str">
        <f t="shared" si="1"/>
        <v/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3" t="s">
        <v>44</v>
      </c>
    </row>
    <row r="164">
      <c r="A164" s="13" t="s">
        <v>364</v>
      </c>
      <c r="B164" s="14" t="s">
        <v>2101</v>
      </c>
      <c r="C164" s="11" t="s">
        <v>2102</v>
      </c>
      <c r="D164" s="13" t="s">
        <v>2103</v>
      </c>
      <c r="E164" s="11" t="s">
        <v>30</v>
      </c>
      <c r="F164" s="15">
        <v>57551.0</v>
      </c>
      <c r="G164" s="11" t="s">
        <v>31</v>
      </c>
      <c r="H164" s="18">
        <v>8.95E11</v>
      </c>
      <c r="I164" s="11">
        <v>-7.6610115</v>
      </c>
      <c r="J164" s="13">
        <v>110.8311195</v>
      </c>
      <c r="K164" s="16" t="s">
        <v>2104</v>
      </c>
      <c r="L164" s="8" t="str">
        <f t="shared" si="1"/>
        <v/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3" t="s">
        <v>44</v>
      </c>
    </row>
    <row r="165">
      <c r="A165" s="13" t="s">
        <v>364</v>
      </c>
      <c r="B165" s="14" t="s">
        <v>2105</v>
      </c>
      <c r="C165" s="11" t="s">
        <v>2106</v>
      </c>
      <c r="D165" s="13" t="s">
        <v>1520</v>
      </c>
      <c r="E165" s="11" t="s">
        <v>30</v>
      </c>
      <c r="F165" s="15">
        <v>57164.0</v>
      </c>
      <c r="G165" s="11" t="s">
        <v>31</v>
      </c>
      <c r="H165" s="13" t="s">
        <v>32</v>
      </c>
      <c r="I165" s="11">
        <v>-7.5504125</v>
      </c>
      <c r="J165" s="13">
        <v>110.7507969</v>
      </c>
      <c r="K165" s="16" t="s">
        <v>2107</v>
      </c>
      <c r="L165" s="8" t="str">
        <f t="shared" si="1"/>
        <v/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3" t="s">
        <v>44</v>
      </c>
    </row>
    <row r="166">
      <c r="A166" s="13" t="s">
        <v>364</v>
      </c>
      <c r="B166" s="14" t="s">
        <v>2108</v>
      </c>
      <c r="C166" s="11" t="s">
        <v>2109</v>
      </c>
      <c r="D166" s="13" t="s">
        <v>2110</v>
      </c>
      <c r="E166" s="11" t="s">
        <v>30</v>
      </c>
      <c r="F166" s="15">
        <v>57554.0</v>
      </c>
      <c r="G166" s="11" t="s">
        <v>31</v>
      </c>
      <c r="H166" s="13" t="s">
        <v>32</v>
      </c>
      <c r="I166" s="11">
        <v>-7.5967368</v>
      </c>
      <c r="J166" s="13">
        <v>110.85122</v>
      </c>
      <c r="K166" s="16" t="s">
        <v>2111</v>
      </c>
      <c r="L166" s="8">
        <f t="shared" si="1"/>
        <v>5546296.296</v>
      </c>
      <c r="M166" s="8">
        <f>599000000/108</f>
        <v>5546296.296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 t="s">
        <v>1825</v>
      </c>
    </row>
    <row r="167">
      <c r="A167" s="13" t="s">
        <v>76</v>
      </c>
      <c r="B167" s="14" t="s">
        <v>2112</v>
      </c>
      <c r="C167" s="11" t="s">
        <v>2113</v>
      </c>
      <c r="D167" s="13" t="s">
        <v>2114</v>
      </c>
      <c r="E167" s="11" t="s">
        <v>30</v>
      </c>
      <c r="F167" s="15">
        <v>57556.0</v>
      </c>
      <c r="G167" s="11" t="s">
        <v>31</v>
      </c>
      <c r="H167" s="18">
        <v>8.12E10</v>
      </c>
      <c r="I167" s="11">
        <v>-7.6138698</v>
      </c>
      <c r="J167" s="13">
        <v>110.7770344</v>
      </c>
      <c r="K167" s="16" t="s">
        <v>2115</v>
      </c>
      <c r="L167" s="8" t="str">
        <f t="shared" si="1"/>
        <v/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3" t="s">
        <v>44</v>
      </c>
    </row>
    <row r="168">
      <c r="A168" s="13" t="s">
        <v>76</v>
      </c>
      <c r="B168" s="14" t="s">
        <v>2116</v>
      </c>
      <c r="C168" s="11" t="s">
        <v>2117</v>
      </c>
      <c r="D168" s="13" t="s">
        <v>2118</v>
      </c>
      <c r="E168" s="11" t="s">
        <v>30</v>
      </c>
      <c r="F168" s="15">
        <v>57556.0</v>
      </c>
      <c r="G168" s="11" t="s">
        <v>31</v>
      </c>
      <c r="H168" s="18">
        <v>8.59E10</v>
      </c>
      <c r="I168" s="11">
        <v>-7.6181793</v>
      </c>
      <c r="J168" s="13">
        <v>110.7617639</v>
      </c>
      <c r="K168" s="16" t="s">
        <v>2119</v>
      </c>
      <c r="L168" s="8" t="str">
        <f t="shared" si="1"/>
        <v/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3" t="s">
        <v>44</v>
      </c>
    </row>
    <row r="169">
      <c r="A169" s="13" t="s">
        <v>76</v>
      </c>
      <c r="B169" s="14" t="s">
        <v>2120</v>
      </c>
      <c r="C169" s="11" t="s">
        <v>2121</v>
      </c>
      <c r="D169" s="13" t="s">
        <v>2122</v>
      </c>
      <c r="E169" s="11" t="s">
        <v>30</v>
      </c>
      <c r="F169" s="15">
        <v>57556.0</v>
      </c>
      <c r="G169" s="11" t="s">
        <v>31</v>
      </c>
      <c r="H169" s="18">
        <v>8.23E10</v>
      </c>
      <c r="I169" s="11">
        <v>-7.6131663</v>
      </c>
      <c r="J169" s="13">
        <v>110.7765097</v>
      </c>
      <c r="K169" s="16" t="s">
        <v>2123</v>
      </c>
      <c r="L169" s="8" t="str">
        <f t="shared" si="1"/>
        <v/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3" t="s">
        <v>44</v>
      </c>
    </row>
    <row r="170">
      <c r="A170" s="13" t="s">
        <v>76</v>
      </c>
      <c r="B170" s="14" t="s">
        <v>2124</v>
      </c>
      <c r="C170" s="11" t="s">
        <v>2125</v>
      </c>
      <c r="D170" s="13" t="s">
        <v>2126</v>
      </c>
      <c r="E170" s="11" t="s">
        <v>30</v>
      </c>
      <c r="F170" s="15">
        <v>57556.0</v>
      </c>
      <c r="G170" s="11" t="s">
        <v>31</v>
      </c>
      <c r="H170" s="13" t="s">
        <v>32</v>
      </c>
      <c r="I170" s="11">
        <v>-7.5843156</v>
      </c>
      <c r="J170" s="13">
        <v>110.7655003</v>
      </c>
      <c r="K170" s="16" t="s">
        <v>2127</v>
      </c>
      <c r="L170" s="8">
        <f t="shared" si="1"/>
        <v>6222222.222</v>
      </c>
      <c r="M170" s="8">
        <f>560000000/90</f>
        <v>6222222.222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 t="s">
        <v>2128</v>
      </c>
    </row>
    <row r="171">
      <c r="A171" s="13" t="s">
        <v>76</v>
      </c>
      <c r="B171" s="14" t="s">
        <v>2129</v>
      </c>
      <c r="C171" s="11" t="s">
        <v>2130</v>
      </c>
      <c r="D171" s="13" t="s">
        <v>2131</v>
      </c>
      <c r="E171" s="11" t="s">
        <v>30</v>
      </c>
      <c r="F171" s="15">
        <v>57556.0</v>
      </c>
      <c r="G171" s="11" t="s">
        <v>31</v>
      </c>
      <c r="H171" s="13" t="s">
        <v>32</v>
      </c>
      <c r="I171" s="11">
        <v>-7.5746609</v>
      </c>
      <c r="J171" s="13">
        <v>110.7764209</v>
      </c>
      <c r="K171" s="16" t="s">
        <v>2132</v>
      </c>
      <c r="L171" s="8">
        <f t="shared" si="1"/>
        <v>6185567.01</v>
      </c>
      <c r="M171" s="8">
        <f>600000000/97</f>
        <v>6185567.01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 t="s">
        <v>2133</v>
      </c>
    </row>
    <row r="172">
      <c r="A172" s="13" t="s">
        <v>76</v>
      </c>
      <c r="B172" s="14" t="s">
        <v>2134</v>
      </c>
      <c r="C172" s="11" t="s">
        <v>2135</v>
      </c>
      <c r="D172" s="13" t="s">
        <v>2136</v>
      </c>
      <c r="E172" s="11" t="s">
        <v>30</v>
      </c>
      <c r="F172" s="15">
        <v>57521.0</v>
      </c>
      <c r="G172" s="11" t="s">
        <v>31</v>
      </c>
      <c r="H172" s="13" t="s">
        <v>32</v>
      </c>
      <c r="I172" s="11">
        <v>-7.667689</v>
      </c>
      <c r="J172" s="13">
        <v>110.8438141</v>
      </c>
      <c r="K172" s="16" t="s">
        <v>2137</v>
      </c>
      <c r="L172" s="8" t="str">
        <f t="shared" si="1"/>
        <v/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3" t="s">
        <v>44</v>
      </c>
    </row>
    <row r="173">
      <c r="A173" s="13" t="s">
        <v>76</v>
      </c>
      <c r="B173" s="14" t="s">
        <v>2138</v>
      </c>
      <c r="C173" s="11" t="s">
        <v>2139</v>
      </c>
      <c r="D173" s="13" t="s">
        <v>2140</v>
      </c>
      <c r="E173" s="11" t="s">
        <v>30</v>
      </c>
      <c r="F173" s="15">
        <v>57521.0</v>
      </c>
      <c r="G173" s="11" t="s">
        <v>31</v>
      </c>
      <c r="H173" s="13" t="s">
        <v>32</v>
      </c>
      <c r="I173" s="11">
        <v>-7.6648372</v>
      </c>
      <c r="J173" s="13">
        <v>110.8336359</v>
      </c>
      <c r="K173" s="16" t="s">
        <v>2141</v>
      </c>
      <c r="L173" s="8" t="str">
        <f t="shared" si="1"/>
        <v/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3" t="s">
        <v>44</v>
      </c>
    </row>
    <row r="174">
      <c r="A174" s="13" t="s">
        <v>76</v>
      </c>
      <c r="B174" s="14" t="s">
        <v>2142</v>
      </c>
      <c r="C174" s="11" t="s">
        <v>2143</v>
      </c>
      <c r="D174" s="13" t="s">
        <v>2144</v>
      </c>
      <c r="E174" s="11" t="s">
        <v>30</v>
      </c>
      <c r="F174" s="15">
        <v>57521.0</v>
      </c>
      <c r="G174" s="11" t="s">
        <v>31</v>
      </c>
      <c r="H174" s="13" t="s">
        <v>32</v>
      </c>
      <c r="I174" s="11">
        <v>-7.6686151</v>
      </c>
      <c r="J174" s="13">
        <v>110.8421031</v>
      </c>
      <c r="K174" s="16" t="s">
        <v>2145</v>
      </c>
      <c r="L174" s="8" t="str">
        <f t="shared" si="1"/>
        <v/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3" t="s">
        <v>44</v>
      </c>
    </row>
    <row r="175">
      <c r="A175" s="13" t="s">
        <v>76</v>
      </c>
      <c r="B175" s="14" t="s">
        <v>2146</v>
      </c>
      <c r="C175" s="11" t="s">
        <v>2147</v>
      </c>
      <c r="D175" s="13" t="s">
        <v>2148</v>
      </c>
      <c r="E175" s="11" t="s">
        <v>30</v>
      </c>
      <c r="F175" s="15">
        <v>57521.0</v>
      </c>
      <c r="G175" s="11" t="s">
        <v>31</v>
      </c>
      <c r="H175" s="18">
        <v>2.72E9</v>
      </c>
      <c r="I175" s="11">
        <v>-7.6641635</v>
      </c>
      <c r="J175" s="13">
        <v>110.838671</v>
      </c>
      <c r="K175" s="16" t="s">
        <v>2149</v>
      </c>
      <c r="L175" s="8" t="str">
        <f t="shared" si="1"/>
        <v/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3" t="s">
        <v>44</v>
      </c>
    </row>
    <row r="176">
      <c r="A176" s="13" t="s">
        <v>76</v>
      </c>
      <c r="B176" s="14" t="s">
        <v>2150</v>
      </c>
      <c r="C176" s="11" t="s">
        <v>2151</v>
      </c>
      <c r="D176" s="13" t="s">
        <v>2152</v>
      </c>
      <c r="E176" s="11" t="s">
        <v>30</v>
      </c>
      <c r="F176" s="15">
        <v>57528.0</v>
      </c>
      <c r="G176" s="11" t="s">
        <v>31</v>
      </c>
      <c r="H176" s="13" t="s">
        <v>32</v>
      </c>
      <c r="I176" s="11">
        <v>-7.6494446</v>
      </c>
      <c r="J176" s="13">
        <v>110.863421</v>
      </c>
      <c r="K176" s="16" t="s">
        <v>2153</v>
      </c>
      <c r="L176" s="8" t="str">
        <f t="shared" si="1"/>
        <v/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3" t="s">
        <v>44</v>
      </c>
    </row>
    <row r="177">
      <c r="A177" s="13" t="s">
        <v>76</v>
      </c>
      <c r="B177" s="14" t="s">
        <v>2154</v>
      </c>
      <c r="C177" s="11" t="s">
        <v>2155</v>
      </c>
      <c r="D177" s="13" t="s">
        <v>2156</v>
      </c>
      <c r="E177" s="11" t="s">
        <v>30</v>
      </c>
      <c r="F177" s="15">
        <v>57527.0</v>
      </c>
      <c r="G177" s="11" t="s">
        <v>31</v>
      </c>
      <c r="H177" s="18">
        <v>8.22E10</v>
      </c>
      <c r="I177" s="11">
        <v>-7.6494225</v>
      </c>
      <c r="J177" s="13">
        <v>110.8383142</v>
      </c>
      <c r="K177" s="16" t="s">
        <v>2157</v>
      </c>
      <c r="L177" s="8">
        <f t="shared" si="1"/>
        <v>4166666.667</v>
      </c>
      <c r="M177" s="8">
        <f>600000000/144</f>
        <v>4166666.667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 t="s">
        <v>2158</v>
      </c>
    </row>
    <row r="178">
      <c r="A178" s="13" t="s">
        <v>76</v>
      </c>
      <c r="B178" s="14" t="s">
        <v>2159</v>
      </c>
      <c r="C178" s="11" t="s">
        <v>2160</v>
      </c>
      <c r="D178" s="13" t="s">
        <v>2161</v>
      </c>
      <c r="E178" s="11" t="s">
        <v>30</v>
      </c>
      <c r="F178" s="15">
        <v>57528.0</v>
      </c>
      <c r="G178" s="11" t="s">
        <v>31</v>
      </c>
      <c r="H178" s="13" t="s">
        <v>32</v>
      </c>
      <c r="I178" s="11">
        <v>-7.690304</v>
      </c>
      <c r="J178" s="13">
        <v>110.86532</v>
      </c>
      <c r="K178" s="16" t="s">
        <v>2162</v>
      </c>
      <c r="L178" s="8" t="str">
        <f t="shared" si="1"/>
        <v/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3" t="s">
        <v>44</v>
      </c>
    </row>
    <row r="179">
      <c r="A179" s="13" t="s">
        <v>76</v>
      </c>
      <c r="B179" s="14" t="s">
        <v>2163</v>
      </c>
      <c r="C179" s="11" t="s">
        <v>2164</v>
      </c>
      <c r="D179" s="13" t="s">
        <v>2165</v>
      </c>
      <c r="E179" s="11" t="s">
        <v>30</v>
      </c>
      <c r="F179" s="15">
        <v>57557.0</v>
      </c>
      <c r="G179" s="11" t="s">
        <v>31</v>
      </c>
      <c r="H179" s="18">
        <v>2.72E9</v>
      </c>
      <c r="I179" s="11">
        <v>-7.581949</v>
      </c>
      <c r="J179" s="13">
        <v>110.7594881</v>
      </c>
      <c r="K179" s="16" t="s">
        <v>2166</v>
      </c>
      <c r="L179" s="8">
        <f t="shared" si="1"/>
        <v>5833333.333</v>
      </c>
      <c r="M179" s="8">
        <f>350000000/60</f>
        <v>5833333.333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 t="s">
        <v>2167</v>
      </c>
    </row>
    <row r="180">
      <c r="A180" s="13" t="s">
        <v>76</v>
      </c>
      <c r="B180" s="14" t="s">
        <v>2168</v>
      </c>
      <c r="C180" s="11" t="s">
        <v>2169</v>
      </c>
      <c r="D180" s="13" t="s">
        <v>1649</v>
      </c>
      <c r="E180" s="11" t="s">
        <v>30</v>
      </c>
      <c r="F180" s="15">
        <v>57557.0</v>
      </c>
      <c r="G180" s="11" t="s">
        <v>31</v>
      </c>
      <c r="H180" s="13" t="s">
        <v>32</v>
      </c>
      <c r="I180" s="11">
        <v>-7.5915239</v>
      </c>
      <c r="J180" s="13">
        <v>110.7584523</v>
      </c>
      <c r="K180" s="16" t="s">
        <v>2170</v>
      </c>
      <c r="L180" s="8" t="str">
        <f t="shared" si="1"/>
        <v/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3" t="s">
        <v>44</v>
      </c>
    </row>
    <row r="181">
      <c r="A181" s="13" t="s">
        <v>76</v>
      </c>
      <c r="B181" s="14" t="s">
        <v>2171</v>
      </c>
      <c r="C181" s="11" t="s">
        <v>2172</v>
      </c>
      <c r="D181" s="13" t="s">
        <v>2173</v>
      </c>
      <c r="E181" s="11" t="s">
        <v>30</v>
      </c>
      <c r="F181" s="15">
        <v>57557.0</v>
      </c>
      <c r="G181" s="11" t="s">
        <v>31</v>
      </c>
      <c r="H181" s="13" t="s">
        <v>32</v>
      </c>
      <c r="I181" s="11">
        <v>-7.5739268</v>
      </c>
      <c r="J181" s="13">
        <v>110.7538085</v>
      </c>
      <c r="K181" s="16" t="s">
        <v>2174</v>
      </c>
      <c r="L181" s="8" t="str">
        <f t="shared" si="1"/>
        <v/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3" t="s">
        <v>44</v>
      </c>
    </row>
    <row r="182">
      <c r="A182" s="13" t="s">
        <v>76</v>
      </c>
      <c r="B182" s="14" t="s">
        <v>2175</v>
      </c>
      <c r="C182" s="11" t="s">
        <v>2169</v>
      </c>
      <c r="D182" s="13" t="s">
        <v>1649</v>
      </c>
      <c r="E182" s="11" t="s">
        <v>30</v>
      </c>
      <c r="F182" s="15">
        <v>57557.0</v>
      </c>
      <c r="G182" s="11" t="s">
        <v>31</v>
      </c>
      <c r="H182" s="13" t="s">
        <v>32</v>
      </c>
      <c r="I182" s="11">
        <v>-7.5929714</v>
      </c>
      <c r="J182" s="13">
        <v>110.7573899</v>
      </c>
      <c r="K182" s="16" t="s">
        <v>2176</v>
      </c>
      <c r="L182" s="8" t="str">
        <f t="shared" si="1"/>
        <v/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3" t="s">
        <v>44</v>
      </c>
    </row>
    <row r="183">
      <c r="A183" s="13" t="s">
        <v>76</v>
      </c>
      <c r="B183" s="14" t="s">
        <v>2177</v>
      </c>
      <c r="C183" s="11" t="s">
        <v>2178</v>
      </c>
      <c r="D183" s="13" t="s">
        <v>2179</v>
      </c>
      <c r="E183" s="11" t="s">
        <v>30</v>
      </c>
      <c r="F183" s="15">
        <v>57552.0</v>
      </c>
      <c r="G183" s="11" t="s">
        <v>31</v>
      </c>
      <c r="H183" s="13" t="s">
        <v>32</v>
      </c>
      <c r="I183" s="11">
        <v>-7.5934752</v>
      </c>
      <c r="J183" s="13">
        <v>110.7895238</v>
      </c>
      <c r="K183" s="16" t="s">
        <v>2180</v>
      </c>
      <c r="L183" s="8" t="str">
        <f t="shared" si="1"/>
        <v/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3" t="s">
        <v>44</v>
      </c>
    </row>
    <row r="184">
      <c r="A184" s="13" t="s">
        <v>76</v>
      </c>
      <c r="B184" s="14" t="s">
        <v>2181</v>
      </c>
      <c r="C184" s="11" t="s">
        <v>2182</v>
      </c>
      <c r="D184" s="13" t="s">
        <v>2183</v>
      </c>
      <c r="E184" s="11" t="s">
        <v>30</v>
      </c>
      <c r="F184" s="15">
        <v>57552.0</v>
      </c>
      <c r="G184" s="11" t="s">
        <v>31</v>
      </c>
      <c r="H184" s="13" t="s">
        <v>32</v>
      </c>
      <c r="I184" s="11">
        <v>-7.6242745</v>
      </c>
      <c r="J184" s="13">
        <v>110.8188258</v>
      </c>
      <c r="K184" s="16" t="s">
        <v>2184</v>
      </c>
      <c r="L184" s="8">
        <f t="shared" si="1"/>
        <v>3461538.462</v>
      </c>
      <c r="M184" s="8">
        <f>450000000/130</f>
        <v>3461538.462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 t="s">
        <v>2185</v>
      </c>
    </row>
    <row r="185">
      <c r="A185" s="13" t="s">
        <v>76</v>
      </c>
      <c r="B185" s="14" t="s">
        <v>2186</v>
      </c>
      <c r="C185" s="11" t="s">
        <v>2187</v>
      </c>
      <c r="D185" s="13" t="s">
        <v>2188</v>
      </c>
      <c r="E185" s="11" t="s">
        <v>30</v>
      </c>
      <c r="F185" s="15">
        <v>57163.0</v>
      </c>
      <c r="G185" s="11" t="s">
        <v>31</v>
      </c>
      <c r="H185" s="18">
        <v>8.21E10</v>
      </c>
      <c r="I185" s="11">
        <v>-7.5670288</v>
      </c>
      <c r="J185" s="13">
        <v>110.7465035</v>
      </c>
      <c r="K185" s="16" t="s">
        <v>2189</v>
      </c>
      <c r="L185" s="8">
        <f t="shared" si="1"/>
        <v>6741573.034</v>
      </c>
      <c r="M185" s="8">
        <f>600000000/89</f>
        <v>6741573.034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 t="s">
        <v>2190</v>
      </c>
    </row>
    <row r="186">
      <c r="A186" s="13" t="s">
        <v>76</v>
      </c>
      <c r="B186" s="14" t="s">
        <v>2191</v>
      </c>
      <c r="C186" s="11" t="s">
        <v>2192</v>
      </c>
      <c r="D186" s="13" t="s">
        <v>2193</v>
      </c>
      <c r="E186" s="11" t="s">
        <v>30</v>
      </c>
      <c r="F186" s="15">
        <v>57163.0</v>
      </c>
      <c r="G186" s="11" t="s">
        <v>31</v>
      </c>
      <c r="H186" s="18">
        <v>8.57E10</v>
      </c>
      <c r="I186" s="11">
        <v>-7.5625348</v>
      </c>
      <c r="J186" s="13">
        <v>110.7417789</v>
      </c>
      <c r="K186" s="16" t="s">
        <v>2194</v>
      </c>
      <c r="L186" s="8" t="str">
        <f t="shared" si="1"/>
        <v/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3" t="s">
        <v>44</v>
      </c>
    </row>
    <row r="187">
      <c r="A187" s="13" t="s">
        <v>76</v>
      </c>
      <c r="B187" s="14" t="s">
        <v>2195</v>
      </c>
      <c r="C187" s="11" t="s">
        <v>2196</v>
      </c>
      <c r="D187" s="13" t="s">
        <v>2197</v>
      </c>
      <c r="E187" s="11" t="s">
        <v>30</v>
      </c>
      <c r="F187" s="15">
        <v>57163.0</v>
      </c>
      <c r="G187" s="11" t="s">
        <v>31</v>
      </c>
      <c r="H187" s="13" t="s">
        <v>32</v>
      </c>
      <c r="I187" s="11">
        <v>-7.5629362</v>
      </c>
      <c r="J187" s="13">
        <v>110.746777</v>
      </c>
      <c r="K187" s="16" t="s">
        <v>2198</v>
      </c>
      <c r="L187" s="8" t="str">
        <f t="shared" si="1"/>
        <v/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3" t="s">
        <v>44</v>
      </c>
    </row>
    <row r="188">
      <c r="A188" s="13" t="s">
        <v>76</v>
      </c>
      <c r="B188" s="14" t="s">
        <v>2199</v>
      </c>
      <c r="C188" s="11" t="s">
        <v>2200</v>
      </c>
      <c r="D188" s="13" t="s">
        <v>1520</v>
      </c>
      <c r="E188" s="11" t="s">
        <v>30</v>
      </c>
      <c r="F188" s="15">
        <v>57164.0</v>
      </c>
      <c r="G188" s="11" t="s">
        <v>31</v>
      </c>
      <c r="H188" s="18">
        <v>8.18E10</v>
      </c>
      <c r="I188" s="11">
        <v>-7.5448461</v>
      </c>
      <c r="J188" s="13">
        <v>110.7480025</v>
      </c>
      <c r="K188" s="16" t="s">
        <v>2201</v>
      </c>
      <c r="L188" s="8">
        <f t="shared" si="1"/>
        <v>3750000</v>
      </c>
      <c r="M188" s="8">
        <f>285000000/76</f>
        <v>3750000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 t="s">
        <v>2202</v>
      </c>
    </row>
    <row r="189">
      <c r="A189" s="13" t="s">
        <v>76</v>
      </c>
      <c r="B189" s="14" t="s">
        <v>2203</v>
      </c>
      <c r="C189" s="11" t="s">
        <v>2050</v>
      </c>
      <c r="D189" s="13" t="s">
        <v>2051</v>
      </c>
      <c r="E189" s="11" t="s">
        <v>30</v>
      </c>
      <c r="F189" s="15">
        <v>57165.0</v>
      </c>
      <c r="G189" s="11" t="s">
        <v>31</v>
      </c>
      <c r="H189" s="18">
        <v>8.24E10</v>
      </c>
      <c r="I189" s="11">
        <v>-7.5408825</v>
      </c>
      <c r="J189" s="13">
        <v>110.7359464</v>
      </c>
      <c r="K189" s="16" t="s">
        <v>2204</v>
      </c>
      <c r="L189" s="8">
        <f t="shared" si="1"/>
        <v>8085227.273</v>
      </c>
      <c r="M189" s="8">
        <f>885000000/110</f>
        <v>8045454.545</v>
      </c>
      <c r="N189" s="8">
        <f>975000000/120</f>
        <v>8125000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 t="s">
        <v>2205</v>
      </c>
    </row>
    <row r="190">
      <c r="A190" s="13" t="s">
        <v>76</v>
      </c>
      <c r="B190" s="14" t="s">
        <v>2206</v>
      </c>
      <c r="C190" s="11" t="s">
        <v>2207</v>
      </c>
      <c r="D190" s="13" t="s">
        <v>1972</v>
      </c>
      <c r="E190" s="11" t="s">
        <v>30</v>
      </c>
      <c r="F190" s="15">
        <v>57166.0</v>
      </c>
      <c r="G190" s="11" t="s">
        <v>31</v>
      </c>
      <c r="H190" s="13" t="s">
        <v>32</v>
      </c>
      <c r="I190" s="11">
        <v>-7.5461991</v>
      </c>
      <c r="J190" s="13">
        <v>110.7331139</v>
      </c>
      <c r="K190" s="16" t="s">
        <v>2208</v>
      </c>
      <c r="L190" s="8" t="str">
        <f t="shared" si="1"/>
        <v/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3" t="s">
        <v>44</v>
      </c>
    </row>
    <row r="191">
      <c r="A191" s="13" t="s">
        <v>76</v>
      </c>
      <c r="B191" s="14" t="s">
        <v>2209</v>
      </c>
      <c r="C191" s="11" t="s">
        <v>2210</v>
      </c>
      <c r="D191" s="13" t="s">
        <v>1441</v>
      </c>
      <c r="E191" s="11" t="s">
        <v>30</v>
      </c>
      <c r="F191" s="15">
        <v>57166.0</v>
      </c>
      <c r="G191" s="11" t="s">
        <v>31</v>
      </c>
      <c r="H191" s="13" t="s">
        <v>32</v>
      </c>
      <c r="I191" s="11">
        <v>-7.5406851</v>
      </c>
      <c r="J191" s="13">
        <v>110.7307705</v>
      </c>
      <c r="K191" s="16" t="s">
        <v>2211</v>
      </c>
      <c r="L191" s="8">
        <f t="shared" si="1"/>
        <v>3648351.648</v>
      </c>
      <c r="M191" s="8">
        <f>300000000/75</f>
        <v>4000000</v>
      </c>
      <c r="N191" s="8">
        <f>300000000/91</f>
        <v>3296703.297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 t="s">
        <v>2212</v>
      </c>
    </row>
    <row r="192">
      <c r="A192" s="13" t="s">
        <v>76</v>
      </c>
      <c r="B192" s="14" t="s">
        <v>2213</v>
      </c>
      <c r="C192" s="11" t="s">
        <v>2214</v>
      </c>
      <c r="D192" s="13" t="s">
        <v>1766</v>
      </c>
      <c r="E192" s="11" t="s">
        <v>30</v>
      </c>
      <c r="F192" s="15">
        <v>57168.0</v>
      </c>
      <c r="G192" s="11" t="s">
        <v>31</v>
      </c>
      <c r="H192" s="13" t="s">
        <v>32</v>
      </c>
      <c r="I192" s="11">
        <v>-7.5526629</v>
      </c>
      <c r="J192" s="13">
        <v>110.7267143</v>
      </c>
      <c r="K192" s="16" t="s">
        <v>2215</v>
      </c>
      <c r="L192" s="8" t="str">
        <f t="shared" si="1"/>
        <v/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3" t="s">
        <v>44</v>
      </c>
    </row>
    <row r="193">
      <c r="A193" s="13" t="s">
        <v>76</v>
      </c>
      <c r="B193" s="14" t="s">
        <v>2216</v>
      </c>
      <c r="C193" s="11" t="s">
        <v>2217</v>
      </c>
      <c r="D193" s="13" t="s">
        <v>2218</v>
      </c>
      <c r="E193" s="11" t="s">
        <v>30</v>
      </c>
      <c r="F193" s="15">
        <v>57166.0</v>
      </c>
      <c r="G193" s="11" t="s">
        <v>31</v>
      </c>
      <c r="H193" s="18">
        <v>8.13E10</v>
      </c>
      <c r="I193" s="11">
        <v>-7.5450086</v>
      </c>
      <c r="J193" s="13">
        <v>110.7305543</v>
      </c>
      <c r="K193" s="16" t="s">
        <v>2219</v>
      </c>
      <c r="L193" s="8">
        <f t="shared" si="1"/>
        <v>4527472.527</v>
      </c>
      <c r="M193" s="8">
        <f>412000000/91</f>
        <v>4527472.527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 t="s">
        <v>2220</v>
      </c>
    </row>
    <row r="194">
      <c r="A194" s="13" t="s">
        <v>76</v>
      </c>
      <c r="B194" s="14" t="s">
        <v>2221</v>
      </c>
      <c r="C194" s="11" t="s">
        <v>2222</v>
      </c>
      <c r="D194" s="13" t="s">
        <v>2223</v>
      </c>
      <c r="E194" s="11" t="s">
        <v>30</v>
      </c>
      <c r="F194" s="15">
        <v>57168.0</v>
      </c>
      <c r="G194" s="11" t="s">
        <v>31</v>
      </c>
      <c r="H194" s="13" t="s">
        <v>32</v>
      </c>
      <c r="I194" s="11">
        <v>-7.5596652</v>
      </c>
      <c r="J194" s="13">
        <v>110.7213029</v>
      </c>
      <c r="K194" s="16" t="s">
        <v>2224</v>
      </c>
      <c r="L194" s="8">
        <f t="shared" si="1"/>
        <v>3238095.238</v>
      </c>
      <c r="M194" s="8">
        <f>272000000/84</f>
        <v>3238095.238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 t="s">
        <v>2225</v>
      </c>
    </row>
    <row r="195">
      <c r="A195" s="13" t="s">
        <v>76</v>
      </c>
      <c r="B195" s="14" t="s">
        <v>2226</v>
      </c>
      <c r="C195" s="11" t="s">
        <v>2227</v>
      </c>
      <c r="D195" s="13" t="s">
        <v>1985</v>
      </c>
      <c r="E195" s="11" t="s">
        <v>30</v>
      </c>
      <c r="F195" s="15">
        <v>57554.0</v>
      </c>
      <c r="G195" s="11" t="s">
        <v>31</v>
      </c>
      <c r="H195" s="13" t="s">
        <v>32</v>
      </c>
      <c r="I195" s="11">
        <v>-7.5935679</v>
      </c>
      <c r="J195" s="13">
        <v>110.8419144</v>
      </c>
      <c r="K195" s="16" t="s">
        <v>2228</v>
      </c>
      <c r="L195" s="8" t="str">
        <f t="shared" si="1"/>
        <v/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3" t="s">
        <v>44</v>
      </c>
    </row>
    <row r="196">
      <c r="A196" s="13" t="s">
        <v>76</v>
      </c>
      <c r="B196" s="14" t="s">
        <v>2229</v>
      </c>
      <c r="C196" s="11" t="s">
        <v>2230</v>
      </c>
      <c r="D196" s="13" t="s">
        <v>2231</v>
      </c>
      <c r="E196" s="11" t="s">
        <v>30</v>
      </c>
      <c r="F196" s="15">
        <v>57554.0</v>
      </c>
      <c r="G196" s="11" t="s">
        <v>31</v>
      </c>
      <c r="H196" s="13" t="s">
        <v>32</v>
      </c>
      <c r="I196" s="11">
        <v>-7.607949</v>
      </c>
      <c r="J196" s="13">
        <v>110.8702964</v>
      </c>
      <c r="K196" s="16" t="s">
        <v>2232</v>
      </c>
      <c r="L196" s="8" t="str">
        <f t="shared" si="1"/>
        <v/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3" t="s">
        <v>44</v>
      </c>
    </row>
    <row r="197">
      <c r="A197" s="13" t="s">
        <v>76</v>
      </c>
      <c r="B197" s="14" t="s">
        <v>2233</v>
      </c>
      <c r="C197" s="11" t="s">
        <v>2234</v>
      </c>
      <c r="D197" s="13" t="s">
        <v>1989</v>
      </c>
      <c r="E197" s="11" t="s">
        <v>30</v>
      </c>
      <c r="F197" s="15">
        <v>57554.0</v>
      </c>
      <c r="G197" s="11" t="s">
        <v>31</v>
      </c>
      <c r="H197" s="13" t="s">
        <v>32</v>
      </c>
      <c r="I197" s="11">
        <v>-7.6022604</v>
      </c>
      <c r="J197" s="13">
        <v>110.8585279</v>
      </c>
      <c r="K197" s="16" t="s">
        <v>2235</v>
      </c>
      <c r="L197" s="8" t="str">
        <f t="shared" si="1"/>
        <v/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3" t="s">
        <v>44</v>
      </c>
    </row>
    <row r="198">
      <c r="A198" s="13" t="s">
        <v>76</v>
      </c>
      <c r="B198" s="14" t="s">
        <v>2236</v>
      </c>
      <c r="C198" s="11" t="s">
        <v>2237</v>
      </c>
      <c r="D198" s="13" t="s">
        <v>2238</v>
      </c>
      <c r="E198" s="11" t="s">
        <v>30</v>
      </c>
      <c r="F198" s="15">
        <v>57554.0</v>
      </c>
      <c r="G198" s="11" t="s">
        <v>31</v>
      </c>
      <c r="H198" s="13" t="s">
        <v>32</v>
      </c>
      <c r="I198" s="11">
        <v>-7.5818194</v>
      </c>
      <c r="J198" s="13">
        <v>110.848063</v>
      </c>
      <c r="K198" s="16" t="s">
        <v>2239</v>
      </c>
      <c r="L198" s="8" t="str">
        <f t="shared" si="1"/>
        <v/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3" t="s">
        <v>44</v>
      </c>
    </row>
    <row r="199">
      <c r="A199" s="13" t="s">
        <v>76</v>
      </c>
      <c r="B199" s="14" t="s">
        <v>2240</v>
      </c>
      <c r="C199" s="11" t="s">
        <v>2241</v>
      </c>
      <c r="D199" s="13" t="s">
        <v>2242</v>
      </c>
      <c r="E199" s="11" t="s">
        <v>30</v>
      </c>
      <c r="F199" s="15">
        <v>57571.0</v>
      </c>
      <c r="G199" s="11" t="s">
        <v>31</v>
      </c>
      <c r="H199" s="18">
        <v>8.21E10</v>
      </c>
      <c r="I199" s="11">
        <v>-7.7461543</v>
      </c>
      <c r="J199" s="13">
        <v>110.874422</v>
      </c>
      <c r="K199" s="16" t="s">
        <v>2243</v>
      </c>
      <c r="L199" s="8" t="str">
        <f t="shared" si="1"/>
        <v/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3" t="s">
        <v>44</v>
      </c>
    </row>
    <row r="200">
      <c r="A200" s="13" t="s">
        <v>76</v>
      </c>
      <c r="B200" s="14" t="s">
        <v>2244</v>
      </c>
      <c r="C200" s="11" t="s">
        <v>2245</v>
      </c>
      <c r="D200" s="13" t="s">
        <v>2246</v>
      </c>
      <c r="E200" s="11" t="s">
        <v>30</v>
      </c>
      <c r="F200" s="15">
        <v>57555.0</v>
      </c>
      <c r="G200" s="11" t="s">
        <v>31</v>
      </c>
      <c r="H200" s="18">
        <v>8.59E10</v>
      </c>
      <c r="I200" s="11">
        <v>-7.6307376</v>
      </c>
      <c r="J200" s="13">
        <v>110.9041293</v>
      </c>
      <c r="K200" s="16" t="s">
        <v>2247</v>
      </c>
      <c r="L200" s="8">
        <f t="shared" si="1"/>
        <v>2766666.667</v>
      </c>
      <c r="M200" s="8">
        <f>166000000/60</f>
        <v>2766666.667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 t="s">
        <v>2248</v>
      </c>
    </row>
    <row r="201">
      <c r="A201" s="13" t="s">
        <v>76</v>
      </c>
      <c r="B201" s="14" t="s">
        <v>2249</v>
      </c>
      <c r="C201" s="11" t="s">
        <v>2250</v>
      </c>
      <c r="D201" s="13" t="s">
        <v>2251</v>
      </c>
      <c r="E201" s="11" t="s">
        <v>30</v>
      </c>
      <c r="F201" s="15">
        <v>57513.0</v>
      </c>
      <c r="G201" s="11" t="s">
        <v>31</v>
      </c>
      <c r="H201" s="18">
        <v>8.78E10</v>
      </c>
      <c r="I201" s="11">
        <v>-7.6289659</v>
      </c>
      <c r="J201" s="13">
        <v>110.8906933</v>
      </c>
      <c r="K201" s="16" t="s">
        <v>2252</v>
      </c>
      <c r="L201" s="8" t="str">
        <f t="shared" si="1"/>
        <v/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3" t="s">
        <v>44</v>
      </c>
    </row>
    <row r="202">
      <c r="A202" s="13" t="s">
        <v>76</v>
      </c>
      <c r="B202" s="14" t="s">
        <v>2253</v>
      </c>
      <c r="C202" s="11" t="s">
        <v>2254</v>
      </c>
      <c r="D202" s="13" t="s">
        <v>2255</v>
      </c>
      <c r="E202" s="11" t="s">
        <v>30</v>
      </c>
      <c r="F202" s="15">
        <v>57555.0</v>
      </c>
      <c r="G202" s="11" t="s">
        <v>31</v>
      </c>
      <c r="H202" s="18">
        <v>8.21E10</v>
      </c>
      <c r="I202" s="11">
        <v>-7.6528387</v>
      </c>
      <c r="J202" s="13">
        <v>110.8886767</v>
      </c>
      <c r="K202" s="16" t="s">
        <v>2256</v>
      </c>
      <c r="L202" s="8" t="str">
        <f t="shared" si="1"/>
        <v/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3" t="s">
        <v>44</v>
      </c>
    </row>
    <row r="203">
      <c r="A203" s="13" t="s">
        <v>76</v>
      </c>
      <c r="B203" s="14" t="s">
        <v>2257</v>
      </c>
      <c r="C203" s="11" t="s">
        <v>2258</v>
      </c>
      <c r="D203" s="13" t="s">
        <v>2259</v>
      </c>
      <c r="E203" s="11" t="s">
        <v>30</v>
      </c>
      <c r="F203" s="15">
        <v>57555.0</v>
      </c>
      <c r="G203" s="11" t="s">
        <v>31</v>
      </c>
      <c r="H203" s="13" t="s">
        <v>32</v>
      </c>
      <c r="I203" s="11">
        <v>-7.6423037</v>
      </c>
      <c r="J203" s="13">
        <v>110.9315781</v>
      </c>
      <c r="K203" s="16" t="s">
        <v>2260</v>
      </c>
      <c r="L203" s="8" t="str">
        <f t="shared" si="1"/>
        <v/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3" t="s">
        <v>44</v>
      </c>
    </row>
    <row r="204">
      <c r="A204" s="13" t="s">
        <v>76</v>
      </c>
      <c r="B204" s="14" t="s">
        <v>2261</v>
      </c>
      <c r="C204" s="11" t="s">
        <v>2262</v>
      </c>
      <c r="D204" s="13" t="s">
        <v>2263</v>
      </c>
      <c r="E204" s="11" t="s">
        <v>30</v>
      </c>
      <c r="F204" s="15">
        <v>57555.0</v>
      </c>
      <c r="G204" s="11" t="s">
        <v>31</v>
      </c>
      <c r="H204" s="13" t="s">
        <v>32</v>
      </c>
      <c r="I204" s="11">
        <v>-7.619357</v>
      </c>
      <c r="J204" s="13">
        <v>110.883344</v>
      </c>
      <c r="K204" s="16" t="s">
        <v>2264</v>
      </c>
      <c r="L204" s="8" t="str">
        <f t="shared" si="1"/>
        <v/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3" t="s">
        <v>44</v>
      </c>
    </row>
    <row r="205">
      <c r="A205" s="13" t="s">
        <v>76</v>
      </c>
      <c r="B205" s="14" t="s">
        <v>2265</v>
      </c>
      <c r="C205" s="11" t="s">
        <v>2266</v>
      </c>
      <c r="D205" s="13" t="s">
        <v>2267</v>
      </c>
      <c r="E205" s="11" t="s">
        <v>30</v>
      </c>
      <c r="F205" s="15">
        <v>57512.0</v>
      </c>
      <c r="G205" s="11" t="s">
        <v>31</v>
      </c>
      <c r="H205" s="18">
        <v>8.97E10</v>
      </c>
      <c r="I205" s="11">
        <v>-7.6748007</v>
      </c>
      <c r="J205" s="13">
        <v>110.8307517</v>
      </c>
      <c r="K205" s="16" t="s">
        <v>2268</v>
      </c>
      <c r="L205" s="8">
        <f t="shared" si="1"/>
        <v>3636363.636</v>
      </c>
      <c r="M205" s="8">
        <f>400000000/110</f>
        <v>3636363.636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 t="s">
        <v>2269</v>
      </c>
    </row>
    <row r="206">
      <c r="A206" s="13" t="s">
        <v>76</v>
      </c>
      <c r="B206" s="14" t="s">
        <v>2270</v>
      </c>
      <c r="C206" s="11" t="s">
        <v>2271</v>
      </c>
      <c r="D206" s="13" t="s">
        <v>2272</v>
      </c>
      <c r="E206" s="11" t="s">
        <v>30</v>
      </c>
      <c r="F206" s="15">
        <v>57513.0</v>
      </c>
      <c r="G206" s="11" t="s">
        <v>31</v>
      </c>
      <c r="H206" s="18">
        <v>8.22E10</v>
      </c>
      <c r="I206" s="11">
        <v>-7.6851462</v>
      </c>
      <c r="J206" s="13">
        <v>110.836609</v>
      </c>
      <c r="K206" s="16" t="s">
        <v>2273</v>
      </c>
      <c r="L206" s="8">
        <f t="shared" si="1"/>
        <v>5597014.925</v>
      </c>
      <c r="M206" s="8">
        <f>750000000/134</f>
        <v>5597014.925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9" t="s">
        <v>2274</v>
      </c>
    </row>
    <row r="207">
      <c r="A207" s="13" t="s">
        <v>76</v>
      </c>
      <c r="B207" s="14" t="s">
        <v>2275</v>
      </c>
      <c r="C207" s="11" t="s">
        <v>2276</v>
      </c>
      <c r="D207" s="13" t="s">
        <v>1490</v>
      </c>
      <c r="E207" s="11" t="s">
        <v>30</v>
      </c>
      <c r="F207" s="15">
        <v>57514.0</v>
      </c>
      <c r="G207" s="11" t="s">
        <v>31</v>
      </c>
      <c r="H207" s="13" t="s">
        <v>32</v>
      </c>
      <c r="I207" s="11">
        <v>-7.6910313</v>
      </c>
      <c r="J207" s="13">
        <v>110.8505099</v>
      </c>
      <c r="K207" s="16" t="s">
        <v>2277</v>
      </c>
      <c r="L207" s="8" t="str">
        <f t="shared" si="1"/>
        <v/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3" t="s">
        <v>44</v>
      </c>
    </row>
    <row r="208">
      <c r="A208" s="13" t="s">
        <v>76</v>
      </c>
      <c r="B208" s="14" t="s">
        <v>2278</v>
      </c>
      <c r="C208" s="11" t="s">
        <v>2279</v>
      </c>
      <c r="D208" s="13" t="s">
        <v>2280</v>
      </c>
      <c r="E208" s="11" t="s">
        <v>30</v>
      </c>
      <c r="F208" s="15">
        <v>57528.0</v>
      </c>
      <c r="G208" s="11" t="s">
        <v>31</v>
      </c>
      <c r="H208" s="18">
        <v>2.72E9</v>
      </c>
      <c r="I208" s="11">
        <v>-7.6589465</v>
      </c>
      <c r="J208" s="13">
        <v>110.8674048</v>
      </c>
      <c r="K208" s="16" t="s">
        <v>2281</v>
      </c>
      <c r="L208" s="8">
        <f t="shared" si="1"/>
        <v>2508333.333</v>
      </c>
      <c r="M208" s="8">
        <f>150500000/60</f>
        <v>2508333.333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9" t="s">
        <v>2282</v>
      </c>
    </row>
    <row r="209">
      <c r="A209" s="13" t="s">
        <v>76</v>
      </c>
      <c r="B209" s="14" t="s">
        <v>2283</v>
      </c>
      <c r="C209" s="11" t="s">
        <v>2284</v>
      </c>
      <c r="D209" s="13" t="s">
        <v>2285</v>
      </c>
      <c r="E209" s="11" t="s">
        <v>30</v>
      </c>
      <c r="F209" s="15">
        <v>57513.0</v>
      </c>
      <c r="G209" s="11" t="s">
        <v>31</v>
      </c>
      <c r="H209" s="13" t="s">
        <v>32</v>
      </c>
      <c r="I209" s="11">
        <v>-7.6371321</v>
      </c>
      <c r="J209" s="13">
        <v>110.8958398</v>
      </c>
      <c r="K209" s="16" t="s">
        <v>2286</v>
      </c>
      <c r="L209" s="8" t="str">
        <f t="shared" si="1"/>
        <v/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3" t="s">
        <v>44</v>
      </c>
    </row>
    <row r="210">
      <c r="A210" s="13" t="s">
        <v>76</v>
      </c>
      <c r="B210" s="14" t="s">
        <v>2287</v>
      </c>
      <c r="C210" s="11" t="s">
        <v>2288</v>
      </c>
      <c r="D210" s="13" t="s">
        <v>2289</v>
      </c>
      <c r="E210" s="11" t="s">
        <v>30</v>
      </c>
      <c r="F210" s="15">
        <v>57528.0</v>
      </c>
      <c r="G210" s="11" t="s">
        <v>31</v>
      </c>
      <c r="H210" s="18">
        <v>8.14E10</v>
      </c>
      <c r="I210" s="11">
        <v>-7.6872548</v>
      </c>
      <c r="J210" s="13">
        <v>110.8581189</v>
      </c>
      <c r="K210" s="16" t="s">
        <v>2290</v>
      </c>
      <c r="L210" s="8">
        <f t="shared" si="1"/>
        <v>4583333.333</v>
      </c>
      <c r="M210" s="8">
        <f>275000000/60</f>
        <v>4583333.333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9" t="s">
        <v>2291</v>
      </c>
    </row>
    <row r="211">
      <c r="A211" s="13" t="s">
        <v>76</v>
      </c>
      <c r="B211" s="14" t="s">
        <v>2292</v>
      </c>
      <c r="C211" s="11" t="s">
        <v>2293</v>
      </c>
      <c r="D211" s="13" t="s">
        <v>2294</v>
      </c>
      <c r="E211" s="11" t="s">
        <v>30</v>
      </c>
      <c r="F211" s="15">
        <v>57516.0</v>
      </c>
      <c r="G211" s="11" t="s">
        <v>31</v>
      </c>
      <c r="H211" s="13" t="s">
        <v>32</v>
      </c>
      <c r="I211" s="11">
        <v>-7.7101893</v>
      </c>
      <c r="J211" s="13">
        <v>110.8450918</v>
      </c>
      <c r="K211" s="16" t="s">
        <v>2295</v>
      </c>
      <c r="L211" s="8">
        <f t="shared" si="1"/>
        <v>2593750</v>
      </c>
      <c r="M211" s="8">
        <f>166000000/64</f>
        <v>2593750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9" t="s">
        <v>2296</v>
      </c>
    </row>
    <row r="212">
      <c r="A212" s="13" t="s">
        <v>76</v>
      </c>
      <c r="B212" s="14" t="s">
        <v>2297</v>
      </c>
      <c r="C212" s="11" t="s">
        <v>2298</v>
      </c>
      <c r="D212" s="13" t="s">
        <v>2299</v>
      </c>
      <c r="E212" s="11" t="s">
        <v>30</v>
      </c>
      <c r="F212" s="15">
        <v>57516.0</v>
      </c>
      <c r="G212" s="11" t="s">
        <v>31</v>
      </c>
      <c r="H212" s="13" t="s">
        <v>32</v>
      </c>
      <c r="I212" s="11">
        <v>-7.7093005</v>
      </c>
      <c r="J212" s="13">
        <v>110.8473301</v>
      </c>
      <c r="K212" s="16" t="s">
        <v>2300</v>
      </c>
      <c r="L212" s="8">
        <f t="shared" si="1"/>
        <v>3767123.288</v>
      </c>
      <c r="M212" s="8">
        <f>275000000/73</f>
        <v>3767123.288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9" t="s">
        <v>2301</v>
      </c>
    </row>
    <row r="213">
      <c r="A213" s="13" t="s">
        <v>76</v>
      </c>
      <c r="B213" s="14" t="s">
        <v>2302</v>
      </c>
      <c r="C213" s="11" t="s">
        <v>2303</v>
      </c>
      <c r="D213" s="13" t="s">
        <v>2299</v>
      </c>
      <c r="E213" s="11" t="s">
        <v>30</v>
      </c>
      <c r="F213" s="15">
        <v>57551.0</v>
      </c>
      <c r="G213" s="11" t="s">
        <v>31</v>
      </c>
      <c r="H213" s="13" t="s">
        <v>32</v>
      </c>
      <c r="I213" s="11">
        <v>-7.7061095</v>
      </c>
      <c r="J213" s="13">
        <v>110.8313698</v>
      </c>
      <c r="K213" s="16" t="s">
        <v>2304</v>
      </c>
      <c r="L213" s="8" t="str">
        <f t="shared" si="1"/>
        <v/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3" t="s">
        <v>44</v>
      </c>
    </row>
    <row r="214">
      <c r="A214" s="13" t="s">
        <v>76</v>
      </c>
      <c r="B214" s="14" t="s">
        <v>2305</v>
      </c>
      <c r="C214" s="11" t="s">
        <v>2306</v>
      </c>
      <c r="D214" s="13" t="s">
        <v>2307</v>
      </c>
      <c r="E214" s="11" t="s">
        <v>30</v>
      </c>
      <c r="F214" s="15">
        <v>57556.0</v>
      </c>
      <c r="G214" s="11" t="s">
        <v>31</v>
      </c>
      <c r="H214" s="13" t="s">
        <v>32</v>
      </c>
      <c r="I214" s="11">
        <v>-7.603942</v>
      </c>
      <c r="J214" s="13">
        <v>110.7687287</v>
      </c>
      <c r="K214" s="16" t="s">
        <v>2308</v>
      </c>
      <c r="L214" s="8" t="str">
        <f t="shared" si="1"/>
        <v/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3" t="s">
        <v>44</v>
      </c>
    </row>
    <row r="215">
      <c r="A215" s="13" t="s">
        <v>76</v>
      </c>
      <c r="B215" s="14" t="s">
        <v>2309</v>
      </c>
      <c r="C215" s="11" t="s">
        <v>2310</v>
      </c>
      <c r="D215" s="13" t="s">
        <v>2311</v>
      </c>
      <c r="E215" s="11" t="s">
        <v>30</v>
      </c>
      <c r="F215" s="15">
        <v>57557.0</v>
      </c>
      <c r="G215" s="11" t="s">
        <v>31</v>
      </c>
      <c r="H215" s="18">
        <v>8.59E10</v>
      </c>
      <c r="I215" s="11">
        <v>-7.599954</v>
      </c>
      <c r="J215" s="13">
        <v>110.7586529</v>
      </c>
      <c r="K215" s="16" t="s">
        <v>2312</v>
      </c>
      <c r="L215" s="8">
        <f t="shared" si="1"/>
        <v>7758620.69</v>
      </c>
      <c r="M215" s="8">
        <f>675000000/87</f>
        <v>7758620.69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9" t="s">
        <v>2313</v>
      </c>
    </row>
    <row r="216">
      <c r="A216" s="13" t="s">
        <v>76</v>
      </c>
      <c r="B216" s="14" t="s">
        <v>2314</v>
      </c>
      <c r="C216" s="11" t="s">
        <v>2315</v>
      </c>
      <c r="D216" s="13" t="s">
        <v>2316</v>
      </c>
      <c r="E216" s="11" t="s">
        <v>30</v>
      </c>
      <c r="F216" s="15">
        <v>57161.0</v>
      </c>
      <c r="G216" s="11" t="s">
        <v>31</v>
      </c>
      <c r="H216" s="13" t="s">
        <v>32</v>
      </c>
      <c r="I216" s="11">
        <v>-7.5650904</v>
      </c>
      <c r="J216" s="13">
        <v>110.7793431</v>
      </c>
      <c r="K216" s="16" t="s">
        <v>2317</v>
      </c>
      <c r="L216" s="8" t="str">
        <f t="shared" si="1"/>
        <v/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3" t="s">
        <v>44</v>
      </c>
    </row>
    <row r="217">
      <c r="A217" s="13" t="s">
        <v>76</v>
      </c>
      <c r="B217" s="14" t="s">
        <v>2318</v>
      </c>
      <c r="C217" s="11" t="s">
        <v>2319</v>
      </c>
      <c r="D217" s="13" t="s">
        <v>2320</v>
      </c>
      <c r="E217" s="11" t="s">
        <v>30</v>
      </c>
      <c r="F217" s="15">
        <v>57163.0</v>
      </c>
      <c r="G217" s="11" t="s">
        <v>31</v>
      </c>
      <c r="H217" s="13" t="s">
        <v>32</v>
      </c>
      <c r="I217" s="11">
        <v>-7.5597772</v>
      </c>
      <c r="J217" s="13">
        <v>110.7535281</v>
      </c>
      <c r="K217" s="16" t="s">
        <v>2321</v>
      </c>
      <c r="L217" s="8" t="str">
        <f t="shared" si="1"/>
        <v/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3" t="s">
        <v>44</v>
      </c>
    </row>
    <row r="218">
      <c r="A218" s="13" t="s">
        <v>76</v>
      </c>
      <c r="B218" s="14" t="s">
        <v>2322</v>
      </c>
      <c r="C218" s="11" t="s">
        <v>2323</v>
      </c>
      <c r="D218" s="13" t="s">
        <v>2324</v>
      </c>
      <c r="E218" s="11" t="s">
        <v>30</v>
      </c>
      <c r="F218" s="15">
        <v>57555.0</v>
      </c>
      <c r="G218" s="11" t="s">
        <v>31</v>
      </c>
      <c r="H218" s="18">
        <v>8.56E10</v>
      </c>
      <c r="I218" s="11">
        <v>-7.6308561</v>
      </c>
      <c r="J218" s="13">
        <v>110.9071014</v>
      </c>
      <c r="K218" s="16" t="s">
        <v>2325</v>
      </c>
      <c r="L218" s="8" t="str">
        <f t="shared" si="1"/>
        <v/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3" t="s">
        <v>44</v>
      </c>
    </row>
    <row r="219">
      <c r="A219" s="13" t="s">
        <v>76</v>
      </c>
      <c r="B219" s="14" t="s">
        <v>2326</v>
      </c>
      <c r="C219" s="11" t="s">
        <v>2327</v>
      </c>
      <c r="D219" s="13" t="s">
        <v>1470</v>
      </c>
      <c r="E219" s="11" t="s">
        <v>30</v>
      </c>
      <c r="F219" s="13" t="s">
        <v>32</v>
      </c>
      <c r="G219" s="11" t="s">
        <v>31</v>
      </c>
      <c r="H219" s="13" t="s">
        <v>32</v>
      </c>
      <c r="I219" s="11">
        <v>-7.6742417</v>
      </c>
      <c r="J219" s="13">
        <v>110.8575293</v>
      </c>
      <c r="K219" s="16" t="s">
        <v>2328</v>
      </c>
      <c r="L219" s="8">
        <f t="shared" si="1"/>
        <v>3821428.571</v>
      </c>
      <c r="M219" s="8">
        <f>321000000/84</f>
        <v>3821428.571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9" t="s">
        <v>2329</v>
      </c>
    </row>
    <row r="220">
      <c r="A220" s="13" t="s">
        <v>76</v>
      </c>
      <c r="B220" s="14" t="s">
        <v>2330</v>
      </c>
      <c r="C220" s="11" t="s">
        <v>2331</v>
      </c>
      <c r="D220" s="13" t="s">
        <v>2332</v>
      </c>
      <c r="E220" s="11" t="s">
        <v>30</v>
      </c>
      <c r="F220" s="15">
        <v>57513.0</v>
      </c>
      <c r="G220" s="11" t="s">
        <v>31</v>
      </c>
      <c r="H220" s="13" t="s">
        <v>32</v>
      </c>
      <c r="I220" s="11">
        <v>-7.6961268</v>
      </c>
      <c r="J220" s="13">
        <v>110.8388473</v>
      </c>
      <c r="K220" s="16" t="s">
        <v>2333</v>
      </c>
      <c r="L220" s="8" t="str">
        <f t="shared" si="1"/>
        <v/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3" t="s">
        <v>44</v>
      </c>
    </row>
    <row r="221">
      <c r="A221" s="13" t="s">
        <v>76</v>
      </c>
      <c r="B221" s="14" t="s">
        <v>2334</v>
      </c>
      <c r="C221" s="11" t="s">
        <v>2335</v>
      </c>
      <c r="D221" s="13" t="s">
        <v>2336</v>
      </c>
      <c r="E221" s="11" t="s">
        <v>30</v>
      </c>
      <c r="F221" s="15">
        <v>57512.0</v>
      </c>
      <c r="G221" s="11" t="s">
        <v>31</v>
      </c>
      <c r="H221" s="18">
        <v>8.78E10</v>
      </c>
      <c r="I221" s="11">
        <v>-7.6794622</v>
      </c>
      <c r="J221" s="13">
        <v>110.8297073</v>
      </c>
      <c r="K221" s="16" t="s">
        <v>2337</v>
      </c>
      <c r="L221" s="8" t="str">
        <f t="shared" si="1"/>
        <v/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3" t="s">
        <v>44</v>
      </c>
    </row>
    <row r="222">
      <c r="A222" s="13" t="s">
        <v>76</v>
      </c>
      <c r="B222" s="14" t="s">
        <v>2338</v>
      </c>
      <c r="C222" s="11" t="s">
        <v>2339</v>
      </c>
      <c r="D222" s="13" t="s">
        <v>2340</v>
      </c>
      <c r="E222" s="11" t="s">
        <v>30</v>
      </c>
      <c r="F222" s="15">
        <v>57512.0</v>
      </c>
      <c r="G222" s="11" t="s">
        <v>31</v>
      </c>
      <c r="H222" s="18">
        <v>8.12E10</v>
      </c>
      <c r="I222" s="11">
        <v>-7.6730128</v>
      </c>
      <c r="J222" s="13">
        <v>110.8322115</v>
      </c>
      <c r="K222" s="16" t="s">
        <v>2341</v>
      </c>
      <c r="L222" s="8" t="str">
        <f t="shared" si="1"/>
        <v/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3" t="s">
        <v>44</v>
      </c>
    </row>
    <row r="223">
      <c r="A223" s="13" t="s">
        <v>76</v>
      </c>
      <c r="B223" s="14" t="s">
        <v>2342</v>
      </c>
      <c r="C223" s="11" t="s">
        <v>2343</v>
      </c>
      <c r="D223" s="13" t="s">
        <v>2344</v>
      </c>
      <c r="E223" s="11" t="s">
        <v>30</v>
      </c>
      <c r="F223" s="15">
        <v>57516.0</v>
      </c>
      <c r="G223" s="11" t="s">
        <v>31</v>
      </c>
      <c r="H223" s="13" t="s">
        <v>32</v>
      </c>
      <c r="I223" s="11">
        <v>-7.7059061</v>
      </c>
      <c r="J223" s="13">
        <v>110.8334213</v>
      </c>
      <c r="K223" s="16" t="s">
        <v>2345</v>
      </c>
      <c r="L223" s="8" t="str">
        <f t="shared" si="1"/>
        <v/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3" t="s">
        <v>44</v>
      </c>
    </row>
    <row r="224">
      <c r="A224" s="13" t="s">
        <v>838</v>
      </c>
      <c r="B224" s="14" t="s">
        <v>2346</v>
      </c>
      <c r="C224" s="11" t="s">
        <v>2347</v>
      </c>
      <c r="D224" s="13" t="s">
        <v>2348</v>
      </c>
      <c r="E224" s="11" t="s">
        <v>30</v>
      </c>
      <c r="F224" s="15">
        <v>57557.0</v>
      </c>
      <c r="G224" s="11" t="s">
        <v>31</v>
      </c>
      <c r="H224" s="18">
        <v>8.22E10</v>
      </c>
      <c r="I224" s="11">
        <v>-7.6005961</v>
      </c>
      <c r="J224" s="13">
        <v>110.7639789</v>
      </c>
      <c r="K224" s="16" t="s">
        <v>2349</v>
      </c>
      <c r="L224" s="8">
        <f t="shared" si="1"/>
        <v>9848310.292</v>
      </c>
      <c r="M224" s="8">
        <f>675000000/70</f>
        <v>9642857.143</v>
      </c>
      <c r="N224" s="8">
        <f>935000000/93</f>
        <v>10053763.44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9" t="s">
        <v>2350</v>
      </c>
    </row>
    <row r="225">
      <c r="A225" s="13" t="s">
        <v>838</v>
      </c>
      <c r="B225" s="14" t="s">
        <v>2351</v>
      </c>
      <c r="C225" s="11" t="s">
        <v>2352</v>
      </c>
      <c r="D225" s="13" t="s">
        <v>1676</v>
      </c>
      <c r="E225" s="11" t="s">
        <v>30</v>
      </c>
      <c r="F225" s="15">
        <v>57552.0</v>
      </c>
      <c r="G225" s="11" t="s">
        <v>31</v>
      </c>
      <c r="H225" s="18">
        <v>2.72E8</v>
      </c>
      <c r="I225" s="11">
        <v>-7.6019923</v>
      </c>
      <c r="J225" s="13">
        <v>110.8028578</v>
      </c>
      <c r="K225" s="16" t="s">
        <v>2353</v>
      </c>
      <c r="L225" s="8" t="str">
        <f t="shared" si="1"/>
        <v/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3" t="s">
        <v>44</v>
      </c>
    </row>
    <row r="226">
      <c r="A226" s="13" t="s">
        <v>838</v>
      </c>
      <c r="B226" s="14" t="s">
        <v>2354</v>
      </c>
      <c r="C226" s="11" t="s">
        <v>2355</v>
      </c>
      <c r="D226" s="13" t="s">
        <v>2356</v>
      </c>
      <c r="E226" s="11" t="s">
        <v>30</v>
      </c>
      <c r="F226" s="15">
        <v>57169.0</v>
      </c>
      <c r="G226" s="11" t="s">
        <v>31</v>
      </c>
      <c r="H226" s="18">
        <v>2.72E8</v>
      </c>
      <c r="I226" s="11">
        <v>-7.5492801</v>
      </c>
      <c r="J226" s="13">
        <v>110.7615762</v>
      </c>
      <c r="K226" s="16" t="s">
        <v>2357</v>
      </c>
      <c r="L226" s="8" t="str">
        <f t="shared" si="1"/>
        <v/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3" t="s">
        <v>44</v>
      </c>
    </row>
    <row r="227">
      <c r="A227" s="13" t="s">
        <v>838</v>
      </c>
      <c r="B227" s="14" t="s">
        <v>2358</v>
      </c>
      <c r="C227" s="11" t="s">
        <v>2359</v>
      </c>
      <c r="D227" s="13" t="s">
        <v>1537</v>
      </c>
      <c r="E227" s="11" t="s">
        <v>30</v>
      </c>
      <c r="F227" s="15">
        <v>57519.0</v>
      </c>
      <c r="G227" s="11" t="s">
        <v>31</v>
      </c>
      <c r="H227" s="18">
        <v>8.38E10</v>
      </c>
      <c r="I227" s="11">
        <v>-7.6819176</v>
      </c>
      <c r="J227" s="13">
        <v>110.8107213</v>
      </c>
      <c r="K227" s="16" t="s">
        <v>2360</v>
      </c>
      <c r="L227" s="8" t="str">
        <f t="shared" si="1"/>
        <v/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3" t="s">
        <v>44</v>
      </c>
    </row>
    <row r="228">
      <c r="A228" s="13" t="s">
        <v>838</v>
      </c>
      <c r="B228" s="14" t="s">
        <v>2361</v>
      </c>
      <c r="C228" s="11" t="s">
        <v>2362</v>
      </c>
      <c r="D228" s="13" t="s">
        <v>1537</v>
      </c>
      <c r="E228" s="11" t="s">
        <v>30</v>
      </c>
      <c r="F228" s="15">
        <v>57519.0</v>
      </c>
      <c r="G228" s="11" t="s">
        <v>31</v>
      </c>
      <c r="H228" s="18">
        <v>8.12E10</v>
      </c>
      <c r="I228" s="11">
        <v>-7.6841239</v>
      </c>
      <c r="J228" s="13">
        <v>110.8180402</v>
      </c>
      <c r="K228" s="16" t="s">
        <v>2363</v>
      </c>
      <c r="L228" s="8" t="str">
        <f t="shared" si="1"/>
        <v/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3" t="s">
        <v>44</v>
      </c>
    </row>
    <row r="229">
      <c r="A229" s="13" t="s">
        <v>838</v>
      </c>
      <c r="B229" s="14" t="s">
        <v>2364</v>
      </c>
      <c r="C229" s="11" t="s">
        <v>2365</v>
      </c>
      <c r="D229" s="13" t="s">
        <v>2366</v>
      </c>
      <c r="E229" s="11" t="s">
        <v>30</v>
      </c>
      <c r="F229" s="15">
        <v>57524.0</v>
      </c>
      <c r="G229" s="11" t="s">
        <v>31</v>
      </c>
      <c r="H229" s="13" t="s">
        <v>32</v>
      </c>
      <c r="I229" s="11">
        <v>-7.6629588</v>
      </c>
      <c r="J229" s="13">
        <v>110.7951042</v>
      </c>
      <c r="K229" s="16" t="s">
        <v>2367</v>
      </c>
      <c r="L229" s="8">
        <f t="shared" si="1"/>
        <v>3030303.03</v>
      </c>
      <c r="M229" s="8">
        <f>200000000/66</f>
        <v>3030303.03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9" t="s">
        <v>2368</v>
      </c>
    </row>
    <row r="230">
      <c r="A230" s="13" t="s">
        <v>459</v>
      </c>
      <c r="B230" s="14" t="s">
        <v>2369</v>
      </c>
      <c r="C230" s="11" t="s">
        <v>2370</v>
      </c>
      <c r="D230" s="13" t="s">
        <v>2371</v>
      </c>
      <c r="E230" s="11" t="s">
        <v>30</v>
      </c>
      <c r="F230" s="15">
        <v>57521.0</v>
      </c>
      <c r="G230" s="11" t="s">
        <v>31</v>
      </c>
      <c r="H230" s="13" t="s">
        <v>32</v>
      </c>
      <c r="I230" s="11">
        <v>-7.6648039</v>
      </c>
      <c r="J230" s="13">
        <v>110.8422296</v>
      </c>
      <c r="K230" s="16" t="s">
        <v>2372</v>
      </c>
      <c r="L230" s="8" t="str">
        <f t="shared" si="1"/>
        <v/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3" t="s">
        <v>44</v>
      </c>
    </row>
    <row r="231">
      <c r="A231" s="13" t="s">
        <v>459</v>
      </c>
      <c r="B231" s="14" t="s">
        <v>2373</v>
      </c>
      <c r="C231" s="11" t="s">
        <v>2374</v>
      </c>
      <c r="D231" s="13" t="s">
        <v>2375</v>
      </c>
      <c r="E231" s="11" t="s">
        <v>30</v>
      </c>
      <c r="F231" s="15">
        <v>57552.0</v>
      </c>
      <c r="G231" s="11" t="s">
        <v>31</v>
      </c>
      <c r="H231" s="13" t="s">
        <v>32</v>
      </c>
      <c r="I231" s="11">
        <v>-7.6006742</v>
      </c>
      <c r="J231" s="13">
        <v>110.8106137</v>
      </c>
      <c r="K231" s="16" t="s">
        <v>2376</v>
      </c>
      <c r="L231" s="8" t="str">
        <f t="shared" si="1"/>
        <v/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3" t="s">
        <v>44</v>
      </c>
    </row>
    <row r="232">
      <c r="A232" s="13" t="s">
        <v>459</v>
      </c>
      <c r="B232" s="14" t="s">
        <v>2377</v>
      </c>
      <c r="C232" s="11" t="s">
        <v>2378</v>
      </c>
      <c r="D232" s="13" t="s">
        <v>2379</v>
      </c>
      <c r="E232" s="11" t="s">
        <v>30</v>
      </c>
      <c r="F232" s="15">
        <v>57161.0</v>
      </c>
      <c r="G232" s="11" t="s">
        <v>31</v>
      </c>
      <c r="H232" s="13" t="s">
        <v>32</v>
      </c>
      <c r="I232" s="11">
        <v>-7.5742007</v>
      </c>
      <c r="J232" s="13">
        <v>110.779856</v>
      </c>
      <c r="K232" s="16" t="s">
        <v>2380</v>
      </c>
      <c r="L232" s="8" t="str">
        <f t="shared" si="1"/>
        <v/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3" t="s">
        <v>44</v>
      </c>
    </row>
    <row r="233">
      <c r="A233" s="13" t="s">
        <v>459</v>
      </c>
      <c r="B233" s="14" t="s">
        <v>2381</v>
      </c>
      <c r="C233" s="11" t="s">
        <v>2382</v>
      </c>
      <c r="D233" s="13" t="s">
        <v>2383</v>
      </c>
      <c r="E233" s="11" t="s">
        <v>30</v>
      </c>
      <c r="F233" s="15">
        <v>57556.0</v>
      </c>
      <c r="G233" s="11" t="s">
        <v>31</v>
      </c>
      <c r="H233" s="18">
        <v>8.58E10</v>
      </c>
      <c r="I233" s="11">
        <v>-7.6144984</v>
      </c>
      <c r="J233" s="13">
        <v>110.78328</v>
      </c>
      <c r="K233" s="16" t="s">
        <v>2384</v>
      </c>
      <c r="L233" s="8" t="str">
        <f t="shared" si="1"/>
        <v/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3" t="s">
        <v>44</v>
      </c>
    </row>
    <row r="234">
      <c r="A234" s="13" t="s">
        <v>612</v>
      </c>
      <c r="B234" s="14" t="s">
        <v>2385</v>
      </c>
      <c r="C234" s="11" t="s">
        <v>2386</v>
      </c>
      <c r="D234" s="13" t="s">
        <v>2371</v>
      </c>
      <c r="E234" s="11" t="s">
        <v>30</v>
      </c>
      <c r="F234" s="15">
        <v>57521.0</v>
      </c>
      <c r="G234" s="11" t="s">
        <v>31</v>
      </c>
      <c r="H234" s="13" t="s">
        <v>32</v>
      </c>
      <c r="I234" s="11">
        <v>-7.6696927</v>
      </c>
      <c r="J234" s="13">
        <v>110.8403812</v>
      </c>
      <c r="K234" s="16" t="s">
        <v>2387</v>
      </c>
      <c r="L234" s="8" t="str">
        <f t="shared" si="1"/>
        <v/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3" t="s">
        <v>44</v>
      </c>
    </row>
    <row r="235">
      <c r="A235" s="13" t="s">
        <v>612</v>
      </c>
      <c r="B235" s="14" t="s">
        <v>2388</v>
      </c>
      <c r="C235" s="11" t="s">
        <v>2389</v>
      </c>
      <c r="D235" s="13" t="s">
        <v>1709</v>
      </c>
      <c r="E235" s="11" t="s">
        <v>30</v>
      </c>
      <c r="F235" s="15">
        <v>57164.0</v>
      </c>
      <c r="G235" s="11" t="s">
        <v>31</v>
      </c>
      <c r="H235" s="13" t="s">
        <v>32</v>
      </c>
      <c r="I235" s="11">
        <v>-7.5534492</v>
      </c>
      <c r="J235" s="13">
        <v>110.7538658</v>
      </c>
      <c r="K235" s="16" t="s">
        <v>2390</v>
      </c>
      <c r="L235" s="8">
        <f t="shared" si="1"/>
        <v>8035714.286</v>
      </c>
      <c r="M235" s="8">
        <f>900000000/112</f>
        <v>8035714.286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9" t="s">
        <v>2391</v>
      </c>
    </row>
    <row r="236">
      <c r="A236" s="13" t="s">
        <v>612</v>
      </c>
      <c r="B236" s="14" t="s">
        <v>2392</v>
      </c>
      <c r="C236" s="11" t="s">
        <v>2393</v>
      </c>
      <c r="D236" s="13" t="s">
        <v>2394</v>
      </c>
      <c r="E236" s="11" t="s">
        <v>30</v>
      </c>
      <c r="F236" s="15">
        <v>57169.0</v>
      </c>
      <c r="G236" s="11" t="s">
        <v>31</v>
      </c>
      <c r="H236" s="18">
        <v>8.56E10</v>
      </c>
      <c r="I236" s="11">
        <v>-7.5569495</v>
      </c>
      <c r="J236" s="13">
        <v>110.7437584</v>
      </c>
      <c r="K236" s="16" t="s">
        <v>2395</v>
      </c>
      <c r="L236" s="8" t="str">
        <f t="shared" si="1"/>
        <v/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3" t="s">
        <v>44</v>
      </c>
    </row>
    <row r="237">
      <c r="A237" s="13" t="s">
        <v>612</v>
      </c>
      <c r="B237" s="14" t="s">
        <v>2396</v>
      </c>
      <c r="C237" s="11" t="s">
        <v>2397</v>
      </c>
      <c r="D237" s="13" t="s">
        <v>2398</v>
      </c>
      <c r="E237" s="11" t="s">
        <v>30</v>
      </c>
      <c r="F237" s="15">
        <v>57555.0</v>
      </c>
      <c r="G237" s="11" t="s">
        <v>31</v>
      </c>
      <c r="H237" s="13" t="s">
        <v>32</v>
      </c>
      <c r="I237" s="11">
        <v>-7.6191181</v>
      </c>
      <c r="J237" s="13">
        <v>110.8927312</v>
      </c>
      <c r="K237" s="16" t="s">
        <v>2399</v>
      </c>
      <c r="L237" s="8" t="str">
        <f t="shared" si="1"/>
        <v/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3" t="s">
        <v>44</v>
      </c>
    </row>
    <row r="238">
      <c r="A238" s="13" t="s">
        <v>612</v>
      </c>
      <c r="B238" s="14" t="s">
        <v>2400</v>
      </c>
      <c r="C238" s="11" t="s">
        <v>2401</v>
      </c>
      <c r="D238" s="13" t="s">
        <v>2402</v>
      </c>
      <c r="E238" s="11" t="s">
        <v>30</v>
      </c>
      <c r="F238" s="15">
        <v>57514.0</v>
      </c>
      <c r="G238" s="11" t="s">
        <v>31</v>
      </c>
      <c r="H238" s="13" t="s">
        <v>32</v>
      </c>
      <c r="I238" s="11">
        <v>-7.6911645</v>
      </c>
      <c r="J238" s="13">
        <v>110.855856</v>
      </c>
      <c r="K238" s="16" t="s">
        <v>2403</v>
      </c>
      <c r="L238" s="8" t="str">
        <f t="shared" si="1"/>
        <v/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3" t="s">
        <v>44</v>
      </c>
    </row>
    <row r="239">
      <c r="A239" s="13" t="s">
        <v>465</v>
      </c>
      <c r="B239" s="14" t="s">
        <v>2404</v>
      </c>
      <c r="C239" s="11" t="s">
        <v>2405</v>
      </c>
      <c r="D239" s="13" t="s">
        <v>2110</v>
      </c>
      <c r="E239" s="11" t="s">
        <v>30</v>
      </c>
      <c r="F239" s="15">
        <v>57554.0</v>
      </c>
      <c r="G239" s="11" t="s">
        <v>31</v>
      </c>
      <c r="H239" s="13" t="s">
        <v>32</v>
      </c>
      <c r="I239" s="11">
        <v>-7.595976</v>
      </c>
      <c r="J239" s="13">
        <v>110.851472</v>
      </c>
      <c r="K239" s="16" t="s">
        <v>2406</v>
      </c>
      <c r="L239" s="8">
        <f t="shared" si="1"/>
        <v>6824614.484</v>
      </c>
      <c r="M239" s="8">
        <f>550000000/94</f>
        <v>5851063.83</v>
      </c>
      <c r="N239" s="8">
        <f>850000000/109</f>
        <v>7798165.138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9" t="s">
        <v>2407</v>
      </c>
    </row>
    <row r="240">
      <c r="A240" s="13" t="s">
        <v>465</v>
      </c>
      <c r="B240" s="14" t="s">
        <v>2408</v>
      </c>
      <c r="C240" s="11" t="s">
        <v>2409</v>
      </c>
      <c r="D240" s="13" t="s">
        <v>2410</v>
      </c>
      <c r="E240" s="11" t="s">
        <v>30</v>
      </c>
      <c r="F240" s="15">
        <v>57556.0</v>
      </c>
      <c r="G240" s="11" t="s">
        <v>31</v>
      </c>
      <c r="H240" s="13" t="s">
        <v>32</v>
      </c>
      <c r="I240" s="11">
        <v>-7.6109163</v>
      </c>
      <c r="J240" s="13">
        <v>110.7876068</v>
      </c>
      <c r="K240" s="16" t="s">
        <v>2411</v>
      </c>
      <c r="L240" s="8" t="str">
        <f t="shared" si="1"/>
        <v/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3" t="s">
        <v>44</v>
      </c>
    </row>
    <row r="241">
      <c r="A241" s="13" t="s">
        <v>465</v>
      </c>
      <c r="B241" s="14" t="s">
        <v>2412</v>
      </c>
      <c r="C241" s="11" t="s">
        <v>2413</v>
      </c>
      <c r="D241" s="13" t="s">
        <v>1470</v>
      </c>
      <c r="E241" s="11" t="s">
        <v>30</v>
      </c>
      <c r="F241" s="13" t="s">
        <v>32</v>
      </c>
      <c r="G241" s="11" t="s">
        <v>31</v>
      </c>
      <c r="H241" s="18">
        <v>8.77E10</v>
      </c>
      <c r="I241" s="11">
        <v>-7.6137977</v>
      </c>
      <c r="J241" s="13">
        <v>110.7768996</v>
      </c>
      <c r="K241" s="16" t="s">
        <v>2414</v>
      </c>
      <c r="L241" s="8">
        <f t="shared" si="1"/>
        <v>5000000</v>
      </c>
      <c r="M241" s="8">
        <f>335000000/63</f>
        <v>5317460.317</v>
      </c>
      <c r="N241" s="8">
        <f>335000000/67</f>
        <v>5000000</v>
      </c>
      <c r="O241" s="8">
        <f>325000000/65</f>
        <v>5000000</v>
      </c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9" t="s">
        <v>2415</v>
      </c>
    </row>
    <row r="242">
      <c r="A242" s="13" t="s">
        <v>465</v>
      </c>
      <c r="B242" s="14" t="s">
        <v>2416</v>
      </c>
      <c r="C242" s="11" t="s">
        <v>2417</v>
      </c>
      <c r="D242" s="13" t="s">
        <v>2418</v>
      </c>
      <c r="E242" s="11" t="s">
        <v>30</v>
      </c>
      <c r="F242" s="15">
        <v>57556.0</v>
      </c>
      <c r="G242" s="11" t="s">
        <v>31</v>
      </c>
      <c r="H242" s="18">
        <v>8.13E10</v>
      </c>
      <c r="I242" s="11">
        <v>-7.5857021</v>
      </c>
      <c r="J242" s="13">
        <v>110.7797126</v>
      </c>
      <c r="K242" s="16" t="s">
        <v>2419</v>
      </c>
      <c r="L242" s="8" t="str">
        <f t="shared" si="1"/>
        <v/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3" t="s">
        <v>44</v>
      </c>
    </row>
    <row r="243">
      <c r="A243" s="13" t="s">
        <v>465</v>
      </c>
      <c r="B243" s="14" t="s">
        <v>2420</v>
      </c>
      <c r="C243" s="11" t="s">
        <v>2421</v>
      </c>
      <c r="D243" s="13" t="s">
        <v>2371</v>
      </c>
      <c r="E243" s="11" t="s">
        <v>30</v>
      </c>
      <c r="F243" s="15">
        <v>57521.0</v>
      </c>
      <c r="G243" s="11" t="s">
        <v>31</v>
      </c>
      <c r="H243" s="13" t="s">
        <v>32</v>
      </c>
      <c r="I243" s="11">
        <v>-7.675983</v>
      </c>
      <c r="J243" s="13">
        <v>110.8449175</v>
      </c>
      <c r="K243" s="16" t="s">
        <v>2422</v>
      </c>
      <c r="L243" s="8">
        <f t="shared" si="1"/>
        <v>2880000</v>
      </c>
      <c r="M243" s="8">
        <f>360000000/125</f>
        <v>2880000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9" t="s">
        <v>2423</v>
      </c>
    </row>
    <row r="244">
      <c r="A244" s="13" t="s">
        <v>465</v>
      </c>
      <c r="B244" s="14" t="s">
        <v>2424</v>
      </c>
      <c r="C244" s="11" t="s">
        <v>2425</v>
      </c>
      <c r="D244" s="13" t="s">
        <v>2426</v>
      </c>
      <c r="E244" s="11" t="s">
        <v>30</v>
      </c>
      <c r="F244" s="15">
        <v>57521.0</v>
      </c>
      <c r="G244" s="11" t="s">
        <v>31</v>
      </c>
      <c r="H244" s="13" t="s">
        <v>32</v>
      </c>
      <c r="I244" s="11">
        <v>-7.6712859</v>
      </c>
      <c r="J244" s="13">
        <v>110.8484995</v>
      </c>
      <c r="K244" s="16" t="s">
        <v>2427</v>
      </c>
      <c r="L244" s="8" t="str">
        <f t="shared" si="1"/>
        <v/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3" t="s">
        <v>44</v>
      </c>
    </row>
    <row r="245">
      <c r="A245" s="13" t="s">
        <v>465</v>
      </c>
      <c r="B245" s="14" t="s">
        <v>2428</v>
      </c>
      <c r="C245" s="11" t="s">
        <v>2429</v>
      </c>
      <c r="D245" s="13" t="s">
        <v>2371</v>
      </c>
      <c r="E245" s="11" t="s">
        <v>30</v>
      </c>
      <c r="F245" s="15">
        <v>57521.0</v>
      </c>
      <c r="G245" s="11" t="s">
        <v>31</v>
      </c>
      <c r="H245" s="13" t="s">
        <v>32</v>
      </c>
      <c r="I245" s="11">
        <v>-7.6694149</v>
      </c>
      <c r="J245" s="13">
        <v>110.8405213</v>
      </c>
      <c r="K245" s="16" t="s">
        <v>2430</v>
      </c>
      <c r="L245" s="8" t="str">
        <f t="shared" si="1"/>
        <v/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3" t="s">
        <v>44</v>
      </c>
    </row>
    <row r="246">
      <c r="A246" s="13" t="s">
        <v>465</v>
      </c>
      <c r="B246" s="14" t="s">
        <v>2431</v>
      </c>
      <c r="C246" s="11" t="s">
        <v>2432</v>
      </c>
      <c r="D246" s="13" t="s">
        <v>2433</v>
      </c>
      <c r="E246" s="11" t="s">
        <v>30</v>
      </c>
      <c r="F246" s="15">
        <v>57527.0</v>
      </c>
      <c r="G246" s="11" t="s">
        <v>31</v>
      </c>
      <c r="H246" s="18">
        <v>8.22E10</v>
      </c>
      <c r="I246" s="11">
        <v>-7.6610899</v>
      </c>
      <c r="J246" s="13">
        <v>110.8376098</v>
      </c>
      <c r="K246" s="16" t="s">
        <v>2434</v>
      </c>
      <c r="L246" s="8">
        <f t="shared" si="1"/>
        <v>4000000</v>
      </c>
      <c r="M246" s="8">
        <f>280000000/70</f>
        <v>4000000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9" t="s">
        <v>2435</v>
      </c>
    </row>
    <row r="247">
      <c r="A247" s="13" t="s">
        <v>465</v>
      </c>
      <c r="B247" s="14" t="s">
        <v>2436</v>
      </c>
      <c r="C247" s="11" t="s">
        <v>2437</v>
      </c>
      <c r="D247" s="13" t="s">
        <v>2438</v>
      </c>
      <c r="E247" s="11" t="s">
        <v>30</v>
      </c>
      <c r="F247" s="15">
        <v>57527.0</v>
      </c>
      <c r="G247" s="11" t="s">
        <v>31</v>
      </c>
      <c r="H247" s="18">
        <v>8.78E10</v>
      </c>
      <c r="I247" s="11">
        <v>-7.661955</v>
      </c>
      <c r="J247" s="13">
        <v>110.8558391</v>
      </c>
      <c r="K247" s="16" t="s">
        <v>2439</v>
      </c>
      <c r="L247" s="8" t="str">
        <f t="shared" si="1"/>
        <v/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3" t="s">
        <v>44</v>
      </c>
    </row>
    <row r="248">
      <c r="A248" s="13" t="s">
        <v>465</v>
      </c>
      <c r="B248" s="14" t="s">
        <v>2440</v>
      </c>
      <c r="C248" s="11" t="s">
        <v>2441</v>
      </c>
      <c r="D248" s="13" t="s">
        <v>2442</v>
      </c>
      <c r="E248" s="11" t="s">
        <v>30</v>
      </c>
      <c r="F248" s="15">
        <v>57556.0</v>
      </c>
      <c r="G248" s="11" t="s">
        <v>31</v>
      </c>
      <c r="H248" s="13" t="s">
        <v>32</v>
      </c>
      <c r="I248" s="11">
        <v>-7.617444</v>
      </c>
      <c r="J248" s="13">
        <v>110.7699044</v>
      </c>
      <c r="K248" s="16" t="s">
        <v>2443</v>
      </c>
      <c r="L248" s="8" t="str">
        <f t="shared" si="1"/>
        <v/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3" t="s">
        <v>44</v>
      </c>
    </row>
    <row r="249">
      <c r="A249" s="13" t="s">
        <v>465</v>
      </c>
      <c r="B249" s="14" t="s">
        <v>2444</v>
      </c>
      <c r="C249" s="11" t="s">
        <v>2445</v>
      </c>
      <c r="D249" s="13" t="s">
        <v>1653</v>
      </c>
      <c r="E249" s="11" t="s">
        <v>30</v>
      </c>
      <c r="F249" s="15">
        <v>57557.0</v>
      </c>
      <c r="G249" s="11" t="s">
        <v>31</v>
      </c>
      <c r="H249" s="13" t="s">
        <v>32</v>
      </c>
      <c r="I249" s="11">
        <v>-7.59353</v>
      </c>
      <c r="J249" s="13">
        <v>110.752282</v>
      </c>
      <c r="K249" s="16" t="s">
        <v>2446</v>
      </c>
      <c r="L249" s="8" t="str">
        <f t="shared" si="1"/>
        <v/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3" t="s">
        <v>44</v>
      </c>
    </row>
    <row r="250">
      <c r="A250" s="13" t="s">
        <v>465</v>
      </c>
      <c r="B250" s="14" t="s">
        <v>2447</v>
      </c>
      <c r="C250" s="11" t="s">
        <v>2448</v>
      </c>
      <c r="D250" s="13" t="s">
        <v>2311</v>
      </c>
      <c r="E250" s="11" t="s">
        <v>30</v>
      </c>
      <c r="F250" s="15">
        <v>57557.0</v>
      </c>
      <c r="G250" s="11" t="s">
        <v>31</v>
      </c>
      <c r="H250" s="18">
        <v>8.22E10</v>
      </c>
      <c r="I250" s="11">
        <v>-7.5999388</v>
      </c>
      <c r="J250" s="13">
        <v>110.7584652</v>
      </c>
      <c r="K250" s="16" t="s">
        <v>2449</v>
      </c>
      <c r="L250" s="8">
        <f t="shared" si="1"/>
        <v>5000000</v>
      </c>
      <c r="M250" s="8">
        <f>350000000/70</f>
        <v>5000000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9" t="s">
        <v>2450</v>
      </c>
    </row>
    <row r="251">
      <c r="A251" s="13" t="s">
        <v>465</v>
      </c>
      <c r="B251" s="14" t="s">
        <v>2451</v>
      </c>
      <c r="C251" s="11" t="s">
        <v>2452</v>
      </c>
      <c r="D251" s="13" t="s">
        <v>2453</v>
      </c>
      <c r="E251" s="11" t="s">
        <v>30</v>
      </c>
      <c r="F251" s="15">
        <v>57557.0</v>
      </c>
      <c r="G251" s="11" t="s">
        <v>31</v>
      </c>
      <c r="H251" s="18">
        <v>8.96E10</v>
      </c>
      <c r="I251" s="11">
        <v>-7.5849208</v>
      </c>
      <c r="J251" s="13">
        <v>110.7383114</v>
      </c>
      <c r="K251" s="16" t="s">
        <v>2454</v>
      </c>
      <c r="L251" s="8" t="str">
        <f t="shared" si="1"/>
        <v/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3" t="s">
        <v>44</v>
      </c>
    </row>
    <row r="252">
      <c r="A252" s="13" t="s">
        <v>465</v>
      </c>
      <c r="B252" s="14" t="s">
        <v>2455</v>
      </c>
      <c r="C252" s="11" t="s">
        <v>2456</v>
      </c>
      <c r="D252" s="13" t="s">
        <v>2457</v>
      </c>
      <c r="E252" s="11" t="s">
        <v>30</v>
      </c>
      <c r="F252" s="15">
        <v>57552.0</v>
      </c>
      <c r="G252" s="11" t="s">
        <v>31</v>
      </c>
      <c r="H252" s="13" t="s">
        <v>32</v>
      </c>
      <c r="I252" s="11">
        <v>-7.6231031</v>
      </c>
      <c r="J252" s="13">
        <v>110.8199944</v>
      </c>
      <c r="K252" s="16" t="s">
        <v>2458</v>
      </c>
      <c r="L252" s="8" t="str">
        <f t="shared" si="1"/>
        <v/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3" t="s">
        <v>44</v>
      </c>
    </row>
    <row r="253">
      <c r="A253" s="13" t="s">
        <v>465</v>
      </c>
      <c r="B253" s="14" t="s">
        <v>2459</v>
      </c>
      <c r="C253" s="11" t="s">
        <v>2460</v>
      </c>
      <c r="D253" s="13" t="s">
        <v>2461</v>
      </c>
      <c r="E253" s="11" t="s">
        <v>30</v>
      </c>
      <c r="F253" s="15">
        <v>57161.0</v>
      </c>
      <c r="G253" s="11" t="s">
        <v>31</v>
      </c>
      <c r="H253" s="18">
        <v>2.72E9</v>
      </c>
      <c r="I253" s="11">
        <v>-7.5624555</v>
      </c>
      <c r="J253" s="13">
        <v>110.7750575</v>
      </c>
      <c r="K253" s="16" t="s">
        <v>2462</v>
      </c>
      <c r="L253" s="8" t="str">
        <f t="shared" si="1"/>
        <v/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3" t="s">
        <v>44</v>
      </c>
    </row>
    <row r="254">
      <c r="A254" s="13" t="s">
        <v>465</v>
      </c>
      <c r="B254" s="14" t="s">
        <v>2463</v>
      </c>
      <c r="C254" s="11" t="s">
        <v>2464</v>
      </c>
      <c r="D254" s="13" t="s">
        <v>2465</v>
      </c>
      <c r="E254" s="11" t="s">
        <v>30</v>
      </c>
      <c r="F254" s="15">
        <v>57161.0</v>
      </c>
      <c r="G254" s="11" t="s">
        <v>31</v>
      </c>
      <c r="H254" s="13" t="s">
        <v>32</v>
      </c>
      <c r="I254" s="11">
        <v>-7.5703296</v>
      </c>
      <c r="J254" s="13">
        <v>110.7776875</v>
      </c>
      <c r="K254" s="16" t="s">
        <v>2466</v>
      </c>
      <c r="L254" s="8" t="str">
        <f t="shared" si="1"/>
        <v/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3" t="s">
        <v>44</v>
      </c>
    </row>
    <row r="255">
      <c r="A255" s="13" t="s">
        <v>465</v>
      </c>
      <c r="B255" s="14" t="s">
        <v>2467</v>
      </c>
      <c r="C255" s="11" t="s">
        <v>2468</v>
      </c>
      <c r="D255" s="13" t="s">
        <v>2469</v>
      </c>
      <c r="E255" s="11" t="s">
        <v>30</v>
      </c>
      <c r="F255" s="15">
        <v>57169.0</v>
      </c>
      <c r="G255" s="11" t="s">
        <v>31</v>
      </c>
      <c r="H255" s="13" t="s">
        <v>32</v>
      </c>
      <c r="I255" s="11">
        <v>-7.5715375</v>
      </c>
      <c r="J255" s="13">
        <v>110.7403594</v>
      </c>
      <c r="K255" s="16" t="s">
        <v>2470</v>
      </c>
      <c r="L255" s="8" t="str">
        <f t="shared" si="1"/>
        <v/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3" t="s">
        <v>44</v>
      </c>
    </row>
    <row r="256">
      <c r="A256" s="13" t="s">
        <v>465</v>
      </c>
      <c r="B256" s="14" t="s">
        <v>2471</v>
      </c>
      <c r="C256" s="11" t="s">
        <v>2472</v>
      </c>
      <c r="D256" s="13" t="s">
        <v>2473</v>
      </c>
      <c r="E256" s="11" t="s">
        <v>30</v>
      </c>
      <c r="F256" s="15">
        <v>57163.0</v>
      </c>
      <c r="G256" s="11" t="s">
        <v>31</v>
      </c>
      <c r="H256" s="13" t="s">
        <v>32</v>
      </c>
      <c r="I256" s="11">
        <v>-7.5621787</v>
      </c>
      <c r="J256" s="13">
        <v>110.7471332</v>
      </c>
      <c r="K256" s="16" t="s">
        <v>2474</v>
      </c>
      <c r="L256" s="8" t="str">
        <f t="shared" si="1"/>
        <v/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3" t="s">
        <v>44</v>
      </c>
    </row>
    <row r="257">
      <c r="A257" s="13" t="s">
        <v>465</v>
      </c>
      <c r="B257" s="14" t="s">
        <v>2475</v>
      </c>
      <c r="C257" s="11" t="s">
        <v>1712</v>
      </c>
      <c r="D257" s="13" t="s">
        <v>1451</v>
      </c>
      <c r="E257" s="11" t="s">
        <v>30</v>
      </c>
      <c r="F257" s="15">
        <v>57164.0</v>
      </c>
      <c r="G257" s="11" t="s">
        <v>31</v>
      </c>
      <c r="H257" s="13" t="s">
        <v>32</v>
      </c>
      <c r="I257" s="11">
        <v>-7.5494567</v>
      </c>
      <c r="J257" s="13">
        <v>110.7471287</v>
      </c>
      <c r="K257" s="16" t="s">
        <v>2476</v>
      </c>
      <c r="L257" s="8" t="str">
        <f t="shared" si="1"/>
        <v/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3" t="s">
        <v>44</v>
      </c>
    </row>
    <row r="258">
      <c r="A258" s="13" t="s">
        <v>465</v>
      </c>
      <c r="B258" s="14" t="s">
        <v>2477</v>
      </c>
      <c r="C258" s="11" t="s">
        <v>2478</v>
      </c>
      <c r="D258" s="13" t="s">
        <v>1520</v>
      </c>
      <c r="E258" s="11" t="s">
        <v>30</v>
      </c>
      <c r="F258" s="15">
        <v>57164.0</v>
      </c>
      <c r="G258" s="11" t="s">
        <v>31</v>
      </c>
      <c r="H258" s="13" t="s">
        <v>32</v>
      </c>
      <c r="I258" s="11">
        <v>-7.5485723</v>
      </c>
      <c r="J258" s="13">
        <v>110.7512628</v>
      </c>
      <c r="K258" s="16" t="s">
        <v>2479</v>
      </c>
      <c r="L258" s="8" t="str">
        <f t="shared" si="1"/>
        <v/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3" t="s">
        <v>44</v>
      </c>
    </row>
    <row r="259">
      <c r="A259" s="13" t="s">
        <v>465</v>
      </c>
      <c r="B259" s="14" t="s">
        <v>2480</v>
      </c>
      <c r="C259" s="11" t="s">
        <v>2481</v>
      </c>
      <c r="D259" s="13" t="s">
        <v>1520</v>
      </c>
      <c r="E259" s="11" t="s">
        <v>30</v>
      </c>
      <c r="F259" s="15">
        <v>57164.0</v>
      </c>
      <c r="G259" s="11" t="s">
        <v>31</v>
      </c>
      <c r="H259" s="13" t="s">
        <v>32</v>
      </c>
      <c r="I259" s="11">
        <v>-7.5476696</v>
      </c>
      <c r="J259" s="13">
        <v>110.7508939</v>
      </c>
      <c r="K259" s="16" t="s">
        <v>2482</v>
      </c>
      <c r="L259" s="8">
        <f t="shared" si="1"/>
        <v>9000000</v>
      </c>
      <c r="M259" s="8">
        <f>900000000/100</f>
        <v>9000000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9" t="s">
        <v>2483</v>
      </c>
    </row>
    <row r="260">
      <c r="A260" s="13" t="s">
        <v>465</v>
      </c>
      <c r="B260" s="14" t="s">
        <v>2484</v>
      </c>
      <c r="C260" s="11" t="s">
        <v>2485</v>
      </c>
      <c r="D260" s="13" t="s">
        <v>2486</v>
      </c>
      <c r="E260" s="11" t="s">
        <v>30</v>
      </c>
      <c r="F260" s="15">
        <v>57164.0</v>
      </c>
      <c r="G260" s="11" t="s">
        <v>31</v>
      </c>
      <c r="H260" s="13" t="s">
        <v>32</v>
      </c>
      <c r="I260" s="11">
        <v>-7.5415848</v>
      </c>
      <c r="J260" s="13">
        <v>110.7474656</v>
      </c>
      <c r="K260" s="16" t="s">
        <v>2487</v>
      </c>
      <c r="L260" s="8">
        <f t="shared" si="1"/>
        <v>5747126.437</v>
      </c>
      <c r="M260" s="8">
        <f>500000000/87</f>
        <v>5747126.437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9" t="s">
        <v>2488</v>
      </c>
    </row>
    <row r="261">
      <c r="A261" s="13" t="s">
        <v>465</v>
      </c>
      <c r="B261" s="14" t="s">
        <v>2489</v>
      </c>
      <c r="C261" s="11" t="s">
        <v>2490</v>
      </c>
      <c r="D261" s="13" t="s">
        <v>2067</v>
      </c>
      <c r="E261" s="11" t="s">
        <v>30</v>
      </c>
      <c r="F261" s="15">
        <v>57165.0</v>
      </c>
      <c r="G261" s="11" t="s">
        <v>31</v>
      </c>
      <c r="H261" s="13" t="s">
        <v>32</v>
      </c>
      <c r="I261" s="11">
        <v>-7.5441032</v>
      </c>
      <c r="J261" s="13">
        <v>110.7427794</v>
      </c>
      <c r="K261" s="16" t="s">
        <v>2491</v>
      </c>
      <c r="L261" s="8">
        <f t="shared" si="1"/>
        <v>4508196.721</v>
      </c>
      <c r="M261" s="8">
        <f>550000000/122</f>
        <v>4508196.721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9" t="s">
        <v>2492</v>
      </c>
    </row>
    <row r="262">
      <c r="A262" s="13" t="s">
        <v>465</v>
      </c>
      <c r="B262" s="14" t="s">
        <v>2493</v>
      </c>
      <c r="C262" s="11" t="s">
        <v>2494</v>
      </c>
      <c r="D262" s="13" t="s">
        <v>2051</v>
      </c>
      <c r="E262" s="11" t="s">
        <v>30</v>
      </c>
      <c r="F262" s="15">
        <v>57165.0</v>
      </c>
      <c r="G262" s="11" t="s">
        <v>31</v>
      </c>
      <c r="H262" s="13" t="s">
        <v>32</v>
      </c>
      <c r="I262" s="11">
        <v>-7.5474801</v>
      </c>
      <c r="J262" s="13">
        <v>110.738363</v>
      </c>
      <c r="K262" s="16" t="s">
        <v>2495</v>
      </c>
      <c r="L262" s="8" t="str">
        <f t="shared" si="1"/>
        <v/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3" t="s">
        <v>44</v>
      </c>
    </row>
    <row r="263">
      <c r="A263" s="13" t="s">
        <v>465</v>
      </c>
      <c r="B263" s="14" t="s">
        <v>2496</v>
      </c>
      <c r="C263" s="11" t="s">
        <v>2050</v>
      </c>
      <c r="D263" s="13" t="s">
        <v>2051</v>
      </c>
      <c r="E263" s="11" t="s">
        <v>30</v>
      </c>
      <c r="F263" s="15">
        <v>57165.0</v>
      </c>
      <c r="G263" s="11" t="s">
        <v>31</v>
      </c>
      <c r="H263" s="18">
        <v>8.57E10</v>
      </c>
      <c r="I263" s="11">
        <v>-7.5435289</v>
      </c>
      <c r="J263" s="13">
        <v>110.7372787</v>
      </c>
      <c r="K263" s="16" t="s">
        <v>2497</v>
      </c>
      <c r="L263" s="8">
        <f t="shared" si="1"/>
        <v>2222222.222</v>
      </c>
      <c r="M263" s="8">
        <f>160000000/72</f>
        <v>2222222.222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9" t="s">
        <v>2498</v>
      </c>
    </row>
    <row r="264">
      <c r="A264" s="13" t="s">
        <v>465</v>
      </c>
      <c r="B264" s="14" t="s">
        <v>2499</v>
      </c>
      <c r="C264" s="11" t="s">
        <v>2500</v>
      </c>
      <c r="D264" s="13" t="s">
        <v>1728</v>
      </c>
      <c r="E264" s="11" t="s">
        <v>30</v>
      </c>
      <c r="F264" s="15">
        <v>57165.0</v>
      </c>
      <c r="G264" s="11" t="s">
        <v>31</v>
      </c>
      <c r="H264" s="18">
        <v>8.12E10</v>
      </c>
      <c r="I264" s="11">
        <v>-7.5495607</v>
      </c>
      <c r="J264" s="13">
        <v>110.7442018</v>
      </c>
      <c r="K264" s="16" t="s">
        <v>2501</v>
      </c>
      <c r="L264" s="8" t="str">
        <f t="shared" si="1"/>
        <v/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3" t="s">
        <v>44</v>
      </c>
    </row>
    <row r="265">
      <c r="A265" s="13" t="s">
        <v>465</v>
      </c>
      <c r="B265" s="14" t="s">
        <v>2502</v>
      </c>
      <c r="C265" s="11" t="s">
        <v>2503</v>
      </c>
      <c r="D265" s="13" t="s">
        <v>2067</v>
      </c>
      <c r="E265" s="11" t="s">
        <v>30</v>
      </c>
      <c r="F265" s="15">
        <v>57165.0</v>
      </c>
      <c r="G265" s="11" t="s">
        <v>31</v>
      </c>
      <c r="H265" s="13" t="s">
        <v>32</v>
      </c>
      <c r="I265" s="11">
        <v>-7.5439464</v>
      </c>
      <c r="J265" s="13">
        <v>110.7429939</v>
      </c>
      <c r="K265" s="16" t="s">
        <v>2504</v>
      </c>
      <c r="L265" s="8" t="str">
        <f t="shared" si="1"/>
        <v/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3" t="s">
        <v>44</v>
      </c>
    </row>
    <row r="266">
      <c r="A266" s="13" t="s">
        <v>465</v>
      </c>
      <c r="B266" s="14" t="s">
        <v>2505</v>
      </c>
      <c r="C266" s="11" t="s">
        <v>2506</v>
      </c>
      <c r="D266" s="13" t="s">
        <v>2507</v>
      </c>
      <c r="E266" s="11" t="s">
        <v>30</v>
      </c>
      <c r="F266" s="15">
        <v>57166.0</v>
      </c>
      <c r="G266" s="11" t="s">
        <v>31</v>
      </c>
      <c r="H266" s="18">
        <v>8.52E10</v>
      </c>
      <c r="I266" s="11">
        <v>-7.5464369</v>
      </c>
      <c r="J266" s="13">
        <v>110.723135</v>
      </c>
      <c r="K266" s="16" t="s">
        <v>2508</v>
      </c>
      <c r="L266" s="8">
        <f t="shared" si="1"/>
        <v>4330882.353</v>
      </c>
      <c r="M266" s="8">
        <f>532000000/112</f>
        <v>4750000</v>
      </c>
      <c r="N266" s="8">
        <f>532000000/136</f>
        <v>3911764.706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9" t="s">
        <v>2509</v>
      </c>
    </row>
    <row r="267">
      <c r="A267" s="13" t="s">
        <v>465</v>
      </c>
      <c r="B267" s="14" t="s">
        <v>2510</v>
      </c>
      <c r="C267" s="11" t="s">
        <v>2511</v>
      </c>
      <c r="D267" s="13" t="s">
        <v>2512</v>
      </c>
      <c r="E267" s="11" t="s">
        <v>30</v>
      </c>
      <c r="F267" s="15">
        <v>57166.0</v>
      </c>
      <c r="G267" s="11" t="s">
        <v>31</v>
      </c>
      <c r="H267" s="13" t="s">
        <v>32</v>
      </c>
      <c r="I267" s="11">
        <v>-7.5465611</v>
      </c>
      <c r="J267" s="13">
        <v>110.7240397</v>
      </c>
      <c r="K267" s="16" t="s">
        <v>2513</v>
      </c>
      <c r="L267" s="8">
        <f t="shared" si="1"/>
        <v>4900000</v>
      </c>
      <c r="M267" s="8">
        <f>490000000/100</f>
        <v>4900000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9" t="s">
        <v>2514</v>
      </c>
    </row>
    <row r="268">
      <c r="A268" s="13" t="s">
        <v>465</v>
      </c>
      <c r="B268" s="14" t="s">
        <v>2515</v>
      </c>
      <c r="C268" s="11" t="s">
        <v>2516</v>
      </c>
      <c r="D268" s="13" t="s">
        <v>1441</v>
      </c>
      <c r="E268" s="11" t="s">
        <v>30</v>
      </c>
      <c r="F268" s="15">
        <v>57166.0</v>
      </c>
      <c r="G268" s="11" t="s">
        <v>31</v>
      </c>
      <c r="H268" s="13" t="s">
        <v>32</v>
      </c>
      <c r="I268" s="11">
        <v>-7.542756</v>
      </c>
      <c r="J268" s="13">
        <v>110.7232139</v>
      </c>
      <c r="K268" s="16" t="s">
        <v>2517</v>
      </c>
      <c r="L268" s="8" t="str">
        <f t="shared" si="1"/>
        <v/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3" t="s">
        <v>44</v>
      </c>
    </row>
    <row r="269">
      <c r="A269" s="13" t="s">
        <v>465</v>
      </c>
      <c r="B269" s="14" t="s">
        <v>2518</v>
      </c>
      <c r="C269" s="11" t="s">
        <v>2519</v>
      </c>
      <c r="D269" s="13" t="s">
        <v>2520</v>
      </c>
      <c r="E269" s="11" t="s">
        <v>30</v>
      </c>
      <c r="F269" s="15">
        <v>57168.0</v>
      </c>
      <c r="G269" s="11" t="s">
        <v>31</v>
      </c>
      <c r="H269" s="13" t="s">
        <v>32</v>
      </c>
      <c r="I269" s="11">
        <v>-7.5649387</v>
      </c>
      <c r="J269" s="13">
        <v>110.7281195</v>
      </c>
      <c r="K269" s="16" t="s">
        <v>2521</v>
      </c>
      <c r="L269" s="8" t="str">
        <f t="shared" si="1"/>
        <v/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3" t="s">
        <v>44</v>
      </c>
    </row>
    <row r="270">
      <c r="A270" s="13" t="s">
        <v>465</v>
      </c>
      <c r="B270" s="14" t="s">
        <v>2522</v>
      </c>
      <c r="C270" s="11" t="s">
        <v>2523</v>
      </c>
      <c r="D270" s="13" t="s">
        <v>1470</v>
      </c>
      <c r="E270" s="11" t="s">
        <v>30</v>
      </c>
      <c r="F270" s="13" t="s">
        <v>32</v>
      </c>
      <c r="G270" s="11" t="s">
        <v>31</v>
      </c>
      <c r="H270" s="18">
        <v>8.21E10</v>
      </c>
      <c r="I270" s="11">
        <v>-7.5634699</v>
      </c>
      <c r="J270" s="13">
        <v>110.731677</v>
      </c>
      <c r="K270" s="16" t="s">
        <v>2524</v>
      </c>
      <c r="L270" s="8" t="str">
        <f t="shared" si="1"/>
        <v/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3" t="s">
        <v>44</v>
      </c>
    </row>
    <row r="271">
      <c r="A271" s="13" t="s">
        <v>465</v>
      </c>
      <c r="B271" s="14" t="s">
        <v>2525</v>
      </c>
      <c r="C271" s="11" t="s">
        <v>2526</v>
      </c>
      <c r="D271" s="13" t="s">
        <v>2527</v>
      </c>
      <c r="E271" s="11" t="s">
        <v>30</v>
      </c>
      <c r="F271" s="15">
        <v>57169.0</v>
      </c>
      <c r="G271" s="11" t="s">
        <v>31</v>
      </c>
      <c r="H271" s="13" t="s">
        <v>32</v>
      </c>
      <c r="I271" s="11">
        <v>-7.5703771</v>
      </c>
      <c r="J271" s="13">
        <v>110.760709</v>
      </c>
      <c r="K271" s="16" t="s">
        <v>2528</v>
      </c>
      <c r="L271" s="8" t="str">
        <f t="shared" si="1"/>
        <v/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3" t="s">
        <v>44</v>
      </c>
    </row>
    <row r="272">
      <c r="A272" s="13" t="s">
        <v>465</v>
      </c>
      <c r="B272" s="14" t="s">
        <v>2529</v>
      </c>
      <c r="C272" s="11" t="s">
        <v>2530</v>
      </c>
      <c r="D272" s="13" t="s">
        <v>1503</v>
      </c>
      <c r="E272" s="11" t="s">
        <v>30</v>
      </c>
      <c r="F272" s="15">
        <v>57169.0</v>
      </c>
      <c r="G272" s="11" t="s">
        <v>31</v>
      </c>
      <c r="H272" s="18">
        <v>8.58E10</v>
      </c>
      <c r="I272" s="11">
        <v>-7.5660138</v>
      </c>
      <c r="J272" s="13">
        <v>110.7601777</v>
      </c>
      <c r="K272" s="16" t="s">
        <v>2531</v>
      </c>
      <c r="L272" s="8" t="str">
        <f t="shared" si="1"/>
        <v/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3" t="s">
        <v>44</v>
      </c>
    </row>
    <row r="273">
      <c r="A273" s="13" t="s">
        <v>465</v>
      </c>
      <c r="B273" s="14" t="s">
        <v>2532</v>
      </c>
      <c r="C273" s="11" t="s">
        <v>2533</v>
      </c>
      <c r="D273" s="13" t="s">
        <v>2534</v>
      </c>
      <c r="E273" s="11" t="s">
        <v>30</v>
      </c>
      <c r="F273" s="15">
        <v>57169.0</v>
      </c>
      <c r="G273" s="11" t="s">
        <v>31</v>
      </c>
      <c r="H273" s="18">
        <v>8.12E10</v>
      </c>
      <c r="I273" s="11">
        <v>-7.5743349</v>
      </c>
      <c r="J273" s="13">
        <v>110.7452315</v>
      </c>
      <c r="K273" s="16" t="s">
        <v>2535</v>
      </c>
      <c r="L273" s="8">
        <f t="shared" si="1"/>
        <v>5252525.253</v>
      </c>
      <c r="M273" s="8">
        <f>520000000/99</f>
        <v>5252525.253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9" t="s">
        <v>2536</v>
      </c>
    </row>
    <row r="274">
      <c r="A274" s="13" t="s">
        <v>465</v>
      </c>
      <c r="B274" s="14" t="s">
        <v>2537</v>
      </c>
      <c r="C274" s="11" t="s">
        <v>2538</v>
      </c>
      <c r="D274" s="13" t="s">
        <v>1773</v>
      </c>
      <c r="E274" s="11" t="s">
        <v>30</v>
      </c>
      <c r="F274" s="15">
        <v>57169.0</v>
      </c>
      <c r="G274" s="11" t="s">
        <v>31</v>
      </c>
      <c r="H274" s="13" t="s">
        <v>32</v>
      </c>
      <c r="I274" s="11">
        <v>-7.5702084</v>
      </c>
      <c r="J274" s="13">
        <v>110.7610929</v>
      </c>
      <c r="K274" s="16" t="s">
        <v>2539</v>
      </c>
      <c r="L274" s="8" t="str">
        <f t="shared" si="1"/>
        <v/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3" t="s">
        <v>44</v>
      </c>
    </row>
    <row r="275">
      <c r="A275" s="13" t="s">
        <v>465</v>
      </c>
      <c r="B275" s="14" t="s">
        <v>2540</v>
      </c>
      <c r="C275" s="11" t="s">
        <v>2541</v>
      </c>
      <c r="D275" s="13" t="s">
        <v>1773</v>
      </c>
      <c r="E275" s="11" t="s">
        <v>30</v>
      </c>
      <c r="F275" s="15">
        <v>57169.0</v>
      </c>
      <c r="G275" s="11" t="s">
        <v>31</v>
      </c>
      <c r="H275" s="13" t="s">
        <v>32</v>
      </c>
      <c r="I275" s="11">
        <v>-7.5673342</v>
      </c>
      <c r="J275" s="13">
        <v>110.7614377</v>
      </c>
      <c r="K275" s="16" t="s">
        <v>2542</v>
      </c>
      <c r="L275" s="8" t="str">
        <f t="shared" si="1"/>
        <v/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3" t="s">
        <v>44</v>
      </c>
    </row>
    <row r="276">
      <c r="A276" s="13" t="s">
        <v>465</v>
      </c>
      <c r="B276" s="14" t="s">
        <v>2543</v>
      </c>
      <c r="C276" s="11" t="s">
        <v>2544</v>
      </c>
      <c r="D276" s="13" t="s">
        <v>2545</v>
      </c>
      <c r="E276" s="11" t="s">
        <v>30</v>
      </c>
      <c r="F276" s="15">
        <v>57169.0</v>
      </c>
      <c r="G276" s="11" t="s">
        <v>31</v>
      </c>
      <c r="H276" s="18">
        <v>2.72E9</v>
      </c>
      <c r="I276" s="11">
        <v>-7.5524948</v>
      </c>
      <c r="J276" s="13">
        <v>110.7580072</v>
      </c>
      <c r="K276" s="16" t="s">
        <v>2546</v>
      </c>
      <c r="L276" s="8" t="str">
        <f t="shared" si="1"/>
        <v/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3" t="s">
        <v>44</v>
      </c>
    </row>
    <row r="277">
      <c r="A277" s="13" t="s">
        <v>465</v>
      </c>
      <c r="B277" s="14" t="s">
        <v>2547</v>
      </c>
      <c r="C277" s="11" t="s">
        <v>2548</v>
      </c>
      <c r="D277" s="13" t="s">
        <v>1773</v>
      </c>
      <c r="E277" s="11" t="s">
        <v>30</v>
      </c>
      <c r="F277" s="15">
        <v>57169.0</v>
      </c>
      <c r="G277" s="11" t="s">
        <v>31</v>
      </c>
      <c r="H277" s="18">
        <v>8.2E10</v>
      </c>
      <c r="I277" s="11">
        <v>-7.5663167</v>
      </c>
      <c r="J277" s="13">
        <v>110.761918</v>
      </c>
      <c r="K277" s="16" t="s">
        <v>2549</v>
      </c>
      <c r="L277" s="8">
        <f t="shared" si="1"/>
        <v>6250000</v>
      </c>
      <c r="M277" s="8">
        <f>450000000/72</f>
        <v>6250000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9" t="s">
        <v>2550</v>
      </c>
    </row>
    <row r="278">
      <c r="A278" s="13" t="s">
        <v>465</v>
      </c>
      <c r="B278" s="14" t="s">
        <v>2551</v>
      </c>
      <c r="C278" s="11" t="s">
        <v>2552</v>
      </c>
      <c r="D278" s="13" t="s">
        <v>1773</v>
      </c>
      <c r="E278" s="11" t="s">
        <v>30</v>
      </c>
      <c r="F278" s="15">
        <v>57514.0</v>
      </c>
      <c r="G278" s="11" t="s">
        <v>31</v>
      </c>
      <c r="H278" s="18">
        <v>8.54E10</v>
      </c>
      <c r="I278" s="11">
        <v>-7.5675912</v>
      </c>
      <c r="J278" s="13">
        <v>110.7612584</v>
      </c>
      <c r="K278" s="16" t="s">
        <v>2553</v>
      </c>
      <c r="L278" s="8">
        <f t="shared" si="1"/>
        <v>5500000</v>
      </c>
      <c r="M278" s="8">
        <f>550000000/100</f>
        <v>5500000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9" t="s">
        <v>2554</v>
      </c>
    </row>
    <row r="279">
      <c r="A279" s="13" t="s">
        <v>465</v>
      </c>
      <c r="B279" s="14" t="s">
        <v>2555</v>
      </c>
      <c r="C279" s="11" t="s">
        <v>2556</v>
      </c>
      <c r="D279" s="13" t="s">
        <v>2557</v>
      </c>
      <c r="E279" s="11" t="s">
        <v>30</v>
      </c>
      <c r="F279" s="15">
        <v>57554.0</v>
      </c>
      <c r="G279" s="11" t="s">
        <v>31</v>
      </c>
      <c r="H279" s="18">
        <v>2.72E9</v>
      </c>
      <c r="I279" s="11">
        <v>-7.6111328</v>
      </c>
      <c r="J279" s="13">
        <v>110.8931593</v>
      </c>
      <c r="K279" s="16" t="s">
        <v>2558</v>
      </c>
      <c r="L279" s="8" t="str">
        <f t="shared" si="1"/>
        <v/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3" t="s">
        <v>44</v>
      </c>
    </row>
    <row r="280">
      <c r="A280" s="13" t="s">
        <v>465</v>
      </c>
      <c r="B280" s="14" t="s">
        <v>2559</v>
      </c>
      <c r="C280" s="11" t="s">
        <v>2560</v>
      </c>
      <c r="D280" s="13" t="s">
        <v>2561</v>
      </c>
      <c r="E280" s="11" t="s">
        <v>30</v>
      </c>
      <c r="F280" s="15">
        <v>57554.0</v>
      </c>
      <c r="G280" s="11" t="s">
        <v>31</v>
      </c>
      <c r="H280" s="13" t="s">
        <v>32</v>
      </c>
      <c r="I280" s="11">
        <v>-7.58026</v>
      </c>
      <c r="J280" s="13">
        <v>110.8911291</v>
      </c>
      <c r="K280" s="16" t="s">
        <v>2562</v>
      </c>
      <c r="L280" s="8">
        <f t="shared" si="1"/>
        <v>4166666.667</v>
      </c>
      <c r="M280" s="8">
        <f>500000000/120</f>
        <v>4166666.667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9" t="s">
        <v>2563</v>
      </c>
    </row>
    <row r="281">
      <c r="A281" s="13" t="s">
        <v>465</v>
      </c>
      <c r="B281" s="14" t="s">
        <v>2564</v>
      </c>
      <c r="C281" s="11" t="s">
        <v>2565</v>
      </c>
      <c r="D281" s="13" t="s">
        <v>2566</v>
      </c>
      <c r="E281" s="11" t="s">
        <v>30</v>
      </c>
      <c r="F281" s="15">
        <v>57571.0</v>
      </c>
      <c r="G281" s="11" t="s">
        <v>31</v>
      </c>
      <c r="H281" s="13" t="s">
        <v>32</v>
      </c>
      <c r="I281" s="11">
        <v>-7.7317618</v>
      </c>
      <c r="J281" s="13">
        <v>110.868242</v>
      </c>
      <c r="K281" s="16" t="s">
        <v>2567</v>
      </c>
      <c r="L281" s="8" t="str">
        <f t="shared" si="1"/>
        <v/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3" t="s">
        <v>44</v>
      </c>
    </row>
    <row r="282">
      <c r="A282" s="13" t="s">
        <v>465</v>
      </c>
      <c r="B282" s="14" t="s">
        <v>2568</v>
      </c>
      <c r="C282" s="11" t="s">
        <v>2569</v>
      </c>
      <c r="D282" s="13" t="s">
        <v>2242</v>
      </c>
      <c r="E282" s="11" t="s">
        <v>30</v>
      </c>
      <c r="F282" s="15">
        <v>57571.0</v>
      </c>
      <c r="G282" s="11" t="s">
        <v>31</v>
      </c>
      <c r="H282" s="13" t="s">
        <v>32</v>
      </c>
      <c r="I282" s="11">
        <v>-7.7411658</v>
      </c>
      <c r="J282" s="13">
        <v>110.8747223</v>
      </c>
      <c r="K282" s="16" t="s">
        <v>2570</v>
      </c>
      <c r="L282" s="8" t="str">
        <f t="shared" si="1"/>
        <v/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3" t="s">
        <v>44</v>
      </c>
    </row>
    <row r="283">
      <c r="A283" s="13" t="s">
        <v>465</v>
      </c>
      <c r="B283" s="14" t="s">
        <v>2571</v>
      </c>
      <c r="C283" s="11" t="s">
        <v>2323</v>
      </c>
      <c r="D283" s="13" t="s">
        <v>2324</v>
      </c>
      <c r="E283" s="11" t="s">
        <v>30</v>
      </c>
      <c r="F283" s="15">
        <v>57555.0</v>
      </c>
      <c r="G283" s="11" t="s">
        <v>31</v>
      </c>
      <c r="H283" s="13" t="s">
        <v>32</v>
      </c>
      <c r="I283" s="11">
        <v>-7.6311928</v>
      </c>
      <c r="J283" s="13">
        <v>110.9072255</v>
      </c>
      <c r="K283" s="16" t="s">
        <v>2572</v>
      </c>
      <c r="L283" s="8" t="str">
        <f t="shared" si="1"/>
        <v/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3" t="s">
        <v>44</v>
      </c>
    </row>
    <row r="284">
      <c r="A284" s="13" t="s">
        <v>465</v>
      </c>
      <c r="B284" s="14" t="s">
        <v>2573</v>
      </c>
      <c r="C284" s="11" t="s">
        <v>2574</v>
      </c>
      <c r="D284" s="13" t="s">
        <v>2575</v>
      </c>
      <c r="E284" s="11" t="s">
        <v>30</v>
      </c>
      <c r="F284" s="15">
        <v>57555.0</v>
      </c>
      <c r="G284" s="11" t="s">
        <v>31</v>
      </c>
      <c r="H284" s="18">
        <v>8.59E10</v>
      </c>
      <c r="I284" s="11">
        <v>-7.6141633</v>
      </c>
      <c r="J284" s="13">
        <v>110.8891793</v>
      </c>
      <c r="K284" s="16" t="s">
        <v>2576</v>
      </c>
      <c r="L284" s="8" t="str">
        <f t="shared" si="1"/>
        <v/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3" t="s">
        <v>44</v>
      </c>
    </row>
    <row r="285">
      <c r="A285" s="13" t="s">
        <v>465</v>
      </c>
      <c r="B285" s="14" t="s">
        <v>2577</v>
      </c>
      <c r="C285" s="11" t="s">
        <v>2578</v>
      </c>
      <c r="D285" s="13" t="s">
        <v>2579</v>
      </c>
      <c r="E285" s="11" t="s">
        <v>30</v>
      </c>
      <c r="F285" s="15">
        <v>57512.0</v>
      </c>
      <c r="G285" s="11" t="s">
        <v>31</v>
      </c>
      <c r="H285" s="13" t="s">
        <v>32</v>
      </c>
      <c r="I285" s="11">
        <v>-7.6740809</v>
      </c>
      <c r="J285" s="13">
        <v>110.8363664</v>
      </c>
      <c r="K285" s="16" t="s">
        <v>2580</v>
      </c>
      <c r="L285" s="8" t="str">
        <f t="shared" si="1"/>
        <v/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3" t="s">
        <v>44</v>
      </c>
    </row>
    <row r="286">
      <c r="A286" s="13" t="s">
        <v>465</v>
      </c>
      <c r="B286" s="14" t="s">
        <v>2581</v>
      </c>
      <c r="C286" s="11" t="s">
        <v>2582</v>
      </c>
      <c r="D286" s="13" t="s">
        <v>1868</v>
      </c>
      <c r="E286" s="11" t="s">
        <v>30</v>
      </c>
      <c r="F286" s="15">
        <v>57512.0</v>
      </c>
      <c r="G286" s="11" t="s">
        <v>31</v>
      </c>
      <c r="H286" s="18">
        <v>8.12E10</v>
      </c>
      <c r="I286" s="11">
        <v>-7.6810372</v>
      </c>
      <c r="J286" s="13">
        <v>110.8264357</v>
      </c>
      <c r="K286" s="16" t="s">
        <v>2583</v>
      </c>
      <c r="L286" s="8">
        <f t="shared" si="1"/>
        <v>2974683.544</v>
      </c>
      <c r="M286" s="8">
        <f>235000000/79</f>
        <v>2974683.544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9" t="s">
        <v>2584</v>
      </c>
    </row>
    <row r="287">
      <c r="A287" s="13" t="s">
        <v>465</v>
      </c>
      <c r="B287" s="14" t="s">
        <v>2585</v>
      </c>
      <c r="C287" s="11" t="s">
        <v>2586</v>
      </c>
      <c r="D287" s="13" t="s">
        <v>2587</v>
      </c>
      <c r="E287" s="11" t="s">
        <v>30</v>
      </c>
      <c r="F287" s="15">
        <v>57512.0</v>
      </c>
      <c r="G287" s="11" t="s">
        <v>31</v>
      </c>
      <c r="H287" s="13" t="s">
        <v>32</v>
      </c>
      <c r="I287" s="11">
        <v>-7.6732443</v>
      </c>
      <c r="J287" s="13">
        <v>110.8336658</v>
      </c>
      <c r="K287" s="16" t="s">
        <v>2588</v>
      </c>
      <c r="L287" s="8" t="str">
        <f t="shared" si="1"/>
        <v/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3" t="s">
        <v>44</v>
      </c>
    </row>
    <row r="288">
      <c r="A288" s="13" t="s">
        <v>465</v>
      </c>
      <c r="B288" s="14" t="s">
        <v>2589</v>
      </c>
      <c r="C288" s="11" t="s">
        <v>2590</v>
      </c>
      <c r="D288" s="13" t="s">
        <v>2591</v>
      </c>
      <c r="E288" s="11" t="s">
        <v>30</v>
      </c>
      <c r="F288" s="15">
        <v>57512.0</v>
      </c>
      <c r="G288" s="11" t="s">
        <v>31</v>
      </c>
      <c r="H288" s="18">
        <v>8.57E10</v>
      </c>
      <c r="I288" s="11">
        <v>-7.6810615</v>
      </c>
      <c r="J288" s="13">
        <v>110.8240421</v>
      </c>
      <c r="K288" s="16" t="s">
        <v>2592</v>
      </c>
      <c r="L288" s="8" t="str">
        <f t="shared" si="1"/>
        <v/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3" t="s">
        <v>44</v>
      </c>
    </row>
    <row r="289">
      <c r="A289" s="13" t="s">
        <v>465</v>
      </c>
      <c r="B289" s="14" t="s">
        <v>2593</v>
      </c>
      <c r="C289" s="11" t="s">
        <v>2594</v>
      </c>
      <c r="D289" s="13" t="s">
        <v>1868</v>
      </c>
      <c r="E289" s="11" t="s">
        <v>30</v>
      </c>
      <c r="F289" s="15">
        <v>57512.0</v>
      </c>
      <c r="G289" s="11" t="s">
        <v>31</v>
      </c>
      <c r="H289" s="18">
        <v>8.22E10</v>
      </c>
      <c r="I289" s="11">
        <v>-7.672728</v>
      </c>
      <c r="J289" s="13">
        <v>110.8344682</v>
      </c>
      <c r="K289" s="16" t="s">
        <v>2595</v>
      </c>
      <c r="L289" s="8" t="str">
        <f t="shared" si="1"/>
        <v/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3" t="s">
        <v>44</v>
      </c>
    </row>
    <row r="290">
      <c r="A290" s="13" t="s">
        <v>465</v>
      </c>
      <c r="B290" s="14" t="s">
        <v>2596</v>
      </c>
      <c r="C290" s="11" t="s">
        <v>2597</v>
      </c>
      <c r="D290" s="13" t="s">
        <v>2598</v>
      </c>
      <c r="E290" s="11" t="s">
        <v>30</v>
      </c>
      <c r="F290" s="15">
        <v>57511.0</v>
      </c>
      <c r="G290" s="11" t="s">
        <v>31</v>
      </c>
      <c r="H290" s="13" t="s">
        <v>32</v>
      </c>
      <c r="I290" s="11">
        <v>-7.6830639</v>
      </c>
      <c r="J290" s="13">
        <v>110.8307906</v>
      </c>
      <c r="K290" s="16" t="s">
        <v>2599</v>
      </c>
      <c r="L290" s="8" t="str">
        <f t="shared" si="1"/>
        <v/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3" t="s">
        <v>44</v>
      </c>
    </row>
    <row r="291">
      <c r="A291" s="13" t="s">
        <v>465</v>
      </c>
      <c r="B291" s="14" t="s">
        <v>2600</v>
      </c>
      <c r="C291" s="11" t="s">
        <v>2601</v>
      </c>
      <c r="D291" s="13" t="s">
        <v>2602</v>
      </c>
      <c r="E291" s="11" t="s">
        <v>30</v>
      </c>
      <c r="F291" s="15">
        <v>57512.0</v>
      </c>
      <c r="G291" s="11" t="s">
        <v>31</v>
      </c>
      <c r="H291" s="13" t="s">
        <v>32</v>
      </c>
      <c r="I291" s="11">
        <v>-7.6813636</v>
      </c>
      <c r="J291" s="13">
        <v>110.8205093</v>
      </c>
      <c r="K291" s="16" t="s">
        <v>2603</v>
      </c>
      <c r="L291" s="8" t="str">
        <f t="shared" si="1"/>
        <v/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3" t="s">
        <v>44</v>
      </c>
    </row>
    <row r="292">
      <c r="A292" s="13" t="s">
        <v>465</v>
      </c>
      <c r="B292" s="14" t="s">
        <v>2604</v>
      </c>
      <c r="C292" s="11" t="s">
        <v>2605</v>
      </c>
      <c r="D292" s="13" t="s">
        <v>2606</v>
      </c>
      <c r="E292" s="11" t="s">
        <v>30</v>
      </c>
      <c r="F292" s="15">
        <v>57514.0</v>
      </c>
      <c r="G292" s="11" t="s">
        <v>31</v>
      </c>
      <c r="H292" s="18">
        <v>8.12E9</v>
      </c>
      <c r="I292" s="11">
        <v>-7.6912788</v>
      </c>
      <c r="J292" s="13">
        <v>110.8510822</v>
      </c>
      <c r="K292" s="16" t="s">
        <v>2607</v>
      </c>
      <c r="L292" s="8" t="str">
        <f t="shared" si="1"/>
        <v/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3" t="s">
        <v>44</v>
      </c>
    </row>
    <row r="293">
      <c r="A293" s="13" t="s">
        <v>465</v>
      </c>
      <c r="B293" s="14" t="s">
        <v>2608</v>
      </c>
      <c r="C293" s="11" t="s">
        <v>2609</v>
      </c>
      <c r="D293" s="13" t="s">
        <v>2606</v>
      </c>
      <c r="E293" s="11" t="s">
        <v>30</v>
      </c>
      <c r="F293" s="15">
        <v>57514.0</v>
      </c>
      <c r="G293" s="11" t="s">
        <v>31</v>
      </c>
      <c r="H293" s="18">
        <v>8.11E9</v>
      </c>
      <c r="I293" s="11">
        <v>-7.6903557</v>
      </c>
      <c r="J293" s="13">
        <v>110.8526194</v>
      </c>
      <c r="K293" s="16" t="s">
        <v>2610</v>
      </c>
      <c r="L293" s="8" t="str">
        <f t="shared" si="1"/>
        <v/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3" t="s">
        <v>44</v>
      </c>
    </row>
    <row r="294">
      <c r="A294" s="13" t="s">
        <v>465</v>
      </c>
      <c r="B294" s="14" t="s">
        <v>2611</v>
      </c>
      <c r="C294" s="11" t="s">
        <v>2612</v>
      </c>
      <c r="D294" s="13" t="s">
        <v>1470</v>
      </c>
      <c r="E294" s="11" t="s">
        <v>30</v>
      </c>
      <c r="F294" s="13" t="s">
        <v>32</v>
      </c>
      <c r="G294" s="11" t="s">
        <v>31</v>
      </c>
      <c r="H294" s="13" t="s">
        <v>32</v>
      </c>
      <c r="I294" s="11">
        <v>-7.7102823</v>
      </c>
      <c r="J294" s="13">
        <v>110.8450948</v>
      </c>
      <c r="K294" s="16" t="s">
        <v>2613</v>
      </c>
      <c r="L294" s="8" t="str">
        <f t="shared" si="1"/>
        <v/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3" t="s">
        <v>44</v>
      </c>
    </row>
    <row r="295">
      <c r="A295" s="13" t="s">
        <v>465</v>
      </c>
      <c r="B295" s="14" t="s">
        <v>2614</v>
      </c>
      <c r="C295" s="11" t="s">
        <v>2615</v>
      </c>
      <c r="D295" s="13" t="s">
        <v>2616</v>
      </c>
      <c r="E295" s="11" t="s">
        <v>30</v>
      </c>
      <c r="F295" s="15">
        <v>57519.0</v>
      </c>
      <c r="G295" s="11" t="s">
        <v>31</v>
      </c>
      <c r="H295" s="18">
        <v>8.23E10</v>
      </c>
      <c r="I295" s="11">
        <v>-7.6840623</v>
      </c>
      <c r="J295" s="13">
        <v>110.8129628</v>
      </c>
      <c r="K295" s="16" t="s">
        <v>2617</v>
      </c>
      <c r="L295" s="8" t="str">
        <f t="shared" si="1"/>
        <v/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3" t="s">
        <v>44</v>
      </c>
    </row>
    <row r="296">
      <c r="A296" s="13" t="s">
        <v>465</v>
      </c>
      <c r="B296" s="14" t="s">
        <v>2618</v>
      </c>
      <c r="C296" s="11" t="s">
        <v>2619</v>
      </c>
      <c r="D296" s="13" t="s">
        <v>2620</v>
      </c>
      <c r="E296" s="11" t="s">
        <v>30</v>
      </c>
      <c r="F296" s="15">
        <v>57551.0</v>
      </c>
      <c r="G296" s="11" t="s">
        <v>31</v>
      </c>
      <c r="H296" s="18">
        <v>8.56E10</v>
      </c>
      <c r="I296" s="11">
        <v>-7.6905206</v>
      </c>
      <c r="J296" s="13">
        <v>110.8087106</v>
      </c>
      <c r="K296" s="16" t="s">
        <v>2621</v>
      </c>
      <c r="L296" s="8" t="str">
        <f t="shared" si="1"/>
        <v/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3" t="s">
        <v>44</v>
      </c>
    </row>
    <row r="297">
      <c r="A297" s="13" t="s">
        <v>465</v>
      </c>
      <c r="B297" s="14" t="s">
        <v>2622</v>
      </c>
      <c r="C297" s="11" t="s">
        <v>2623</v>
      </c>
      <c r="D297" s="13" t="s">
        <v>2624</v>
      </c>
      <c r="E297" s="11" t="s">
        <v>30</v>
      </c>
      <c r="F297" s="15">
        <v>57524.0</v>
      </c>
      <c r="G297" s="11" t="s">
        <v>31</v>
      </c>
      <c r="H297" s="13" t="s">
        <v>32</v>
      </c>
      <c r="I297" s="11">
        <v>-7.6662125</v>
      </c>
      <c r="J297" s="13">
        <v>110.7932656</v>
      </c>
      <c r="K297" s="16" t="s">
        <v>2625</v>
      </c>
      <c r="L297" s="8" t="str">
        <f t="shared" si="1"/>
        <v/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3" t="s">
        <v>44</v>
      </c>
    </row>
    <row r="298">
      <c r="A298" s="13" t="s">
        <v>465</v>
      </c>
      <c r="B298" s="14" t="s">
        <v>2626</v>
      </c>
      <c r="C298" s="11" t="s">
        <v>2627</v>
      </c>
      <c r="D298" s="13" t="s">
        <v>2628</v>
      </c>
      <c r="E298" s="11" t="s">
        <v>30</v>
      </c>
      <c r="F298" s="15">
        <v>57551.0</v>
      </c>
      <c r="G298" s="11" t="s">
        <v>31</v>
      </c>
      <c r="H298" s="13" t="s">
        <v>32</v>
      </c>
      <c r="I298" s="11">
        <v>-7.6641465</v>
      </c>
      <c r="J298" s="13">
        <v>110.7855859</v>
      </c>
      <c r="K298" s="16" t="s">
        <v>2629</v>
      </c>
      <c r="L298" s="8">
        <f t="shared" si="1"/>
        <v>2500000</v>
      </c>
      <c r="M298" s="8">
        <f>150000000/60</f>
        <v>2500000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9" t="s">
        <v>2630</v>
      </c>
    </row>
    <row r="299">
      <c r="A299" s="13" t="s">
        <v>465</v>
      </c>
      <c r="B299" s="14" t="s">
        <v>2631</v>
      </c>
      <c r="C299" s="11" t="s">
        <v>2632</v>
      </c>
      <c r="D299" s="13" t="s">
        <v>2633</v>
      </c>
      <c r="E299" s="11" t="s">
        <v>30</v>
      </c>
      <c r="F299" s="15">
        <v>57161.0</v>
      </c>
      <c r="G299" s="11" t="s">
        <v>31</v>
      </c>
      <c r="H299" s="13" t="s">
        <v>32</v>
      </c>
      <c r="I299" s="11">
        <v>-7.575305</v>
      </c>
      <c r="J299" s="13">
        <v>110.7814621</v>
      </c>
      <c r="K299" s="16" t="s">
        <v>2634</v>
      </c>
      <c r="L299" s="8" t="str">
        <f t="shared" si="1"/>
        <v/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3" t="s">
        <v>44</v>
      </c>
    </row>
    <row r="300">
      <c r="A300" s="13" t="s">
        <v>465</v>
      </c>
      <c r="B300" s="14" t="s">
        <v>2635</v>
      </c>
      <c r="C300" s="11" t="s">
        <v>2636</v>
      </c>
      <c r="D300" s="13" t="s">
        <v>2637</v>
      </c>
      <c r="E300" s="11" t="s">
        <v>30</v>
      </c>
      <c r="F300" s="15">
        <v>57169.0</v>
      </c>
      <c r="G300" s="11" t="s">
        <v>31</v>
      </c>
      <c r="H300" s="18">
        <v>8.15E10</v>
      </c>
      <c r="I300" s="11">
        <v>-7.568433</v>
      </c>
      <c r="J300" s="13">
        <v>110.7418314</v>
      </c>
      <c r="K300" s="16" t="s">
        <v>2638</v>
      </c>
      <c r="L300" s="8">
        <f t="shared" si="1"/>
        <v>5188679.245</v>
      </c>
      <c r="M300" s="8">
        <f>550000000/106</f>
        <v>5188679.245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9" t="s">
        <v>2639</v>
      </c>
    </row>
    <row r="301">
      <c r="A301" s="13" t="s">
        <v>465</v>
      </c>
      <c r="B301" s="14" t="s">
        <v>2640</v>
      </c>
      <c r="C301" s="11" t="s">
        <v>2526</v>
      </c>
      <c r="D301" s="13" t="s">
        <v>2527</v>
      </c>
      <c r="E301" s="11" t="s">
        <v>30</v>
      </c>
      <c r="F301" s="15">
        <v>57169.0</v>
      </c>
      <c r="G301" s="11" t="s">
        <v>31</v>
      </c>
      <c r="H301" s="13" t="s">
        <v>32</v>
      </c>
      <c r="I301" s="11">
        <v>-7.5675432</v>
      </c>
      <c r="J301" s="13">
        <v>110.7599296</v>
      </c>
      <c r="K301" s="16" t="s">
        <v>2641</v>
      </c>
      <c r="L301" s="8" t="str">
        <f t="shared" si="1"/>
        <v/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3" t="s">
        <v>44</v>
      </c>
    </row>
    <row r="302">
      <c r="A302" s="13" t="s">
        <v>465</v>
      </c>
      <c r="B302" s="14" t="s">
        <v>2642</v>
      </c>
      <c r="C302" s="11" t="s">
        <v>2643</v>
      </c>
      <c r="D302" s="13" t="s">
        <v>1989</v>
      </c>
      <c r="E302" s="11" t="s">
        <v>30</v>
      </c>
      <c r="F302" s="15">
        <v>57554.0</v>
      </c>
      <c r="G302" s="11" t="s">
        <v>31</v>
      </c>
      <c r="H302" s="13" t="s">
        <v>32</v>
      </c>
      <c r="I302" s="11">
        <v>-7.5965108</v>
      </c>
      <c r="J302" s="13">
        <v>110.8500061</v>
      </c>
      <c r="K302" s="16" t="s">
        <v>2644</v>
      </c>
      <c r="L302" s="8" t="str">
        <f t="shared" si="1"/>
        <v/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3" t="s">
        <v>44</v>
      </c>
    </row>
    <row r="303">
      <c r="A303" s="13" t="s">
        <v>465</v>
      </c>
      <c r="B303" s="14" t="s">
        <v>2645</v>
      </c>
      <c r="C303" s="11" t="s">
        <v>2646</v>
      </c>
      <c r="D303" s="13" t="s">
        <v>2647</v>
      </c>
      <c r="E303" s="11" t="s">
        <v>30</v>
      </c>
      <c r="F303" s="15">
        <v>57512.0</v>
      </c>
      <c r="G303" s="11" t="s">
        <v>31</v>
      </c>
      <c r="H303" s="13" t="s">
        <v>32</v>
      </c>
      <c r="I303" s="11">
        <v>-7.6767749</v>
      </c>
      <c r="J303" s="13">
        <v>110.8322762</v>
      </c>
      <c r="K303" s="16" t="s">
        <v>2648</v>
      </c>
      <c r="L303" s="8" t="str">
        <f t="shared" si="1"/>
        <v/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3" t="s">
        <v>44</v>
      </c>
    </row>
    <row r="304">
      <c r="A304" s="13" t="s">
        <v>465</v>
      </c>
      <c r="B304" s="14" t="s">
        <v>2649</v>
      </c>
      <c r="C304" s="11" t="s">
        <v>2650</v>
      </c>
      <c r="D304" s="13" t="s">
        <v>2651</v>
      </c>
      <c r="E304" s="11" t="s">
        <v>30</v>
      </c>
      <c r="F304" s="15">
        <v>57551.0</v>
      </c>
      <c r="G304" s="11" t="s">
        <v>31</v>
      </c>
      <c r="H304" s="13" t="s">
        <v>32</v>
      </c>
      <c r="I304" s="11">
        <v>-7.6440275</v>
      </c>
      <c r="J304" s="13">
        <v>110.8022</v>
      </c>
      <c r="K304" s="16" t="s">
        <v>2652</v>
      </c>
      <c r="L304" s="8" t="str">
        <f t="shared" si="1"/>
        <v/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3" t="s">
        <v>44</v>
      </c>
    </row>
    <row r="305">
      <c r="A305" s="13" t="s">
        <v>2653</v>
      </c>
      <c r="B305" s="14" t="s">
        <v>2654</v>
      </c>
      <c r="C305" s="11" t="s">
        <v>2655</v>
      </c>
      <c r="D305" s="13" t="s">
        <v>2656</v>
      </c>
      <c r="E305" s="11" t="s">
        <v>30</v>
      </c>
      <c r="F305" s="15">
        <v>57516.0</v>
      </c>
      <c r="G305" s="11" t="s">
        <v>31</v>
      </c>
      <c r="H305" s="18">
        <v>8.89E10</v>
      </c>
      <c r="I305" s="11">
        <v>-7.7052654</v>
      </c>
      <c r="J305" s="13">
        <v>110.8315329</v>
      </c>
      <c r="K305" s="16" t="s">
        <v>2657</v>
      </c>
      <c r="L305" s="8" t="str">
        <f t="shared" si="1"/>
        <v/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3" t="s">
        <v>44</v>
      </c>
    </row>
    <row r="306">
      <c r="A306" s="13" t="s">
        <v>2658</v>
      </c>
      <c r="B306" s="14" t="s">
        <v>2659</v>
      </c>
      <c r="C306" s="11" t="s">
        <v>2660</v>
      </c>
      <c r="D306" s="13" t="s">
        <v>2661</v>
      </c>
      <c r="E306" s="11" t="s">
        <v>30</v>
      </c>
      <c r="F306" s="15">
        <v>57511.0</v>
      </c>
      <c r="G306" s="11" t="s">
        <v>31</v>
      </c>
      <c r="H306" s="18">
        <v>8.23E10</v>
      </c>
      <c r="I306" s="11">
        <v>-7.6890992</v>
      </c>
      <c r="J306" s="13">
        <v>110.8299943</v>
      </c>
      <c r="K306" s="16" t="s">
        <v>2662</v>
      </c>
      <c r="L306" s="8" t="str">
        <f t="shared" si="1"/>
        <v/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3" t="s">
        <v>44</v>
      </c>
    </row>
    <row r="307">
      <c r="A307" s="13" t="s">
        <v>2663</v>
      </c>
      <c r="B307" s="14" t="s">
        <v>2664</v>
      </c>
      <c r="C307" s="11" t="s">
        <v>2665</v>
      </c>
      <c r="D307" s="13" t="s">
        <v>2666</v>
      </c>
      <c r="E307" s="11" t="s">
        <v>30</v>
      </c>
      <c r="F307" s="15">
        <v>57554.0</v>
      </c>
      <c r="G307" s="11" t="s">
        <v>31</v>
      </c>
      <c r="H307" s="13" t="s">
        <v>32</v>
      </c>
      <c r="I307" s="11">
        <v>-7.5853867</v>
      </c>
      <c r="J307" s="13">
        <v>110.8922283</v>
      </c>
      <c r="K307" s="16" t="s">
        <v>2667</v>
      </c>
      <c r="L307" s="8" t="str">
        <f t="shared" si="1"/>
        <v/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3" t="s">
        <v>44</v>
      </c>
    </row>
    <row r="308">
      <c r="A308" s="13" t="s">
        <v>2668</v>
      </c>
      <c r="B308" s="14" t="s">
        <v>2669</v>
      </c>
      <c r="C308" s="11" t="s">
        <v>2670</v>
      </c>
      <c r="D308" s="13" t="s">
        <v>2671</v>
      </c>
      <c r="E308" s="11" t="s">
        <v>30</v>
      </c>
      <c r="F308" s="15">
        <v>57521.0</v>
      </c>
      <c r="G308" s="11" t="s">
        <v>31</v>
      </c>
      <c r="H308" s="13" t="s">
        <v>32</v>
      </c>
      <c r="I308" s="11">
        <v>-7.665942</v>
      </c>
      <c r="J308" s="13">
        <v>110.8390804</v>
      </c>
      <c r="K308" s="16" t="s">
        <v>2672</v>
      </c>
      <c r="L308" s="8">
        <f t="shared" si="1"/>
        <v>8333333.333</v>
      </c>
      <c r="M308" s="8">
        <f>600000000/72</f>
        <v>8333333.333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9" t="s">
        <v>2673</v>
      </c>
    </row>
    <row r="309">
      <c r="A309" s="13" t="s">
        <v>2674</v>
      </c>
      <c r="B309" s="14" t="s">
        <v>2675</v>
      </c>
      <c r="C309" s="11" t="s">
        <v>2676</v>
      </c>
      <c r="D309" s="13" t="s">
        <v>2677</v>
      </c>
      <c r="E309" s="11" t="s">
        <v>30</v>
      </c>
      <c r="F309" s="15">
        <v>57571.0</v>
      </c>
      <c r="G309" s="11" t="s">
        <v>31</v>
      </c>
      <c r="H309" s="18">
        <v>8.12E10</v>
      </c>
      <c r="I309" s="11">
        <v>-7.7148011</v>
      </c>
      <c r="J309" s="13">
        <v>110.8580875</v>
      </c>
      <c r="K309" s="16" t="s">
        <v>2678</v>
      </c>
      <c r="L309" s="8">
        <f t="shared" si="1"/>
        <v>2766666.667</v>
      </c>
      <c r="M309" s="8">
        <f>166000000/60</f>
        <v>2766666.667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9" t="s">
        <v>2679</v>
      </c>
    </row>
    <row r="310">
      <c r="A310" s="13" t="s">
        <v>2680</v>
      </c>
      <c r="B310" s="14" t="s">
        <v>2681</v>
      </c>
      <c r="C310" s="11" t="s">
        <v>2682</v>
      </c>
      <c r="D310" s="13" t="s">
        <v>2683</v>
      </c>
      <c r="E310" s="11" t="s">
        <v>30</v>
      </c>
      <c r="F310" s="15">
        <v>57555.0</v>
      </c>
      <c r="G310" s="11" t="s">
        <v>31</v>
      </c>
      <c r="H310" s="18">
        <v>8.12E10</v>
      </c>
      <c r="I310" s="11">
        <v>-7.6315253</v>
      </c>
      <c r="J310" s="13">
        <v>110.8629275</v>
      </c>
      <c r="K310" s="16" t="s">
        <v>2684</v>
      </c>
      <c r="L310" s="8">
        <f t="shared" si="1"/>
        <v>3750000</v>
      </c>
      <c r="M310" s="8">
        <f>270000000/72</f>
        <v>3750000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9" t="s">
        <v>2685</v>
      </c>
    </row>
    <row r="311">
      <c r="A311" s="13" t="s">
        <v>2680</v>
      </c>
      <c r="B311" s="14" t="s">
        <v>2686</v>
      </c>
      <c r="C311" s="11" t="s">
        <v>2687</v>
      </c>
      <c r="D311" s="13" t="s">
        <v>2688</v>
      </c>
      <c r="E311" s="11" t="s">
        <v>30</v>
      </c>
      <c r="F311" s="15">
        <v>57519.0</v>
      </c>
      <c r="G311" s="11" t="s">
        <v>31</v>
      </c>
      <c r="H311" s="13" t="s">
        <v>32</v>
      </c>
      <c r="I311" s="11">
        <v>-7.6819504</v>
      </c>
      <c r="J311" s="13">
        <v>110.811302</v>
      </c>
      <c r="K311" s="16" t="s">
        <v>2689</v>
      </c>
      <c r="L311" s="8" t="str">
        <f t="shared" si="1"/>
        <v/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3" t="s">
        <v>44</v>
      </c>
    </row>
    <row r="312">
      <c r="A312" s="13" t="s">
        <v>2690</v>
      </c>
      <c r="B312" s="14" t="s">
        <v>2691</v>
      </c>
      <c r="C312" s="11" t="s">
        <v>2692</v>
      </c>
      <c r="D312" s="13" t="s">
        <v>1676</v>
      </c>
      <c r="E312" s="11" t="s">
        <v>30</v>
      </c>
      <c r="F312" s="15">
        <v>57556.0</v>
      </c>
      <c r="G312" s="11" t="s">
        <v>31</v>
      </c>
      <c r="H312" s="13" t="s">
        <v>32</v>
      </c>
      <c r="I312" s="11">
        <v>-7.6014116</v>
      </c>
      <c r="J312" s="13">
        <v>110.8012055</v>
      </c>
      <c r="K312" s="16" t="s">
        <v>2693</v>
      </c>
      <c r="L312" s="8">
        <f t="shared" si="1"/>
        <v>6944444.444</v>
      </c>
      <c r="M312" s="8">
        <f>500000000/72</f>
        <v>6944444.444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9" t="s">
        <v>2694</v>
      </c>
    </row>
  </sheetData>
  <hyperlinks>
    <hyperlink r:id="rId1" ref="K2"/>
    <hyperlink r:id="rId2" ref="Z2"/>
    <hyperlink r:id="rId3" ref="K3"/>
    <hyperlink r:id="rId4" ref="K4"/>
    <hyperlink r:id="rId5" ref="K5"/>
    <hyperlink r:id="rId6" ref="K6"/>
    <hyperlink r:id="rId7" ref="K7"/>
    <hyperlink r:id="rId8" ref="Z7"/>
    <hyperlink r:id="rId9" ref="K8"/>
    <hyperlink r:id="rId10" location=":~:text=:%20PERUMAHAN%20CLUSTER%20GENTAN.,Belakang%20Mall%20Luwes%20Gentan%20Solo)&amp;text=RUMAH%20TINGKAT%20:,%2D%20Kamar%20mandi%203.&amp;text=LANTAI.,%2D%20Kamar%20mandi%202.&amp;text=%2DBisa%20Cash%20bertahap,%2DSertifikat%20sudah%20pecah.&amp;text=.-,KANTOR%20PEMASARAN%20:,(Samping%20toko%20cat%20wawawa).&amp;text=.-,Kantor%20:%200271%2D2942066,@rumah_solo_raya" ref="Z8"/>
    <hyperlink r:id="rId11" ref="K9"/>
    <hyperlink r:id="rId12" ref="Z9"/>
    <hyperlink r:id="rId13" ref="K10"/>
    <hyperlink r:id="rId14" ref="K11"/>
    <hyperlink r:id="rId15" ref="K12"/>
    <hyperlink r:id="rId16" ref="K13"/>
    <hyperlink r:id="rId17" ref="K14"/>
    <hyperlink r:id="rId18" ref="K15"/>
    <hyperlink r:id="rId19" ref="Z15"/>
    <hyperlink r:id="rId20" ref="K16"/>
    <hyperlink r:id="rId21" ref="K17"/>
    <hyperlink r:id="rId22" ref="K18"/>
    <hyperlink r:id="rId23" ref="K19"/>
    <hyperlink r:id="rId24" ref="K20"/>
    <hyperlink r:id="rId25" ref="K21"/>
    <hyperlink r:id="rId26" location=":~:text=3.,luas%20lahan%2060%20meter%20persegi." ref="Z21"/>
    <hyperlink r:id="rId27" ref="K22"/>
    <hyperlink r:id="rId28" ref="K23"/>
    <hyperlink r:id="rId29" ref="K24"/>
    <hyperlink r:id="rId30" ref="K25"/>
    <hyperlink r:id="rId31" ref="K26"/>
    <hyperlink r:id="rId32" ref="Z26"/>
    <hyperlink r:id="rId33" ref="K27"/>
    <hyperlink r:id="rId34" ref="K28"/>
    <hyperlink r:id="rId35" ref="K29"/>
    <hyperlink r:id="rId36" ref="K30"/>
    <hyperlink r:id="rId37" ref="K31"/>
    <hyperlink r:id="rId38" ref="Z31"/>
    <hyperlink r:id="rId39" ref="K32"/>
    <hyperlink r:id="rId40" ref="K33"/>
    <hyperlink r:id="rId41" ref="Z33"/>
    <hyperlink r:id="rId42" ref="K34"/>
    <hyperlink r:id="rId43" ref="K35"/>
    <hyperlink r:id="rId44" ref="Z35"/>
    <hyperlink r:id="rId45" ref="K36"/>
    <hyperlink r:id="rId46" ref="Z36"/>
    <hyperlink r:id="rId47" ref="K37"/>
    <hyperlink r:id="rId48" ref="K38"/>
    <hyperlink r:id="rId49" ref="K39"/>
    <hyperlink r:id="rId50" ref="K40"/>
    <hyperlink r:id="rId51" ref="K41"/>
    <hyperlink r:id="rId52" ref="K42"/>
    <hyperlink r:id="rId53" ref="K43"/>
    <hyperlink r:id="rId54" ref="K44"/>
    <hyperlink r:id="rId55" ref="K45"/>
    <hyperlink r:id="rId56" ref="K46"/>
    <hyperlink r:id="rId57" ref="Z46"/>
    <hyperlink r:id="rId58" ref="K47"/>
    <hyperlink r:id="rId59" ref="K48"/>
    <hyperlink r:id="rId60" ref="Z48"/>
    <hyperlink r:id="rId61" ref="K49"/>
    <hyperlink r:id="rId62" ref="K50"/>
    <hyperlink r:id="rId63" ref="Z50"/>
    <hyperlink r:id="rId64" ref="K51"/>
    <hyperlink r:id="rId65" ref="K52"/>
    <hyperlink r:id="rId66" ref="K53"/>
    <hyperlink r:id="rId67" ref="K54"/>
    <hyperlink r:id="rId68" ref="K55"/>
    <hyperlink r:id="rId69" location=":~:text=kota%20solo%20%F0%9F%98%8D:-,Harga%20249jt%20type%2040/60%20bonus%20Tv%20LED%20samsung,rumahmurahsolo%20%23perumahansoloraya%20%23solo%20%23rumahsubsidi" ref="Z55"/>
    <hyperlink r:id="rId70" ref="K56"/>
    <hyperlink r:id="rId71" ref="Z56"/>
    <hyperlink r:id="rId72" ref="K57"/>
    <hyperlink r:id="rId73" ref="Z57"/>
    <hyperlink r:id="rId74" ref="K58"/>
    <hyperlink r:id="rId75" ref="K59"/>
    <hyperlink r:id="rId76" ref="K60"/>
    <hyperlink r:id="rId77" ref="K61"/>
    <hyperlink r:id="rId78" ref="K62"/>
    <hyperlink r:id="rId79" ref="K63"/>
    <hyperlink r:id="rId80" ref="K64"/>
    <hyperlink r:id="rId81" ref="K65"/>
    <hyperlink r:id="rId82" ref="K66"/>
    <hyperlink r:id="rId83" ref="Z66"/>
    <hyperlink r:id="rId84" ref="K67"/>
    <hyperlink r:id="rId85" ref="K68"/>
    <hyperlink r:id="rId86" ref="Z68"/>
    <hyperlink r:id="rId87" ref="K69"/>
    <hyperlink r:id="rId88" ref="K70"/>
    <hyperlink r:id="rId89" ref="K71"/>
    <hyperlink r:id="rId90" ref="Z71"/>
    <hyperlink r:id="rId91" ref="K72"/>
    <hyperlink r:id="rId92" ref="K73"/>
    <hyperlink r:id="rId93" ref="K74"/>
    <hyperlink r:id="rId94" ref="K75"/>
    <hyperlink r:id="rId95" ref="Z75"/>
    <hyperlink r:id="rId96" ref="K76"/>
    <hyperlink r:id="rId97" ref="K77"/>
    <hyperlink r:id="rId98" ref="K78"/>
    <hyperlink r:id="rId99" ref="Z78"/>
    <hyperlink r:id="rId100" ref="K79"/>
    <hyperlink r:id="rId101" ref="K80"/>
    <hyperlink r:id="rId102" ref="K81"/>
    <hyperlink r:id="rId103" ref="K82"/>
    <hyperlink r:id="rId104" ref="K83"/>
    <hyperlink r:id="rId105" ref="K84"/>
    <hyperlink r:id="rId106" ref="K85"/>
    <hyperlink r:id="rId107" ref="Z85"/>
    <hyperlink r:id="rId108" ref="K86"/>
    <hyperlink r:id="rId109" ref="Z86"/>
    <hyperlink r:id="rId110" ref="K87"/>
    <hyperlink r:id="rId111" ref="K88"/>
    <hyperlink r:id="rId112" ref="K89"/>
    <hyperlink r:id="rId113" ref="K90"/>
    <hyperlink r:id="rId114" ref="K91"/>
    <hyperlink r:id="rId115" ref="Z91"/>
    <hyperlink r:id="rId116" ref="K92"/>
    <hyperlink r:id="rId117" ref="K93"/>
    <hyperlink r:id="rId118" ref="Z93"/>
    <hyperlink r:id="rId119" ref="K94"/>
    <hyperlink r:id="rId120" ref="K95"/>
    <hyperlink r:id="rId121" ref="Z95"/>
    <hyperlink r:id="rId122" ref="K96"/>
    <hyperlink r:id="rId123" ref="Z96"/>
    <hyperlink r:id="rId124" ref="K97"/>
    <hyperlink r:id="rId125" ref="Z97"/>
    <hyperlink r:id="rId126" ref="K98"/>
    <hyperlink r:id="rId127" ref="K99"/>
    <hyperlink r:id="rId128" ref="Z99"/>
    <hyperlink r:id="rId129" ref="K100"/>
    <hyperlink r:id="rId130" ref="K101"/>
    <hyperlink r:id="rId131" ref="K102"/>
    <hyperlink r:id="rId132" ref="K103"/>
    <hyperlink r:id="rId133" ref="Z103"/>
    <hyperlink r:id="rId134" ref="K104"/>
    <hyperlink r:id="rId135" ref="K105"/>
    <hyperlink r:id="rId136" ref="K106"/>
    <hyperlink r:id="rId137" ref="Z106"/>
    <hyperlink r:id="rId138" ref="K107"/>
    <hyperlink r:id="rId139" ref="K108"/>
    <hyperlink r:id="rId140" ref="K109"/>
    <hyperlink r:id="rId141" ref="Z109"/>
    <hyperlink r:id="rId142" ref="K110"/>
    <hyperlink r:id="rId143" ref="K111"/>
    <hyperlink r:id="rId144" ref="K112"/>
    <hyperlink r:id="rId145" ref="K113"/>
    <hyperlink r:id="rId146" ref="K114"/>
    <hyperlink r:id="rId147" ref="K115"/>
    <hyperlink r:id="rId148" ref="K116"/>
    <hyperlink r:id="rId149" ref="K117"/>
    <hyperlink r:id="rId150" ref="K118"/>
    <hyperlink r:id="rId151" ref="Z118"/>
    <hyperlink r:id="rId152" ref="K119"/>
    <hyperlink r:id="rId153" ref="K120"/>
    <hyperlink r:id="rId154" ref="Z120"/>
    <hyperlink r:id="rId155" ref="K121"/>
    <hyperlink r:id="rId156" ref="K122"/>
    <hyperlink r:id="rId157" location=":~:text=Photo%20by%20Naira%20Residence%20Sukoharjo%20in%20Solo,3%20Kamar%20mandir%201%20Harga%20385%20juta" ref="Z122"/>
    <hyperlink r:id="rId158" ref="K123"/>
    <hyperlink r:id="rId159" ref="K124"/>
    <hyperlink r:id="rId160" ref="Z124"/>
    <hyperlink r:id="rId161" ref="K125"/>
    <hyperlink r:id="rId162" ref="K126"/>
    <hyperlink r:id="rId163" ref="K127"/>
    <hyperlink r:id="rId164" ref="K128"/>
    <hyperlink r:id="rId165" ref="K129"/>
    <hyperlink r:id="rId166" ref="K130"/>
    <hyperlink r:id="rId167" ref="K131"/>
    <hyperlink r:id="rId168" ref="K132"/>
    <hyperlink r:id="rId169" ref="K133"/>
    <hyperlink r:id="rId170" ref="Z133"/>
    <hyperlink r:id="rId171" ref="K134"/>
    <hyperlink r:id="rId172" ref="K135"/>
    <hyperlink r:id="rId173" ref="K136"/>
    <hyperlink r:id="rId174" ref="K137"/>
    <hyperlink r:id="rId175" ref="K138"/>
    <hyperlink r:id="rId176" ref="K139"/>
    <hyperlink r:id="rId177" ref="K140"/>
    <hyperlink r:id="rId178" ref="Z140"/>
    <hyperlink r:id="rId179" ref="K141"/>
    <hyperlink r:id="rId180" ref="K142"/>
    <hyperlink r:id="rId181" ref="K143"/>
    <hyperlink r:id="rId182" ref="K144"/>
    <hyperlink r:id="rId183" ref="K145"/>
    <hyperlink r:id="rId184" ref="K146"/>
    <hyperlink r:id="rId185" ref="Z146"/>
    <hyperlink r:id="rId186" ref="K147"/>
    <hyperlink r:id="rId187" ref="K148"/>
    <hyperlink r:id="rId188" ref="K149"/>
    <hyperlink r:id="rId189" ref="K150"/>
    <hyperlink r:id="rId190" ref="Z150"/>
    <hyperlink r:id="rId191" ref="K151"/>
    <hyperlink r:id="rId192" ref="Z151"/>
    <hyperlink r:id="rId193" ref="K152"/>
    <hyperlink r:id="rId194" ref="K153"/>
    <hyperlink r:id="rId195" ref="K154"/>
    <hyperlink r:id="rId196" ref="K155"/>
    <hyperlink r:id="rId197" ref="K156"/>
    <hyperlink r:id="rId198" ref="Z156"/>
    <hyperlink r:id="rId199" ref="K157"/>
    <hyperlink r:id="rId200" ref="K158"/>
    <hyperlink r:id="rId201" ref="K159"/>
    <hyperlink r:id="rId202" ref="Z159"/>
    <hyperlink r:id="rId203" ref="K160"/>
    <hyperlink r:id="rId204" ref="Z160"/>
    <hyperlink r:id="rId205" ref="K161"/>
    <hyperlink r:id="rId206" ref="Z161"/>
    <hyperlink r:id="rId207" ref="K162"/>
    <hyperlink r:id="rId208" ref="K163"/>
    <hyperlink r:id="rId209" ref="K164"/>
    <hyperlink r:id="rId210" ref="K165"/>
    <hyperlink r:id="rId211" ref="K166"/>
    <hyperlink r:id="rId212" ref="Z166"/>
    <hyperlink r:id="rId213" ref="K167"/>
    <hyperlink r:id="rId214" ref="K168"/>
    <hyperlink r:id="rId215" ref="K169"/>
    <hyperlink r:id="rId216" ref="K170"/>
    <hyperlink r:id="rId217" ref="Z170"/>
    <hyperlink r:id="rId218" ref="K171"/>
    <hyperlink r:id="rId219" ref="Z171"/>
    <hyperlink r:id="rId220" ref="K172"/>
    <hyperlink r:id="rId221" ref="K173"/>
    <hyperlink r:id="rId222" ref="K174"/>
    <hyperlink r:id="rId223" ref="K175"/>
    <hyperlink r:id="rId224" ref="K176"/>
    <hyperlink r:id="rId225" ref="K177"/>
    <hyperlink r:id="rId226" ref="Z177"/>
    <hyperlink r:id="rId227" ref="K178"/>
    <hyperlink r:id="rId228" ref="K179"/>
    <hyperlink r:id="rId229" ref="Z179"/>
    <hyperlink r:id="rId230" ref="K180"/>
    <hyperlink r:id="rId231" ref="K181"/>
    <hyperlink r:id="rId232" ref="K182"/>
    <hyperlink r:id="rId233" ref="K183"/>
    <hyperlink r:id="rId234" ref="K184"/>
    <hyperlink r:id="rId235" ref="Z184"/>
    <hyperlink r:id="rId236" ref="K185"/>
    <hyperlink r:id="rId237" ref="Z185"/>
    <hyperlink r:id="rId238" ref="K186"/>
    <hyperlink r:id="rId239" ref="K187"/>
    <hyperlink r:id="rId240" ref="K188"/>
    <hyperlink r:id="rId241" ref="Z188"/>
    <hyperlink r:id="rId242" ref="K189"/>
    <hyperlink r:id="rId243" ref="Z189"/>
    <hyperlink r:id="rId244" ref="K190"/>
    <hyperlink r:id="rId245" ref="K191"/>
    <hyperlink r:id="rId246" ref="Z191"/>
    <hyperlink r:id="rId247" ref="K192"/>
    <hyperlink r:id="rId248" ref="K193"/>
    <hyperlink r:id="rId249" ref="Z193"/>
    <hyperlink r:id="rId250" ref="K194"/>
    <hyperlink r:id="rId251" ref="Z194"/>
    <hyperlink r:id="rId252" ref="K195"/>
    <hyperlink r:id="rId253" ref="K196"/>
    <hyperlink r:id="rId254" ref="K197"/>
    <hyperlink r:id="rId255" ref="K198"/>
    <hyperlink r:id="rId256" ref="K199"/>
    <hyperlink r:id="rId257" ref="K200"/>
    <hyperlink r:id="rId258" ref="Z200"/>
    <hyperlink r:id="rId259" ref="K201"/>
    <hyperlink r:id="rId260" ref="K202"/>
    <hyperlink r:id="rId261" ref="K203"/>
    <hyperlink r:id="rId262" ref="K204"/>
    <hyperlink r:id="rId263" ref="K205"/>
    <hyperlink r:id="rId264" ref="Z205"/>
    <hyperlink r:id="rId265" ref="K206"/>
    <hyperlink r:id="rId266" ref="Z206"/>
    <hyperlink r:id="rId267" ref="K207"/>
    <hyperlink r:id="rId268" ref="K208"/>
    <hyperlink r:id="rId269" location=":~:text=3.%20Ndalem%20Asri%202,luas%20lahan%2060%20meter%20persegi." ref="Z208"/>
    <hyperlink r:id="rId270" ref="K209"/>
    <hyperlink r:id="rId271" ref="K210"/>
    <hyperlink r:id="rId272" ref="Z210"/>
    <hyperlink r:id="rId273" ref="K211"/>
    <hyperlink r:id="rId274" ref="Z211"/>
    <hyperlink r:id="rId275" ref="K212"/>
    <hyperlink r:id="rId276" ref="Z212"/>
    <hyperlink r:id="rId277" ref="K213"/>
    <hyperlink r:id="rId278" ref="K214"/>
    <hyperlink r:id="rId279" ref="K215"/>
    <hyperlink r:id="rId280" ref="Z215"/>
    <hyperlink r:id="rId281" ref="K216"/>
    <hyperlink r:id="rId282" ref="K217"/>
    <hyperlink r:id="rId283" ref="K218"/>
    <hyperlink r:id="rId284" ref="K219"/>
    <hyperlink r:id="rId285" ref="Z219"/>
    <hyperlink r:id="rId286" ref="K220"/>
    <hyperlink r:id="rId287" ref="K221"/>
    <hyperlink r:id="rId288" ref="K222"/>
    <hyperlink r:id="rId289" ref="K223"/>
    <hyperlink r:id="rId290" ref="K224"/>
    <hyperlink r:id="rId291" ref="Z224"/>
    <hyperlink r:id="rId292" ref="K225"/>
    <hyperlink r:id="rId293" ref="K226"/>
    <hyperlink r:id="rId294" ref="K227"/>
    <hyperlink r:id="rId295" ref="K228"/>
    <hyperlink r:id="rId296" ref="K229"/>
    <hyperlink r:id="rId297" ref="Z229"/>
    <hyperlink r:id="rId298" ref="K230"/>
    <hyperlink r:id="rId299" ref="K231"/>
    <hyperlink r:id="rId300" ref="K232"/>
    <hyperlink r:id="rId301" ref="K233"/>
    <hyperlink r:id="rId302" ref="K234"/>
    <hyperlink r:id="rId303" ref="K235"/>
    <hyperlink r:id="rId304" ref="Z235"/>
    <hyperlink r:id="rId305" ref="K236"/>
    <hyperlink r:id="rId306" ref="K237"/>
    <hyperlink r:id="rId307" ref="K238"/>
    <hyperlink r:id="rId308" ref="K239"/>
    <hyperlink r:id="rId309" ref="Z239"/>
    <hyperlink r:id="rId310" ref="K240"/>
    <hyperlink r:id="rId311" ref="K241"/>
    <hyperlink r:id="rId312" ref="Z241"/>
    <hyperlink r:id="rId313" ref="K242"/>
    <hyperlink r:id="rId314" ref="K243"/>
    <hyperlink r:id="rId315" ref="Z243"/>
    <hyperlink r:id="rId316" ref="K244"/>
    <hyperlink r:id="rId317" ref="K245"/>
    <hyperlink r:id="rId318" ref="K246"/>
    <hyperlink r:id="rId319" ref="Z246"/>
    <hyperlink r:id="rId320" ref="K247"/>
    <hyperlink r:id="rId321" ref="K248"/>
    <hyperlink r:id="rId322" ref="K249"/>
    <hyperlink r:id="rId323" ref="K250"/>
    <hyperlink r:id="rId324" ref="Z250"/>
    <hyperlink r:id="rId325" ref="K251"/>
    <hyperlink r:id="rId326" ref="K252"/>
    <hyperlink r:id="rId327" ref="K253"/>
    <hyperlink r:id="rId328" ref="K254"/>
    <hyperlink r:id="rId329" ref="K255"/>
    <hyperlink r:id="rId330" ref="K256"/>
    <hyperlink r:id="rId331" ref="K257"/>
    <hyperlink r:id="rId332" ref="K258"/>
    <hyperlink r:id="rId333" ref="K259"/>
    <hyperlink r:id="rId334" ref="Z259"/>
    <hyperlink r:id="rId335" ref="K260"/>
    <hyperlink r:id="rId336" ref="Z260"/>
    <hyperlink r:id="rId337" ref="K261"/>
    <hyperlink r:id="rId338" ref="Z261"/>
    <hyperlink r:id="rId339" ref="K262"/>
    <hyperlink r:id="rId340" ref="K263"/>
    <hyperlink r:id="rId341" ref="Z263"/>
    <hyperlink r:id="rId342" ref="K264"/>
    <hyperlink r:id="rId343" ref="K265"/>
    <hyperlink r:id="rId344" ref="K266"/>
    <hyperlink r:id="rId345" ref="Z266"/>
    <hyperlink r:id="rId346" ref="K267"/>
    <hyperlink r:id="rId347" ref="Z267"/>
    <hyperlink r:id="rId348" ref="K268"/>
    <hyperlink r:id="rId349" ref="K269"/>
    <hyperlink r:id="rId350" ref="K270"/>
    <hyperlink r:id="rId351" ref="K271"/>
    <hyperlink r:id="rId352" ref="K272"/>
    <hyperlink r:id="rId353" ref="K273"/>
    <hyperlink r:id="rId354" ref="Z273"/>
    <hyperlink r:id="rId355" ref="K274"/>
    <hyperlink r:id="rId356" ref="K275"/>
    <hyperlink r:id="rId357" ref="K276"/>
    <hyperlink r:id="rId358" ref="K277"/>
    <hyperlink r:id="rId359" ref="Z277"/>
    <hyperlink r:id="rId360" ref="K278"/>
    <hyperlink r:id="rId361" ref="Z278"/>
    <hyperlink r:id="rId362" ref="K279"/>
    <hyperlink r:id="rId363" ref="K280"/>
    <hyperlink r:id="rId364" ref="Z280"/>
    <hyperlink r:id="rId365" ref="K281"/>
    <hyperlink r:id="rId366" ref="K282"/>
    <hyperlink r:id="rId367" ref="K283"/>
    <hyperlink r:id="rId368" ref="K284"/>
    <hyperlink r:id="rId369" ref="K285"/>
    <hyperlink r:id="rId370" ref="K286"/>
    <hyperlink r:id="rId371" ref="Z286"/>
    <hyperlink r:id="rId372" ref="K287"/>
    <hyperlink r:id="rId373" ref="K288"/>
    <hyperlink r:id="rId374" ref="K289"/>
    <hyperlink r:id="rId375" ref="K290"/>
    <hyperlink r:id="rId376" ref="K291"/>
    <hyperlink r:id="rId377" ref="K292"/>
    <hyperlink r:id="rId378" ref="K293"/>
    <hyperlink r:id="rId379" ref="K294"/>
    <hyperlink r:id="rId380" ref="K295"/>
    <hyperlink r:id="rId381" ref="K296"/>
    <hyperlink r:id="rId382" ref="K297"/>
    <hyperlink r:id="rId383" ref="K298"/>
    <hyperlink r:id="rId384" ref="Z298"/>
    <hyperlink r:id="rId385" ref="K299"/>
    <hyperlink r:id="rId386" ref="K300"/>
    <hyperlink r:id="rId387" ref="Z300"/>
    <hyperlink r:id="rId388" ref="K301"/>
    <hyperlink r:id="rId389" ref="K302"/>
    <hyperlink r:id="rId390" ref="K303"/>
    <hyperlink r:id="rId391" ref="K304"/>
    <hyperlink r:id="rId392" ref="K305"/>
    <hyperlink r:id="rId393" ref="K306"/>
    <hyperlink r:id="rId394" ref="K307"/>
    <hyperlink r:id="rId395" ref="K308"/>
    <hyperlink r:id="rId396" ref="Z308"/>
    <hyperlink r:id="rId397" ref="K309"/>
    <hyperlink r:id="rId398" ref="Z309"/>
    <hyperlink r:id="rId399" ref="K310"/>
    <hyperlink r:id="rId400" ref="Z310"/>
    <hyperlink r:id="rId401" ref="K311"/>
    <hyperlink r:id="rId402" ref="K312"/>
    <hyperlink r:id="rId403" ref="Z312"/>
  </hyperlinks>
  <drawing r:id="rId404"/>
</worksheet>
</file>