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MHS" sheetId="1" state="visible" r:id="rId2"/>
    <sheet name="Dashboard Rekap Mahasiswa" sheetId="2" state="hidden" r:id="rId3"/>
    <sheet name="Dashboard IPK" sheetId="3" state="hidden" r:id="rId4"/>
    <sheet name="Dashboard" sheetId="4" state="hidden" r:id="rId5"/>
    <sheet name="Dashboard Lokasi" sheetId="5" state="hidden" r:id="rId6"/>
    <sheet name="Copy of Data MHS" sheetId="6" state="hidden" r:id="rId7"/>
  </sheets>
  <definedNames>
    <definedName function="false" hidden="true" localSheetId="3" name="_xlnm._FilterDatabase" vbProcedure="false">Dashboard!$K$3:$L$100</definedName>
    <definedName function="false" hidden="false" localSheetId="3" name="Z_D9B56EB1_A4AA_4F13_8BC1_B3B2A4844107_.wvu.FilterData" vbProcedure="false">Dashboard!$N$3:$O$25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<sst xmlns="http://schemas.openxmlformats.org/spreadsheetml/2006/main" count="2084" uniqueCount="735">
  <si>
    <t xml:space="preserve">NAMA</t>
  </si>
  <si>
    <t xml:space="preserve">NIM</t>
  </si>
  <si>
    <t xml:space="preserve">JENIS KELAMIN</t>
  </si>
  <si>
    <t xml:space="preserve">UMUR</t>
  </si>
  <si>
    <t xml:space="preserve">PRODI</t>
  </si>
  <si>
    <t xml:space="preserve">IPK</t>
  </si>
  <si>
    <t xml:space="preserve">Akomodasi ke Kampus</t>
  </si>
  <si>
    <t xml:space="preserve">Abdul Aziz Muhammad K.</t>
  </si>
  <si>
    <t xml:space="preserve">0110218097</t>
  </si>
  <si>
    <t xml:space="preserve">L</t>
  </si>
  <si>
    <t xml:space="preserve">SI</t>
  </si>
  <si>
    <t xml:space="preserve">Supriyanto</t>
  </si>
  <si>
    <t xml:space="preserve">0110219021</t>
  </si>
  <si>
    <t xml:space="preserve">Abdul Fattah Ismail</t>
  </si>
  <si>
    <t xml:space="preserve">0110219061</t>
  </si>
  <si>
    <t xml:space="preserve">TI</t>
  </si>
  <si>
    <t xml:space="preserve">Hani Aulia Fathin Nada</t>
  </si>
  <si>
    <t xml:space="preserve">0110219079</t>
  </si>
  <si>
    <t xml:space="preserve">P</t>
  </si>
  <si>
    <t xml:space="preserve">TOTAL MAHASISWA</t>
  </si>
  <si>
    <t xml:space="preserve">Irfan Hisbullah</t>
  </si>
  <si>
    <t xml:space="preserve">0110219089</t>
  </si>
  <si>
    <t xml:space="preserve">RATA RATA IPK</t>
  </si>
  <si>
    <t xml:space="preserve">Rani Purna Gunawanti</t>
  </si>
  <si>
    <t xml:space="preserve">0110219108</t>
  </si>
  <si>
    <t xml:space="preserve">IPK TERTINGGI </t>
  </si>
  <si>
    <t xml:space="preserve">Aji Soubari</t>
  </si>
  <si>
    <t xml:space="preserve">0110219122</t>
  </si>
  <si>
    <t xml:space="preserve">IPK TERENDAH</t>
  </si>
  <si>
    <t xml:space="preserve">Abdul Maulana</t>
  </si>
  <si>
    <t xml:space="preserve">0110219127</t>
  </si>
  <si>
    <t xml:space="preserve">TOTAL MAHASISWA (P)</t>
  </si>
  <si>
    <t xml:space="preserve">Joko Supriyanto</t>
  </si>
  <si>
    <t xml:space="preserve">0110220010</t>
  </si>
  <si>
    <t xml:space="preserve">TOTAL MAHASISWA (L)</t>
  </si>
  <si>
    <t xml:space="preserve">Alfi Syhari</t>
  </si>
  <si>
    <t xml:space="preserve">0110220011</t>
  </si>
  <si>
    <t xml:space="preserve">JUMLAH MAHASISWA (SI)</t>
  </si>
  <si>
    <t xml:space="preserve">Fatrul Mukhlasin</t>
  </si>
  <si>
    <t xml:space="preserve">0110220016</t>
  </si>
  <si>
    <t xml:space="preserve">JUMLAH MAHASISWA (TI)</t>
  </si>
  <si>
    <t xml:space="preserve">Mohammad Fiqri Ramadhan</t>
  </si>
  <si>
    <t xml:space="preserve">0110220017</t>
  </si>
  <si>
    <t xml:space="preserve">TOTAL BIAYA MAHASISWA UNTUK KAMPUS</t>
  </si>
  <si>
    <t xml:space="preserve">Seli Mulyani</t>
  </si>
  <si>
    <t xml:space="preserve">0110220020</t>
  </si>
  <si>
    <t xml:space="preserve">Fathi Ahmad</t>
  </si>
  <si>
    <t xml:space="preserve">0110220021</t>
  </si>
  <si>
    <t xml:space="preserve">Annisa Munajalipah</t>
  </si>
  <si>
    <t xml:space="preserve">0110220022</t>
  </si>
  <si>
    <t xml:space="preserve">Muhammad Rizqi</t>
  </si>
  <si>
    <t xml:space="preserve">0110220024</t>
  </si>
  <si>
    <t xml:space="preserve">Wahyu Adi Pramudya</t>
  </si>
  <si>
    <t xml:space="preserve">0110220025</t>
  </si>
  <si>
    <t xml:space="preserve">Putri Ramadhan</t>
  </si>
  <si>
    <t xml:space="preserve">0110220030</t>
  </si>
  <si>
    <t xml:space="preserve">Azil Khaq</t>
  </si>
  <si>
    <t xml:space="preserve">0110220032</t>
  </si>
  <si>
    <t xml:space="preserve">Intan Mariyahsari</t>
  </si>
  <si>
    <t xml:space="preserve">0110220033</t>
  </si>
  <si>
    <t xml:space="preserve">Muhammad Zulfikar</t>
  </si>
  <si>
    <t xml:space="preserve">0110220034</t>
  </si>
  <si>
    <t xml:space="preserve">Fikri Pratama Al Fajri</t>
  </si>
  <si>
    <t xml:space="preserve">0110220040</t>
  </si>
  <si>
    <t xml:space="preserve">Rangga Adi Putra</t>
  </si>
  <si>
    <t xml:space="preserve">0110220047</t>
  </si>
  <si>
    <t xml:space="preserve">Assaufi Anggie Anggela Anggraeni</t>
  </si>
  <si>
    <t xml:space="preserve">0110220056</t>
  </si>
  <si>
    <t xml:space="preserve">Danang Tri Saputro</t>
  </si>
  <si>
    <t xml:space="preserve">0110220057</t>
  </si>
  <si>
    <t xml:space="preserve">Arinta Widi Widia Wati</t>
  </si>
  <si>
    <t xml:space="preserve">0110220058</t>
  </si>
  <si>
    <t xml:space="preserve">Devi Amalia</t>
  </si>
  <si>
    <t xml:space="preserve">0110220061</t>
  </si>
  <si>
    <t xml:space="preserve">Syifa Nuraini Al Rohman</t>
  </si>
  <si>
    <t xml:space="preserve">0110220066</t>
  </si>
  <si>
    <t xml:space="preserve">Abdulloh Fahmi</t>
  </si>
  <si>
    <t xml:space="preserve">0110220071</t>
  </si>
  <si>
    <t xml:space="preserve">Rohimin</t>
  </si>
  <si>
    <t xml:space="preserve">0110220073</t>
  </si>
  <si>
    <t xml:space="preserve">Ahmad Hudzaifah</t>
  </si>
  <si>
    <t xml:space="preserve">0110220075</t>
  </si>
  <si>
    <t xml:space="preserve">Muhammad Riza Fahluzi</t>
  </si>
  <si>
    <t xml:space="preserve">0110220088</t>
  </si>
  <si>
    <t xml:space="preserve">Farid Jauhari Fajri</t>
  </si>
  <si>
    <t xml:space="preserve">0110220090</t>
  </si>
  <si>
    <t xml:space="preserve">Rama Mahesa Wardana</t>
  </si>
  <si>
    <t xml:space="preserve">0110220091</t>
  </si>
  <si>
    <t xml:space="preserve">Hana Syaadah</t>
  </si>
  <si>
    <t xml:space="preserve">0110220093</t>
  </si>
  <si>
    <t xml:space="preserve">Adi Satria</t>
  </si>
  <si>
    <t xml:space="preserve">0110220095</t>
  </si>
  <si>
    <t xml:space="preserve">Muhammad Rifqi Robbani</t>
  </si>
  <si>
    <t xml:space="preserve">0110220100</t>
  </si>
  <si>
    <t xml:space="preserve">Muhamad Rayyan Azka Hudaya</t>
  </si>
  <si>
    <t xml:space="preserve">0110220105</t>
  </si>
  <si>
    <t xml:space="preserve">Muhammad Farhan Aula</t>
  </si>
  <si>
    <t xml:space="preserve">0110220106</t>
  </si>
  <si>
    <t xml:space="preserve">Muhammad Iqbal Adiib</t>
  </si>
  <si>
    <t xml:space="preserve">0110220107</t>
  </si>
  <si>
    <t xml:space="preserve">Toniyansyah Wahyudi</t>
  </si>
  <si>
    <t xml:space="preserve">0110220109</t>
  </si>
  <si>
    <t xml:space="preserve">Muhammad Bilal Al Asy'ari</t>
  </si>
  <si>
    <t xml:space="preserve">0110220110</t>
  </si>
  <si>
    <t xml:space="preserve">Teguh Iman Izzati</t>
  </si>
  <si>
    <t xml:space="preserve">0110220117</t>
  </si>
  <si>
    <t xml:space="preserve">Moh Taufiqur Rochman</t>
  </si>
  <si>
    <t xml:space="preserve">0110220118</t>
  </si>
  <si>
    <t xml:space="preserve">Ichsan Rustiansyach Yusuf</t>
  </si>
  <si>
    <t xml:space="preserve">0110220124</t>
  </si>
  <si>
    <t xml:space="preserve">Mukhammad Maulana</t>
  </si>
  <si>
    <t xml:space="preserve">0110220140</t>
  </si>
  <si>
    <t xml:space="preserve">Robby Darmawan</t>
  </si>
  <si>
    <t xml:space="preserve">0110220146</t>
  </si>
  <si>
    <t xml:space="preserve">Anisa Amalia Madinah</t>
  </si>
  <si>
    <t xml:space="preserve">0110220148</t>
  </si>
  <si>
    <t xml:space="preserve">Imadudin Abdurahim</t>
  </si>
  <si>
    <t xml:space="preserve">0110220150</t>
  </si>
  <si>
    <t xml:space="preserve">Jumlah Mahasiswa Per STATUS KRS</t>
  </si>
  <si>
    <t xml:space="preserve">Aktif</t>
  </si>
  <si>
    <t xml:space="preserve">Tidak Aktif</t>
  </si>
  <si>
    <t xml:space="preserve">Jumlah Mahasiswa Per PROGRAM STUDI</t>
  </si>
  <si>
    <t xml:space="preserve">Sistem Informasi</t>
  </si>
  <si>
    <t xml:space="preserve">Teknik Informatika</t>
  </si>
  <si>
    <t xml:space="preserve">Jumlah Mahasiswa Per TAHUN ANGKATAN</t>
  </si>
  <si>
    <t xml:space="preserve">Jumlah Mahasiswa Per JENIS KELAMIN</t>
  </si>
  <si>
    <t xml:space="preserve">Laki-laki</t>
  </si>
  <si>
    <t xml:space="preserve">Perempuan</t>
  </si>
  <si>
    <t xml:space="preserve">Jenis Kelamin</t>
  </si>
  <si>
    <t xml:space="preserve">IPK Rata-Rata</t>
  </si>
  <si>
    <t xml:space="preserve">Tahun Angkatan</t>
  </si>
  <si>
    <t xml:space="preserve">IPK Rata-rata</t>
  </si>
  <si>
    <t xml:space="preserve">KABUPATEN/KOTA</t>
  </si>
  <si>
    <t xml:space="preserve">PROVINSI</t>
  </si>
  <si>
    <t xml:space="preserve">Kabupaten Bandung</t>
  </si>
  <si>
    <t xml:space="preserve">DKI Jakarta</t>
  </si>
  <si>
    <t xml:space="preserve">Kabupaten Bandung Barat</t>
  </si>
  <si>
    <t xml:space="preserve">Jawa Barat</t>
  </si>
  <si>
    <t xml:space="preserve">Kabupaten Banyuasin</t>
  </si>
  <si>
    <t xml:space="preserve">Jawa Timur</t>
  </si>
  <si>
    <t xml:space="preserve">Kabupaten Banyumas</t>
  </si>
  <si>
    <t xml:space="preserve">DI Yogyakarta</t>
  </si>
  <si>
    <t xml:space="preserve">Kabupaten Bekasi</t>
  </si>
  <si>
    <t xml:space="preserve">Sulawesi Selatan</t>
  </si>
  <si>
    <t xml:space="preserve">Kabupaten Berau</t>
  </si>
  <si>
    <t xml:space="preserve">Banten</t>
  </si>
  <si>
    <t xml:space="preserve">Kabupaten Bogor</t>
  </si>
  <si>
    <t xml:space="preserve">Jawa Tengah</t>
  </si>
  <si>
    <t xml:space="preserve">Kabupaten Bojonegoro</t>
  </si>
  <si>
    <t xml:space="preserve">Sumatera Selatan</t>
  </si>
  <si>
    <t xml:space="preserve">Kabupaten Bombana</t>
  </si>
  <si>
    <t xml:space="preserve">Bali</t>
  </si>
  <si>
    <t xml:space="preserve">Kabupaten Bondowoso</t>
  </si>
  <si>
    <t xml:space="preserve">Kalimantan Timur</t>
  </si>
  <si>
    <t xml:space="preserve">Kabupaten Bulungan</t>
  </si>
  <si>
    <t xml:space="preserve">Sumatera Barat</t>
  </si>
  <si>
    <t xml:space="preserve">Kabupaten Ciamis</t>
  </si>
  <si>
    <t xml:space="preserve">Kepulauan Riau</t>
  </si>
  <si>
    <t xml:space="preserve">Kabupaten Cilacap</t>
  </si>
  <si>
    <t xml:space="preserve">Sulawesi Tenggara</t>
  </si>
  <si>
    <t xml:space="preserve">Kabupaten Cirebon</t>
  </si>
  <si>
    <t xml:space="preserve">Kalimantan Utara</t>
  </si>
  <si>
    <t xml:space="preserve">Kabupaten Demak</t>
  </si>
  <si>
    <t xml:space="preserve">Sumatera Utara</t>
  </si>
  <si>
    <t xml:space="preserve">Kabupaten Garut</t>
  </si>
  <si>
    <t xml:space="preserve">Madinah</t>
  </si>
  <si>
    <t xml:space="preserve">Kabupaten Gresik</t>
  </si>
  <si>
    <t xml:space="preserve">Lampung</t>
  </si>
  <si>
    <t xml:space="preserve">Kabupaten Gunungkidul</t>
  </si>
  <si>
    <t xml:space="preserve">Yogyakarta</t>
  </si>
  <si>
    <t xml:space="preserve">Kabupaten Indramayu</t>
  </si>
  <si>
    <t xml:space="preserve">Papua</t>
  </si>
  <si>
    <t xml:space="preserve">Kabupaten Jember</t>
  </si>
  <si>
    <t xml:space="preserve">Aceh</t>
  </si>
  <si>
    <t xml:space="preserve">Kabupaten Jombang</t>
  </si>
  <si>
    <t xml:space="preserve">Sulawesi Tengah</t>
  </si>
  <si>
    <t xml:space="preserve">Kabupaten Kampar</t>
  </si>
  <si>
    <t xml:space="preserve">Nusa Tenggara Barat</t>
  </si>
  <si>
    <t xml:space="preserve">Kabupaten Karanganyar</t>
  </si>
  <si>
    <t xml:space="preserve">Kabupaten Karawang</t>
  </si>
  <si>
    <t xml:space="preserve">Kabupaten Kediri</t>
  </si>
  <si>
    <t xml:space="preserve">Kabupaten Kendal</t>
  </si>
  <si>
    <t xml:space="preserve">Kabupaten Kulonprogo</t>
  </si>
  <si>
    <t xml:space="preserve">Kabupaten Kuningan</t>
  </si>
  <si>
    <t xml:space="preserve">Kabupaten Kutai Kartanegara</t>
  </si>
  <si>
    <t xml:space="preserve">Kabupaten Kutai Timur</t>
  </si>
  <si>
    <t xml:space="preserve">Kabupaten Luwu Timur</t>
  </si>
  <si>
    <t xml:space="preserve">Kabupaten Magetan</t>
  </si>
  <si>
    <t xml:space="preserve">Kabupaten Malang</t>
  </si>
  <si>
    <t xml:space="preserve">Kabupaten Maros</t>
  </si>
  <si>
    <t xml:space="preserve">Kabupaten Nganjuk</t>
  </si>
  <si>
    <t xml:space="preserve">Kabupaten Ngawi</t>
  </si>
  <si>
    <t xml:space="preserve">Kabupaten Ogan Ilir</t>
  </si>
  <si>
    <t xml:space="preserve">Kabupaten Pandeglang</t>
  </si>
  <si>
    <t xml:space="preserve">Kabupaten Pasaman</t>
  </si>
  <si>
    <t xml:space="preserve">Kabupaten Pasuruan</t>
  </si>
  <si>
    <t xml:space="preserve">Kabupaten Pringsewu</t>
  </si>
  <si>
    <t xml:space="preserve">Kabupaten Probolinggo</t>
  </si>
  <si>
    <t xml:space="preserve">Kabupaten Puncak</t>
  </si>
  <si>
    <t xml:space="preserve">Kabupaten Semarang</t>
  </si>
  <si>
    <t xml:space="preserve">Kabupaten Serang</t>
  </si>
  <si>
    <t xml:space="preserve">Kabupaten Sidoarjo</t>
  </si>
  <si>
    <t xml:space="preserve">Kabupaten Sleman</t>
  </si>
  <si>
    <t xml:space="preserve">Kabupaten Sragen</t>
  </si>
  <si>
    <t xml:space="preserve">Kabupaten Subang</t>
  </si>
  <si>
    <t xml:space="preserve">Kabupaten Sukabumi</t>
  </si>
  <si>
    <t xml:space="preserve">Kabupaten Sukoharjo</t>
  </si>
  <si>
    <t xml:space="preserve">Kabupaten Sumedang</t>
  </si>
  <si>
    <t xml:space="preserve">Kabupaten Tangerang</t>
  </si>
  <si>
    <t xml:space="preserve">Kabupaten Tasikmalaya</t>
  </si>
  <si>
    <t xml:space="preserve">Kabupaten Tuban</t>
  </si>
  <si>
    <t xml:space="preserve">Kabupaten Tulungagung</t>
  </si>
  <si>
    <t xml:space="preserve">Kota Balikpapan</t>
  </si>
  <si>
    <t xml:space="preserve">Kota Banda Aceh</t>
  </si>
  <si>
    <t xml:space="preserve">Kota Bandar Lampung</t>
  </si>
  <si>
    <t xml:space="preserve">Kota Bandung</t>
  </si>
  <si>
    <t xml:space="preserve">Kota Batam</t>
  </si>
  <si>
    <t xml:space="preserve">Kota Baubau</t>
  </si>
  <si>
    <t xml:space="preserve">Kota Bekasi</t>
  </si>
  <si>
    <t xml:space="preserve">Kota Bogor</t>
  </si>
  <si>
    <t xml:space="preserve">Kota Cimahi</t>
  </si>
  <si>
    <t xml:space="preserve">Kota Denpasar</t>
  </si>
  <si>
    <t xml:space="preserve">Kota Depok</t>
  </si>
  <si>
    <t xml:space="preserve">Kota Jakarta Barat</t>
  </si>
  <si>
    <t xml:space="preserve">Kota Jakarta Pusat</t>
  </si>
  <si>
    <t xml:space="preserve">Kota Jakarta Selatan</t>
  </si>
  <si>
    <t xml:space="preserve">Kota Jakarta Timur</t>
  </si>
  <si>
    <t xml:space="preserve">Kota Jakarta Utara</t>
  </si>
  <si>
    <t xml:space="preserve">Kota Jayapura</t>
  </si>
  <si>
    <t xml:space="preserve">Kota Kediri</t>
  </si>
  <si>
    <t xml:space="preserve">Kota Magelang</t>
  </si>
  <si>
    <t xml:space="preserve">Kota Malang</t>
  </si>
  <si>
    <t xml:space="preserve">Kota Mataram</t>
  </si>
  <si>
    <t xml:space="preserve">Kota Medan</t>
  </si>
  <si>
    <t xml:space="preserve">Kota Ngawi</t>
  </si>
  <si>
    <t xml:space="preserve">Kota Padang</t>
  </si>
  <si>
    <t xml:space="preserve">Kota Palembang</t>
  </si>
  <si>
    <t xml:space="preserve">Kota Palopo</t>
  </si>
  <si>
    <t xml:space="preserve">Kota Palu</t>
  </si>
  <si>
    <t xml:space="preserve">Kota Pasuruan</t>
  </si>
  <si>
    <t xml:space="preserve">Kota Pekanbaru</t>
  </si>
  <si>
    <t xml:space="preserve">Kota Prabumulih</t>
  </si>
  <si>
    <t xml:space="preserve">Kota Probolinggo</t>
  </si>
  <si>
    <t xml:space="preserve">Kota Semarang</t>
  </si>
  <si>
    <t xml:space="preserve">Kota Serang</t>
  </si>
  <si>
    <t xml:space="preserve">Kota Sidoarjo</t>
  </si>
  <si>
    <t xml:space="preserve">Kota Sukabumi</t>
  </si>
  <si>
    <t xml:space="preserve">Kota Surabaya</t>
  </si>
  <si>
    <t xml:space="preserve">Kota Tangerang</t>
  </si>
  <si>
    <t xml:space="preserve">Kota Tangerang Selatan</t>
  </si>
  <si>
    <t xml:space="preserve">Kota Tasikmalaya</t>
  </si>
  <si>
    <t xml:space="preserve">Kota Yogyakarta</t>
  </si>
  <si>
    <t xml:space="preserve">Madinah </t>
  </si>
  <si>
    <t xml:space="preserve">Kode KabKot</t>
  </si>
  <si>
    <t xml:space="preserve">Referensi KabKot</t>
  </si>
  <si>
    <t xml:space="preserve">Kode Prov</t>
  </si>
  <si>
    <t xml:space="preserve">Referensi Prov</t>
  </si>
  <si>
    <t xml:space="preserve">TAHUN ANGKATAN</t>
  </si>
  <si>
    <t xml:space="preserve">STATUS KRS</t>
  </si>
  <si>
    <t xml:space="preserve">Rev ALAMAT KAB/KOTA</t>
  </si>
  <si>
    <t xml:space="preserve">ALAMAT KAB/KOTA</t>
  </si>
  <si>
    <t xml:space="preserve">Revisi Kabkot</t>
  </si>
  <si>
    <t xml:space="preserve">ALAMAT PROVINSI</t>
  </si>
  <si>
    <t xml:space="preserve">Kode Kabkot</t>
  </si>
  <si>
    <t xml:space="preserve">Referensi Kode Prov</t>
  </si>
  <si>
    <t xml:space="preserve">3,51</t>
  </si>
  <si>
    <t xml:space="preserve">Yes</t>
  </si>
  <si>
    <t xml:space="preserve">Jakarta Timur</t>
  </si>
  <si>
    <t xml:space="preserve">Dki jakarta</t>
  </si>
  <si>
    <t xml:space="preserve">3,67</t>
  </si>
  <si>
    <t xml:space="preserve">Tasikmalaya </t>
  </si>
  <si>
    <t xml:space="preserve">Jawa barat </t>
  </si>
  <si>
    <t xml:space="preserve">3,89</t>
  </si>
  <si>
    <t xml:space="preserve">Sidoarjo</t>
  </si>
  <si>
    <t xml:space="preserve">Jawa timur</t>
  </si>
  <si>
    <t xml:space="preserve">3,90</t>
  </si>
  <si>
    <t xml:space="preserve">Depok</t>
  </si>
  <si>
    <t xml:space="preserve">Jabar</t>
  </si>
  <si>
    <t xml:space="preserve">3,86</t>
  </si>
  <si>
    <t xml:space="preserve">Sleman</t>
  </si>
  <si>
    <t xml:space="preserve">3,87</t>
  </si>
  <si>
    <t xml:space="preserve">Kab. Ciamis</t>
  </si>
  <si>
    <t xml:space="preserve">Jawa barat</t>
  </si>
  <si>
    <t xml:space="preserve">Luwu Timur</t>
  </si>
  <si>
    <t xml:space="preserve">3,83</t>
  </si>
  <si>
    <t xml:space="preserve">Bekasi</t>
  </si>
  <si>
    <t xml:space="preserve">3,84</t>
  </si>
  <si>
    <t xml:space="preserve">Kota Tasikmalaya </t>
  </si>
  <si>
    <t xml:space="preserve">Jakarta Selatan</t>
  </si>
  <si>
    <t xml:space="preserve">Pelabuhan Ratu</t>
  </si>
  <si>
    <t xml:space="preserve">3,76</t>
  </si>
  <si>
    <t xml:space="preserve">Karawang</t>
  </si>
  <si>
    <t xml:space="preserve">Bojonegoro</t>
  </si>
  <si>
    <t xml:space="preserve">Bekasi </t>
  </si>
  <si>
    <t xml:space="preserve">KAB. GRESIK</t>
  </si>
  <si>
    <t xml:space="preserve">Tangerang</t>
  </si>
  <si>
    <t xml:space="preserve">3,79</t>
  </si>
  <si>
    <t xml:space="preserve">Surabaya</t>
  </si>
  <si>
    <t xml:space="preserve">3,99</t>
  </si>
  <si>
    <t xml:space="preserve">D.I. Yogyakarta</t>
  </si>
  <si>
    <t xml:space="preserve">Magelang</t>
  </si>
  <si>
    <t xml:space="preserve">Jawa Tengah </t>
  </si>
  <si>
    <t xml:space="preserve">3,66</t>
  </si>
  <si>
    <t xml:space="preserve">Jember</t>
  </si>
  <si>
    <t xml:space="preserve">3,77</t>
  </si>
  <si>
    <t xml:space="preserve">Bandung</t>
  </si>
  <si>
    <t xml:space="preserve">3,78</t>
  </si>
  <si>
    <t xml:space="preserve">Jombang</t>
  </si>
  <si>
    <t xml:space="preserve">Kendal</t>
  </si>
  <si>
    <t xml:space="preserve">Ciwideyy</t>
  </si>
  <si>
    <t xml:space="preserve">Dki Jakarta</t>
  </si>
  <si>
    <t xml:space="preserve">Cimahi</t>
  </si>
  <si>
    <t xml:space="preserve">3,52</t>
  </si>
  <si>
    <t xml:space="preserve">Kulonprogo</t>
  </si>
  <si>
    <t xml:space="preserve">DIY</t>
  </si>
  <si>
    <t xml:space="preserve">Jawa Barat </t>
  </si>
  <si>
    <t xml:space="preserve">3,91</t>
  </si>
  <si>
    <t xml:space="preserve">Palembang</t>
  </si>
  <si>
    <t xml:space="preserve">3,92</t>
  </si>
  <si>
    <t xml:space="preserve">KABUPATEN KARANGANYAR</t>
  </si>
  <si>
    <t xml:space="preserve">Jawa tengah</t>
  </si>
  <si>
    <t xml:space="preserve">3,93</t>
  </si>
  <si>
    <t xml:space="preserve">Denpasar</t>
  </si>
  <si>
    <t xml:space="preserve">Pandeglang</t>
  </si>
  <si>
    <t xml:space="preserve">Balikpapan</t>
  </si>
  <si>
    <t xml:space="preserve">Kalimantan timur</t>
  </si>
  <si>
    <t xml:space="preserve">Nganjuk</t>
  </si>
  <si>
    <t xml:space="preserve">Ngawi</t>
  </si>
  <si>
    <t xml:space="preserve">Tuban</t>
  </si>
  <si>
    <t xml:space="preserve">Jawa Timur </t>
  </si>
  <si>
    <t xml:space="preserve">Sahrul Romadhon</t>
  </si>
  <si>
    <t xml:space="preserve">0110220154</t>
  </si>
  <si>
    <t xml:space="preserve">Kediri </t>
  </si>
  <si>
    <t xml:space="preserve">Restu Adil Salatin Syah</t>
  </si>
  <si>
    <t xml:space="preserve">0110220161</t>
  </si>
  <si>
    <t xml:space="preserve">Tangerang Kota</t>
  </si>
  <si>
    <t xml:space="preserve">Banten </t>
  </si>
  <si>
    <t xml:space="preserve">Ananda Rizqa Azizah</t>
  </si>
  <si>
    <t xml:space="preserve">0110220162</t>
  </si>
  <si>
    <t xml:space="preserve">Jakarta Utara</t>
  </si>
  <si>
    <t xml:space="preserve">Muchammad Iqbal</t>
  </si>
  <si>
    <t xml:space="preserve">0110220169</t>
  </si>
  <si>
    <t xml:space="preserve">Pasaman</t>
  </si>
  <si>
    <t xml:space="preserve">Wahid Wahyudin</t>
  </si>
  <si>
    <t xml:space="preserve">0110220174</t>
  </si>
  <si>
    <t xml:space="preserve">Jakarta Barat</t>
  </si>
  <si>
    <t xml:space="preserve">Gusti Bagas Ibrahim</t>
  </si>
  <si>
    <t xml:space="preserve">0110220175</t>
  </si>
  <si>
    <t xml:space="preserve">Roni Prawijaya</t>
  </si>
  <si>
    <t xml:space="preserve">0110220198</t>
  </si>
  <si>
    <t xml:space="preserve">Pekanbaru</t>
  </si>
  <si>
    <t xml:space="preserve">Riau</t>
  </si>
  <si>
    <t xml:space="preserve">Hari Maulana</t>
  </si>
  <si>
    <t xml:space="preserve">0110220206</t>
  </si>
  <si>
    <t xml:space="preserve">Hidayatul Ihsan</t>
  </si>
  <si>
    <t xml:space="preserve">0110220207</t>
  </si>
  <si>
    <t xml:space="preserve">Pasuruan</t>
  </si>
  <si>
    <t xml:space="preserve">Jawa timur </t>
  </si>
  <si>
    <t xml:space="preserve">Muhammad Farhan</t>
  </si>
  <si>
    <t xml:space="preserve">0110220211</t>
  </si>
  <si>
    <t xml:space="preserve">Ahmad Zulfikor</t>
  </si>
  <si>
    <t xml:space="preserve">0110220212</t>
  </si>
  <si>
    <t xml:space="preserve">Syauqi Izzuddin Ar Robbanii</t>
  </si>
  <si>
    <t xml:space="preserve">0110220216</t>
  </si>
  <si>
    <t xml:space="preserve">Abdurrahman Ziyad</t>
  </si>
  <si>
    <t xml:space="preserve">0110220232</t>
  </si>
  <si>
    <t xml:space="preserve">Cilengsi </t>
  </si>
  <si>
    <t xml:space="preserve">Mukminun</t>
  </si>
  <si>
    <t xml:space="preserve">0110220240</t>
  </si>
  <si>
    <t xml:space="preserve">Baubau</t>
  </si>
  <si>
    <t xml:space="preserve">Sulawesi tenggara</t>
  </si>
  <si>
    <t xml:space="preserve">Aisyah Mutmainnah</t>
  </si>
  <si>
    <t xml:space="preserve">0110220243</t>
  </si>
  <si>
    <t xml:space="preserve">Habibi</t>
  </si>
  <si>
    <t xml:space="preserve">0110220247</t>
  </si>
  <si>
    <t xml:space="preserve">Bogor</t>
  </si>
  <si>
    <t xml:space="preserve">Arya Tiranda Wicaksana</t>
  </si>
  <si>
    <t xml:space="preserve">0110220257</t>
  </si>
  <si>
    <t xml:space="preserve">Wiwin Syahputra</t>
  </si>
  <si>
    <t xml:space="preserve">0110220264</t>
  </si>
  <si>
    <t xml:space="preserve">Karawang </t>
  </si>
  <si>
    <t xml:space="preserve">Daden Dharmawan</t>
  </si>
  <si>
    <t xml:space="preserve">0110220267</t>
  </si>
  <si>
    <t xml:space="preserve">prabumulih</t>
  </si>
  <si>
    <t xml:space="preserve">sumatera selatan</t>
  </si>
  <si>
    <t xml:space="preserve">Abdullah Hafiz</t>
  </si>
  <si>
    <t xml:space="preserve">0110220286</t>
  </si>
  <si>
    <t xml:space="preserve">SURABAYA</t>
  </si>
  <si>
    <t xml:space="preserve">JAWA TIMUR</t>
  </si>
  <si>
    <t xml:space="preserve">Muhammad Zainul Ilmi</t>
  </si>
  <si>
    <t xml:space="preserve">0110220288</t>
  </si>
  <si>
    <t xml:space="preserve">Febi Febiyanti</t>
  </si>
  <si>
    <t xml:space="preserve">0110220289</t>
  </si>
  <si>
    <t xml:space="preserve">Sukoharjo</t>
  </si>
  <si>
    <t xml:space="preserve">Adhitya Rahman</t>
  </si>
  <si>
    <t xml:space="preserve">0110120005</t>
  </si>
  <si>
    <t xml:space="preserve">Gisela Pradealpa</t>
  </si>
  <si>
    <t xml:space="preserve">0110120006</t>
  </si>
  <si>
    <t xml:space="preserve">Sragen</t>
  </si>
  <si>
    <t xml:space="preserve">Djaya Pamungkas</t>
  </si>
  <si>
    <t xml:space="preserve">0110120007</t>
  </si>
  <si>
    <t xml:space="preserve">Kab. Berau</t>
  </si>
  <si>
    <t xml:space="preserve">Siti Nurcholis</t>
  </si>
  <si>
    <t xml:space="preserve">0110120009</t>
  </si>
  <si>
    <t xml:space="preserve">Maros</t>
  </si>
  <si>
    <t xml:space="preserve">Sulawesi Selatan </t>
  </si>
  <si>
    <t xml:space="preserve">Yunita Zam Zam Manik</t>
  </si>
  <si>
    <t xml:space="preserve">0110120013</t>
  </si>
  <si>
    <t xml:space="preserve">3,80</t>
  </si>
  <si>
    <t xml:space="preserve">Batam</t>
  </si>
  <si>
    <t xml:space="preserve">Dimas Syahrul Firdaus</t>
  </si>
  <si>
    <t xml:space="preserve">0110120016</t>
  </si>
  <si>
    <t xml:space="preserve">Dian Islamiati</t>
  </si>
  <si>
    <t xml:space="preserve">0110120017</t>
  </si>
  <si>
    <t xml:space="preserve">Malang </t>
  </si>
  <si>
    <t xml:space="preserve">Dyah Najunda Salsabila </t>
  </si>
  <si>
    <t xml:space="preserve">0110120026</t>
  </si>
  <si>
    <t xml:space="preserve">Sholahuddin Alfarisyi</t>
  </si>
  <si>
    <t xml:space="preserve">0110120029</t>
  </si>
  <si>
    <t xml:space="preserve">Aisyah</t>
  </si>
  <si>
    <t xml:space="preserve">0110120030</t>
  </si>
  <si>
    <t xml:space="preserve">Bulungan</t>
  </si>
  <si>
    <t xml:space="preserve">Nuraini Febrianti</t>
  </si>
  <si>
    <t xml:space="preserve">0110120031</t>
  </si>
  <si>
    <t xml:space="preserve">Kutai Kartanegara </t>
  </si>
  <si>
    <t xml:space="preserve">Kalimantan Timur </t>
  </si>
  <si>
    <t xml:space="preserve">Sri Auliani Trisna</t>
  </si>
  <si>
    <t xml:space="preserve">0110120034</t>
  </si>
  <si>
    <t xml:space="preserve">Tangerang Selatan </t>
  </si>
  <si>
    <t xml:space="preserve">Dessy Fitriyani Dewi</t>
  </si>
  <si>
    <t xml:space="preserve">0110120048</t>
  </si>
  <si>
    <t xml:space="preserve">Muhammad Rifqi Nabil</t>
  </si>
  <si>
    <t xml:space="preserve">0110120050</t>
  </si>
  <si>
    <t xml:space="preserve">Salma 'afifah</t>
  </si>
  <si>
    <t xml:space="preserve">0110120057</t>
  </si>
  <si>
    <t xml:space="preserve">Bogor </t>
  </si>
  <si>
    <t xml:space="preserve">Ahmad Shalahuddin Muktary</t>
  </si>
  <si>
    <t xml:space="preserve">0110120059</t>
  </si>
  <si>
    <t xml:space="preserve">Tasikmalaya</t>
  </si>
  <si>
    <t xml:space="preserve">Maulana Zakki Firmansyah</t>
  </si>
  <si>
    <t xml:space="preserve">0110120061</t>
  </si>
  <si>
    <t xml:space="preserve">Tangerang Selatan</t>
  </si>
  <si>
    <t xml:space="preserve">Imam Muniif Widaad</t>
  </si>
  <si>
    <t xml:space="preserve">0110120072</t>
  </si>
  <si>
    <t xml:space="preserve">Gunungkidul</t>
  </si>
  <si>
    <t xml:space="preserve">Daerah Istimewa Yogyakarta </t>
  </si>
  <si>
    <t xml:space="preserve">Daffa Khalish Hardy Putra</t>
  </si>
  <si>
    <t xml:space="preserve">0110120074</t>
  </si>
  <si>
    <t xml:space="preserve">Iqbal Ibrahim</t>
  </si>
  <si>
    <t xml:space="preserve">0110120081</t>
  </si>
  <si>
    <t xml:space="preserve">Jakarta Pusat</t>
  </si>
  <si>
    <t xml:space="preserve">Rudi Irawan</t>
  </si>
  <si>
    <t xml:space="preserve">0110120083</t>
  </si>
  <si>
    <t xml:space="preserve">Kota probolinggo </t>
  </si>
  <si>
    <t xml:space="preserve">Sayyid Hamzah 'azzami</t>
  </si>
  <si>
    <t xml:space="preserve">0110120087</t>
  </si>
  <si>
    <t xml:space="preserve">Faizah Sausan Azimah </t>
  </si>
  <si>
    <t xml:space="preserve">0110120091</t>
  </si>
  <si>
    <t xml:space="preserve">Risma Amalia Shaloom</t>
  </si>
  <si>
    <t xml:space="preserve">0110120092</t>
  </si>
  <si>
    <t xml:space="preserve">Medan</t>
  </si>
  <si>
    <t xml:space="preserve">Sumatera utara</t>
  </si>
  <si>
    <t xml:space="preserve">Vina Sofi</t>
  </si>
  <si>
    <t xml:space="preserve">0110120093</t>
  </si>
  <si>
    <t xml:space="preserve">Bunga Febria Dona</t>
  </si>
  <si>
    <t xml:space="preserve">0110120106</t>
  </si>
  <si>
    <t xml:space="preserve">JAKARTA TIMUR</t>
  </si>
  <si>
    <t xml:space="preserve">Fiqih Faisal Thormum</t>
  </si>
  <si>
    <t xml:space="preserve">0110120109</t>
  </si>
  <si>
    <t xml:space="preserve">Miranti Andjani</t>
  </si>
  <si>
    <t xml:space="preserve">0110120135</t>
  </si>
  <si>
    <t xml:space="preserve">Kutai Timur</t>
  </si>
  <si>
    <t xml:space="preserve">Salwa Rafidah</t>
  </si>
  <si>
    <t xml:space="preserve">0110120150</t>
  </si>
  <si>
    <t xml:space="preserve">Mutia Az Zahra</t>
  </si>
  <si>
    <t xml:space="preserve">0110120158</t>
  </si>
  <si>
    <t xml:space="preserve">Ahmad Muzakky</t>
  </si>
  <si>
    <t xml:space="preserve">0110120167</t>
  </si>
  <si>
    <t xml:space="preserve">Kab. Bandung</t>
  </si>
  <si>
    <t xml:space="preserve">Ulfi Aliffiani Maulana Putri</t>
  </si>
  <si>
    <t xml:space="preserve">0110120168</t>
  </si>
  <si>
    <t xml:space="preserve">Nabila Elmuthi'ah</t>
  </si>
  <si>
    <t xml:space="preserve">0110120172</t>
  </si>
  <si>
    <t xml:space="preserve">Jakarta timur</t>
  </si>
  <si>
    <t xml:space="preserve">DKI Jakarta </t>
  </si>
  <si>
    <t xml:space="preserve">Aufa Helmi Gunawan</t>
  </si>
  <si>
    <t xml:space="preserve">0110120179</t>
  </si>
  <si>
    <t xml:space="preserve">Anisyah Nur Septiana</t>
  </si>
  <si>
    <t xml:space="preserve">0110120181</t>
  </si>
  <si>
    <t xml:space="preserve">Rama Bayu Krishna Yudha</t>
  </si>
  <si>
    <t xml:space="preserve">0110120188</t>
  </si>
  <si>
    <t xml:space="preserve">Gresik</t>
  </si>
  <si>
    <t xml:space="preserve">Syarif Muhammad Iqbal</t>
  </si>
  <si>
    <t xml:space="preserve">0110120190</t>
  </si>
  <si>
    <t xml:space="preserve">Semarang</t>
  </si>
  <si>
    <t xml:space="preserve">Andrean Bagus Saputra</t>
  </si>
  <si>
    <t xml:space="preserve">0110120204</t>
  </si>
  <si>
    <t xml:space="preserve">Amanda Amallia Sya'bandina</t>
  </si>
  <si>
    <t xml:space="preserve">0110120207</t>
  </si>
  <si>
    <t xml:space="preserve">Hanief Fathurrahman</t>
  </si>
  <si>
    <t xml:space="preserve">0110119001</t>
  </si>
  <si>
    <t xml:space="preserve">Redi Ramdani</t>
  </si>
  <si>
    <t xml:space="preserve">0110119003</t>
  </si>
  <si>
    <t xml:space="preserve">Aldo Aleyandra</t>
  </si>
  <si>
    <t xml:space="preserve">0110119007</t>
  </si>
  <si>
    <t xml:space="preserve">Kab. Serang</t>
  </si>
  <si>
    <t xml:space="preserve">Anton</t>
  </si>
  <si>
    <t xml:space="preserve">0110119009</t>
  </si>
  <si>
    <t xml:space="preserve">Rizqi Ikbal Septyan Munawar </t>
  </si>
  <si>
    <t xml:space="preserve">0110119013</t>
  </si>
  <si>
    <t xml:space="preserve">Muhamad Fauzan</t>
  </si>
  <si>
    <t xml:space="preserve">0110119015</t>
  </si>
  <si>
    <t xml:space="preserve">Kota Administrasi Jakarta Pusat</t>
  </si>
  <si>
    <t xml:space="preserve">Anis Restu Septiyani</t>
  </si>
  <si>
    <t xml:space="preserve">0110119017</t>
  </si>
  <si>
    <t xml:space="preserve">3,97</t>
  </si>
  <si>
    <t xml:space="preserve">Nurani Oktavia</t>
  </si>
  <si>
    <t xml:space="preserve">0110119018</t>
  </si>
  <si>
    <t xml:space="preserve">Kab.Cirebon</t>
  </si>
  <si>
    <t xml:space="preserve">Ridho Akbari</t>
  </si>
  <si>
    <t xml:space="preserve">0110119034</t>
  </si>
  <si>
    <t xml:space="preserve">Kampar</t>
  </si>
  <si>
    <t xml:space="preserve">Muhammad Azzam Fikri</t>
  </si>
  <si>
    <t xml:space="preserve">0110119037</t>
  </si>
  <si>
    <t xml:space="preserve">Ahmad Farisy</t>
  </si>
  <si>
    <t xml:space="preserve">0110119039</t>
  </si>
  <si>
    <t xml:space="preserve">Malang</t>
  </si>
  <si>
    <t xml:space="preserve">Abdurrauf Zahid Hanafi</t>
  </si>
  <si>
    <t xml:space="preserve">0110119041</t>
  </si>
  <si>
    <t xml:space="preserve">Balikpapan </t>
  </si>
  <si>
    <t xml:space="preserve">Evylia Yanuar Laily</t>
  </si>
  <si>
    <t xml:space="preserve">0110119043</t>
  </si>
  <si>
    <t xml:space="preserve">Muhammad Rafi' Syaamil</t>
  </si>
  <si>
    <t xml:space="preserve">0110119045</t>
  </si>
  <si>
    <t xml:space="preserve">Sumatera Utara </t>
  </si>
  <si>
    <t xml:space="preserve">Muhammad Hanif</t>
  </si>
  <si>
    <t xml:space="preserve">0110119056</t>
  </si>
  <si>
    <t xml:space="preserve">Lutffiyah Najah</t>
  </si>
  <si>
    <t xml:space="preserve">0110119059</t>
  </si>
  <si>
    <t xml:space="preserve">Sukmayaji</t>
  </si>
  <si>
    <t xml:space="preserve">0110119060</t>
  </si>
  <si>
    <t xml:space="preserve">Akmal Maulana</t>
  </si>
  <si>
    <t xml:space="preserve">0110119068</t>
  </si>
  <si>
    <t xml:space="preserve">Sumedang </t>
  </si>
  <si>
    <t xml:space="preserve">Daffa Raihan Mustofa</t>
  </si>
  <si>
    <t xml:space="preserve">0110119076</t>
  </si>
  <si>
    <t xml:space="preserve">Rizki Muhammad Yusuf</t>
  </si>
  <si>
    <t xml:space="preserve">0110120008</t>
  </si>
  <si>
    <t xml:space="preserve">Probolinggo</t>
  </si>
  <si>
    <t xml:space="preserve">Mia Aprilia Satya</t>
  </si>
  <si>
    <t xml:space="preserve">0110120010</t>
  </si>
  <si>
    <t xml:space="preserve">Moch Fikri Ramadhan</t>
  </si>
  <si>
    <t xml:space="preserve">0110120014</t>
  </si>
  <si>
    <t xml:space="preserve">Ahmad Ilham</t>
  </si>
  <si>
    <t xml:space="preserve">0110120015</t>
  </si>
  <si>
    <t xml:space="preserve">Cilacap </t>
  </si>
  <si>
    <t xml:space="preserve">Raihan Daffa Aziz</t>
  </si>
  <si>
    <t xml:space="preserve">0110120020</t>
  </si>
  <si>
    <t xml:space="preserve">Ogan Ilir</t>
  </si>
  <si>
    <t xml:space="preserve">Sumatera Selatan </t>
  </si>
  <si>
    <t xml:space="preserve">Shalahudin Hikam Al Ayubi</t>
  </si>
  <si>
    <t xml:space="preserve">0110120022</t>
  </si>
  <si>
    <t xml:space="preserve">Tulungagung </t>
  </si>
  <si>
    <t xml:space="preserve">Wilda Lulu'atul Maqfiroh</t>
  </si>
  <si>
    <t xml:space="preserve">0110120023</t>
  </si>
  <si>
    <t xml:space="preserve">Rachmat Arief Murditanto</t>
  </si>
  <si>
    <t xml:space="preserve">0110120024</t>
  </si>
  <si>
    <t xml:space="preserve">Kabupaten Malang </t>
  </si>
  <si>
    <t xml:space="preserve">Muhammad Nur Rizqi Saputra</t>
  </si>
  <si>
    <t xml:space="preserve">0110120025</t>
  </si>
  <si>
    <t xml:space="preserve">Kediri</t>
  </si>
  <si>
    <t xml:space="preserve">Vira Vebriyanti</t>
  </si>
  <si>
    <t xml:space="preserve">0110120027</t>
  </si>
  <si>
    <t xml:space="preserve">Sleman </t>
  </si>
  <si>
    <t xml:space="preserve">Rossalina Putri</t>
  </si>
  <si>
    <t xml:space="preserve">0110120028</t>
  </si>
  <si>
    <t xml:space="preserve">Syahla Fara Fadhilah</t>
  </si>
  <si>
    <t xml:space="preserve">0110120035</t>
  </si>
  <si>
    <t xml:space="preserve">Banyuasin</t>
  </si>
  <si>
    <t xml:space="preserve">Devita Cahyani Rahmadan</t>
  </si>
  <si>
    <t xml:space="preserve">0110120037</t>
  </si>
  <si>
    <t xml:space="preserve">Reyhansyah</t>
  </si>
  <si>
    <t xml:space="preserve">0110120043</t>
  </si>
  <si>
    <t xml:space="preserve">Catury Chaerani</t>
  </si>
  <si>
    <t xml:space="preserve">0110120044</t>
  </si>
  <si>
    <t xml:space="preserve">Demak </t>
  </si>
  <si>
    <t xml:space="preserve">Jawa tengah </t>
  </si>
  <si>
    <t xml:space="preserve">Salsabila</t>
  </si>
  <si>
    <t xml:space="preserve">0110120045</t>
  </si>
  <si>
    <t xml:space="preserve">Ayu Lestari</t>
  </si>
  <si>
    <t xml:space="preserve">0110120046</t>
  </si>
  <si>
    <t xml:space="preserve">Kota serang</t>
  </si>
  <si>
    <t xml:space="preserve">Muhammad Faqih</t>
  </si>
  <si>
    <t xml:space="preserve">0110120047</t>
  </si>
  <si>
    <t xml:space="preserve">Arif Budiman</t>
  </si>
  <si>
    <t xml:space="preserve">0110120049</t>
  </si>
  <si>
    <t xml:space="preserve">Ibnu Said Alfarizi</t>
  </si>
  <si>
    <t xml:space="preserve">0110120063</t>
  </si>
  <si>
    <t xml:space="preserve">Magetan</t>
  </si>
  <si>
    <t xml:space="preserve">Nurus Sahlah</t>
  </si>
  <si>
    <t xml:space="preserve">0110120065</t>
  </si>
  <si>
    <t xml:space="preserve">Pasuruan </t>
  </si>
  <si>
    <t xml:space="preserve">Hanny Eka Nurjanah</t>
  </si>
  <si>
    <t xml:space="preserve">0110120071</t>
  </si>
  <si>
    <t xml:space="preserve">Mega Agustin Azzahra</t>
  </si>
  <si>
    <t xml:space="preserve">0110120073</t>
  </si>
  <si>
    <t xml:space="preserve">Siti Pujayansyah</t>
  </si>
  <si>
    <t xml:space="preserve">0110120076</t>
  </si>
  <si>
    <t xml:space="preserve">Banda Aceh</t>
  </si>
  <si>
    <t xml:space="preserve">Aisya Rizkia</t>
  </si>
  <si>
    <t xml:space="preserve">0110120077</t>
  </si>
  <si>
    <t xml:space="preserve">Sukabumi</t>
  </si>
  <si>
    <t xml:space="preserve">Ahmad Baharudin Fatulloh</t>
  </si>
  <si>
    <t xml:space="preserve">0110120079</t>
  </si>
  <si>
    <t xml:space="preserve">Rita Awaliyah</t>
  </si>
  <si>
    <t xml:space="preserve">0110120080</t>
  </si>
  <si>
    <t xml:space="preserve">Kota Tangerang Selatan </t>
  </si>
  <si>
    <t xml:space="preserve">Shalih Ahmad Syauqi </t>
  </si>
  <si>
    <t xml:space="preserve">0110120084</t>
  </si>
  <si>
    <t xml:space="preserve">Ahmad Fauzan Ramdhani</t>
  </si>
  <si>
    <t xml:space="preserve">0110120086</t>
  </si>
  <si>
    <t xml:space="preserve">Gempita Larasati</t>
  </si>
  <si>
    <t xml:space="preserve">0110120088</t>
  </si>
  <si>
    <t xml:space="preserve">Kab. Sukabumi</t>
  </si>
  <si>
    <t xml:space="preserve">Izzatuna Hanifa</t>
  </si>
  <si>
    <t xml:space="preserve">0110120094</t>
  </si>
  <si>
    <t xml:space="preserve">Kab. Tangerang</t>
  </si>
  <si>
    <t xml:space="preserve">Muhammad Iqbalul Azzam </t>
  </si>
  <si>
    <t xml:space="preserve">0110120096</t>
  </si>
  <si>
    <t xml:space="preserve">KOTA PALEMBANG</t>
  </si>
  <si>
    <t xml:space="preserve">SUMATERA SELATAN</t>
  </si>
  <si>
    <t xml:space="preserve">Farah Minerva Ashilah Olii</t>
  </si>
  <si>
    <t xml:space="preserve">0110120097</t>
  </si>
  <si>
    <t xml:space="preserve">Gigih Novika Suryandari</t>
  </si>
  <si>
    <t xml:space="preserve">0110120099</t>
  </si>
  <si>
    <t xml:space="preserve">Hasan Al Banna</t>
  </si>
  <si>
    <t xml:space="preserve">0110120100</t>
  </si>
  <si>
    <t xml:space="preserve">Anisa Yuniarti</t>
  </si>
  <si>
    <t xml:space="preserve">0110120103</t>
  </si>
  <si>
    <t xml:space="preserve">Palu</t>
  </si>
  <si>
    <t xml:space="preserve">Sulawesi tengah </t>
  </si>
  <si>
    <t xml:space="preserve">Ashifa Bella Laborahima</t>
  </si>
  <si>
    <t xml:space="preserve">0110120104</t>
  </si>
  <si>
    <t xml:space="preserve">JATIM</t>
  </si>
  <si>
    <t xml:space="preserve">Muhamad Irfan Maulana</t>
  </si>
  <si>
    <t xml:space="preserve">0110120108</t>
  </si>
  <si>
    <t xml:space="preserve">Padang</t>
  </si>
  <si>
    <t xml:space="preserve">Nada Kamilia</t>
  </si>
  <si>
    <t xml:space="preserve">0110120110</t>
  </si>
  <si>
    <t xml:space="preserve">Iqbal Naveliano</t>
  </si>
  <si>
    <t xml:space="preserve">0110120111</t>
  </si>
  <si>
    <t xml:space="preserve">Subang</t>
  </si>
  <si>
    <t xml:space="preserve">Nurkholis Fadil</t>
  </si>
  <si>
    <t xml:space="preserve">0110120112</t>
  </si>
  <si>
    <t xml:space="preserve">Salma Afifah</t>
  </si>
  <si>
    <t xml:space="preserve">0110120116</t>
  </si>
  <si>
    <t xml:space="preserve">Cirebon</t>
  </si>
  <si>
    <t xml:space="preserve">Muhammad Ad Durroh Mubarok</t>
  </si>
  <si>
    <t xml:space="preserve">0110120117</t>
  </si>
  <si>
    <t xml:space="preserve">Bondowoso</t>
  </si>
  <si>
    <t xml:space="preserve">Ahmad Asep Nurfadillah</t>
  </si>
  <si>
    <t xml:space="preserve">0110120118</t>
  </si>
  <si>
    <t xml:space="preserve">DIY </t>
  </si>
  <si>
    <t xml:space="preserve">Adi Ardiansah</t>
  </si>
  <si>
    <t xml:space="preserve">0110120119</t>
  </si>
  <si>
    <t xml:space="preserve">Muhammad Nur Rafiq</t>
  </si>
  <si>
    <t xml:space="preserve">0110120120</t>
  </si>
  <si>
    <t xml:space="preserve">kabupaten cirebon</t>
  </si>
  <si>
    <t xml:space="preserve">jawa barat</t>
  </si>
  <si>
    <t xml:space="preserve">Vina Nurhasanah</t>
  </si>
  <si>
    <t xml:space="preserve">0110120122</t>
  </si>
  <si>
    <t xml:space="preserve">Garut</t>
  </si>
  <si>
    <t xml:space="preserve">Fatimatul Azzahra</t>
  </si>
  <si>
    <t xml:space="preserve">0110120124</t>
  </si>
  <si>
    <t xml:space="preserve">Sayed Sultan Qois El Haq</t>
  </si>
  <si>
    <t xml:space="preserve">0110120125</t>
  </si>
  <si>
    <t xml:space="preserve">bandung barat </t>
  </si>
  <si>
    <t xml:space="preserve">Muhammad Adli Azzam</t>
  </si>
  <si>
    <t xml:space="preserve">0110120131</t>
  </si>
  <si>
    <t xml:space="preserve">INDRAMAYU</t>
  </si>
  <si>
    <t xml:space="preserve">JAWA BARAT</t>
  </si>
  <si>
    <t xml:space="preserve">Daniel Adi Saputra </t>
  </si>
  <si>
    <t xml:space="preserve">0110120132</t>
  </si>
  <si>
    <t xml:space="preserve">Dea Awaliyah</t>
  </si>
  <si>
    <t xml:space="preserve">0110120133</t>
  </si>
  <si>
    <t xml:space="preserve">Kuningan</t>
  </si>
  <si>
    <t xml:space="preserve">Zullia Tri Lestari</t>
  </si>
  <si>
    <t xml:space="preserve">0110120136</t>
  </si>
  <si>
    <t xml:space="preserve">Kutai Kartanegara</t>
  </si>
  <si>
    <t xml:space="preserve">Annisa Dwiyani</t>
  </si>
  <si>
    <t xml:space="preserve">0110120138</t>
  </si>
  <si>
    <t xml:space="preserve">Bombana</t>
  </si>
  <si>
    <t xml:space="preserve">Arif Satriyo Nur Alvian Purnama</t>
  </si>
  <si>
    <t xml:space="preserve">0110120142</t>
  </si>
  <si>
    <t xml:space="preserve">jawa timur</t>
  </si>
  <si>
    <t xml:space="preserve">Nurasri Febriyanti</t>
  </si>
  <si>
    <t xml:space="preserve">0110120144</t>
  </si>
  <si>
    <t xml:space="preserve">Pringsewu</t>
  </si>
  <si>
    <t xml:space="preserve">lampung</t>
  </si>
  <si>
    <t xml:space="preserve">Thariq Rabbani</t>
  </si>
  <si>
    <t xml:space="preserve">0110120146</t>
  </si>
  <si>
    <t xml:space="preserve">Afra Afiah Ayyasy </t>
  </si>
  <si>
    <t xml:space="preserve">0110120156</t>
  </si>
  <si>
    <t xml:space="preserve">Sadza Widad</t>
  </si>
  <si>
    <t xml:space="preserve">0110120157</t>
  </si>
  <si>
    <t xml:space="preserve">Tangsel</t>
  </si>
  <si>
    <t xml:space="preserve">Ripa'i</t>
  </si>
  <si>
    <t xml:space="preserve">0110120159</t>
  </si>
  <si>
    <t xml:space="preserve">Hasna Alaurrahman</t>
  </si>
  <si>
    <t xml:space="preserve">0110120161</t>
  </si>
  <si>
    <t xml:space="preserve">Ina Adelia Novetasari</t>
  </si>
  <si>
    <t xml:space="preserve">0110120174</t>
  </si>
  <si>
    <t xml:space="preserve">Afifah Destri Yanti</t>
  </si>
  <si>
    <t xml:space="preserve">0110120175</t>
  </si>
  <si>
    <t xml:space="preserve">Salsabilatul Jannah</t>
  </si>
  <si>
    <t xml:space="preserve">0110120180</t>
  </si>
  <si>
    <t xml:space="preserve">Banyumas</t>
  </si>
  <si>
    <t xml:space="preserve">Abidah Shalihah</t>
  </si>
  <si>
    <t xml:space="preserve">0110120182</t>
  </si>
  <si>
    <t xml:space="preserve">Muhammad Azrul Ardiansyah</t>
  </si>
  <si>
    <t xml:space="preserve">0110120185</t>
  </si>
  <si>
    <t xml:space="preserve">Farhan Rifqi Fauzi</t>
  </si>
  <si>
    <t xml:space="preserve">0110120192</t>
  </si>
  <si>
    <t xml:space="preserve">Alipia Salsabilah</t>
  </si>
  <si>
    <t xml:space="preserve">0110120194</t>
  </si>
  <si>
    <t xml:space="preserve">Khonsa Nurkholisah Rahmaniah</t>
  </si>
  <si>
    <t xml:space="preserve">0110120198</t>
  </si>
  <si>
    <t xml:space="preserve">Assyaffaa</t>
  </si>
  <si>
    <t xml:space="preserve">0110120202</t>
  </si>
  <si>
    <t xml:space="preserve">Shela Monika</t>
  </si>
  <si>
    <t xml:space="preserve">0110120205</t>
  </si>
  <si>
    <t xml:space="preserve">Mardendi</t>
  </si>
  <si>
    <t xml:space="preserve">0110120206</t>
  </si>
  <si>
    <t xml:space="preserve">Jumlah mahasiswa aktif</t>
  </si>
  <si>
    <t xml:space="preserve">Laki-laki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</si>
</sst>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_-[$Rp-421]* #,##0.00_-;_-[$Rp-421]* \-#,##0.00_-;_-[$Rp-421]* \-??_-;_-@"/>
    <numFmt numFmtId="167" formatCode="@"/>
    <numFmt numFmtId="168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sz val="9"/>
      <color rgb="FF000000"/>
      <name val="&quot;Google Sans Mono&quot;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14"/>
      <color rgb="FF000000"/>
      <name val="Arial"/>
      <family val="2"/>
    </font>
    <font>
      <sz val="10"/>
      <color rgb="FF1A1A1A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0"/>
      <charset val="1"/>
    </font>
    <font>
      <sz val="18"/>
      <color rgb="FF757575"/>
      <name val="Arial"/>
      <family val="2"/>
    </font>
    <font>
      <sz val="7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434343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Roboto"/>
      <family val="0"/>
      <charset val="1"/>
    </font>
    <font>
      <sz val="10"/>
      <color rgb="FF1E1E1E"/>
      <name val="&quot;Segoe UI&quot;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8EB6F8"/>
        <bgColor rgb="FF7BAAF7"/>
      </patternFill>
    </fill>
    <fill>
      <patternFill patternType="solid">
        <fgColor rgb="FFFCE5CD"/>
        <bgColor rgb="FFFFF2CC"/>
      </patternFill>
    </fill>
    <fill>
      <patternFill patternType="solid">
        <fgColor rgb="FFFFFFFF"/>
        <bgColor rgb="FFFFF8E6"/>
      </patternFill>
    </fill>
    <fill>
      <patternFill patternType="solid">
        <fgColor rgb="FFD0E0E3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F9CB9C"/>
        <bgColor rgb="FFFFC599"/>
      </patternFill>
    </fill>
    <fill>
      <patternFill patternType="solid">
        <fgColor rgb="FFB6D7A8"/>
        <bgColor rgb="FFAEDCBA"/>
      </patternFill>
    </fill>
    <fill>
      <patternFill patternType="solid">
        <fgColor rgb="FFD5A6BD"/>
        <bgColor rgb="FFEA9999"/>
      </patternFill>
    </fill>
    <fill>
      <patternFill patternType="solid">
        <fgColor rgb="FFB4A7D6"/>
        <bgColor rgb="FFB7B7B7"/>
      </patternFill>
    </fill>
    <fill>
      <patternFill patternType="solid">
        <fgColor rgb="FF9FC5E8"/>
        <bgColor rgb="FFB3CEFB"/>
      </patternFill>
    </fill>
    <fill>
      <patternFill patternType="solid">
        <fgColor rgb="FFEA9999"/>
        <bgColor rgb="FFD5A6BD"/>
      </patternFill>
    </fill>
    <fill>
      <patternFill patternType="solid">
        <fgColor rgb="FFD9EAD3"/>
        <bgColor rgb="FFD0E0E3"/>
      </patternFill>
    </fill>
    <fill>
      <patternFill patternType="solid">
        <fgColor rgb="FFFFE599"/>
        <bgColor rgb="FFFDE49B"/>
      </patternFill>
    </fill>
    <fill>
      <patternFill patternType="solid">
        <fgColor rgb="FFFFF2CC"/>
        <bgColor rgb="FFFFF8E6"/>
      </patternFill>
    </fill>
    <fill>
      <patternFill patternType="solid">
        <fgColor rgb="FFEAD1DC"/>
        <bgColor rgb="FFF4CCCC"/>
      </patternFill>
    </fill>
    <fill>
      <patternFill patternType="solid">
        <fgColor rgb="FFCCCCCC"/>
        <bgColor rgb="FFD9D2E9"/>
      </patternFill>
    </fill>
    <fill>
      <patternFill patternType="solid">
        <fgColor rgb="FFD9D2E9"/>
        <bgColor rgb="FFD9D9D9"/>
      </patternFill>
    </fill>
    <fill>
      <patternFill patternType="solid">
        <fgColor rgb="FFE06666"/>
        <bgColor rgb="FFF07B72"/>
      </patternFill>
    </fill>
    <fill>
      <patternFill patternType="solid">
        <fgColor rgb="FFCC4125"/>
        <bgColor rgb="FFEA4335"/>
      </patternFill>
    </fill>
    <fill>
      <patternFill patternType="solid">
        <fgColor rgb="FFF3F3F3"/>
        <bgColor rgb="FFEBF6E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4CCCC"/>
      <rgbColor rgb="FFAEDCBA"/>
      <rgbColor rgb="FFF3F3F3"/>
      <rgbColor rgb="FFFCD04F"/>
      <rgbColor rgb="FFF7B4AE"/>
      <rgbColor rgb="FF8EB6F8"/>
      <rgbColor rgb="FFFCE5CD"/>
      <rgbColor rgb="FFB6D7A8"/>
      <rgbColor rgb="FF000080"/>
      <rgbColor rgb="FFC27BA0"/>
      <rgbColor rgb="FFCCCCCC"/>
      <rgbColor rgb="FF76A5AF"/>
      <rgbColor rgb="FFB7B7B7"/>
      <rgbColor rgb="FF757575"/>
      <rgbColor rgb="FF7BAAF7"/>
      <rgbColor rgb="FFEA4335"/>
      <rgbColor rgb="FFFFF2CC"/>
      <rgbColor rgb="FFEBF6EE"/>
      <rgbColor rgb="FFD0E0E3"/>
      <rgbColor rgb="FFF07B72"/>
      <rgbColor rgb="FFB3CEFB"/>
      <rgbColor rgb="FFD9D2E9"/>
      <rgbColor rgb="FF000080"/>
      <rgbColor rgb="FFFFC599"/>
      <rgbColor rgb="FFFDE49B"/>
      <rgbColor rgb="FFB5E5E8"/>
      <rgbColor rgb="FFEAD1DC"/>
      <rgbColor rgb="FFFDECEB"/>
      <rgbColor rgb="FF71C287"/>
      <rgbColor rgb="FFFFF8E6"/>
      <rgbColor rgb="FF7ED1D7"/>
      <rgbColor rgb="FFECF3FE"/>
      <rgbColor rgb="FFD9EAD3"/>
      <rgbColor rgb="FFFFE599"/>
      <rgbColor rgb="FF9FC5E8"/>
      <rgbColor rgb="FFEA9999"/>
      <rgbColor rgb="FFB4A7D6"/>
      <rgbColor rgb="FFF9CB9C"/>
      <rgbColor rgb="FF4285F4"/>
      <rgbColor rgb="FF46BDC6"/>
      <rgbColor rgb="FF93C47D"/>
      <rgbColor rgb="FFFBBC04"/>
      <rgbColor rgb="FFFF994D"/>
      <rgbColor rgb="FFFF6D01"/>
      <rgbColor rgb="FF8E7CC3"/>
      <rgbColor rgb="FF8B8B8B"/>
      <rgbColor rgb="FFD9D9D9"/>
      <rgbColor rgb="FF34A853"/>
      <rgbColor rgb="FF1A1A1A"/>
      <rgbColor rgb="FF1E1E1E"/>
      <rgbColor rgb="FFCC4125"/>
      <rgbColor rgb="FFE06666"/>
      <rgbColor rgb="FFD5A6BD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000000"/>
                </a:solidFill>
                <a:latin typeface="Arial"/>
                <a:ea typeface="Arial"/>
              </a:rPr>
              <a:t>Jumlah Mahasiswa Per Jenis Kelamin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'Dashboard Rekap Mahasiswa'!$C$16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fc5e8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9999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'Dashboard Rekap Mahasiswa'!$B$17:$B$18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'Dashboard Rekap Mahasiswa'!$C$17:$C$18</c:f>
              <c:numCache>
                <c:formatCode>General</c:formatCode>
                <c:ptCount val="2"/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000000"/>
                </a:solidFill>
                <a:latin typeface="Arial"/>
                <a:ea typeface="Arial"/>
              </a:rPr>
              <a:t>Jumlah Mahasiswa Per TAHUN ANGKATAN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'Dashboard Rekap Mahasiswa'!$C$11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8e7cc3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27ba0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Rekap Mahasiswa'!$B$12:$B$14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'Dashboard Rekap Mahasiswa'!$C$12:$C$14</c:f>
              <c:numCache>
                <c:formatCode>General</c:formatCode>
                <c:ptCount val="3"/>
              </c:numCache>
            </c:numRef>
          </c:val>
        </c:ser>
        <c:gapWidth val="150"/>
        <c:shape val="box"/>
        <c:axId val="79823211"/>
        <c:axId val="74445800"/>
        <c:axId val="0"/>
      </c:bar3DChart>
      <c:catAx>
        <c:axId val="79823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445800"/>
        <c:crosses val="autoZero"/>
        <c:auto val="1"/>
        <c:lblAlgn val="ctr"/>
        <c:lblOffset val="100"/>
        <c:noMultiLvlLbl val="0"/>
      </c:catAx>
      <c:valAx>
        <c:axId val="7444580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823211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000000"/>
                </a:solidFill>
                <a:latin typeface="Arial"/>
                <a:ea typeface="Arial"/>
              </a:rPr>
              <a:t>Jumlah Mahasiswa Per PRODI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'Dashboard Rekap Mahasiswa'!$C$7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3c47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9cb9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'Dashboard Rekap Mahasiswa'!$B$8:$B$9</c:f>
              <c:strCache>
                <c:ptCount val="2"/>
                <c:pt idx="0">
                  <c:v>Sistem Informasi</c:v>
                </c:pt>
                <c:pt idx="1">
                  <c:v>Teknik Informatika</c:v>
                </c:pt>
              </c:strCache>
            </c:strRef>
          </c:cat>
          <c:val>
            <c:numRef>
              <c:f>'Dashboard Rekap Mahasiswa'!$C$8:$C$9</c:f>
              <c:numCache>
                <c:formatCode>General</c:formatCode>
                <c:ptCount val="2"/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000000"/>
                </a:solidFill>
                <a:latin typeface="Arial"/>
                <a:ea typeface="Arial"/>
              </a:rPr>
              <a:t>Jumlah Mahasiswa Per STATUS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'Dashboard Rekap Mahasiswa'!$C$3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4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76a5a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'Dashboard Rekap Mahasiswa'!$B$4:$B$5</c:f>
              <c:strCache>
                <c:ptCount val="2"/>
                <c:pt idx="0">
                  <c:v>Aktif</c:v>
                </c:pt>
                <c:pt idx="1">
                  <c:v>Tidak Aktif</c:v>
                </c:pt>
              </c:strCache>
            </c:strRef>
          </c:cat>
          <c:val>
            <c:numRef>
              <c:f>'Dashboard Rekap Mahasiswa'!$C$4:$C$5</c:f>
              <c:numCache>
                <c:formatCode>General</c:formatCode>
                <c:ptCount val="2"/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IPK Rata-Rata per Jenis Kelamin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'Dashboard IPK'!$C$3</c:f>
              <c:strCache>
                <c:ptCount val="1"/>
                <c:pt idx="0">
                  <c:v>IPK Rata-Rata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'Dashboard IPK'!$B$4:$B$5</c:f>
              <c:strCache>
                <c:ptCount val="2"/>
                <c:pt idx="0">
                  <c:v>Perempuan</c:v>
                </c:pt>
                <c:pt idx="1">
                  <c:v>Laki-laki</c:v>
                </c:pt>
              </c:strCache>
            </c:strRef>
          </c:cat>
          <c:val>
            <c:numRef>
              <c:f>'Dashboard IPK'!$C$4:$C$5</c:f>
              <c:numCache>
                <c:formatCode>General</c:formatCode>
                <c:ptCount val="2"/>
              </c:numCache>
            </c:numRef>
          </c:val>
        </c:ser>
        <c:gapWidth val="150"/>
        <c:shape val="box"/>
        <c:axId val="54569378"/>
        <c:axId val="76091116"/>
        <c:axId val="0"/>
      </c:bar3DChart>
      <c:catAx>
        <c:axId val="545693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Jenis Kelamin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6091116"/>
        <c:crosses val="autoZero"/>
        <c:auto val="1"/>
        <c:lblAlgn val="ctr"/>
        <c:lblOffset val="100"/>
        <c:noMultiLvlLbl val="0"/>
      </c:catAx>
      <c:valAx>
        <c:axId val="76091116"/>
        <c:scaling>
          <c:orientation val="minMax"/>
        </c:scaling>
        <c:delete val="0"/>
        <c:axPos val="l"/>
        <c:numFmt formatCode="#,##0.00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569378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IPK Rata-rata per Tahun Angkatan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'Dashboard IPK'!$C$8</c:f>
              <c:strCache>
                <c:ptCount val="1"/>
                <c:pt idx="0">
                  <c:v>IPK Rata-rata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'Dashboard IPK'!$B$9:$B$11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'Dashboard IPK'!$C$9:$C$11</c:f>
              <c:numCache>
                <c:formatCode>General</c:formatCode>
                <c:ptCount val="3"/>
              </c:numCache>
            </c:numRef>
          </c:val>
        </c:ser>
        <c:gapWidth val="150"/>
        <c:shape val="box"/>
        <c:axId val="38088589"/>
        <c:axId val="38181981"/>
        <c:axId val="0"/>
      </c:bar3DChart>
      <c:catAx>
        <c:axId val="38088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Tahun Angkatan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181981"/>
        <c:crosses val="autoZero"/>
        <c:auto val="1"/>
        <c:lblAlgn val="ctr"/>
        <c:lblOffset val="100"/>
        <c:noMultiLvlLbl val="0"/>
      </c:catAx>
      <c:valAx>
        <c:axId val="38181981"/>
        <c:scaling>
          <c:orientation val="minMax"/>
        </c:scaling>
        <c:delete val="0"/>
        <c:axPos val="l"/>
        <c:numFmt formatCode="#,##0.00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088589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IPK Rata-rata per PRODI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sideWall>
      <c:spPr>
        <a:noFill/>
        <a:ln w="6480">
          <a:solidFill>
            <a:srgbClr val="8b8b8b"/>
          </a:solidFill>
          <a:round/>
        </a:ln>
      </c:spPr>
    </c:sideWall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clustered"/>
        <c:varyColors val="1"/>
        <c:ser>
          <c:idx val="0"/>
          <c:order val="0"/>
          <c:tx>
            <c:strRef>
              <c:f>'Dashboard IPK'!$C$14</c:f>
              <c:strCache>
                <c:ptCount val="1"/>
                <c:pt idx="0">
                  <c:v>IPK Rata-rata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'Dashboard IPK'!$B$15:$B$16</c:f>
              <c:strCache>
                <c:ptCount val="2"/>
                <c:pt idx="0">
                  <c:v>Sistem Informasi</c:v>
                </c:pt>
                <c:pt idx="1">
                  <c:v>Teknik Informatika</c:v>
                </c:pt>
              </c:strCache>
            </c:strRef>
          </c:cat>
          <c:val>
            <c:numRef>
              <c:f>'Dashboard IPK'!$C$15:$C$16</c:f>
              <c:numCache>
                <c:formatCode>General</c:formatCode>
                <c:ptCount val="2"/>
              </c:numCache>
            </c:numRef>
          </c:val>
        </c:ser>
        <c:gapWidth val="150"/>
        <c:shape val="box"/>
        <c:axId val="54692769"/>
        <c:axId val="35776803"/>
        <c:axId val="0"/>
      </c:bar3DChart>
      <c:catAx>
        <c:axId val="546927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PRODI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776803"/>
        <c:crosses val="autoZero"/>
        <c:auto val="1"/>
        <c:lblAlgn val="ctr"/>
        <c:lblOffset val="100"/>
        <c:noMultiLvlLbl val="0"/>
      </c:catAx>
      <c:valAx>
        <c:axId val="35776803"/>
        <c:scaling>
          <c:orientation val="minMax"/>
        </c:scaling>
        <c:delete val="0"/>
        <c:axPos val="l"/>
        <c:numFmt formatCode="#,##0.00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692769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5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7baaf7"/>
              </a:solidFill>
              <a:ln w="0">
                <a:noFill/>
              </a:ln>
            </c:spPr>
          </c:dPt>
          <c:dPt>
            <c:idx val="7"/>
            <c:spPr>
              <a:solidFill>
                <a:srgbClr val="f07b72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cd04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71c287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ff994d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7ed1d7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b3cefb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7b4a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de49b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aedcba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ffc599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b5e5e8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ecf3fe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fdeceb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fff8e6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ebf6e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Dashboard!$N$4:$N$25</c:f>
              <c:strCache>
                <c:ptCount val="22"/>
                <c:pt idx="0">
                  <c:v>DKI Jakarta</c:v>
                </c:pt>
                <c:pt idx="1">
                  <c:v>Jawa Barat</c:v>
                </c:pt>
                <c:pt idx="2">
                  <c:v>Jawa Timur</c:v>
                </c:pt>
                <c:pt idx="3">
                  <c:v>DI Yogyakarta</c:v>
                </c:pt>
                <c:pt idx="4">
                  <c:v>Sulawesi Selatan</c:v>
                </c:pt>
                <c:pt idx="5">
                  <c:v>Banten</c:v>
                </c:pt>
                <c:pt idx="6">
                  <c:v>Jawa Tengah</c:v>
                </c:pt>
                <c:pt idx="7">
                  <c:v>Sumatera Selatan</c:v>
                </c:pt>
                <c:pt idx="8">
                  <c:v>Bali</c:v>
                </c:pt>
                <c:pt idx="9">
                  <c:v>Kalimantan Timur</c:v>
                </c:pt>
                <c:pt idx="10">
                  <c:v>Sumatera Barat</c:v>
                </c:pt>
                <c:pt idx="11">
                  <c:v>Kepulauan Riau</c:v>
                </c:pt>
                <c:pt idx="12">
                  <c:v>Sulawesi Tenggara</c:v>
                </c:pt>
                <c:pt idx="13">
                  <c:v>Kalimantan Utara</c:v>
                </c:pt>
                <c:pt idx="14">
                  <c:v>Sumatera Utara</c:v>
                </c:pt>
                <c:pt idx="15">
                  <c:v>Madinah</c:v>
                </c:pt>
                <c:pt idx="16">
                  <c:v>Lampung</c:v>
                </c:pt>
                <c:pt idx="17">
                  <c:v>Yogyakarta</c:v>
                </c:pt>
                <c:pt idx="18">
                  <c:v>Papua</c:v>
                </c:pt>
                <c:pt idx="19">
                  <c:v>Aceh</c:v>
                </c:pt>
                <c:pt idx="20">
                  <c:v>Sulawesi Tengah</c:v>
                </c:pt>
                <c:pt idx="21">
                  <c:v>Nusa Tenggara Barat</c:v>
                </c:pt>
              </c:strCache>
            </c:strRef>
          </c:cat>
          <c:val>
            <c:numRef>
              <c:f>Dashboard!$O$4:$O$25</c:f>
              <c:numCache>
                <c:formatCode>General</c:formatCode>
                <c:ptCount val="22"/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828720</xdr:colOff>
      <xdr:row>10</xdr:row>
      <xdr:rowOff>104760</xdr:rowOff>
    </xdr:from>
    <xdr:to>
      <xdr:col>11</xdr:col>
      <xdr:colOff>451800</xdr:colOff>
      <xdr:row>20</xdr:row>
      <xdr:rowOff>65880</xdr:rowOff>
    </xdr:to>
    <xdr:graphicFrame>
      <xdr:nvGraphicFramePr>
        <xdr:cNvPr id="0" name="Chart 1"/>
        <xdr:cNvGraphicFramePr/>
      </xdr:nvGraphicFramePr>
      <xdr:xfrm>
        <a:off x="7239600" y="2104920"/>
        <a:ext cx="3171600" cy="1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324000</xdr:colOff>
      <xdr:row>10</xdr:row>
      <xdr:rowOff>104760</xdr:rowOff>
    </xdr:from>
    <xdr:to>
      <xdr:col>8</xdr:col>
      <xdr:colOff>131400</xdr:colOff>
      <xdr:row>20</xdr:row>
      <xdr:rowOff>65880</xdr:rowOff>
    </xdr:to>
    <xdr:graphicFrame>
      <xdr:nvGraphicFramePr>
        <xdr:cNvPr id="1" name="Chart 2"/>
        <xdr:cNvGraphicFramePr/>
      </xdr:nvGraphicFramePr>
      <xdr:xfrm>
        <a:off x="4314960" y="2104920"/>
        <a:ext cx="3114360" cy="1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828720</xdr:colOff>
      <xdr:row>0</xdr:row>
      <xdr:rowOff>142920</xdr:rowOff>
    </xdr:from>
    <xdr:to>
      <xdr:col>11</xdr:col>
      <xdr:colOff>451800</xdr:colOff>
      <xdr:row>10</xdr:row>
      <xdr:rowOff>104400</xdr:rowOff>
    </xdr:to>
    <xdr:graphicFrame>
      <xdr:nvGraphicFramePr>
        <xdr:cNvPr id="2" name="Chart 3"/>
        <xdr:cNvGraphicFramePr/>
      </xdr:nvGraphicFramePr>
      <xdr:xfrm>
        <a:off x="7239600" y="142920"/>
        <a:ext cx="3171600" cy="1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324000</xdr:colOff>
      <xdr:row>0</xdr:row>
      <xdr:rowOff>142920</xdr:rowOff>
    </xdr:from>
    <xdr:to>
      <xdr:col>8</xdr:col>
      <xdr:colOff>131400</xdr:colOff>
      <xdr:row>10</xdr:row>
      <xdr:rowOff>104400</xdr:rowOff>
    </xdr:to>
    <xdr:graphicFrame>
      <xdr:nvGraphicFramePr>
        <xdr:cNvPr id="3" name="Chart 4"/>
        <xdr:cNvGraphicFramePr/>
      </xdr:nvGraphicFramePr>
      <xdr:xfrm>
        <a:off x="4314960" y="142920"/>
        <a:ext cx="3114360" cy="1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57240</xdr:colOff>
      <xdr:row>1</xdr:row>
      <xdr:rowOff>57240</xdr:rowOff>
    </xdr:from>
    <xdr:to>
      <xdr:col>7</xdr:col>
      <xdr:colOff>586800</xdr:colOff>
      <xdr:row>11</xdr:row>
      <xdr:rowOff>28440</xdr:rowOff>
    </xdr:to>
    <xdr:graphicFrame>
      <xdr:nvGraphicFramePr>
        <xdr:cNvPr id="4" name="Chart 5"/>
        <xdr:cNvGraphicFramePr/>
      </xdr:nvGraphicFramePr>
      <xdr:xfrm>
        <a:off x="3565080" y="257400"/>
        <a:ext cx="3190680" cy="19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628560</xdr:colOff>
      <xdr:row>10</xdr:row>
      <xdr:rowOff>190440</xdr:rowOff>
    </xdr:from>
    <xdr:to>
      <xdr:col>9</xdr:col>
      <xdr:colOff>271080</xdr:colOff>
      <xdr:row>20</xdr:row>
      <xdr:rowOff>161280</xdr:rowOff>
    </xdr:to>
    <xdr:graphicFrame>
      <xdr:nvGraphicFramePr>
        <xdr:cNvPr id="5" name="Chart 6"/>
        <xdr:cNvGraphicFramePr/>
      </xdr:nvGraphicFramePr>
      <xdr:xfrm>
        <a:off x="5023440" y="2190600"/>
        <a:ext cx="3190680" cy="19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361800</xdr:colOff>
      <xdr:row>1</xdr:row>
      <xdr:rowOff>57240</xdr:rowOff>
    </xdr:from>
    <xdr:to>
      <xdr:col>11</xdr:col>
      <xdr:colOff>3960</xdr:colOff>
      <xdr:row>11</xdr:row>
      <xdr:rowOff>28440</xdr:rowOff>
    </xdr:to>
    <xdr:graphicFrame>
      <xdr:nvGraphicFramePr>
        <xdr:cNvPr id="6" name="Chart 7"/>
        <xdr:cNvGraphicFramePr/>
      </xdr:nvGraphicFramePr>
      <xdr:xfrm>
        <a:off x="6530760" y="257400"/>
        <a:ext cx="3190680" cy="19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247680</xdr:colOff>
      <xdr:row>27</xdr:row>
      <xdr:rowOff>57240</xdr:rowOff>
    </xdr:from>
    <xdr:to>
      <xdr:col>8</xdr:col>
      <xdr:colOff>611280</xdr:colOff>
      <xdr:row>44</xdr:row>
      <xdr:rowOff>171000</xdr:rowOff>
    </xdr:to>
    <xdr:graphicFrame>
      <xdr:nvGraphicFramePr>
        <xdr:cNvPr id="7" name="Chart 8"/>
        <xdr:cNvGraphicFramePr/>
      </xdr:nvGraphicFramePr>
      <xdr:xfrm>
        <a:off x="2021760" y="5457960"/>
        <a:ext cx="5686200" cy="351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4" activeCellId="0" sqref="J14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1" width="26.29"/>
    <col collapsed="false" customWidth="false" hidden="false" outlineLevel="0" max="2" min="2" style="2" width="12.57"/>
    <col collapsed="false" customWidth="true" hidden="false" outlineLevel="0" max="3" min="3" style="1" width="19.99"/>
    <col collapsed="false" customWidth="false" hidden="false" outlineLevel="0" max="6" min="4" style="1" width="12.57"/>
    <col collapsed="false" customWidth="true" hidden="false" outlineLevel="0" max="7" min="7" style="1" width="23.01"/>
    <col collapsed="false" customWidth="true" hidden="false" outlineLevel="0" max="8" min="8" style="0" width="9.85"/>
    <col collapsed="false" customWidth="true" hidden="false" outlineLevel="0" max="9" min="9" style="0" width="44.99"/>
    <col collapsed="false" customWidth="true" hidden="false" outlineLevel="0" max="10" min="10" style="0" width="15.57"/>
    <col collapsed="false" customWidth="true" hidden="false" outlineLevel="0" max="11" min="11" style="0" width="12.71"/>
    <col collapsed="false" customWidth="true" hidden="false" outlineLevel="0" max="12" min="12" style="0" width="28.57"/>
    <col collapsed="false" customWidth="true" hidden="false" outlineLevel="0" max="13" min="13" style="0" width="19.42"/>
  </cols>
  <sheetData>
    <row r="1" customFormat="fals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/>
      <c r="I1" s="6"/>
      <c r="J1" s="6"/>
      <c r="K1" s="5"/>
      <c r="L1" s="5"/>
    </row>
    <row r="2" customFormat="false" ht="15.75" hidden="false" customHeight="true" outlineLevel="0" collapsed="false">
      <c r="A2" s="7" t="s">
        <v>7</v>
      </c>
      <c r="B2" s="8" t="s">
        <v>8</v>
      </c>
      <c r="C2" s="9" t="s">
        <v>9</v>
      </c>
      <c r="D2" s="9" t="n">
        <v>19</v>
      </c>
      <c r="E2" s="9" t="s">
        <v>10</v>
      </c>
      <c r="F2" s="10" t="n">
        <v>3.51</v>
      </c>
      <c r="G2" s="11" t="n">
        <v>200000</v>
      </c>
      <c r="H2" s="12"/>
      <c r="I2" s="13"/>
      <c r="K2" s="12"/>
    </row>
    <row r="3" customFormat="false" ht="15.75" hidden="false" customHeight="true" outlineLevel="0" collapsed="false">
      <c r="A3" s="7" t="s">
        <v>11</v>
      </c>
      <c r="B3" s="8" t="s">
        <v>12</v>
      </c>
      <c r="C3" s="9" t="s">
        <v>9</v>
      </c>
      <c r="D3" s="14" t="n">
        <v>20</v>
      </c>
      <c r="E3" s="9" t="s">
        <v>10</v>
      </c>
      <c r="F3" s="15" t="n">
        <v>3.67</v>
      </c>
      <c r="G3" s="11" t="n">
        <v>500000</v>
      </c>
      <c r="H3" s="12"/>
      <c r="I3" s="13"/>
      <c r="K3" s="12"/>
    </row>
    <row r="4" customFormat="false" ht="15.75" hidden="false" customHeight="true" outlineLevel="0" collapsed="false">
      <c r="A4" s="7" t="s">
        <v>13</v>
      </c>
      <c r="B4" s="8" t="s">
        <v>14</v>
      </c>
      <c r="C4" s="9" t="s">
        <v>9</v>
      </c>
      <c r="D4" s="14" t="n">
        <v>21</v>
      </c>
      <c r="E4" s="9" t="s">
        <v>15</v>
      </c>
      <c r="F4" s="15" t="n">
        <v>3.89</v>
      </c>
      <c r="G4" s="11" t="n">
        <v>500000</v>
      </c>
      <c r="H4" s="12"/>
      <c r="I4" s="13"/>
      <c r="K4" s="12"/>
    </row>
    <row r="5" customFormat="false" ht="15.75" hidden="false" customHeight="true" outlineLevel="0" collapsed="false">
      <c r="A5" s="7" t="s">
        <v>16</v>
      </c>
      <c r="B5" s="8" t="s">
        <v>17</v>
      </c>
      <c r="C5" s="9" t="s">
        <v>18</v>
      </c>
      <c r="D5" s="14" t="n">
        <v>19</v>
      </c>
      <c r="E5" s="9" t="s">
        <v>10</v>
      </c>
      <c r="F5" s="15" t="n">
        <v>3.9</v>
      </c>
      <c r="G5" s="11" t="n">
        <v>276000</v>
      </c>
      <c r="H5" s="12"/>
      <c r="I5" s="13" t="s">
        <v>19</v>
      </c>
      <c r="J5" s="0" t="n">
        <f aca="false">COUNTA(A2:A50)</f>
        <v>49</v>
      </c>
      <c r="K5" s="12"/>
      <c r="L5" s="16"/>
      <c r="M5" s="17"/>
    </row>
    <row r="6" customFormat="false" ht="15.75" hidden="false" customHeight="true" outlineLevel="0" collapsed="false">
      <c r="A6" s="7" t="s">
        <v>20</v>
      </c>
      <c r="B6" s="8" t="s">
        <v>21</v>
      </c>
      <c r="C6" s="9" t="s">
        <v>9</v>
      </c>
      <c r="D6" s="14" t="n">
        <v>20</v>
      </c>
      <c r="E6" s="9" t="s">
        <v>10</v>
      </c>
      <c r="F6" s="15" t="n">
        <v>3.86</v>
      </c>
      <c r="G6" s="11" t="n">
        <v>500000</v>
      </c>
      <c r="H6" s="12"/>
      <c r="I6" s="13" t="s">
        <v>22</v>
      </c>
      <c r="J6" s="0" t="n">
        <f aca="false">AVERAGE(F2:F50)</f>
        <v>3.79857142857143</v>
      </c>
      <c r="K6" s="12"/>
    </row>
    <row r="7" customFormat="false" ht="15.75" hidden="false" customHeight="true" outlineLevel="0" collapsed="false">
      <c r="A7" s="7" t="s">
        <v>23</v>
      </c>
      <c r="B7" s="8" t="s">
        <v>24</v>
      </c>
      <c r="C7" s="9" t="s">
        <v>18</v>
      </c>
      <c r="D7" s="14" t="n">
        <v>20</v>
      </c>
      <c r="E7" s="9" t="s">
        <v>10</v>
      </c>
      <c r="F7" s="15" t="n">
        <v>3.87</v>
      </c>
      <c r="G7" s="11" t="n">
        <v>350000</v>
      </c>
      <c r="H7" s="12"/>
      <c r="I7" s="13" t="s">
        <v>25</v>
      </c>
      <c r="J7" s="0" t="n">
        <f aca="false">MAX(F2:F50)</f>
        <v>3.99</v>
      </c>
      <c r="K7" s="12"/>
    </row>
    <row r="8" customFormat="false" ht="15.75" hidden="false" customHeight="true" outlineLevel="0" collapsed="false">
      <c r="A8" s="7" t="s">
        <v>26</v>
      </c>
      <c r="B8" s="8" t="s">
        <v>27</v>
      </c>
      <c r="C8" s="9" t="s">
        <v>9</v>
      </c>
      <c r="D8" s="14" t="n">
        <v>20</v>
      </c>
      <c r="E8" s="9" t="s">
        <v>10</v>
      </c>
      <c r="F8" s="15" t="n">
        <v>3.9</v>
      </c>
      <c r="G8" s="11" t="n">
        <v>350000</v>
      </c>
      <c r="H8" s="12"/>
      <c r="I8" s="13" t="s">
        <v>28</v>
      </c>
      <c r="J8" s="0" t="n">
        <f aca="false">MIN(F2:F50)</f>
        <v>3.51</v>
      </c>
      <c r="K8" s="12"/>
    </row>
    <row r="9" customFormat="false" ht="15.75" hidden="false" customHeight="true" outlineLevel="0" collapsed="false">
      <c r="A9" s="7" t="s">
        <v>29</v>
      </c>
      <c r="B9" s="8" t="s">
        <v>30</v>
      </c>
      <c r="C9" s="9" t="s">
        <v>9</v>
      </c>
      <c r="D9" s="14" t="n">
        <v>21</v>
      </c>
      <c r="E9" s="9" t="s">
        <v>10</v>
      </c>
      <c r="F9" s="15" t="n">
        <v>3.83</v>
      </c>
      <c r="G9" s="11" t="n">
        <v>350000</v>
      </c>
      <c r="H9" s="12"/>
      <c r="I9" s="13" t="s">
        <v>31</v>
      </c>
      <c r="J9" s="0" t="n">
        <f aca="false">COUNTIF(C2:C50 , "P")</f>
        <v>12</v>
      </c>
      <c r="K9" s="12"/>
    </row>
    <row r="10" customFormat="false" ht="15.75" hidden="false" customHeight="true" outlineLevel="0" collapsed="false">
      <c r="A10" s="7" t="s">
        <v>32</v>
      </c>
      <c r="B10" s="8" t="s">
        <v>33</v>
      </c>
      <c r="C10" s="9" t="s">
        <v>9</v>
      </c>
      <c r="D10" s="14" t="n">
        <v>22</v>
      </c>
      <c r="E10" s="9" t="s">
        <v>10</v>
      </c>
      <c r="F10" s="15" t="n">
        <v>3.84</v>
      </c>
      <c r="G10" s="11" t="n">
        <v>350000</v>
      </c>
      <c r="H10" s="12"/>
      <c r="I10" s="13" t="s">
        <v>34</v>
      </c>
      <c r="J10" s="0" t="n">
        <f aca="false">COUNTIF(C2:C50 , "L")</f>
        <v>37</v>
      </c>
      <c r="K10" s="12"/>
    </row>
    <row r="11" customFormat="false" ht="15.75" hidden="false" customHeight="true" outlineLevel="0" collapsed="false">
      <c r="A11" s="7" t="s">
        <v>35</v>
      </c>
      <c r="B11" s="8" t="s">
        <v>36</v>
      </c>
      <c r="C11" s="9" t="s">
        <v>9</v>
      </c>
      <c r="D11" s="14" t="n">
        <v>22</v>
      </c>
      <c r="E11" s="9" t="s">
        <v>15</v>
      </c>
      <c r="F11" s="15" t="n">
        <v>3.86</v>
      </c>
      <c r="G11" s="11" t="n">
        <v>350000</v>
      </c>
      <c r="H11" s="12"/>
      <c r="I11" s="13" t="s">
        <v>37</v>
      </c>
      <c r="J11" s="0" t="n">
        <f aca="false">COUNTIF(E2:E50 , "SI")</f>
        <v>26</v>
      </c>
      <c r="K11" s="12"/>
    </row>
    <row r="12" customFormat="false" ht="15.75" hidden="false" customHeight="true" outlineLevel="0" collapsed="false">
      <c r="A12" s="7" t="s">
        <v>38</v>
      </c>
      <c r="B12" s="8" t="s">
        <v>39</v>
      </c>
      <c r="C12" s="9" t="s">
        <v>9</v>
      </c>
      <c r="D12" s="14" t="n">
        <v>21</v>
      </c>
      <c r="E12" s="9" t="s">
        <v>15</v>
      </c>
      <c r="F12" s="15" t="n">
        <v>3.66</v>
      </c>
      <c r="G12" s="11" t="n">
        <v>350000</v>
      </c>
      <c r="H12" s="12"/>
      <c r="I12" s="13" t="s">
        <v>40</v>
      </c>
      <c r="J12" s="0" t="n">
        <f aca="false">COUNTIF(E2:E50 , "TI")</f>
        <v>23</v>
      </c>
      <c r="K12" s="12"/>
    </row>
    <row r="13" customFormat="false" ht="15.75" hidden="false" customHeight="true" outlineLevel="0" collapsed="false">
      <c r="A13" s="7" t="s">
        <v>41</v>
      </c>
      <c r="B13" s="8" t="s">
        <v>42</v>
      </c>
      <c r="C13" s="9" t="s">
        <v>9</v>
      </c>
      <c r="D13" s="14" t="n">
        <v>22</v>
      </c>
      <c r="E13" s="9" t="s">
        <v>15</v>
      </c>
      <c r="F13" s="15" t="n">
        <v>3.76</v>
      </c>
      <c r="G13" s="11" t="n">
        <v>500000</v>
      </c>
      <c r="H13" s="12"/>
      <c r="I13" s="13" t="s">
        <v>43</v>
      </c>
      <c r="J13" s="18" t="n">
        <f aca="false">SUM(G2:G50)</f>
        <v>13828000</v>
      </c>
      <c r="K13" s="12"/>
    </row>
    <row r="14" customFormat="false" ht="15.75" hidden="false" customHeight="true" outlineLevel="0" collapsed="false">
      <c r="A14" s="7" t="s">
        <v>44</v>
      </c>
      <c r="B14" s="8" t="s">
        <v>45</v>
      </c>
      <c r="C14" s="9" t="s">
        <v>18</v>
      </c>
      <c r="D14" s="14" t="n">
        <v>19</v>
      </c>
      <c r="E14" s="9" t="s">
        <v>15</v>
      </c>
      <c r="F14" s="15" t="n">
        <v>3.51</v>
      </c>
      <c r="G14" s="11" t="n">
        <v>500000</v>
      </c>
      <c r="H14" s="12"/>
      <c r="I14" s="13"/>
      <c r="K14" s="12"/>
    </row>
    <row r="15" customFormat="false" ht="15.75" hidden="false" customHeight="true" outlineLevel="0" collapsed="false">
      <c r="A15" s="7" t="s">
        <v>46</v>
      </c>
      <c r="B15" s="8" t="s">
        <v>47</v>
      </c>
      <c r="C15" s="9" t="s">
        <v>9</v>
      </c>
      <c r="D15" s="14" t="n">
        <v>20</v>
      </c>
      <c r="E15" s="9" t="s">
        <v>15</v>
      </c>
      <c r="F15" s="15" t="n">
        <v>3.67</v>
      </c>
      <c r="G15" s="11" t="n">
        <v>200000</v>
      </c>
      <c r="H15" s="12"/>
      <c r="I15" s="13"/>
      <c r="K15" s="12"/>
    </row>
    <row r="16" customFormat="false" ht="15.75" hidden="false" customHeight="true" outlineLevel="0" collapsed="false">
      <c r="A16" s="7" t="s">
        <v>48</v>
      </c>
      <c r="B16" s="8" t="s">
        <v>49</v>
      </c>
      <c r="C16" s="9" t="s">
        <v>18</v>
      </c>
      <c r="D16" s="14" t="n">
        <v>19</v>
      </c>
      <c r="E16" s="9" t="s">
        <v>15</v>
      </c>
      <c r="F16" s="15" t="n">
        <v>3.89</v>
      </c>
      <c r="G16" s="11" t="n">
        <v>200000</v>
      </c>
      <c r="H16" s="12"/>
      <c r="I16" s="13"/>
      <c r="K16" s="12"/>
    </row>
    <row r="17" customFormat="false" ht="15.75" hidden="false" customHeight="true" outlineLevel="0" collapsed="false">
      <c r="A17" s="7" t="s">
        <v>50</v>
      </c>
      <c r="B17" s="8" t="s">
        <v>51</v>
      </c>
      <c r="C17" s="9" t="s">
        <v>9</v>
      </c>
      <c r="D17" s="14" t="n">
        <v>20</v>
      </c>
      <c r="E17" s="9" t="s">
        <v>15</v>
      </c>
      <c r="F17" s="15" t="n">
        <v>3.9</v>
      </c>
      <c r="G17" s="11" t="n">
        <v>350000</v>
      </c>
      <c r="H17" s="12"/>
      <c r="I17" s="13"/>
      <c r="K17" s="12"/>
    </row>
    <row r="18" customFormat="false" ht="15.75" hidden="false" customHeight="true" outlineLevel="0" collapsed="false">
      <c r="A18" s="7" t="s">
        <v>52</v>
      </c>
      <c r="B18" s="8" t="s">
        <v>53</v>
      </c>
      <c r="C18" s="9" t="s">
        <v>9</v>
      </c>
      <c r="D18" s="14" t="n">
        <v>21</v>
      </c>
      <c r="E18" s="9" t="s">
        <v>15</v>
      </c>
      <c r="F18" s="15" t="n">
        <v>3.86</v>
      </c>
      <c r="G18" s="11" t="n">
        <v>350000</v>
      </c>
      <c r="H18" s="12"/>
      <c r="I18" s="13"/>
      <c r="K18" s="12"/>
    </row>
    <row r="19" customFormat="false" ht="15.75" hidden="false" customHeight="true" outlineLevel="0" collapsed="false">
      <c r="A19" s="7" t="s">
        <v>54</v>
      </c>
      <c r="B19" s="8" t="s">
        <v>55</v>
      </c>
      <c r="C19" s="9" t="s">
        <v>18</v>
      </c>
      <c r="D19" s="14" t="n">
        <v>22</v>
      </c>
      <c r="E19" s="9" t="s">
        <v>15</v>
      </c>
      <c r="F19" s="15" t="n">
        <v>3.79</v>
      </c>
      <c r="G19" s="11" t="n">
        <v>350000</v>
      </c>
      <c r="H19" s="12"/>
      <c r="I19" s="13"/>
      <c r="K19" s="12"/>
    </row>
    <row r="20" customFormat="false" ht="15.75" hidden="false" customHeight="true" outlineLevel="0" collapsed="false">
      <c r="A20" s="7" t="s">
        <v>56</v>
      </c>
      <c r="B20" s="8" t="s">
        <v>57</v>
      </c>
      <c r="C20" s="9" t="s">
        <v>9</v>
      </c>
      <c r="D20" s="14" t="n">
        <v>21</v>
      </c>
      <c r="E20" s="9" t="s">
        <v>15</v>
      </c>
      <c r="F20" s="15" t="n">
        <v>3.9</v>
      </c>
      <c r="G20" s="11" t="n">
        <v>350000</v>
      </c>
      <c r="H20" s="12"/>
      <c r="I20" s="13"/>
      <c r="K20" s="12"/>
    </row>
    <row r="21" customFormat="false" ht="15.75" hidden="false" customHeight="true" outlineLevel="0" collapsed="false">
      <c r="A21" s="7" t="s">
        <v>58</v>
      </c>
      <c r="B21" s="8" t="s">
        <v>59</v>
      </c>
      <c r="C21" s="9" t="s">
        <v>18</v>
      </c>
      <c r="D21" s="14" t="n">
        <v>20</v>
      </c>
      <c r="E21" s="9" t="s">
        <v>15</v>
      </c>
      <c r="F21" s="15" t="n">
        <v>3.83</v>
      </c>
      <c r="G21" s="11" t="n">
        <v>200000</v>
      </c>
      <c r="H21" s="12"/>
      <c r="I21" s="13"/>
      <c r="K21" s="12"/>
    </row>
    <row r="22" customFormat="false" ht="15.75" hidden="false" customHeight="true" outlineLevel="0" collapsed="false">
      <c r="A22" s="7" t="s">
        <v>60</v>
      </c>
      <c r="B22" s="8" t="s">
        <v>61</v>
      </c>
      <c r="C22" s="9" t="s">
        <v>9</v>
      </c>
      <c r="D22" s="14" t="n">
        <v>19</v>
      </c>
      <c r="E22" s="9" t="s">
        <v>15</v>
      </c>
      <c r="F22" s="15" t="n">
        <v>3.99</v>
      </c>
      <c r="G22" s="11" t="n">
        <v>276000</v>
      </c>
      <c r="H22" s="12"/>
      <c r="I22" s="13"/>
      <c r="K22" s="12"/>
    </row>
    <row r="23" customFormat="false" ht="15.75" hidden="false" customHeight="true" outlineLevel="0" collapsed="false">
      <c r="A23" s="7" t="s">
        <v>62</v>
      </c>
      <c r="B23" s="8" t="s">
        <v>63</v>
      </c>
      <c r="C23" s="9" t="s">
        <v>9</v>
      </c>
      <c r="D23" s="14" t="n">
        <v>21</v>
      </c>
      <c r="E23" s="9" t="s">
        <v>15</v>
      </c>
      <c r="F23" s="15" t="n">
        <v>3.86</v>
      </c>
      <c r="G23" s="11" t="n">
        <v>276000</v>
      </c>
      <c r="H23" s="12"/>
      <c r="I23" s="13"/>
      <c r="K23" s="12"/>
    </row>
    <row r="24" customFormat="false" ht="15.75" hidden="false" customHeight="true" outlineLevel="0" collapsed="false">
      <c r="A24" s="7" t="s">
        <v>64</v>
      </c>
      <c r="B24" s="8" t="s">
        <v>65</v>
      </c>
      <c r="C24" s="9" t="s">
        <v>9</v>
      </c>
      <c r="D24" s="14" t="n">
        <v>22</v>
      </c>
      <c r="E24" s="9" t="s">
        <v>15</v>
      </c>
      <c r="F24" s="15" t="n">
        <v>3.66</v>
      </c>
      <c r="G24" s="11" t="n">
        <v>276000</v>
      </c>
      <c r="K24" s="12"/>
    </row>
    <row r="25" customFormat="false" ht="15.75" hidden="false" customHeight="true" outlineLevel="0" collapsed="false">
      <c r="A25" s="7" t="s">
        <v>66</v>
      </c>
      <c r="B25" s="8" t="s">
        <v>67</v>
      </c>
      <c r="C25" s="9" t="s">
        <v>18</v>
      </c>
      <c r="D25" s="14" t="n">
        <v>22</v>
      </c>
      <c r="E25" s="9" t="s">
        <v>15</v>
      </c>
      <c r="F25" s="15" t="n">
        <v>3.76</v>
      </c>
      <c r="G25" s="11" t="n">
        <v>276000</v>
      </c>
      <c r="K25" s="12"/>
    </row>
    <row r="26" customFormat="false" ht="15.75" hidden="false" customHeight="true" outlineLevel="0" collapsed="false">
      <c r="A26" s="7" t="s">
        <v>68</v>
      </c>
      <c r="B26" s="8" t="s">
        <v>69</v>
      </c>
      <c r="C26" s="9" t="s">
        <v>9</v>
      </c>
      <c r="D26" s="14" t="n">
        <v>20</v>
      </c>
      <c r="E26" s="9" t="s">
        <v>10</v>
      </c>
      <c r="F26" s="15" t="n">
        <v>3.77</v>
      </c>
      <c r="G26" s="11" t="n">
        <v>276000</v>
      </c>
      <c r="K26" s="12"/>
    </row>
    <row r="27" customFormat="false" ht="15.75" hidden="false" customHeight="true" outlineLevel="0" collapsed="false">
      <c r="A27" s="7" t="s">
        <v>70</v>
      </c>
      <c r="B27" s="8" t="s">
        <v>71</v>
      </c>
      <c r="C27" s="9" t="s">
        <v>18</v>
      </c>
      <c r="D27" s="14" t="n">
        <v>19</v>
      </c>
      <c r="E27" s="9" t="s">
        <v>10</v>
      </c>
      <c r="F27" s="15" t="n">
        <v>3.78</v>
      </c>
      <c r="G27" s="11" t="n">
        <v>276000</v>
      </c>
      <c r="K27" s="12"/>
    </row>
    <row r="28" customFormat="false" ht="15.75" hidden="false" customHeight="true" outlineLevel="0" collapsed="false">
      <c r="A28" s="7" t="s">
        <v>72</v>
      </c>
      <c r="B28" s="8" t="s">
        <v>73</v>
      </c>
      <c r="C28" s="9" t="s">
        <v>18</v>
      </c>
      <c r="D28" s="14" t="n">
        <v>21</v>
      </c>
      <c r="E28" s="9" t="s">
        <v>10</v>
      </c>
      <c r="F28" s="15" t="n">
        <v>3.79</v>
      </c>
      <c r="G28" s="11" t="n">
        <v>276000</v>
      </c>
      <c r="K28" s="12"/>
    </row>
    <row r="29" customFormat="false" ht="15.75" hidden="false" customHeight="true" outlineLevel="0" collapsed="false">
      <c r="A29" s="7" t="s">
        <v>74</v>
      </c>
      <c r="B29" s="8" t="s">
        <v>75</v>
      </c>
      <c r="C29" s="9" t="s">
        <v>18</v>
      </c>
      <c r="D29" s="14" t="n">
        <v>20</v>
      </c>
      <c r="E29" s="9" t="s">
        <v>10</v>
      </c>
      <c r="F29" s="15" t="n">
        <v>3.9</v>
      </c>
      <c r="G29" s="11" t="n">
        <v>200000</v>
      </c>
      <c r="K29" s="12"/>
    </row>
    <row r="30" customFormat="false" ht="15" hidden="false" customHeight="false" outlineLevel="0" collapsed="false">
      <c r="A30" s="7" t="s">
        <v>76</v>
      </c>
      <c r="B30" s="8" t="s">
        <v>77</v>
      </c>
      <c r="C30" s="9" t="s">
        <v>9</v>
      </c>
      <c r="D30" s="14" t="n">
        <v>20</v>
      </c>
      <c r="E30" s="9" t="s">
        <v>10</v>
      </c>
      <c r="F30" s="15" t="n">
        <v>3.83</v>
      </c>
      <c r="G30" s="11" t="n">
        <v>200000</v>
      </c>
      <c r="K30" s="12"/>
    </row>
    <row r="31" customFormat="false" ht="15" hidden="false" customHeight="false" outlineLevel="0" collapsed="false">
      <c r="A31" s="7" t="s">
        <v>78</v>
      </c>
      <c r="B31" s="8" t="s">
        <v>79</v>
      </c>
      <c r="C31" s="9" t="s">
        <v>9</v>
      </c>
      <c r="D31" s="14" t="n">
        <v>20</v>
      </c>
      <c r="E31" s="9" t="s">
        <v>10</v>
      </c>
      <c r="F31" s="15" t="n">
        <v>3.84</v>
      </c>
      <c r="G31" s="11" t="n">
        <v>235000</v>
      </c>
      <c r="K31" s="12"/>
    </row>
    <row r="32" customFormat="false" ht="15" hidden="false" customHeight="false" outlineLevel="0" collapsed="false">
      <c r="A32" s="7" t="s">
        <v>80</v>
      </c>
      <c r="B32" s="8" t="s">
        <v>81</v>
      </c>
      <c r="C32" s="9" t="s">
        <v>9</v>
      </c>
      <c r="D32" s="14" t="n">
        <v>20</v>
      </c>
      <c r="E32" s="9" t="s">
        <v>10</v>
      </c>
      <c r="F32" s="15" t="n">
        <v>3.86</v>
      </c>
      <c r="G32" s="11" t="n">
        <v>235000</v>
      </c>
      <c r="K32" s="12"/>
    </row>
    <row r="33" customFormat="false" ht="15" hidden="false" customHeight="false" outlineLevel="0" collapsed="false">
      <c r="A33" s="7" t="s">
        <v>82</v>
      </c>
      <c r="B33" s="8" t="s">
        <v>83</v>
      </c>
      <c r="C33" s="9" t="s">
        <v>9</v>
      </c>
      <c r="D33" s="14" t="n">
        <v>21</v>
      </c>
      <c r="E33" s="9" t="s">
        <v>10</v>
      </c>
      <c r="F33" s="15" t="n">
        <v>3.87</v>
      </c>
      <c r="G33" s="11" t="n">
        <v>235000</v>
      </c>
      <c r="K33" s="12"/>
    </row>
    <row r="34" customFormat="false" ht="15" hidden="false" customHeight="false" outlineLevel="0" collapsed="false">
      <c r="A34" s="7" t="s">
        <v>84</v>
      </c>
      <c r="B34" s="8" t="s">
        <v>85</v>
      </c>
      <c r="C34" s="9" t="s">
        <v>9</v>
      </c>
      <c r="D34" s="14" t="n">
        <v>22</v>
      </c>
      <c r="E34" s="9" t="s">
        <v>10</v>
      </c>
      <c r="F34" s="15" t="n">
        <v>3.76</v>
      </c>
      <c r="G34" s="11" t="n">
        <v>235000</v>
      </c>
      <c r="K34" s="12"/>
    </row>
    <row r="35" customFormat="false" ht="15" hidden="false" customHeight="false" outlineLevel="0" collapsed="false">
      <c r="A35" s="7" t="s">
        <v>86</v>
      </c>
      <c r="B35" s="8" t="s">
        <v>87</v>
      </c>
      <c r="C35" s="9" t="s">
        <v>9</v>
      </c>
      <c r="D35" s="14" t="n">
        <v>20</v>
      </c>
      <c r="E35" s="9" t="s">
        <v>15</v>
      </c>
      <c r="F35" s="15" t="n">
        <v>3.51</v>
      </c>
      <c r="G35" s="11" t="n">
        <v>235000</v>
      </c>
      <c r="K35" s="12"/>
    </row>
    <row r="36" customFormat="false" ht="15" hidden="false" customHeight="false" outlineLevel="0" collapsed="false">
      <c r="A36" s="7" t="s">
        <v>88</v>
      </c>
      <c r="B36" s="8" t="s">
        <v>89</v>
      </c>
      <c r="C36" s="9" t="s">
        <v>18</v>
      </c>
      <c r="D36" s="14" t="n">
        <v>19</v>
      </c>
      <c r="E36" s="9" t="s">
        <v>15</v>
      </c>
      <c r="F36" s="15" t="n">
        <v>3.52</v>
      </c>
      <c r="G36" s="11" t="n">
        <v>235000</v>
      </c>
      <c r="K36" s="12"/>
    </row>
    <row r="37" customFormat="false" ht="15" hidden="false" customHeight="false" outlineLevel="0" collapsed="false">
      <c r="A37" s="7" t="s">
        <v>90</v>
      </c>
      <c r="B37" s="8" t="s">
        <v>91</v>
      </c>
      <c r="C37" s="9" t="s">
        <v>9</v>
      </c>
      <c r="D37" s="14" t="n">
        <v>19</v>
      </c>
      <c r="E37" s="9" t="s">
        <v>15</v>
      </c>
      <c r="F37" s="15" t="n">
        <v>3.89</v>
      </c>
      <c r="G37" s="11" t="n">
        <v>235000</v>
      </c>
      <c r="K37" s="12"/>
    </row>
    <row r="38" customFormat="false" ht="15" hidden="false" customHeight="false" outlineLevel="0" collapsed="false">
      <c r="A38" s="7" t="s">
        <v>92</v>
      </c>
      <c r="B38" s="8" t="s">
        <v>93</v>
      </c>
      <c r="C38" s="9" t="s">
        <v>9</v>
      </c>
      <c r="D38" s="14" t="n">
        <v>19</v>
      </c>
      <c r="E38" s="9" t="s">
        <v>10</v>
      </c>
      <c r="F38" s="15" t="n">
        <v>3.9</v>
      </c>
      <c r="G38" s="11" t="n">
        <v>235000</v>
      </c>
      <c r="K38" s="12"/>
    </row>
    <row r="39" customFormat="false" ht="15" hidden="false" customHeight="false" outlineLevel="0" collapsed="false">
      <c r="A39" s="7" t="s">
        <v>94</v>
      </c>
      <c r="B39" s="8" t="s">
        <v>95</v>
      </c>
      <c r="C39" s="9" t="s">
        <v>9</v>
      </c>
      <c r="D39" s="14" t="n">
        <v>20</v>
      </c>
      <c r="E39" s="9" t="s">
        <v>10</v>
      </c>
      <c r="F39" s="15" t="n">
        <v>3.91</v>
      </c>
      <c r="G39" s="11" t="n">
        <v>200000</v>
      </c>
      <c r="K39" s="12"/>
    </row>
    <row r="40" customFormat="false" ht="15" hidden="false" customHeight="false" outlineLevel="0" collapsed="false">
      <c r="A40" s="7" t="s">
        <v>96</v>
      </c>
      <c r="B40" s="8" t="s">
        <v>97</v>
      </c>
      <c r="C40" s="9" t="s">
        <v>9</v>
      </c>
      <c r="D40" s="14" t="n">
        <v>21</v>
      </c>
      <c r="E40" s="9" t="s">
        <v>15</v>
      </c>
      <c r="F40" s="15" t="n">
        <v>3.92</v>
      </c>
      <c r="G40" s="11" t="n">
        <v>200000</v>
      </c>
      <c r="K40" s="12"/>
    </row>
    <row r="41" customFormat="false" ht="15" hidden="false" customHeight="false" outlineLevel="0" collapsed="false">
      <c r="A41" s="7" t="s">
        <v>98</v>
      </c>
      <c r="B41" s="8" t="s">
        <v>99</v>
      </c>
      <c r="C41" s="9" t="s">
        <v>9</v>
      </c>
      <c r="D41" s="14" t="n">
        <v>22</v>
      </c>
      <c r="E41" s="9" t="s">
        <v>15</v>
      </c>
      <c r="F41" s="15" t="n">
        <v>3.93</v>
      </c>
      <c r="G41" s="11" t="n">
        <v>200000</v>
      </c>
      <c r="K41" s="12"/>
    </row>
    <row r="42" customFormat="false" ht="15" hidden="false" customHeight="false" outlineLevel="0" collapsed="false">
      <c r="A42" s="7" t="s">
        <v>100</v>
      </c>
      <c r="B42" s="8" t="s">
        <v>101</v>
      </c>
      <c r="C42" s="9" t="s">
        <v>9</v>
      </c>
      <c r="D42" s="14" t="n">
        <v>20</v>
      </c>
      <c r="E42" s="9" t="s">
        <v>10</v>
      </c>
      <c r="F42" s="15" t="n">
        <v>3.9</v>
      </c>
      <c r="G42" s="11" t="n">
        <v>200000</v>
      </c>
      <c r="K42" s="12"/>
    </row>
    <row r="43" customFormat="false" ht="15" hidden="false" customHeight="false" outlineLevel="0" collapsed="false">
      <c r="A43" s="7" t="s">
        <v>102</v>
      </c>
      <c r="B43" s="8" t="s">
        <v>103</v>
      </c>
      <c r="C43" s="9" t="s">
        <v>9</v>
      </c>
      <c r="D43" s="14" t="n">
        <v>21</v>
      </c>
      <c r="E43" s="9" t="s">
        <v>10</v>
      </c>
      <c r="F43" s="15" t="n">
        <v>3.83</v>
      </c>
      <c r="G43" s="11" t="n">
        <v>200000</v>
      </c>
      <c r="K43" s="12"/>
    </row>
    <row r="44" customFormat="false" ht="15" hidden="false" customHeight="false" outlineLevel="0" collapsed="false">
      <c r="A44" s="7" t="s">
        <v>104</v>
      </c>
      <c r="B44" s="8" t="s">
        <v>105</v>
      </c>
      <c r="C44" s="9" t="s">
        <v>9</v>
      </c>
      <c r="D44" s="14" t="n">
        <v>21</v>
      </c>
      <c r="E44" s="9" t="s">
        <v>10</v>
      </c>
      <c r="F44" s="15" t="n">
        <v>3.84</v>
      </c>
      <c r="G44" s="11" t="n">
        <v>220000</v>
      </c>
      <c r="K44" s="12"/>
    </row>
    <row r="45" customFormat="false" ht="15" hidden="false" customHeight="false" outlineLevel="0" collapsed="false">
      <c r="A45" s="7" t="s">
        <v>106</v>
      </c>
      <c r="B45" s="8" t="s">
        <v>107</v>
      </c>
      <c r="C45" s="9" t="s">
        <v>9</v>
      </c>
      <c r="D45" s="14" t="n">
        <v>19</v>
      </c>
      <c r="E45" s="9" t="s">
        <v>10</v>
      </c>
      <c r="F45" s="15" t="n">
        <v>3.86</v>
      </c>
      <c r="G45" s="11" t="n">
        <v>200000</v>
      </c>
      <c r="K45" s="12"/>
    </row>
    <row r="46" customFormat="false" ht="15" hidden="false" customHeight="false" outlineLevel="0" collapsed="false">
      <c r="A46" s="7" t="s">
        <v>108</v>
      </c>
      <c r="B46" s="8" t="s">
        <v>109</v>
      </c>
      <c r="C46" s="9" t="s">
        <v>9</v>
      </c>
      <c r="D46" s="14" t="n">
        <v>19</v>
      </c>
      <c r="E46" s="9" t="s">
        <v>10</v>
      </c>
      <c r="F46" s="15" t="n">
        <v>3.87</v>
      </c>
      <c r="G46" s="11" t="n">
        <v>200000</v>
      </c>
      <c r="H46" s="12"/>
      <c r="K46" s="12"/>
    </row>
    <row r="47" customFormat="false" ht="15" hidden="false" customHeight="false" outlineLevel="0" collapsed="false">
      <c r="A47" s="7" t="s">
        <v>110</v>
      </c>
      <c r="B47" s="8" t="s">
        <v>111</v>
      </c>
      <c r="C47" s="9" t="s">
        <v>9</v>
      </c>
      <c r="D47" s="14" t="n">
        <v>20</v>
      </c>
      <c r="E47" s="9" t="s">
        <v>15</v>
      </c>
      <c r="F47" s="15" t="n">
        <v>3.76</v>
      </c>
      <c r="G47" s="11" t="n">
        <v>200000</v>
      </c>
      <c r="H47" s="12"/>
      <c r="K47" s="12"/>
    </row>
    <row r="48" customFormat="false" ht="15" hidden="false" customHeight="false" outlineLevel="0" collapsed="false">
      <c r="A48" s="7" t="s">
        <v>112</v>
      </c>
      <c r="B48" s="8" t="s">
        <v>113</v>
      </c>
      <c r="C48" s="9" t="s">
        <v>9</v>
      </c>
      <c r="D48" s="14" t="n">
        <v>21</v>
      </c>
      <c r="E48" s="9" t="s">
        <v>15</v>
      </c>
      <c r="F48" s="15" t="n">
        <v>3.51</v>
      </c>
      <c r="G48" s="11" t="n">
        <v>200000</v>
      </c>
      <c r="H48" s="12"/>
      <c r="K48" s="12"/>
    </row>
    <row r="49" customFormat="false" ht="15" hidden="false" customHeight="false" outlineLevel="0" collapsed="false">
      <c r="A49" s="7" t="s">
        <v>114</v>
      </c>
      <c r="B49" s="8" t="s">
        <v>115</v>
      </c>
      <c r="C49" s="9" t="s">
        <v>18</v>
      </c>
      <c r="D49" s="14" t="n">
        <v>21</v>
      </c>
      <c r="E49" s="9" t="s">
        <v>10</v>
      </c>
      <c r="F49" s="15" t="n">
        <v>3.52</v>
      </c>
      <c r="G49" s="11" t="n">
        <v>200000</v>
      </c>
      <c r="H49" s="12"/>
      <c r="K49" s="12"/>
      <c r="M49" s="19"/>
      <c r="N49" s="12"/>
    </row>
    <row r="50" customFormat="false" ht="15" hidden="false" customHeight="false" outlineLevel="0" collapsed="false">
      <c r="A50" s="7" t="s">
        <v>116</v>
      </c>
      <c r="B50" s="8" t="s">
        <v>117</v>
      </c>
      <c r="C50" s="9" t="s">
        <v>9</v>
      </c>
      <c r="D50" s="14" t="n">
        <v>19</v>
      </c>
      <c r="E50" s="9" t="s">
        <v>10</v>
      </c>
      <c r="F50" s="15" t="n">
        <v>3.89</v>
      </c>
      <c r="G50" s="11" t="n">
        <v>320000</v>
      </c>
      <c r="H50" s="12"/>
      <c r="K50" s="12"/>
      <c r="M50" s="19"/>
      <c r="N50" s="12"/>
    </row>
    <row r="51" customFormat="false" ht="15" hidden="false" customHeight="false" outlineLevel="0" collapsed="false">
      <c r="D51" s="20"/>
      <c r="E51" s="2"/>
      <c r="H51" s="12"/>
      <c r="K51" s="12"/>
      <c r="N51" s="21"/>
    </row>
    <row r="52" customFormat="false" ht="15" hidden="false" customHeight="false" outlineLevel="0" collapsed="false">
      <c r="D52" s="2"/>
      <c r="H52" s="12"/>
      <c r="K52" s="12"/>
    </row>
    <row r="53" customFormat="false" ht="15" hidden="false" customHeight="false" outlineLevel="0" collapsed="false">
      <c r="D53" s="2"/>
      <c r="E53" s="2"/>
      <c r="F53" s="22"/>
      <c r="H53" s="12"/>
      <c r="K53" s="12"/>
    </row>
    <row r="54" customFormat="false" ht="15" hidden="false" customHeight="false" outlineLevel="0" collapsed="false">
      <c r="C54" s="2"/>
      <c r="D54" s="2"/>
      <c r="E54" s="2"/>
      <c r="F54" s="22"/>
      <c r="H54" s="12"/>
      <c r="K54" s="12"/>
    </row>
    <row r="55" customFormat="false" ht="15" hidden="false" customHeight="false" outlineLevel="0" collapsed="false">
      <c r="C55" s="2"/>
      <c r="D55" s="2"/>
      <c r="E55" s="2"/>
      <c r="F55" s="22"/>
      <c r="H55" s="12"/>
      <c r="K55" s="12"/>
    </row>
    <row r="56" customFormat="false" ht="15" hidden="false" customHeight="false" outlineLevel="0" collapsed="false">
      <c r="C56" s="2"/>
      <c r="D56" s="2"/>
      <c r="E56" s="2"/>
      <c r="F56" s="22"/>
      <c r="H56" s="12"/>
      <c r="K56" s="12"/>
    </row>
    <row r="57" customFormat="false" ht="15" hidden="false" customHeight="false" outlineLevel="0" collapsed="false">
      <c r="C57" s="2"/>
      <c r="D57" s="2"/>
      <c r="E57" s="2"/>
      <c r="F57" s="22"/>
      <c r="H57" s="12"/>
      <c r="K57" s="12"/>
    </row>
    <row r="58" customFormat="false" ht="15" hidden="false" customHeight="false" outlineLevel="0" collapsed="false">
      <c r="C58" s="2"/>
      <c r="D58" s="2"/>
      <c r="E58" s="2"/>
      <c r="F58" s="22"/>
      <c r="H58" s="12"/>
      <c r="K58" s="12"/>
    </row>
    <row r="59" customFormat="false" ht="15" hidden="false" customHeight="false" outlineLevel="0" collapsed="false">
      <c r="C59" s="2"/>
      <c r="D59" s="2"/>
      <c r="E59" s="2"/>
      <c r="F59" s="22"/>
      <c r="H59" s="12"/>
      <c r="K59" s="12"/>
    </row>
    <row r="60" customFormat="false" ht="15" hidden="false" customHeight="false" outlineLevel="0" collapsed="false">
      <c r="C60" s="2"/>
      <c r="D60" s="2"/>
      <c r="E60" s="2"/>
      <c r="F60" s="22"/>
      <c r="H60" s="12"/>
      <c r="K60" s="12"/>
    </row>
    <row r="61" customFormat="false" ht="15" hidden="false" customHeight="false" outlineLevel="0" collapsed="false">
      <c r="C61" s="2"/>
      <c r="D61" s="2"/>
      <c r="E61" s="2"/>
      <c r="F61" s="22"/>
      <c r="H61" s="12"/>
      <c r="K61" s="12"/>
    </row>
    <row r="62" customFormat="false" ht="15" hidden="false" customHeight="false" outlineLevel="0" collapsed="false">
      <c r="C62" s="2"/>
      <c r="D62" s="2"/>
      <c r="E62" s="2"/>
      <c r="F62" s="22"/>
      <c r="H62" s="12"/>
      <c r="K62" s="12"/>
    </row>
    <row r="63" customFormat="false" ht="15" hidden="false" customHeight="false" outlineLevel="0" collapsed="false">
      <c r="C63" s="2"/>
      <c r="D63" s="2"/>
      <c r="E63" s="2"/>
      <c r="F63" s="22"/>
      <c r="H63" s="12"/>
      <c r="K63" s="12"/>
    </row>
    <row r="64" customFormat="false" ht="15" hidden="false" customHeight="false" outlineLevel="0" collapsed="false">
      <c r="C64" s="2"/>
      <c r="D64" s="2"/>
      <c r="E64" s="2"/>
      <c r="F64" s="22"/>
      <c r="H64" s="12"/>
      <c r="K64" s="12"/>
    </row>
    <row r="65" customFormat="false" ht="15" hidden="false" customHeight="false" outlineLevel="0" collapsed="false">
      <c r="C65" s="2"/>
      <c r="D65" s="2"/>
      <c r="E65" s="2"/>
      <c r="F65" s="22"/>
      <c r="H65" s="12"/>
      <c r="K65" s="12"/>
    </row>
    <row r="66" customFormat="false" ht="15" hidden="false" customHeight="false" outlineLevel="0" collapsed="false">
      <c r="C66" s="2"/>
      <c r="D66" s="2"/>
      <c r="E66" s="2"/>
      <c r="F66" s="22"/>
      <c r="H66" s="12"/>
      <c r="K66" s="12"/>
    </row>
    <row r="67" customFormat="false" ht="15" hidden="false" customHeight="false" outlineLevel="0" collapsed="false">
      <c r="C67" s="2"/>
      <c r="D67" s="2"/>
      <c r="E67" s="2"/>
      <c r="F67" s="22"/>
      <c r="H67" s="12"/>
      <c r="K67" s="12"/>
    </row>
    <row r="68" customFormat="false" ht="15" hidden="false" customHeight="false" outlineLevel="0" collapsed="false">
      <c r="C68" s="2"/>
      <c r="D68" s="2"/>
      <c r="E68" s="2"/>
      <c r="F68" s="22"/>
      <c r="H68" s="12"/>
      <c r="K68" s="12"/>
    </row>
    <row r="69" customFormat="false" ht="15" hidden="false" customHeight="false" outlineLevel="0" collapsed="false">
      <c r="C69" s="2"/>
      <c r="D69" s="2"/>
      <c r="E69" s="2"/>
      <c r="F69" s="22"/>
      <c r="H69" s="12"/>
      <c r="K69" s="12"/>
    </row>
    <row r="70" customFormat="false" ht="15" hidden="false" customHeight="false" outlineLevel="0" collapsed="false">
      <c r="C70" s="2"/>
      <c r="D70" s="2"/>
      <c r="E70" s="2"/>
      <c r="F70" s="22"/>
      <c r="H70" s="12"/>
      <c r="K70" s="12"/>
    </row>
    <row r="71" customFormat="false" ht="15" hidden="false" customHeight="false" outlineLevel="0" collapsed="false">
      <c r="C71" s="2"/>
      <c r="D71" s="2"/>
      <c r="E71" s="2"/>
      <c r="F71" s="22"/>
      <c r="H71" s="12"/>
      <c r="K71" s="12"/>
    </row>
    <row r="72" customFormat="false" ht="15" hidden="false" customHeight="false" outlineLevel="0" collapsed="false">
      <c r="C72" s="2"/>
      <c r="D72" s="2"/>
      <c r="E72" s="2"/>
      <c r="F72" s="22"/>
      <c r="H72" s="12"/>
      <c r="K72" s="12"/>
    </row>
    <row r="73" customFormat="false" ht="15" hidden="false" customHeight="false" outlineLevel="0" collapsed="false">
      <c r="C73" s="2"/>
      <c r="D73" s="2"/>
      <c r="E73" s="2"/>
      <c r="F73" s="22"/>
      <c r="H73" s="12"/>
      <c r="K73" s="12"/>
    </row>
    <row r="74" customFormat="false" ht="15" hidden="false" customHeight="false" outlineLevel="0" collapsed="false">
      <c r="C74" s="2"/>
      <c r="D74" s="2"/>
      <c r="E74" s="2"/>
      <c r="F74" s="22"/>
      <c r="H74" s="12"/>
      <c r="K74" s="12"/>
    </row>
    <row r="75" customFormat="false" ht="15" hidden="false" customHeight="false" outlineLevel="0" collapsed="false">
      <c r="C75" s="2"/>
      <c r="D75" s="2"/>
      <c r="E75" s="2"/>
      <c r="F75" s="22"/>
      <c r="H75" s="12"/>
      <c r="K75" s="12"/>
    </row>
    <row r="76" customFormat="false" ht="15" hidden="false" customHeight="false" outlineLevel="0" collapsed="false">
      <c r="C76" s="2"/>
      <c r="D76" s="2"/>
      <c r="E76" s="2"/>
      <c r="F76" s="22"/>
      <c r="H76" s="12"/>
      <c r="K76" s="12"/>
    </row>
    <row r="77" customFormat="false" ht="15" hidden="false" customHeight="false" outlineLevel="0" collapsed="false">
      <c r="C77" s="2"/>
      <c r="D77" s="2"/>
      <c r="E77" s="2"/>
      <c r="F77" s="22"/>
      <c r="H77" s="12"/>
      <c r="K77" s="12"/>
    </row>
    <row r="78" customFormat="false" ht="15" hidden="false" customHeight="false" outlineLevel="0" collapsed="false">
      <c r="C78" s="2"/>
      <c r="D78" s="2"/>
      <c r="E78" s="2"/>
      <c r="F78" s="22"/>
      <c r="H78" s="12"/>
      <c r="K78" s="12"/>
    </row>
    <row r="79" customFormat="false" ht="15" hidden="false" customHeight="false" outlineLevel="0" collapsed="false">
      <c r="C79" s="2"/>
      <c r="D79" s="2"/>
      <c r="E79" s="2"/>
      <c r="F79" s="22"/>
      <c r="H79" s="12"/>
      <c r="K79" s="12"/>
    </row>
    <row r="80" customFormat="false" ht="15" hidden="false" customHeight="false" outlineLevel="0" collapsed="false">
      <c r="C80" s="2"/>
      <c r="D80" s="2"/>
      <c r="E80" s="2"/>
      <c r="F80" s="22"/>
      <c r="H80" s="12"/>
      <c r="K80" s="12"/>
    </row>
    <row r="81" customFormat="false" ht="15" hidden="false" customHeight="false" outlineLevel="0" collapsed="false">
      <c r="C81" s="2"/>
      <c r="D81" s="2"/>
      <c r="E81" s="2"/>
      <c r="F81" s="22"/>
      <c r="H81" s="12"/>
      <c r="K81" s="12"/>
    </row>
    <row r="82" customFormat="false" ht="15" hidden="false" customHeight="false" outlineLevel="0" collapsed="false">
      <c r="C82" s="2"/>
      <c r="D82" s="2"/>
      <c r="E82" s="2"/>
      <c r="F82" s="22"/>
      <c r="H82" s="12"/>
      <c r="K82" s="12"/>
    </row>
    <row r="83" customFormat="false" ht="15" hidden="false" customHeight="false" outlineLevel="0" collapsed="false">
      <c r="C83" s="2"/>
      <c r="D83" s="2"/>
      <c r="E83" s="2"/>
      <c r="F83" s="22"/>
      <c r="H83" s="12"/>
      <c r="K83" s="12"/>
    </row>
    <row r="84" customFormat="false" ht="15" hidden="false" customHeight="false" outlineLevel="0" collapsed="false">
      <c r="C84" s="2"/>
      <c r="D84" s="2"/>
      <c r="E84" s="2"/>
      <c r="F84" s="22"/>
      <c r="H84" s="12"/>
      <c r="K84" s="12"/>
    </row>
    <row r="85" customFormat="false" ht="15" hidden="false" customHeight="false" outlineLevel="0" collapsed="false">
      <c r="C85" s="2"/>
      <c r="D85" s="2"/>
      <c r="E85" s="2"/>
      <c r="F85" s="22"/>
      <c r="H85" s="12"/>
      <c r="K85" s="12"/>
    </row>
    <row r="86" customFormat="false" ht="15" hidden="false" customHeight="false" outlineLevel="0" collapsed="false">
      <c r="C86" s="2"/>
      <c r="D86" s="2"/>
      <c r="E86" s="2"/>
      <c r="F86" s="22"/>
      <c r="H86" s="12"/>
      <c r="K86" s="12"/>
    </row>
    <row r="87" customFormat="false" ht="15" hidden="false" customHeight="false" outlineLevel="0" collapsed="false">
      <c r="C87" s="2"/>
      <c r="D87" s="2"/>
      <c r="E87" s="2"/>
      <c r="F87" s="22"/>
      <c r="H87" s="12"/>
      <c r="K87" s="12"/>
    </row>
    <row r="88" customFormat="false" ht="15" hidden="false" customHeight="false" outlineLevel="0" collapsed="false">
      <c r="C88" s="2"/>
      <c r="D88" s="2"/>
      <c r="E88" s="2"/>
      <c r="F88" s="22"/>
      <c r="H88" s="12"/>
      <c r="K88" s="12"/>
    </row>
    <row r="89" customFormat="false" ht="15" hidden="false" customHeight="false" outlineLevel="0" collapsed="false">
      <c r="C89" s="2"/>
      <c r="D89" s="2"/>
      <c r="E89" s="2"/>
      <c r="F89" s="22"/>
      <c r="H89" s="12"/>
      <c r="K89" s="12"/>
    </row>
    <row r="90" customFormat="false" ht="15" hidden="false" customHeight="false" outlineLevel="0" collapsed="false">
      <c r="C90" s="2"/>
      <c r="D90" s="2"/>
      <c r="E90" s="2"/>
      <c r="F90" s="22"/>
      <c r="H90" s="12"/>
      <c r="K90" s="12"/>
    </row>
    <row r="91" customFormat="false" ht="15" hidden="false" customHeight="false" outlineLevel="0" collapsed="false">
      <c r="C91" s="2"/>
      <c r="D91" s="2"/>
      <c r="E91" s="2"/>
      <c r="F91" s="22"/>
      <c r="H91" s="12"/>
      <c r="K91" s="12"/>
    </row>
    <row r="92" customFormat="false" ht="15" hidden="false" customHeight="false" outlineLevel="0" collapsed="false">
      <c r="C92" s="2"/>
      <c r="D92" s="2"/>
      <c r="E92" s="2"/>
      <c r="F92" s="22"/>
      <c r="H92" s="12"/>
      <c r="K92" s="12"/>
    </row>
    <row r="93" customFormat="false" ht="15" hidden="false" customHeight="false" outlineLevel="0" collapsed="false">
      <c r="C93" s="2"/>
      <c r="D93" s="2"/>
      <c r="E93" s="2"/>
      <c r="F93" s="22"/>
      <c r="H93" s="12"/>
      <c r="K93" s="12"/>
    </row>
    <row r="94" customFormat="false" ht="15" hidden="false" customHeight="false" outlineLevel="0" collapsed="false">
      <c r="C94" s="2"/>
      <c r="D94" s="2"/>
      <c r="E94" s="2"/>
      <c r="F94" s="22"/>
      <c r="H94" s="12"/>
      <c r="K94" s="12"/>
    </row>
    <row r="95" customFormat="false" ht="15" hidden="false" customHeight="false" outlineLevel="0" collapsed="false">
      <c r="C95" s="2"/>
      <c r="D95" s="2"/>
      <c r="E95" s="2"/>
      <c r="F95" s="22"/>
      <c r="H95" s="12"/>
      <c r="K95" s="12"/>
    </row>
    <row r="96" customFormat="false" ht="15" hidden="false" customHeight="false" outlineLevel="0" collapsed="false">
      <c r="C96" s="2"/>
      <c r="D96" s="2"/>
      <c r="E96" s="2"/>
      <c r="F96" s="22"/>
      <c r="H96" s="12"/>
      <c r="K96" s="12"/>
    </row>
    <row r="97" customFormat="false" ht="15" hidden="false" customHeight="false" outlineLevel="0" collapsed="false">
      <c r="C97" s="2"/>
      <c r="D97" s="2"/>
      <c r="E97" s="2"/>
      <c r="F97" s="22"/>
      <c r="H97" s="12"/>
      <c r="K97" s="12"/>
    </row>
    <row r="98" customFormat="false" ht="15" hidden="false" customHeight="false" outlineLevel="0" collapsed="false">
      <c r="C98" s="2"/>
      <c r="D98" s="2"/>
      <c r="E98" s="2"/>
      <c r="F98" s="22"/>
      <c r="H98" s="12"/>
      <c r="K98" s="12"/>
    </row>
    <row r="99" customFormat="false" ht="15" hidden="false" customHeight="false" outlineLevel="0" collapsed="false">
      <c r="C99" s="2"/>
      <c r="D99" s="2"/>
      <c r="E99" s="2"/>
      <c r="F99" s="22"/>
      <c r="H99" s="12"/>
      <c r="K99" s="12"/>
    </row>
    <row r="100" customFormat="false" ht="15" hidden="false" customHeight="false" outlineLevel="0" collapsed="false">
      <c r="C100" s="2"/>
      <c r="D100" s="2"/>
      <c r="E100" s="2"/>
      <c r="F100" s="22"/>
      <c r="H100" s="12"/>
      <c r="K100" s="12"/>
    </row>
    <row r="101" customFormat="false" ht="15" hidden="false" customHeight="false" outlineLevel="0" collapsed="false">
      <c r="C101" s="2"/>
      <c r="D101" s="2"/>
      <c r="E101" s="2"/>
      <c r="F101" s="22"/>
      <c r="H101" s="12"/>
      <c r="K101" s="12"/>
    </row>
    <row r="102" customFormat="false" ht="15" hidden="false" customHeight="false" outlineLevel="0" collapsed="false">
      <c r="C102" s="2"/>
      <c r="D102" s="2"/>
      <c r="E102" s="2"/>
      <c r="F102" s="22"/>
      <c r="H102" s="12"/>
      <c r="K102" s="12"/>
    </row>
    <row r="103" customFormat="false" ht="15" hidden="false" customHeight="false" outlineLevel="0" collapsed="false">
      <c r="C103" s="2"/>
      <c r="D103" s="2"/>
      <c r="E103" s="2"/>
      <c r="F103" s="22"/>
      <c r="H103" s="12"/>
      <c r="K103" s="12"/>
    </row>
    <row r="104" customFormat="false" ht="15" hidden="false" customHeight="false" outlineLevel="0" collapsed="false">
      <c r="C104" s="2"/>
      <c r="D104" s="2"/>
      <c r="E104" s="2"/>
      <c r="F104" s="22"/>
      <c r="H104" s="12"/>
      <c r="K104" s="12"/>
    </row>
    <row r="105" customFormat="false" ht="15" hidden="false" customHeight="false" outlineLevel="0" collapsed="false">
      <c r="C105" s="2"/>
      <c r="D105" s="2"/>
      <c r="E105" s="2"/>
      <c r="F105" s="22"/>
      <c r="H105" s="12"/>
      <c r="K105" s="12"/>
    </row>
    <row r="106" customFormat="false" ht="15" hidden="false" customHeight="false" outlineLevel="0" collapsed="false">
      <c r="C106" s="2"/>
      <c r="D106" s="2"/>
      <c r="E106" s="2"/>
      <c r="F106" s="22"/>
      <c r="H106" s="12"/>
      <c r="K106" s="12"/>
    </row>
    <row r="107" customFormat="false" ht="15" hidden="false" customHeight="false" outlineLevel="0" collapsed="false">
      <c r="C107" s="2"/>
      <c r="D107" s="2"/>
      <c r="E107" s="2"/>
      <c r="F107" s="22"/>
      <c r="H107" s="12"/>
      <c r="K107" s="12"/>
    </row>
    <row r="108" customFormat="false" ht="15" hidden="false" customHeight="false" outlineLevel="0" collapsed="false">
      <c r="C108" s="2"/>
      <c r="D108" s="2"/>
      <c r="E108" s="2"/>
      <c r="F108" s="22"/>
      <c r="H108" s="12"/>
      <c r="K108" s="12"/>
    </row>
    <row r="109" customFormat="false" ht="15" hidden="false" customHeight="false" outlineLevel="0" collapsed="false">
      <c r="C109" s="2"/>
      <c r="D109" s="2"/>
      <c r="E109" s="2"/>
      <c r="F109" s="22"/>
      <c r="H109" s="12"/>
      <c r="K109" s="12"/>
    </row>
    <row r="110" customFormat="false" ht="15" hidden="false" customHeight="false" outlineLevel="0" collapsed="false">
      <c r="C110" s="2"/>
      <c r="D110" s="2"/>
      <c r="E110" s="2"/>
      <c r="F110" s="22"/>
      <c r="H110" s="12"/>
      <c r="K110" s="12"/>
    </row>
    <row r="111" customFormat="false" ht="15" hidden="false" customHeight="false" outlineLevel="0" collapsed="false">
      <c r="C111" s="2"/>
      <c r="D111" s="2"/>
      <c r="E111" s="2"/>
      <c r="F111" s="22"/>
      <c r="H111" s="12"/>
      <c r="K111" s="12"/>
    </row>
    <row r="112" customFormat="false" ht="15" hidden="false" customHeight="false" outlineLevel="0" collapsed="false">
      <c r="C112" s="2"/>
      <c r="D112" s="2"/>
      <c r="E112" s="2"/>
      <c r="F112" s="22"/>
      <c r="H112" s="12"/>
      <c r="K112" s="12"/>
    </row>
    <row r="113" customFormat="false" ht="15" hidden="false" customHeight="false" outlineLevel="0" collapsed="false">
      <c r="C113" s="2"/>
      <c r="D113" s="2"/>
      <c r="E113" s="2"/>
      <c r="F113" s="22"/>
      <c r="H113" s="12"/>
      <c r="K113" s="12"/>
    </row>
    <row r="114" customFormat="false" ht="15" hidden="false" customHeight="false" outlineLevel="0" collapsed="false">
      <c r="C114" s="2"/>
      <c r="D114" s="2"/>
      <c r="E114" s="2"/>
      <c r="F114" s="22"/>
      <c r="H114" s="12"/>
      <c r="K114" s="12"/>
    </row>
    <row r="115" customFormat="false" ht="15" hidden="false" customHeight="false" outlineLevel="0" collapsed="false">
      <c r="C115" s="2"/>
      <c r="D115" s="2"/>
      <c r="E115" s="2"/>
      <c r="F115" s="22"/>
      <c r="H115" s="12"/>
      <c r="K115" s="12"/>
    </row>
    <row r="116" customFormat="false" ht="15" hidden="false" customHeight="false" outlineLevel="0" collapsed="false">
      <c r="C116" s="2"/>
      <c r="D116" s="2"/>
      <c r="E116" s="2"/>
      <c r="F116" s="22"/>
      <c r="H116" s="12"/>
      <c r="K116" s="12"/>
    </row>
    <row r="117" customFormat="false" ht="15" hidden="false" customHeight="false" outlineLevel="0" collapsed="false">
      <c r="C117" s="2"/>
      <c r="D117" s="2"/>
      <c r="E117" s="2"/>
      <c r="F117" s="22"/>
      <c r="H117" s="12"/>
      <c r="K117" s="12"/>
    </row>
    <row r="118" customFormat="false" ht="15" hidden="false" customHeight="false" outlineLevel="0" collapsed="false">
      <c r="C118" s="2"/>
      <c r="D118" s="2"/>
      <c r="E118" s="2"/>
      <c r="F118" s="22"/>
      <c r="H118" s="12"/>
      <c r="K118" s="12"/>
    </row>
    <row r="119" customFormat="false" ht="15" hidden="false" customHeight="false" outlineLevel="0" collapsed="false">
      <c r="C119" s="2"/>
      <c r="D119" s="2"/>
      <c r="E119" s="2"/>
      <c r="F119" s="22"/>
      <c r="H119" s="12"/>
      <c r="K119" s="12"/>
    </row>
    <row r="120" customFormat="false" ht="15" hidden="false" customHeight="false" outlineLevel="0" collapsed="false">
      <c r="C120" s="2"/>
      <c r="D120" s="2"/>
      <c r="E120" s="2"/>
      <c r="F120" s="22"/>
      <c r="H120" s="12"/>
      <c r="K120" s="12"/>
    </row>
    <row r="121" customFormat="false" ht="15" hidden="false" customHeight="false" outlineLevel="0" collapsed="false">
      <c r="C121" s="2"/>
      <c r="D121" s="2"/>
      <c r="E121" s="2"/>
      <c r="F121" s="22"/>
      <c r="H121" s="12"/>
      <c r="K121" s="12"/>
    </row>
    <row r="122" customFormat="false" ht="15" hidden="false" customHeight="false" outlineLevel="0" collapsed="false">
      <c r="C122" s="2"/>
      <c r="D122" s="2"/>
      <c r="E122" s="2"/>
      <c r="F122" s="22"/>
      <c r="H122" s="12"/>
      <c r="K122" s="12"/>
    </row>
    <row r="123" customFormat="false" ht="15" hidden="false" customHeight="false" outlineLevel="0" collapsed="false">
      <c r="C123" s="2"/>
      <c r="D123" s="2"/>
      <c r="E123" s="2"/>
      <c r="F123" s="22"/>
      <c r="H123" s="12"/>
      <c r="K123" s="12"/>
    </row>
    <row r="124" customFormat="false" ht="15" hidden="false" customHeight="false" outlineLevel="0" collapsed="false">
      <c r="C124" s="2"/>
      <c r="D124" s="2"/>
      <c r="E124" s="2"/>
      <c r="F124" s="22"/>
      <c r="H124" s="12"/>
      <c r="K124" s="12"/>
    </row>
    <row r="125" customFormat="false" ht="15" hidden="false" customHeight="false" outlineLevel="0" collapsed="false">
      <c r="C125" s="2"/>
      <c r="D125" s="2"/>
      <c r="E125" s="2"/>
      <c r="F125" s="22"/>
      <c r="H125" s="12"/>
      <c r="K125" s="12"/>
    </row>
    <row r="126" customFormat="false" ht="15" hidden="false" customHeight="false" outlineLevel="0" collapsed="false">
      <c r="C126" s="2"/>
      <c r="D126" s="2"/>
      <c r="E126" s="2"/>
      <c r="F126" s="22"/>
      <c r="H126" s="12"/>
      <c r="K126" s="12"/>
    </row>
    <row r="127" customFormat="false" ht="15" hidden="false" customHeight="false" outlineLevel="0" collapsed="false">
      <c r="C127" s="2"/>
      <c r="D127" s="2"/>
      <c r="E127" s="2"/>
      <c r="F127" s="22"/>
      <c r="H127" s="12"/>
      <c r="K127" s="12"/>
    </row>
    <row r="128" customFormat="false" ht="15" hidden="false" customHeight="false" outlineLevel="0" collapsed="false">
      <c r="C128" s="2"/>
      <c r="D128" s="2"/>
      <c r="E128" s="2"/>
      <c r="F128" s="22"/>
      <c r="H128" s="12"/>
      <c r="K128" s="12"/>
    </row>
    <row r="129" customFormat="false" ht="15" hidden="false" customHeight="false" outlineLevel="0" collapsed="false">
      <c r="C129" s="2"/>
      <c r="D129" s="2"/>
      <c r="E129" s="2"/>
      <c r="F129" s="22"/>
      <c r="H129" s="12"/>
      <c r="K129" s="12"/>
    </row>
    <row r="130" customFormat="false" ht="15" hidden="false" customHeight="false" outlineLevel="0" collapsed="false">
      <c r="C130" s="2"/>
      <c r="D130" s="2"/>
      <c r="E130" s="2"/>
      <c r="F130" s="22"/>
      <c r="H130" s="12"/>
      <c r="K130" s="12"/>
    </row>
    <row r="131" customFormat="false" ht="15" hidden="false" customHeight="false" outlineLevel="0" collapsed="false">
      <c r="C131" s="2"/>
      <c r="D131" s="2"/>
      <c r="E131" s="2"/>
      <c r="F131" s="22"/>
      <c r="H131" s="12"/>
      <c r="K131" s="12"/>
    </row>
    <row r="132" customFormat="false" ht="15" hidden="false" customHeight="false" outlineLevel="0" collapsed="false">
      <c r="C132" s="2"/>
      <c r="D132" s="2"/>
      <c r="E132" s="2"/>
      <c r="F132" s="22"/>
      <c r="H132" s="12"/>
      <c r="K132" s="12"/>
    </row>
    <row r="133" customFormat="false" ht="15" hidden="false" customHeight="false" outlineLevel="0" collapsed="false">
      <c r="C133" s="2"/>
      <c r="D133" s="2"/>
      <c r="E133" s="2"/>
      <c r="F133" s="22"/>
      <c r="H133" s="12"/>
      <c r="K133" s="12"/>
    </row>
    <row r="134" customFormat="false" ht="15" hidden="false" customHeight="false" outlineLevel="0" collapsed="false">
      <c r="C134" s="2"/>
      <c r="D134" s="2"/>
      <c r="E134" s="2"/>
      <c r="F134" s="22"/>
      <c r="H134" s="12"/>
      <c r="K134" s="12"/>
    </row>
    <row r="135" customFormat="false" ht="15" hidden="false" customHeight="false" outlineLevel="0" collapsed="false">
      <c r="C135" s="2"/>
      <c r="D135" s="2"/>
      <c r="E135" s="2"/>
      <c r="F135" s="22"/>
      <c r="H135" s="12"/>
      <c r="K135" s="12"/>
    </row>
    <row r="136" customFormat="false" ht="15" hidden="false" customHeight="false" outlineLevel="0" collapsed="false">
      <c r="C136" s="2"/>
      <c r="D136" s="2"/>
      <c r="E136" s="2"/>
      <c r="F136" s="22"/>
      <c r="H136" s="12"/>
      <c r="K136" s="12"/>
    </row>
    <row r="137" customFormat="false" ht="15" hidden="false" customHeight="false" outlineLevel="0" collapsed="false">
      <c r="C137" s="2"/>
      <c r="D137" s="2"/>
      <c r="E137" s="2"/>
      <c r="F137" s="22"/>
      <c r="H137" s="12"/>
      <c r="K137" s="12"/>
    </row>
    <row r="138" customFormat="false" ht="15" hidden="false" customHeight="false" outlineLevel="0" collapsed="false">
      <c r="C138" s="2"/>
      <c r="D138" s="2"/>
      <c r="E138" s="2"/>
      <c r="F138" s="22"/>
      <c r="H138" s="12"/>
      <c r="K138" s="12"/>
    </row>
    <row r="139" customFormat="false" ht="15" hidden="false" customHeight="false" outlineLevel="0" collapsed="false">
      <c r="C139" s="2"/>
      <c r="D139" s="2"/>
      <c r="E139" s="2"/>
      <c r="F139" s="22"/>
      <c r="H139" s="12"/>
      <c r="K139" s="12"/>
    </row>
    <row r="140" customFormat="false" ht="15" hidden="false" customHeight="false" outlineLevel="0" collapsed="false">
      <c r="C140" s="2"/>
      <c r="D140" s="2"/>
      <c r="E140" s="2"/>
      <c r="F140" s="22"/>
      <c r="H140" s="12"/>
      <c r="K140" s="12"/>
    </row>
    <row r="141" customFormat="false" ht="15" hidden="false" customHeight="false" outlineLevel="0" collapsed="false">
      <c r="C141" s="2"/>
      <c r="D141" s="2"/>
      <c r="E141" s="2"/>
      <c r="F141" s="22"/>
      <c r="H141" s="12"/>
      <c r="K141" s="12"/>
    </row>
    <row r="142" customFormat="false" ht="15" hidden="false" customHeight="false" outlineLevel="0" collapsed="false">
      <c r="C142" s="2"/>
      <c r="D142" s="2"/>
      <c r="E142" s="2"/>
      <c r="F142" s="22"/>
      <c r="H142" s="12"/>
      <c r="K142" s="12"/>
    </row>
    <row r="143" customFormat="false" ht="15" hidden="false" customHeight="false" outlineLevel="0" collapsed="false">
      <c r="C143" s="2"/>
      <c r="D143" s="2"/>
      <c r="E143" s="2"/>
      <c r="F143" s="22"/>
      <c r="H143" s="12"/>
      <c r="K143" s="12"/>
    </row>
    <row r="144" customFormat="false" ht="15" hidden="false" customHeight="false" outlineLevel="0" collapsed="false">
      <c r="C144" s="2"/>
      <c r="D144" s="2"/>
      <c r="E144" s="2"/>
      <c r="F144" s="22"/>
      <c r="H144" s="12"/>
      <c r="K144" s="12"/>
    </row>
    <row r="145" customFormat="false" ht="15" hidden="false" customHeight="false" outlineLevel="0" collapsed="false">
      <c r="C145" s="2"/>
      <c r="D145" s="2"/>
      <c r="E145" s="2"/>
      <c r="F145" s="22"/>
      <c r="H145" s="12"/>
      <c r="K145" s="12"/>
    </row>
    <row r="146" customFormat="false" ht="15" hidden="false" customHeight="false" outlineLevel="0" collapsed="false">
      <c r="C146" s="2"/>
      <c r="D146" s="2"/>
      <c r="E146" s="2"/>
      <c r="F146" s="22"/>
      <c r="H146" s="12"/>
      <c r="K146" s="12"/>
    </row>
    <row r="147" customFormat="false" ht="15" hidden="false" customHeight="false" outlineLevel="0" collapsed="false">
      <c r="C147" s="2"/>
      <c r="D147" s="2"/>
      <c r="E147" s="2"/>
      <c r="F147" s="22"/>
      <c r="H147" s="12"/>
      <c r="K147" s="12"/>
    </row>
    <row r="148" customFormat="false" ht="15" hidden="false" customHeight="false" outlineLevel="0" collapsed="false">
      <c r="C148" s="2"/>
      <c r="D148" s="2"/>
      <c r="E148" s="2"/>
      <c r="F148" s="22"/>
      <c r="H148" s="12"/>
      <c r="K148" s="12"/>
    </row>
    <row r="149" customFormat="false" ht="15" hidden="false" customHeight="false" outlineLevel="0" collapsed="false">
      <c r="C149" s="2"/>
      <c r="D149" s="2"/>
      <c r="E149" s="2"/>
      <c r="F149" s="22"/>
      <c r="H149" s="12"/>
      <c r="K149" s="12"/>
    </row>
    <row r="150" customFormat="false" ht="15" hidden="false" customHeight="false" outlineLevel="0" collapsed="false">
      <c r="C150" s="2"/>
      <c r="D150" s="2"/>
      <c r="E150" s="2"/>
      <c r="F150" s="22"/>
      <c r="H150" s="12"/>
      <c r="K150" s="12"/>
    </row>
    <row r="151" customFormat="false" ht="15" hidden="false" customHeight="false" outlineLevel="0" collapsed="false">
      <c r="C151" s="2"/>
      <c r="D151" s="2"/>
      <c r="E151" s="2"/>
      <c r="F151" s="22"/>
      <c r="H151" s="12"/>
      <c r="K151" s="12"/>
    </row>
    <row r="152" customFormat="false" ht="15" hidden="false" customHeight="false" outlineLevel="0" collapsed="false">
      <c r="C152" s="2"/>
      <c r="D152" s="2"/>
      <c r="E152" s="2"/>
      <c r="F152" s="22"/>
      <c r="H152" s="12"/>
      <c r="K152" s="12"/>
    </row>
    <row r="153" customFormat="false" ht="15" hidden="false" customHeight="false" outlineLevel="0" collapsed="false">
      <c r="C153" s="2"/>
      <c r="D153" s="2"/>
      <c r="E153" s="2"/>
      <c r="F153" s="22"/>
      <c r="H153" s="12"/>
      <c r="K153" s="12"/>
    </row>
    <row r="154" customFormat="false" ht="15" hidden="false" customHeight="false" outlineLevel="0" collapsed="false">
      <c r="C154" s="2"/>
      <c r="D154" s="2"/>
      <c r="E154" s="2"/>
      <c r="F154" s="22"/>
      <c r="H154" s="12"/>
      <c r="K154" s="12"/>
    </row>
    <row r="155" customFormat="false" ht="15" hidden="false" customHeight="false" outlineLevel="0" collapsed="false">
      <c r="C155" s="2"/>
      <c r="D155" s="2"/>
      <c r="E155" s="2"/>
      <c r="F155" s="22"/>
      <c r="H155" s="12"/>
      <c r="K155" s="12"/>
    </row>
    <row r="156" customFormat="false" ht="15" hidden="false" customHeight="false" outlineLevel="0" collapsed="false">
      <c r="C156" s="2"/>
      <c r="D156" s="2"/>
      <c r="E156" s="2"/>
      <c r="F156" s="22"/>
      <c r="H156" s="12"/>
      <c r="K156" s="12"/>
    </row>
    <row r="157" customFormat="false" ht="15" hidden="false" customHeight="false" outlineLevel="0" collapsed="false">
      <c r="C157" s="2"/>
      <c r="D157" s="2"/>
      <c r="E157" s="2"/>
      <c r="F157" s="22"/>
      <c r="H157" s="12"/>
      <c r="K157" s="12"/>
    </row>
    <row r="158" customFormat="false" ht="15" hidden="false" customHeight="false" outlineLevel="0" collapsed="false">
      <c r="C158" s="2"/>
      <c r="D158" s="2"/>
      <c r="E158" s="2"/>
      <c r="F158" s="22"/>
      <c r="H158" s="12"/>
      <c r="K158" s="12"/>
    </row>
    <row r="159" customFormat="false" ht="15" hidden="false" customHeight="false" outlineLevel="0" collapsed="false">
      <c r="C159" s="2"/>
      <c r="D159" s="2"/>
      <c r="E159" s="2"/>
      <c r="F159" s="22"/>
      <c r="H159" s="12"/>
      <c r="K159" s="12"/>
    </row>
    <row r="160" customFormat="false" ht="15" hidden="false" customHeight="false" outlineLevel="0" collapsed="false">
      <c r="C160" s="2"/>
      <c r="D160" s="2"/>
      <c r="E160" s="2"/>
      <c r="F160" s="22"/>
      <c r="H160" s="12"/>
      <c r="K160" s="12"/>
    </row>
    <row r="161" customFormat="false" ht="15" hidden="false" customHeight="false" outlineLevel="0" collapsed="false">
      <c r="C161" s="2"/>
      <c r="D161" s="2"/>
      <c r="E161" s="2"/>
      <c r="F161" s="22"/>
      <c r="H161" s="12"/>
      <c r="K161" s="12"/>
    </row>
    <row r="162" customFormat="false" ht="15" hidden="false" customHeight="false" outlineLevel="0" collapsed="false">
      <c r="C162" s="2"/>
      <c r="D162" s="2"/>
      <c r="E162" s="2"/>
      <c r="F162" s="22"/>
      <c r="H162" s="12"/>
      <c r="K162" s="12"/>
    </row>
    <row r="163" customFormat="false" ht="15" hidden="false" customHeight="false" outlineLevel="0" collapsed="false">
      <c r="C163" s="2"/>
      <c r="D163" s="2"/>
      <c r="E163" s="2"/>
      <c r="F163" s="22"/>
      <c r="H163" s="12"/>
      <c r="K163" s="12"/>
    </row>
    <row r="164" customFormat="false" ht="15" hidden="false" customHeight="false" outlineLevel="0" collapsed="false">
      <c r="C164" s="2"/>
      <c r="D164" s="2"/>
      <c r="E164" s="2"/>
      <c r="F164" s="22"/>
      <c r="H164" s="12"/>
      <c r="K164" s="12"/>
    </row>
    <row r="165" customFormat="false" ht="15" hidden="false" customHeight="false" outlineLevel="0" collapsed="false">
      <c r="C165" s="2"/>
      <c r="D165" s="2"/>
      <c r="E165" s="2"/>
      <c r="F165" s="22"/>
      <c r="H165" s="12"/>
      <c r="K165" s="12"/>
    </row>
    <row r="166" customFormat="false" ht="15" hidden="false" customHeight="false" outlineLevel="0" collapsed="false">
      <c r="C166" s="2"/>
      <c r="D166" s="2"/>
      <c r="E166" s="2"/>
      <c r="F166" s="22"/>
      <c r="H166" s="12"/>
      <c r="K166" s="12"/>
    </row>
    <row r="167" customFormat="false" ht="15" hidden="false" customHeight="false" outlineLevel="0" collapsed="false">
      <c r="C167" s="2"/>
      <c r="D167" s="2"/>
      <c r="E167" s="2"/>
      <c r="F167" s="22"/>
      <c r="H167" s="12"/>
      <c r="K167" s="12"/>
    </row>
    <row r="168" customFormat="false" ht="15" hidden="false" customHeight="false" outlineLevel="0" collapsed="false">
      <c r="C168" s="2"/>
      <c r="D168" s="2"/>
      <c r="E168" s="2"/>
      <c r="F168" s="22"/>
      <c r="H168" s="12"/>
      <c r="K168" s="12"/>
    </row>
    <row r="169" customFormat="false" ht="15" hidden="false" customHeight="false" outlineLevel="0" collapsed="false">
      <c r="C169" s="2"/>
      <c r="D169" s="2"/>
      <c r="E169" s="2"/>
      <c r="F169" s="22"/>
      <c r="H169" s="12"/>
      <c r="K169" s="12"/>
    </row>
    <row r="170" customFormat="false" ht="15" hidden="false" customHeight="false" outlineLevel="0" collapsed="false">
      <c r="C170" s="2"/>
      <c r="D170" s="2"/>
      <c r="E170" s="2"/>
      <c r="F170" s="22"/>
      <c r="H170" s="12"/>
      <c r="K170" s="12"/>
    </row>
    <row r="171" customFormat="false" ht="15" hidden="false" customHeight="false" outlineLevel="0" collapsed="false">
      <c r="C171" s="2"/>
      <c r="D171" s="2"/>
      <c r="E171" s="2"/>
      <c r="F171" s="22"/>
      <c r="H171" s="12"/>
      <c r="K171" s="12"/>
    </row>
    <row r="172" customFormat="false" ht="15" hidden="false" customHeight="false" outlineLevel="0" collapsed="false">
      <c r="C172" s="2"/>
      <c r="D172" s="2"/>
      <c r="E172" s="2"/>
      <c r="F172" s="22"/>
      <c r="H172" s="12"/>
      <c r="K172" s="12"/>
    </row>
    <row r="173" customFormat="false" ht="15" hidden="false" customHeight="false" outlineLevel="0" collapsed="false">
      <c r="C173" s="2"/>
      <c r="D173" s="2"/>
      <c r="E173" s="2"/>
      <c r="F173" s="22"/>
      <c r="H173" s="12"/>
      <c r="K173" s="12"/>
    </row>
    <row r="174" customFormat="false" ht="15" hidden="false" customHeight="false" outlineLevel="0" collapsed="false">
      <c r="C174" s="2"/>
      <c r="D174" s="2"/>
      <c r="E174" s="2"/>
      <c r="F174" s="22"/>
      <c r="H174" s="12"/>
      <c r="K174" s="12"/>
    </row>
    <row r="175" customFormat="false" ht="15" hidden="false" customHeight="false" outlineLevel="0" collapsed="false">
      <c r="C175" s="2"/>
      <c r="D175" s="2"/>
      <c r="E175" s="2"/>
      <c r="F175" s="22"/>
      <c r="H175" s="12"/>
      <c r="K175" s="12"/>
    </row>
    <row r="176" customFormat="false" ht="15" hidden="false" customHeight="false" outlineLevel="0" collapsed="false">
      <c r="C176" s="2"/>
      <c r="D176" s="2"/>
      <c r="E176" s="2"/>
      <c r="F176" s="22"/>
      <c r="H176" s="12"/>
      <c r="K176" s="12"/>
    </row>
    <row r="177" customFormat="false" ht="15" hidden="false" customHeight="false" outlineLevel="0" collapsed="false">
      <c r="C177" s="2"/>
      <c r="D177" s="2"/>
      <c r="E177" s="2"/>
      <c r="F177" s="22"/>
      <c r="H177" s="12"/>
      <c r="K177" s="12"/>
    </row>
    <row r="178" customFormat="false" ht="15" hidden="false" customHeight="false" outlineLevel="0" collapsed="false">
      <c r="C178" s="2"/>
      <c r="D178" s="2"/>
      <c r="E178" s="2"/>
      <c r="F178" s="22"/>
      <c r="H178" s="12"/>
      <c r="K178" s="12"/>
    </row>
    <row r="179" customFormat="false" ht="15" hidden="false" customHeight="false" outlineLevel="0" collapsed="false">
      <c r="C179" s="2"/>
      <c r="D179" s="2"/>
      <c r="E179" s="2"/>
      <c r="F179" s="22"/>
      <c r="H179" s="12"/>
      <c r="K179" s="12"/>
    </row>
    <row r="180" customFormat="false" ht="15" hidden="false" customHeight="false" outlineLevel="0" collapsed="false">
      <c r="C180" s="2"/>
      <c r="D180" s="2"/>
      <c r="E180" s="2"/>
      <c r="F180" s="22"/>
      <c r="H180" s="12"/>
      <c r="K180" s="12"/>
    </row>
    <row r="181" customFormat="false" ht="15" hidden="false" customHeight="false" outlineLevel="0" collapsed="false">
      <c r="C181" s="2"/>
      <c r="D181" s="2"/>
      <c r="E181" s="2"/>
      <c r="F181" s="22"/>
      <c r="H181" s="12"/>
      <c r="K181" s="12"/>
    </row>
    <row r="182" customFormat="false" ht="15" hidden="false" customHeight="false" outlineLevel="0" collapsed="false">
      <c r="C182" s="2"/>
      <c r="D182" s="2"/>
      <c r="E182" s="2"/>
      <c r="F182" s="22"/>
      <c r="H182" s="12"/>
      <c r="K182" s="12"/>
    </row>
    <row r="183" customFormat="false" ht="15" hidden="false" customHeight="false" outlineLevel="0" collapsed="false">
      <c r="C183" s="2"/>
      <c r="D183" s="2"/>
      <c r="E183" s="2"/>
      <c r="F183" s="22"/>
      <c r="H183" s="12"/>
      <c r="K183" s="12"/>
    </row>
    <row r="184" customFormat="false" ht="15" hidden="false" customHeight="false" outlineLevel="0" collapsed="false">
      <c r="C184" s="2"/>
      <c r="D184" s="2"/>
      <c r="E184" s="2"/>
      <c r="F184" s="22"/>
      <c r="H184" s="12"/>
      <c r="K184" s="12"/>
    </row>
    <row r="185" customFormat="false" ht="15" hidden="false" customHeight="false" outlineLevel="0" collapsed="false">
      <c r="C185" s="2"/>
      <c r="D185" s="2"/>
      <c r="E185" s="2"/>
      <c r="F185" s="22"/>
      <c r="H185" s="12"/>
      <c r="K185" s="12"/>
    </row>
    <row r="186" customFormat="false" ht="15" hidden="false" customHeight="false" outlineLevel="0" collapsed="false">
      <c r="C186" s="2"/>
      <c r="D186" s="2"/>
      <c r="E186" s="2"/>
      <c r="F186" s="22"/>
      <c r="H186" s="12"/>
      <c r="K186" s="12"/>
    </row>
    <row r="187" customFormat="false" ht="15" hidden="false" customHeight="false" outlineLevel="0" collapsed="false">
      <c r="C187" s="2"/>
      <c r="D187" s="2"/>
      <c r="E187" s="2"/>
      <c r="F187" s="22"/>
      <c r="H187" s="12"/>
      <c r="K187" s="12"/>
    </row>
    <row r="188" customFormat="false" ht="15" hidden="false" customHeight="false" outlineLevel="0" collapsed="false">
      <c r="C188" s="2"/>
      <c r="D188" s="2"/>
      <c r="E188" s="2"/>
      <c r="F188" s="22"/>
      <c r="H188" s="12"/>
      <c r="K188" s="12"/>
    </row>
    <row r="189" customFormat="false" ht="15" hidden="false" customHeight="false" outlineLevel="0" collapsed="false">
      <c r="C189" s="2"/>
      <c r="D189" s="2"/>
      <c r="E189" s="2"/>
      <c r="F189" s="22"/>
      <c r="H189" s="12"/>
      <c r="K189" s="12"/>
    </row>
    <row r="190" customFormat="false" ht="15" hidden="false" customHeight="false" outlineLevel="0" collapsed="false">
      <c r="C190" s="2"/>
      <c r="D190" s="2"/>
      <c r="E190" s="2"/>
      <c r="F190" s="22"/>
      <c r="H190" s="12"/>
      <c r="K190" s="12"/>
    </row>
    <row r="191" customFormat="false" ht="15" hidden="false" customHeight="false" outlineLevel="0" collapsed="false">
      <c r="C191" s="2"/>
      <c r="D191" s="2"/>
      <c r="E191" s="2"/>
      <c r="F191" s="22"/>
      <c r="H191" s="12"/>
      <c r="K191" s="12"/>
    </row>
    <row r="192" customFormat="false" ht="15" hidden="false" customHeight="false" outlineLevel="0" collapsed="false">
      <c r="C192" s="2"/>
      <c r="D192" s="2"/>
      <c r="E192" s="2"/>
      <c r="F192" s="22"/>
      <c r="H192" s="12"/>
      <c r="K192" s="12"/>
    </row>
    <row r="193" customFormat="false" ht="15" hidden="false" customHeight="false" outlineLevel="0" collapsed="false">
      <c r="C193" s="2"/>
      <c r="D193" s="2"/>
      <c r="E193" s="2"/>
      <c r="F193" s="22"/>
      <c r="H193" s="12"/>
      <c r="K193" s="12"/>
    </row>
    <row r="194" customFormat="false" ht="15" hidden="false" customHeight="false" outlineLevel="0" collapsed="false">
      <c r="C194" s="2"/>
      <c r="D194" s="2"/>
      <c r="E194" s="2"/>
      <c r="F194" s="22"/>
      <c r="H194" s="12"/>
      <c r="K194" s="12"/>
    </row>
    <row r="195" customFormat="false" ht="15" hidden="false" customHeight="false" outlineLevel="0" collapsed="false">
      <c r="C195" s="2"/>
      <c r="D195" s="2"/>
      <c r="E195" s="2"/>
      <c r="F195" s="22"/>
      <c r="H195" s="12"/>
      <c r="K195" s="12"/>
    </row>
    <row r="196" customFormat="false" ht="15" hidden="false" customHeight="false" outlineLevel="0" collapsed="false">
      <c r="C196" s="2"/>
      <c r="D196" s="2"/>
      <c r="E196" s="2"/>
      <c r="F196" s="22"/>
      <c r="H196" s="12"/>
      <c r="K196" s="12"/>
    </row>
    <row r="197" customFormat="false" ht="15" hidden="false" customHeight="false" outlineLevel="0" collapsed="false">
      <c r="C197" s="2"/>
      <c r="D197" s="2"/>
      <c r="E197" s="2"/>
      <c r="F197" s="22"/>
      <c r="H197" s="12"/>
      <c r="K197" s="12"/>
    </row>
    <row r="198" customFormat="false" ht="15" hidden="false" customHeight="false" outlineLevel="0" collapsed="false">
      <c r="C198" s="2"/>
      <c r="D198" s="2"/>
      <c r="E198" s="2"/>
      <c r="F198" s="22"/>
      <c r="H198" s="12"/>
      <c r="K198" s="12"/>
    </row>
    <row r="199" customFormat="false" ht="15" hidden="false" customHeight="false" outlineLevel="0" collapsed="false">
      <c r="C199" s="2"/>
      <c r="D199" s="2"/>
      <c r="E199" s="2"/>
      <c r="F199" s="22"/>
      <c r="H199" s="12"/>
      <c r="K199" s="12"/>
    </row>
    <row r="200" customFormat="false" ht="15" hidden="false" customHeight="false" outlineLevel="0" collapsed="false">
      <c r="C200" s="2"/>
      <c r="D200" s="2"/>
      <c r="E200" s="2"/>
      <c r="F200" s="22"/>
      <c r="H200" s="12"/>
      <c r="K200" s="12"/>
    </row>
    <row r="201" customFormat="false" ht="15" hidden="false" customHeight="false" outlineLevel="0" collapsed="false">
      <c r="C201" s="2"/>
      <c r="D201" s="2"/>
      <c r="E201" s="2"/>
      <c r="F201" s="22"/>
      <c r="H201" s="12"/>
      <c r="K201" s="12"/>
    </row>
    <row r="202" customFormat="false" ht="15" hidden="false" customHeight="false" outlineLevel="0" collapsed="false">
      <c r="C202" s="2"/>
      <c r="D202" s="2"/>
      <c r="E202" s="2"/>
      <c r="F202" s="22"/>
      <c r="H202" s="12"/>
      <c r="K202" s="12"/>
    </row>
    <row r="203" customFormat="false" ht="15" hidden="false" customHeight="false" outlineLevel="0" collapsed="false">
      <c r="C203" s="2"/>
      <c r="D203" s="2"/>
      <c r="E203" s="2"/>
      <c r="F203" s="22"/>
      <c r="H203" s="12"/>
      <c r="K203" s="12"/>
    </row>
    <row r="204" customFormat="false" ht="15" hidden="false" customHeight="false" outlineLevel="0" collapsed="false">
      <c r="C204" s="2"/>
      <c r="D204" s="2"/>
      <c r="E204" s="2"/>
      <c r="F204" s="22"/>
      <c r="H204" s="12"/>
      <c r="K204" s="12"/>
    </row>
    <row r="205" customFormat="false" ht="15" hidden="false" customHeight="false" outlineLevel="0" collapsed="false">
      <c r="C205" s="2"/>
      <c r="D205" s="2"/>
      <c r="E205" s="2"/>
      <c r="F205" s="22"/>
      <c r="H205" s="12"/>
      <c r="K205" s="12"/>
    </row>
    <row r="206" customFormat="false" ht="15" hidden="false" customHeight="false" outlineLevel="0" collapsed="false">
      <c r="C206" s="2"/>
      <c r="D206" s="2"/>
      <c r="E206" s="2"/>
      <c r="F206" s="22"/>
      <c r="H206" s="12"/>
      <c r="K206" s="12"/>
    </row>
    <row r="207" customFormat="false" ht="15" hidden="false" customHeight="false" outlineLevel="0" collapsed="false">
      <c r="C207" s="2"/>
      <c r="D207" s="2"/>
      <c r="E207" s="2"/>
      <c r="F207" s="22"/>
      <c r="H207" s="12"/>
      <c r="K207" s="12"/>
    </row>
    <row r="208" customFormat="false" ht="15" hidden="false" customHeight="false" outlineLevel="0" collapsed="false">
      <c r="C208" s="2"/>
      <c r="D208" s="2"/>
      <c r="E208" s="2"/>
      <c r="F208" s="22"/>
      <c r="H208" s="12"/>
      <c r="K208" s="12"/>
    </row>
    <row r="209" customFormat="false" ht="15" hidden="false" customHeight="false" outlineLevel="0" collapsed="false">
      <c r="C209" s="2"/>
      <c r="D209" s="2"/>
      <c r="E209" s="2"/>
      <c r="F209" s="22"/>
      <c r="H209" s="12"/>
      <c r="K209" s="12"/>
    </row>
    <row r="210" customFormat="false" ht="15" hidden="false" customHeight="false" outlineLevel="0" collapsed="false">
      <c r="C210" s="2"/>
      <c r="D210" s="2"/>
      <c r="E210" s="2"/>
      <c r="F210" s="22"/>
      <c r="H210" s="12"/>
      <c r="K210" s="12"/>
    </row>
    <row r="211" customFormat="false" ht="15" hidden="false" customHeight="false" outlineLevel="0" collapsed="false">
      <c r="C211" s="2"/>
      <c r="D211" s="2"/>
      <c r="E211" s="2"/>
      <c r="F211" s="22"/>
      <c r="H211" s="12"/>
      <c r="K211" s="12"/>
    </row>
    <row r="212" customFormat="false" ht="15" hidden="false" customHeight="false" outlineLevel="0" collapsed="false">
      <c r="C212" s="2"/>
      <c r="D212" s="2"/>
      <c r="E212" s="2"/>
      <c r="F212" s="22"/>
      <c r="H212" s="12"/>
      <c r="K212" s="12"/>
    </row>
    <row r="213" customFormat="false" ht="15" hidden="false" customHeight="false" outlineLevel="0" collapsed="false">
      <c r="C213" s="2"/>
      <c r="D213" s="2"/>
      <c r="E213" s="2"/>
      <c r="F213" s="22"/>
      <c r="H213" s="12"/>
      <c r="K213" s="12"/>
    </row>
    <row r="214" customFormat="false" ht="15" hidden="false" customHeight="false" outlineLevel="0" collapsed="false">
      <c r="C214" s="2"/>
      <c r="D214" s="2"/>
      <c r="E214" s="2"/>
      <c r="F214" s="22"/>
      <c r="H214" s="12"/>
      <c r="K214" s="12"/>
    </row>
    <row r="215" customFormat="false" ht="15" hidden="false" customHeight="false" outlineLevel="0" collapsed="false">
      <c r="C215" s="2"/>
      <c r="D215" s="2"/>
      <c r="E215" s="2"/>
      <c r="F215" s="22"/>
      <c r="H215" s="12"/>
      <c r="K215" s="12"/>
    </row>
    <row r="216" customFormat="false" ht="15" hidden="false" customHeight="false" outlineLevel="0" collapsed="false">
      <c r="C216" s="2"/>
      <c r="D216" s="2"/>
      <c r="E216" s="2"/>
      <c r="F216" s="22"/>
      <c r="H216" s="12"/>
      <c r="K216" s="12"/>
    </row>
    <row r="217" customFormat="false" ht="15" hidden="false" customHeight="false" outlineLevel="0" collapsed="false">
      <c r="C217" s="2"/>
      <c r="D217" s="2"/>
      <c r="E217" s="2"/>
      <c r="F217" s="22"/>
      <c r="H217" s="12"/>
      <c r="K217" s="12"/>
    </row>
    <row r="218" customFormat="false" ht="15" hidden="false" customHeight="false" outlineLevel="0" collapsed="false">
      <c r="C218" s="2"/>
      <c r="D218" s="2"/>
      <c r="E218" s="2"/>
      <c r="F218" s="22"/>
      <c r="H218" s="12"/>
      <c r="K218" s="12"/>
    </row>
    <row r="219" customFormat="false" ht="15" hidden="false" customHeight="false" outlineLevel="0" collapsed="false">
      <c r="C219" s="2"/>
      <c r="D219" s="2"/>
      <c r="E219" s="2"/>
      <c r="F219" s="22"/>
      <c r="H219" s="12"/>
      <c r="K219" s="12"/>
    </row>
    <row r="220" customFormat="false" ht="15" hidden="false" customHeight="false" outlineLevel="0" collapsed="false">
      <c r="C220" s="2"/>
      <c r="D220" s="2"/>
      <c r="E220" s="2"/>
      <c r="F220" s="22"/>
      <c r="H220" s="12"/>
      <c r="K220" s="12"/>
    </row>
    <row r="221" customFormat="false" ht="15" hidden="false" customHeight="false" outlineLevel="0" collapsed="false">
      <c r="C221" s="2"/>
      <c r="D221" s="2"/>
      <c r="E221" s="2"/>
      <c r="F221" s="22"/>
      <c r="H221" s="12"/>
      <c r="K221" s="12"/>
    </row>
    <row r="222" customFormat="false" ht="15" hidden="false" customHeight="false" outlineLevel="0" collapsed="false">
      <c r="C222" s="2"/>
      <c r="D222" s="2"/>
      <c r="E222" s="2"/>
      <c r="F222" s="22"/>
      <c r="H222" s="12"/>
      <c r="K222" s="12"/>
    </row>
    <row r="223" customFormat="false" ht="15" hidden="false" customHeight="false" outlineLevel="0" collapsed="false">
      <c r="C223" s="2"/>
      <c r="D223" s="2"/>
      <c r="E223" s="2"/>
      <c r="F223" s="22"/>
      <c r="H223" s="12"/>
      <c r="K223" s="12"/>
    </row>
    <row r="224" customFormat="false" ht="15" hidden="false" customHeight="false" outlineLevel="0" collapsed="false">
      <c r="C224" s="2"/>
      <c r="D224" s="2"/>
      <c r="E224" s="2"/>
      <c r="F224" s="22"/>
      <c r="H224" s="12"/>
      <c r="K224" s="12"/>
    </row>
    <row r="225" customFormat="false" ht="15" hidden="false" customHeight="false" outlineLevel="0" collapsed="false">
      <c r="C225" s="2"/>
      <c r="D225" s="2"/>
      <c r="E225" s="2"/>
      <c r="F225" s="22"/>
      <c r="H225" s="12"/>
      <c r="K225" s="12"/>
    </row>
    <row r="226" customFormat="false" ht="15" hidden="false" customHeight="false" outlineLevel="0" collapsed="false">
      <c r="C226" s="2"/>
      <c r="D226" s="2"/>
      <c r="E226" s="2"/>
      <c r="F226" s="22"/>
      <c r="H226" s="12"/>
      <c r="K226" s="12"/>
    </row>
    <row r="227" customFormat="false" ht="15" hidden="false" customHeight="false" outlineLevel="0" collapsed="false">
      <c r="C227" s="2"/>
      <c r="D227" s="2"/>
      <c r="E227" s="2"/>
      <c r="F227" s="22"/>
      <c r="H227" s="12"/>
      <c r="K227" s="12"/>
    </row>
    <row r="228" customFormat="false" ht="15" hidden="false" customHeight="false" outlineLevel="0" collapsed="false">
      <c r="C228" s="2"/>
      <c r="D228" s="2"/>
      <c r="E228" s="2"/>
      <c r="F228" s="22"/>
      <c r="H228" s="12"/>
      <c r="K228" s="12"/>
    </row>
    <row r="229" customFormat="false" ht="15" hidden="false" customHeight="false" outlineLevel="0" collapsed="false">
      <c r="C229" s="2"/>
      <c r="D229" s="2"/>
      <c r="E229" s="2"/>
      <c r="F229" s="22"/>
      <c r="H229" s="12"/>
      <c r="K229" s="12"/>
    </row>
    <row r="230" customFormat="false" ht="15" hidden="false" customHeight="false" outlineLevel="0" collapsed="false">
      <c r="C230" s="2"/>
      <c r="D230" s="2"/>
      <c r="E230" s="2"/>
      <c r="F230" s="22"/>
      <c r="H230" s="12"/>
      <c r="K230" s="12"/>
    </row>
    <row r="231" customFormat="false" ht="15" hidden="false" customHeight="false" outlineLevel="0" collapsed="false">
      <c r="C231" s="2"/>
      <c r="D231" s="2"/>
      <c r="E231" s="2"/>
      <c r="F231" s="22"/>
      <c r="H231" s="12"/>
      <c r="K231" s="12"/>
    </row>
    <row r="232" customFormat="false" ht="15" hidden="false" customHeight="false" outlineLevel="0" collapsed="false">
      <c r="C232" s="2"/>
      <c r="D232" s="2"/>
      <c r="E232" s="2"/>
      <c r="F232" s="22"/>
      <c r="H232" s="12"/>
      <c r="K232" s="12"/>
    </row>
    <row r="233" customFormat="false" ht="15" hidden="false" customHeight="false" outlineLevel="0" collapsed="false">
      <c r="C233" s="2"/>
      <c r="D233" s="2"/>
      <c r="E233" s="2"/>
      <c r="F233" s="22"/>
      <c r="H233" s="12"/>
      <c r="K233" s="12"/>
    </row>
    <row r="234" customFormat="false" ht="15" hidden="false" customHeight="false" outlineLevel="0" collapsed="false">
      <c r="C234" s="2"/>
      <c r="D234" s="2"/>
      <c r="E234" s="2"/>
      <c r="F234" s="22"/>
      <c r="H234" s="12"/>
      <c r="K234" s="12"/>
    </row>
    <row r="235" customFormat="false" ht="15" hidden="false" customHeight="false" outlineLevel="0" collapsed="false">
      <c r="C235" s="2"/>
      <c r="D235" s="2"/>
      <c r="E235" s="2"/>
      <c r="F235" s="22"/>
      <c r="H235" s="12"/>
      <c r="K235" s="12"/>
    </row>
    <row r="236" customFormat="false" ht="15" hidden="false" customHeight="false" outlineLevel="0" collapsed="false">
      <c r="C236" s="2"/>
      <c r="D236" s="2"/>
      <c r="E236" s="2"/>
      <c r="F236" s="22"/>
      <c r="H236" s="12"/>
      <c r="K236" s="12"/>
    </row>
    <row r="237" customFormat="false" ht="15" hidden="false" customHeight="false" outlineLevel="0" collapsed="false">
      <c r="C237" s="2"/>
      <c r="D237" s="2"/>
      <c r="E237" s="2"/>
      <c r="F237" s="22"/>
      <c r="H237" s="12"/>
      <c r="K237" s="12"/>
    </row>
    <row r="238" customFormat="false" ht="15" hidden="false" customHeight="false" outlineLevel="0" collapsed="false">
      <c r="C238" s="2"/>
      <c r="D238" s="2"/>
      <c r="E238" s="2"/>
      <c r="F238" s="22"/>
      <c r="H238" s="12"/>
      <c r="K238" s="12"/>
    </row>
    <row r="239" customFormat="false" ht="15" hidden="false" customHeight="false" outlineLevel="0" collapsed="false">
      <c r="C239" s="2"/>
      <c r="D239" s="2"/>
      <c r="E239" s="2"/>
      <c r="F239" s="22"/>
      <c r="H239" s="12"/>
      <c r="K239" s="12"/>
    </row>
    <row r="240" customFormat="false" ht="15" hidden="false" customHeight="false" outlineLevel="0" collapsed="false">
      <c r="C240" s="2"/>
      <c r="D240" s="2"/>
      <c r="E240" s="2"/>
      <c r="F240" s="22"/>
      <c r="H240" s="12"/>
      <c r="K240" s="12"/>
    </row>
    <row r="241" customFormat="false" ht="15" hidden="false" customHeight="false" outlineLevel="0" collapsed="false">
      <c r="C241" s="2"/>
      <c r="D241" s="2"/>
      <c r="E241" s="2"/>
      <c r="F241" s="22"/>
      <c r="H241" s="12"/>
      <c r="K241" s="12"/>
    </row>
    <row r="242" customFormat="false" ht="15" hidden="false" customHeight="false" outlineLevel="0" collapsed="false">
      <c r="C242" s="2"/>
      <c r="D242" s="2"/>
      <c r="E242" s="2"/>
      <c r="F242" s="22"/>
      <c r="H242" s="12"/>
      <c r="K242" s="12"/>
    </row>
    <row r="243" customFormat="false" ht="15" hidden="false" customHeight="false" outlineLevel="0" collapsed="false">
      <c r="C243" s="2"/>
      <c r="D243" s="2"/>
      <c r="E243" s="2"/>
      <c r="F243" s="22"/>
      <c r="H243" s="12"/>
      <c r="K243" s="12"/>
    </row>
    <row r="244" customFormat="false" ht="15" hidden="false" customHeight="false" outlineLevel="0" collapsed="false">
      <c r="C244" s="2"/>
      <c r="D244" s="2"/>
      <c r="E244" s="2"/>
      <c r="F244" s="22"/>
      <c r="H244" s="12"/>
      <c r="K244" s="12"/>
    </row>
    <row r="245" customFormat="false" ht="15" hidden="false" customHeight="false" outlineLevel="0" collapsed="false">
      <c r="C245" s="2"/>
      <c r="D245" s="2"/>
      <c r="E245" s="2"/>
      <c r="F245" s="22"/>
      <c r="H245" s="12"/>
      <c r="K245" s="12"/>
    </row>
    <row r="246" customFormat="false" ht="15" hidden="false" customHeight="false" outlineLevel="0" collapsed="false">
      <c r="C246" s="2"/>
      <c r="D246" s="2"/>
      <c r="E246" s="2"/>
      <c r="F246" s="22"/>
      <c r="H246" s="12"/>
      <c r="K246" s="12"/>
    </row>
    <row r="247" customFormat="false" ht="15" hidden="false" customHeight="false" outlineLevel="0" collapsed="false">
      <c r="C247" s="2"/>
      <c r="D247" s="2"/>
      <c r="E247" s="2"/>
      <c r="F247" s="22"/>
      <c r="H247" s="12"/>
      <c r="K247" s="12"/>
    </row>
    <row r="248" customFormat="false" ht="15" hidden="false" customHeight="false" outlineLevel="0" collapsed="false">
      <c r="C248" s="2"/>
      <c r="D248" s="2"/>
      <c r="E248" s="2"/>
      <c r="F248" s="22"/>
      <c r="H248" s="12"/>
      <c r="K248" s="12"/>
    </row>
    <row r="249" customFormat="false" ht="15" hidden="false" customHeight="false" outlineLevel="0" collapsed="false">
      <c r="C249" s="2"/>
      <c r="D249" s="2"/>
      <c r="E249" s="2"/>
      <c r="F249" s="22"/>
      <c r="H249" s="12"/>
      <c r="K249" s="12"/>
    </row>
    <row r="250" customFormat="false" ht="15" hidden="false" customHeight="false" outlineLevel="0" collapsed="false">
      <c r="C250" s="2"/>
      <c r="D250" s="2"/>
      <c r="E250" s="2"/>
      <c r="F250" s="22"/>
      <c r="H250" s="12"/>
      <c r="K250" s="12"/>
    </row>
    <row r="251" customFormat="false" ht="15" hidden="false" customHeight="false" outlineLevel="0" collapsed="false">
      <c r="C251" s="2"/>
      <c r="D251" s="2"/>
      <c r="E251" s="2"/>
      <c r="F251" s="22"/>
      <c r="H251" s="12"/>
      <c r="K251" s="12"/>
    </row>
    <row r="252" customFormat="false" ht="15" hidden="false" customHeight="false" outlineLevel="0" collapsed="false">
      <c r="C252" s="2"/>
      <c r="D252" s="2"/>
      <c r="E252" s="2"/>
      <c r="F252" s="22"/>
      <c r="H252" s="12"/>
      <c r="K252" s="12"/>
    </row>
    <row r="253" customFormat="false" ht="15" hidden="false" customHeight="false" outlineLevel="0" collapsed="false">
      <c r="C253" s="2"/>
      <c r="D253" s="2"/>
      <c r="E253" s="2"/>
      <c r="F253" s="22"/>
      <c r="H253" s="12"/>
      <c r="K253" s="12"/>
    </row>
    <row r="254" customFormat="false" ht="15" hidden="false" customHeight="false" outlineLevel="0" collapsed="false">
      <c r="C254" s="2"/>
      <c r="D254" s="2"/>
      <c r="E254" s="2"/>
      <c r="F254" s="22"/>
      <c r="H254" s="12"/>
      <c r="K254" s="12"/>
    </row>
    <row r="255" customFormat="false" ht="15" hidden="false" customHeight="false" outlineLevel="0" collapsed="false">
      <c r="C255" s="2"/>
      <c r="D255" s="2"/>
      <c r="E255" s="2"/>
      <c r="F255" s="22"/>
      <c r="H255" s="12"/>
      <c r="K255" s="12"/>
    </row>
    <row r="256" customFormat="false" ht="15" hidden="false" customHeight="false" outlineLevel="0" collapsed="false">
      <c r="C256" s="2"/>
      <c r="D256" s="2"/>
      <c r="E256" s="2"/>
      <c r="F256" s="22"/>
      <c r="H256" s="12"/>
      <c r="K256" s="12"/>
    </row>
    <row r="257" customFormat="false" ht="15" hidden="false" customHeight="false" outlineLevel="0" collapsed="false">
      <c r="C257" s="2"/>
      <c r="D257" s="2"/>
      <c r="E257" s="2"/>
      <c r="F257" s="22"/>
      <c r="H257" s="12"/>
      <c r="K257" s="12"/>
    </row>
    <row r="258" customFormat="false" ht="15" hidden="false" customHeight="false" outlineLevel="0" collapsed="false">
      <c r="C258" s="2"/>
      <c r="D258" s="2"/>
      <c r="E258" s="2"/>
      <c r="F258" s="22"/>
      <c r="H258" s="12"/>
      <c r="K258" s="12"/>
    </row>
    <row r="259" customFormat="false" ht="15" hidden="false" customHeight="false" outlineLevel="0" collapsed="false">
      <c r="C259" s="2"/>
      <c r="D259" s="2"/>
      <c r="E259" s="2"/>
      <c r="F259" s="22"/>
      <c r="H259" s="12"/>
      <c r="K259" s="12"/>
    </row>
    <row r="260" customFormat="false" ht="15" hidden="false" customHeight="false" outlineLevel="0" collapsed="false">
      <c r="C260" s="2"/>
      <c r="D260" s="2"/>
      <c r="E260" s="2"/>
      <c r="F260" s="22"/>
      <c r="H260" s="12"/>
      <c r="K260" s="12"/>
    </row>
    <row r="261" customFormat="false" ht="15" hidden="false" customHeight="false" outlineLevel="0" collapsed="false">
      <c r="C261" s="2"/>
      <c r="D261" s="2"/>
      <c r="E261" s="2"/>
      <c r="F261" s="22"/>
      <c r="H261" s="12"/>
      <c r="K261" s="12"/>
    </row>
    <row r="262" customFormat="false" ht="15" hidden="false" customHeight="false" outlineLevel="0" collapsed="false">
      <c r="C262" s="2"/>
      <c r="D262" s="2"/>
      <c r="E262" s="2"/>
      <c r="F262" s="22"/>
      <c r="H262" s="12"/>
      <c r="K262" s="12"/>
    </row>
    <row r="263" customFormat="false" ht="15" hidden="false" customHeight="false" outlineLevel="0" collapsed="false">
      <c r="C263" s="2"/>
      <c r="D263" s="2"/>
      <c r="E263" s="2"/>
      <c r="F263" s="22"/>
      <c r="H263" s="12"/>
      <c r="K263" s="12"/>
    </row>
    <row r="264" customFormat="false" ht="15" hidden="false" customHeight="false" outlineLevel="0" collapsed="false">
      <c r="C264" s="2"/>
      <c r="D264" s="2"/>
      <c r="E264" s="2"/>
      <c r="F264" s="22"/>
      <c r="H264" s="12"/>
      <c r="K264" s="12"/>
    </row>
    <row r="265" customFormat="false" ht="15" hidden="false" customHeight="false" outlineLevel="0" collapsed="false">
      <c r="C265" s="2"/>
      <c r="D265" s="2"/>
      <c r="E265" s="2"/>
      <c r="F265" s="22"/>
      <c r="H265" s="12"/>
      <c r="K265" s="12"/>
    </row>
    <row r="266" customFormat="false" ht="15" hidden="false" customHeight="false" outlineLevel="0" collapsed="false">
      <c r="C266" s="2"/>
      <c r="D266" s="2"/>
      <c r="E266" s="2"/>
      <c r="F266" s="22"/>
      <c r="H266" s="12"/>
      <c r="K266" s="12"/>
    </row>
    <row r="267" customFormat="false" ht="15" hidden="false" customHeight="false" outlineLevel="0" collapsed="false">
      <c r="C267" s="2"/>
      <c r="D267" s="2"/>
      <c r="E267" s="2"/>
      <c r="F267" s="22"/>
      <c r="H267" s="12"/>
      <c r="K267" s="12"/>
    </row>
    <row r="268" customFormat="false" ht="15" hidden="false" customHeight="false" outlineLevel="0" collapsed="false">
      <c r="C268" s="2"/>
      <c r="D268" s="2"/>
      <c r="E268" s="2"/>
      <c r="F268" s="22"/>
      <c r="H268" s="12"/>
      <c r="K268" s="12"/>
    </row>
    <row r="269" customFormat="false" ht="15" hidden="false" customHeight="false" outlineLevel="0" collapsed="false">
      <c r="C269" s="2"/>
      <c r="D269" s="2"/>
      <c r="E269" s="2"/>
      <c r="F269" s="22"/>
      <c r="H269" s="12"/>
      <c r="K269" s="12"/>
    </row>
    <row r="270" customFormat="false" ht="15" hidden="false" customHeight="false" outlineLevel="0" collapsed="false">
      <c r="C270" s="2"/>
      <c r="D270" s="2"/>
      <c r="E270" s="2"/>
      <c r="F270" s="22"/>
      <c r="H270" s="12"/>
      <c r="K270" s="12"/>
    </row>
    <row r="271" customFormat="false" ht="15" hidden="false" customHeight="false" outlineLevel="0" collapsed="false">
      <c r="C271" s="2"/>
      <c r="D271" s="2"/>
      <c r="E271" s="2"/>
      <c r="F271" s="22"/>
      <c r="H271" s="12"/>
      <c r="K271" s="12"/>
    </row>
    <row r="272" customFormat="false" ht="15" hidden="false" customHeight="false" outlineLevel="0" collapsed="false">
      <c r="C272" s="2"/>
      <c r="D272" s="2"/>
      <c r="E272" s="2"/>
      <c r="F272" s="22"/>
      <c r="H272" s="12"/>
      <c r="K272" s="12"/>
    </row>
    <row r="273" customFormat="false" ht="15" hidden="false" customHeight="false" outlineLevel="0" collapsed="false">
      <c r="C273" s="2"/>
      <c r="D273" s="2"/>
      <c r="E273" s="2"/>
      <c r="F273" s="22"/>
      <c r="H273" s="12"/>
      <c r="K273" s="12"/>
    </row>
    <row r="274" customFormat="false" ht="15" hidden="false" customHeight="false" outlineLevel="0" collapsed="false">
      <c r="C274" s="2"/>
      <c r="D274" s="2"/>
      <c r="E274" s="2"/>
      <c r="F274" s="22"/>
      <c r="H274" s="12"/>
      <c r="K274" s="12"/>
    </row>
    <row r="275" customFormat="false" ht="15" hidden="false" customHeight="false" outlineLevel="0" collapsed="false">
      <c r="C275" s="2"/>
      <c r="D275" s="2"/>
      <c r="E275" s="2"/>
      <c r="F275" s="22"/>
      <c r="H275" s="12"/>
      <c r="K275" s="12"/>
    </row>
    <row r="276" customFormat="false" ht="15" hidden="false" customHeight="false" outlineLevel="0" collapsed="false">
      <c r="C276" s="2"/>
      <c r="D276" s="2"/>
      <c r="E276" s="2"/>
      <c r="F276" s="22"/>
      <c r="H276" s="12"/>
      <c r="K276" s="12"/>
    </row>
    <row r="277" customFormat="false" ht="15" hidden="false" customHeight="false" outlineLevel="0" collapsed="false">
      <c r="C277" s="2"/>
      <c r="D277" s="2"/>
      <c r="E277" s="2"/>
      <c r="F277" s="22"/>
      <c r="H277" s="12"/>
      <c r="K277" s="12"/>
    </row>
    <row r="278" customFormat="false" ht="15" hidden="false" customHeight="false" outlineLevel="0" collapsed="false">
      <c r="C278" s="2"/>
      <c r="D278" s="2"/>
      <c r="E278" s="2"/>
      <c r="F278" s="22"/>
      <c r="H278" s="12"/>
      <c r="K278" s="12"/>
    </row>
    <row r="279" customFormat="false" ht="15" hidden="false" customHeight="false" outlineLevel="0" collapsed="false">
      <c r="C279" s="2"/>
      <c r="D279" s="2"/>
      <c r="E279" s="2"/>
      <c r="F279" s="22"/>
      <c r="H279" s="12"/>
      <c r="K279" s="12"/>
    </row>
    <row r="280" customFormat="false" ht="15" hidden="false" customHeight="false" outlineLevel="0" collapsed="false">
      <c r="C280" s="2"/>
      <c r="D280" s="2"/>
      <c r="E280" s="2"/>
      <c r="F280" s="22"/>
      <c r="H280" s="12"/>
      <c r="K280" s="12"/>
    </row>
    <row r="281" customFormat="false" ht="15" hidden="false" customHeight="false" outlineLevel="0" collapsed="false">
      <c r="C281" s="2"/>
      <c r="D281" s="2"/>
      <c r="E281" s="2"/>
      <c r="F281" s="22"/>
      <c r="H281" s="12"/>
      <c r="K281" s="12"/>
    </row>
    <row r="282" customFormat="false" ht="15" hidden="false" customHeight="false" outlineLevel="0" collapsed="false">
      <c r="C282" s="2"/>
      <c r="D282" s="2"/>
      <c r="E282" s="2"/>
      <c r="F282" s="22"/>
      <c r="H282" s="12"/>
      <c r="K282" s="12"/>
    </row>
    <row r="283" customFormat="false" ht="15" hidden="false" customHeight="false" outlineLevel="0" collapsed="false">
      <c r="C283" s="2"/>
      <c r="D283" s="2"/>
      <c r="E283" s="2"/>
      <c r="F283" s="22"/>
      <c r="H283" s="12"/>
      <c r="K283" s="12"/>
    </row>
    <row r="284" customFormat="false" ht="15" hidden="false" customHeight="false" outlineLevel="0" collapsed="false">
      <c r="C284" s="2"/>
      <c r="D284" s="2"/>
      <c r="E284" s="2"/>
      <c r="F284" s="22"/>
      <c r="H284" s="12"/>
      <c r="K284" s="12"/>
    </row>
    <row r="285" customFormat="false" ht="15" hidden="false" customHeight="false" outlineLevel="0" collapsed="false">
      <c r="C285" s="2"/>
      <c r="D285" s="2"/>
      <c r="E285" s="2"/>
      <c r="F285" s="22"/>
      <c r="H285" s="12"/>
      <c r="K285" s="12"/>
    </row>
    <row r="286" customFormat="false" ht="15" hidden="false" customHeight="false" outlineLevel="0" collapsed="false">
      <c r="C286" s="2"/>
      <c r="D286" s="2"/>
      <c r="E286" s="2"/>
      <c r="F286" s="22"/>
      <c r="H286" s="12"/>
      <c r="K286" s="12"/>
    </row>
    <row r="287" customFormat="false" ht="15" hidden="false" customHeight="false" outlineLevel="0" collapsed="false">
      <c r="C287" s="2"/>
      <c r="D287" s="2"/>
      <c r="E287" s="2"/>
      <c r="F287" s="22"/>
      <c r="H287" s="12"/>
      <c r="K287" s="12"/>
    </row>
    <row r="288" customFormat="false" ht="15" hidden="false" customHeight="false" outlineLevel="0" collapsed="false">
      <c r="C288" s="2"/>
      <c r="D288" s="2"/>
      <c r="E288" s="2"/>
      <c r="F288" s="22"/>
      <c r="H288" s="12"/>
      <c r="K288" s="12"/>
    </row>
    <row r="289" customFormat="false" ht="15" hidden="false" customHeight="false" outlineLevel="0" collapsed="false">
      <c r="C289" s="2"/>
      <c r="D289" s="2"/>
      <c r="E289" s="2"/>
      <c r="F289" s="22"/>
      <c r="H289" s="12"/>
      <c r="K289" s="12"/>
    </row>
    <row r="290" customFormat="false" ht="15" hidden="false" customHeight="false" outlineLevel="0" collapsed="false">
      <c r="C290" s="2"/>
      <c r="D290" s="2"/>
      <c r="E290" s="2"/>
      <c r="F290" s="22"/>
      <c r="H290" s="12"/>
      <c r="K290" s="12"/>
    </row>
    <row r="291" customFormat="false" ht="15" hidden="false" customHeight="false" outlineLevel="0" collapsed="false">
      <c r="C291" s="2"/>
      <c r="D291" s="2"/>
      <c r="E291" s="2"/>
      <c r="F291" s="22"/>
      <c r="H291" s="12"/>
      <c r="K291" s="12"/>
    </row>
    <row r="292" customFormat="false" ht="15" hidden="false" customHeight="false" outlineLevel="0" collapsed="false">
      <c r="C292" s="2"/>
      <c r="D292" s="2"/>
      <c r="E292" s="2"/>
      <c r="F292" s="22"/>
      <c r="H292" s="12"/>
      <c r="K292" s="12"/>
    </row>
    <row r="293" customFormat="false" ht="15" hidden="false" customHeight="false" outlineLevel="0" collapsed="false">
      <c r="C293" s="2"/>
      <c r="D293" s="2"/>
      <c r="E293" s="2"/>
      <c r="F293" s="22"/>
      <c r="H293" s="12"/>
      <c r="K293" s="12"/>
    </row>
    <row r="294" customFormat="false" ht="15" hidden="false" customHeight="false" outlineLevel="0" collapsed="false">
      <c r="C294" s="2"/>
      <c r="D294" s="2"/>
      <c r="E294" s="2"/>
      <c r="F294" s="22"/>
      <c r="H294" s="12"/>
      <c r="K294" s="12"/>
    </row>
    <row r="295" customFormat="false" ht="15" hidden="false" customHeight="false" outlineLevel="0" collapsed="false">
      <c r="C295" s="2"/>
      <c r="D295" s="2"/>
      <c r="E295" s="2"/>
      <c r="F295" s="22"/>
      <c r="H295" s="12"/>
      <c r="K295" s="12"/>
    </row>
    <row r="296" customFormat="false" ht="15" hidden="false" customHeight="false" outlineLevel="0" collapsed="false">
      <c r="C296" s="2"/>
      <c r="D296" s="2"/>
      <c r="E296" s="2"/>
      <c r="F296" s="22"/>
      <c r="H296" s="12"/>
      <c r="K296" s="12"/>
    </row>
    <row r="297" customFormat="false" ht="15" hidden="false" customHeight="false" outlineLevel="0" collapsed="false">
      <c r="C297" s="2"/>
      <c r="D297" s="2"/>
      <c r="E297" s="2"/>
      <c r="F297" s="22"/>
      <c r="H297" s="12"/>
      <c r="K297" s="12"/>
    </row>
    <row r="298" customFormat="false" ht="15" hidden="false" customHeight="false" outlineLevel="0" collapsed="false">
      <c r="C298" s="2"/>
      <c r="D298" s="2"/>
      <c r="E298" s="2"/>
      <c r="F298" s="22"/>
      <c r="H298" s="12"/>
      <c r="K298" s="12"/>
    </row>
    <row r="299" customFormat="false" ht="15" hidden="false" customHeight="false" outlineLevel="0" collapsed="false">
      <c r="C299" s="2"/>
      <c r="D299" s="2"/>
      <c r="E299" s="2"/>
      <c r="F299" s="22"/>
      <c r="H299" s="12"/>
      <c r="K299" s="12"/>
    </row>
    <row r="300" customFormat="false" ht="15" hidden="false" customHeight="false" outlineLevel="0" collapsed="false">
      <c r="C300" s="2"/>
      <c r="D300" s="2"/>
      <c r="E300" s="2"/>
      <c r="F300" s="22"/>
      <c r="H300" s="12"/>
      <c r="K300" s="12"/>
    </row>
    <row r="301" customFormat="false" ht="15" hidden="false" customHeight="false" outlineLevel="0" collapsed="false">
      <c r="C301" s="2"/>
      <c r="D301" s="2"/>
      <c r="E301" s="2"/>
      <c r="F301" s="22"/>
      <c r="H301" s="12"/>
      <c r="K301" s="12"/>
    </row>
    <row r="302" customFormat="false" ht="15" hidden="false" customHeight="false" outlineLevel="0" collapsed="false">
      <c r="C302" s="2"/>
      <c r="D302" s="2"/>
      <c r="E302" s="2"/>
      <c r="F302" s="22"/>
      <c r="H302" s="12"/>
      <c r="K302" s="12"/>
    </row>
    <row r="303" customFormat="false" ht="15" hidden="false" customHeight="false" outlineLevel="0" collapsed="false">
      <c r="C303" s="2"/>
      <c r="D303" s="2"/>
      <c r="E303" s="2"/>
      <c r="F303" s="22"/>
      <c r="H303" s="12"/>
      <c r="K303" s="12"/>
    </row>
    <row r="304" customFormat="false" ht="15" hidden="false" customHeight="false" outlineLevel="0" collapsed="false">
      <c r="C304" s="2"/>
      <c r="D304" s="2"/>
      <c r="E304" s="2"/>
      <c r="F304" s="22"/>
      <c r="H304" s="12"/>
      <c r="K304" s="12"/>
    </row>
    <row r="305" customFormat="false" ht="15" hidden="false" customHeight="false" outlineLevel="0" collapsed="false">
      <c r="C305" s="2"/>
      <c r="D305" s="2"/>
      <c r="E305" s="2"/>
      <c r="F305" s="22"/>
      <c r="H305" s="12"/>
      <c r="K305" s="12"/>
    </row>
    <row r="306" customFormat="false" ht="15" hidden="false" customHeight="false" outlineLevel="0" collapsed="false">
      <c r="C306" s="2"/>
      <c r="D306" s="2"/>
      <c r="E306" s="2"/>
      <c r="F306" s="22"/>
      <c r="H306" s="12"/>
      <c r="K306" s="12"/>
    </row>
    <row r="307" customFormat="false" ht="15" hidden="false" customHeight="false" outlineLevel="0" collapsed="false">
      <c r="C307" s="2"/>
      <c r="D307" s="2"/>
      <c r="E307" s="2"/>
      <c r="F307" s="22"/>
      <c r="H307" s="12"/>
      <c r="K307" s="12"/>
    </row>
    <row r="308" customFormat="false" ht="15" hidden="false" customHeight="false" outlineLevel="0" collapsed="false">
      <c r="C308" s="2"/>
      <c r="D308" s="2"/>
      <c r="E308" s="2"/>
      <c r="F308" s="22"/>
      <c r="H308" s="12"/>
      <c r="K308" s="12"/>
    </row>
    <row r="309" customFormat="false" ht="15" hidden="false" customHeight="false" outlineLevel="0" collapsed="false">
      <c r="C309" s="2"/>
      <c r="D309" s="2"/>
      <c r="E309" s="2"/>
      <c r="F309" s="22"/>
      <c r="H309" s="12"/>
      <c r="K309" s="12"/>
    </row>
    <row r="310" customFormat="false" ht="15" hidden="false" customHeight="false" outlineLevel="0" collapsed="false">
      <c r="C310" s="2"/>
      <c r="D310" s="2"/>
      <c r="E310" s="2"/>
      <c r="F310" s="22"/>
      <c r="H310" s="12"/>
      <c r="K310" s="12"/>
    </row>
    <row r="311" customFormat="false" ht="15" hidden="false" customHeight="false" outlineLevel="0" collapsed="false">
      <c r="C311" s="2"/>
      <c r="D311" s="2"/>
      <c r="E311" s="2"/>
      <c r="F311" s="22"/>
      <c r="H311" s="12"/>
      <c r="K311" s="12"/>
    </row>
    <row r="312" customFormat="false" ht="15" hidden="false" customHeight="false" outlineLevel="0" collapsed="false">
      <c r="C312" s="2"/>
      <c r="D312" s="2"/>
      <c r="E312" s="2"/>
      <c r="F312" s="22"/>
      <c r="H312" s="12"/>
      <c r="K312" s="12"/>
    </row>
    <row r="313" customFormat="false" ht="15" hidden="false" customHeight="false" outlineLevel="0" collapsed="false">
      <c r="C313" s="2"/>
      <c r="D313" s="2"/>
      <c r="E313" s="2"/>
      <c r="F313" s="22"/>
      <c r="H313" s="12"/>
      <c r="K313" s="12"/>
    </row>
    <row r="314" customFormat="false" ht="15" hidden="false" customHeight="false" outlineLevel="0" collapsed="false">
      <c r="C314" s="2"/>
      <c r="D314" s="2"/>
      <c r="E314" s="2"/>
      <c r="F314" s="22"/>
      <c r="H314" s="12"/>
      <c r="K314" s="12"/>
    </row>
    <row r="315" customFormat="false" ht="15" hidden="false" customHeight="false" outlineLevel="0" collapsed="false">
      <c r="C315" s="2"/>
      <c r="D315" s="2"/>
      <c r="E315" s="2"/>
      <c r="F315" s="22"/>
      <c r="H315" s="12"/>
      <c r="K315" s="12"/>
    </row>
    <row r="316" customFormat="false" ht="15" hidden="false" customHeight="false" outlineLevel="0" collapsed="false">
      <c r="C316" s="2"/>
      <c r="D316" s="2"/>
      <c r="E316" s="2"/>
      <c r="F316" s="22"/>
      <c r="H316" s="12"/>
      <c r="K316" s="12"/>
    </row>
    <row r="317" customFormat="false" ht="15" hidden="false" customHeight="false" outlineLevel="0" collapsed="false">
      <c r="C317" s="2"/>
      <c r="D317" s="2"/>
      <c r="E317" s="2"/>
      <c r="F317" s="22"/>
      <c r="H317" s="12"/>
      <c r="K317" s="12"/>
    </row>
    <row r="318" customFormat="false" ht="15" hidden="false" customHeight="false" outlineLevel="0" collapsed="false">
      <c r="C318" s="2"/>
      <c r="D318" s="2"/>
      <c r="E318" s="2"/>
      <c r="F318" s="22"/>
      <c r="H318" s="12"/>
      <c r="K318" s="12"/>
    </row>
    <row r="319" customFormat="false" ht="15" hidden="false" customHeight="false" outlineLevel="0" collapsed="false">
      <c r="C319" s="2"/>
      <c r="D319" s="2"/>
      <c r="E319" s="2"/>
      <c r="F319" s="22"/>
      <c r="H319" s="12"/>
      <c r="K319" s="12"/>
    </row>
    <row r="320" customFormat="false" ht="15" hidden="false" customHeight="false" outlineLevel="0" collapsed="false">
      <c r="C320" s="2"/>
      <c r="D320" s="2"/>
      <c r="E320" s="2"/>
      <c r="F320" s="22"/>
      <c r="H320" s="12"/>
      <c r="K320" s="12"/>
    </row>
    <row r="321" customFormat="false" ht="15" hidden="false" customHeight="false" outlineLevel="0" collapsed="false">
      <c r="C321" s="2"/>
      <c r="D321" s="2"/>
      <c r="E321" s="2"/>
      <c r="F321" s="22"/>
      <c r="H321" s="12"/>
      <c r="K321" s="12"/>
    </row>
    <row r="322" customFormat="false" ht="15" hidden="false" customHeight="false" outlineLevel="0" collapsed="false">
      <c r="C322" s="2"/>
      <c r="D322" s="2"/>
      <c r="E322" s="2"/>
      <c r="F322" s="22"/>
      <c r="H322" s="12"/>
      <c r="K322" s="12"/>
    </row>
    <row r="323" customFormat="false" ht="15" hidden="false" customHeight="false" outlineLevel="0" collapsed="false">
      <c r="C323" s="2"/>
      <c r="D323" s="2"/>
      <c r="E323" s="2"/>
      <c r="F323" s="22"/>
      <c r="H323" s="12"/>
      <c r="K323" s="12"/>
    </row>
    <row r="324" customFormat="false" ht="15" hidden="false" customHeight="false" outlineLevel="0" collapsed="false">
      <c r="C324" s="2"/>
      <c r="D324" s="2"/>
      <c r="E324" s="2"/>
      <c r="F324" s="22"/>
      <c r="H324" s="12"/>
      <c r="K324" s="12"/>
    </row>
    <row r="325" customFormat="false" ht="15" hidden="false" customHeight="false" outlineLevel="0" collapsed="false">
      <c r="C325" s="2"/>
      <c r="D325" s="2"/>
      <c r="E325" s="2"/>
      <c r="F325" s="22"/>
      <c r="H325" s="12"/>
      <c r="K325" s="12"/>
    </row>
    <row r="326" customFormat="false" ht="15" hidden="false" customHeight="false" outlineLevel="0" collapsed="false">
      <c r="C326" s="2"/>
      <c r="D326" s="2"/>
      <c r="E326" s="2"/>
      <c r="F326" s="22"/>
      <c r="H326" s="12"/>
      <c r="K326" s="12"/>
    </row>
    <row r="327" customFormat="false" ht="15" hidden="false" customHeight="false" outlineLevel="0" collapsed="false">
      <c r="C327" s="2"/>
      <c r="D327" s="2"/>
      <c r="E327" s="2"/>
      <c r="F327" s="22"/>
      <c r="H327" s="12"/>
      <c r="K327" s="12"/>
    </row>
    <row r="328" customFormat="false" ht="15" hidden="false" customHeight="false" outlineLevel="0" collapsed="false">
      <c r="C328" s="2"/>
      <c r="D328" s="2"/>
      <c r="E328" s="2"/>
      <c r="F328" s="22"/>
      <c r="H328" s="12"/>
      <c r="K328" s="12"/>
    </row>
    <row r="329" customFormat="false" ht="15" hidden="false" customHeight="false" outlineLevel="0" collapsed="false">
      <c r="C329" s="2"/>
      <c r="D329" s="2"/>
      <c r="E329" s="2"/>
      <c r="F329" s="22"/>
      <c r="H329" s="12"/>
      <c r="K329" s="12"/>
    </row>
    <row r="330" customFormat="false" ht="15" hidden="false" customHeight="false" outlineLevel="0" collapsed="false">
      <c r="C330" s="2"/>
      <c r="D330" s="2"/>
      <c r="E330" s="2"/>
      <c r="F330" s="22"/>
      <c r="H330" s="12"/>
      <c r="K330" s="12"/>
    </row>
    <row r="331" customFormat="false" ht="15" hidden="false" customHeight="false" outlineLevel="0" collapsed="false">
      <c r="C331" s="2"/>
      <c r="D331" s="2"/>
      <c r="E331" s="2"/>
      <c r="F331" s="22"/>
      <c r="H331" s="12"/>
      <c r="K331" s="12"/>
    </row>
    <row r="332" customFormat="false" ht="15" hidden="false" customHeight="false" outlineLevel="0" collapsed="false">
      <c r="C332" s="2"/>
      <c r="D332" s="2"/>
      <c r="E332" s="2"/>
      <c r="F332" s="22"/>
      <c r="H332" s="12"/>
      <c r="K332" s="12"/>
    </row>
    <row r="333" customFormat="false" ht="15" hidden="false" customHeight="false" outlineLevel="0" collapsed="false">
      <c r="C333" s="2"/>
      <c r="D333" s="2"/>
      <c r="E333" s="2"/>
      <c r="F333" s="22"/>
      <c r="H333" s="12"/>
      <c r="K333" s="12"/>
    </row>
    <row r="334" customFormat="false" ht="15" hidden="false" customHeight="false" outlineLevel="0" collapsed="false">
      <c r="C334" s="2"/>
      <c r="D334" s="2"/>
      <c r="E334" s="2"/>
      <c r="F334" s="22"/>
      <c r="H334" s="12"/>
      <c r="K334" s="12"/>
    </row>
    <row r="335" customFormat="false" ht="15" hidden="false" customHeight="false" outlineLevel="0" collapsed="false">
      <c r="C335" s="2"/>
      <c r="D335" s="2"/>
      <c r="E335" s="2"/>
      <c r="F335" s="22"/>
      <c r="H335" s="12"/>
      <c r="K335" s="12"/>
    </row>
    <row r="336" customFormat="false" ht="15" hidden="false" customHeight="false" outlineLevel="0" collapsed="false">
      <c r="C336" s="2"/>
      <c r="D336" s="2"/>
      <c r="E336" s="2"/>
      <c r="F336" s="22"/>
      <c r="H336" s="12"/>
      <c r="K336" s="12"/>
    </row>
    <row r="337" customFormat="false" ht="15" hidden="false" customHeight="false" outlineLevel="0" collapsed="false">
      <c r="C337" s="2"/>
      <c r="D337" s="2"/>
      <c r="E337" s="2"/>
      <c r="F337" s="22"/>
      <c r="H337" s="12"/>
      <c r="K337" s="12"/>
    </row>
    <row r="338" customFormat="false" ht="15" hidden="false" customHeight="false" outlineLevel="0" collapsed="false">
      <c r="C338" s="2"/>
      <c r="D338" s="2"/>
      <c r="E338" s="2"/>
      <c r="F338" s="22"/>
      <c r="H338" s="12"/>
      <c r="K338" s="12"/>
    </row>
    <row r="339" customFormat="false" ht="15" hidden="false" customHeight="false" outlineLevel="0" collapsed="false">
      <c r="C339" s="2"/>
      <c r="D339" s="2"/>
      <c r="E339" s="2"/>
      <c r="F339" s="22"/>
      <c r="H339" s="12"/>
      <c r="K339" s="12"/>
    </row>
    <row r="340" customFormat="false" ht="15" hidden="false" customHeight="false" outlineLevel="0" collapsed="false">
      <c r="C340" s="2"/>
      <c r="D340" s="2"/>
      <c r="E340" s="2"/>
      <c r="F340" s="22"/>
      <c r="H340" s="12"/>
      <c r="K340" s="12"/>
    </row>
    <row r="341" customFormat="false" ht="15" hidden="false" customHeight="false" outlineLevel="0" collapsed="false">
      <c r="C341" s="2"/>
      <c r="D341" s="2"/>
      <c r="E341" s="2"/>
      <c r="F341" s="22"/>
      <c r="H341" s="12"/>
      <c r="K341" s="12"/>
    </row>
    <row r="342" customFormat="false" ht="15" hidden="false" customHeight="false" outlineLevel="0" collapsed="false">
      <c r="C342" s="2"/>
      <c r="D342" s="2"/>
      <c r="E342" s="2"/>
      <c r="F342" s="22"/>
      <c r="H342" s="12"/>
      <c r="K342" s="12"/>
    </row>
    <row r="343" customFormat="false" ht="15" hidden="false" customHeight="false" outlineLevel="0" collapsed="false">
      <c r="C343" s="2"/>
      <c r="D343" s="2"/>
      <c r="E343" s="2"/>
      <c r="F343" s="22"/>
      <c r="H343" s="12"/>
      <c r="K343" s="12"/>
    </row>
    <row r="344" customFormat="false" ht="15" hidden="false" customHeight="false" outlineLevel="0" collapsed="false">
      <c r="C344" s="2"/>
      <c r="D344" s="2"/>
      <c r="E344" s="2"/>
      <c r="F344" s="22"/>
      <c r="H344" s="12"/>
      <c r="K344" s="12"/>
    </row>
    <row r="345" customFormat="false" ht="15" hidden="false" customHeight="false" outlineLevel="0" collapsed="false">
      <c r="C345" s="2"/>
      <c r="D345" s="2"/>
      <c r="E345" s="2"/>
      <c r="F345" s="22"/>
      <c r="H345" s="12"/>
      <c r="K345" s="12"/>
    </row>
    <row r="346" customFormat="false" ht="15" hidden="false" customHeight="false" outlineLevel="0" collapsed="false">
      <c r="C346" s="2"/>
      <c r="D346" s="2"/>
      <c r="E346" s="2"/>
      <c r="F346" s="22"/>
      <c r="H346" s="12"/>
      <c r="K346" s="12"/>
    </row>
    <row r="347" customFormat="false" ht="15" hidden="false" customHeight="false" outlineLevel="0" collapsed="false">
      <c r="C347" s="2"/>
      <c r="D347" s="2"/>
      <c r="E347" s="2"/>
      <c r="F347" s="22"/>
      <c r="H347" s="12"/>
      <c r="K347" s="12"/>
    </row>
    <row r="348" customFormat="false" ht="15" hidden="false" customHeight="false" outlineLevel="0" collapsed="false">
      <c r="C348" s="2"/>
      <c r="D348" s="2"/>
      <c r="E348" s="2"/>
      <c r="F348" s="22"/>
      <c r="H348" s="12"/>
      <c r="K348" s="12"/>
    </row>
    <row r="349" customFormat="false" ht="15" hidden="false" customHeight="false" outlineLevel="0" collapsed="false">
      <c r="C349" s="2"/>
      <c r="D349" s="2"/>
      <c r="E349" s="2"/>
      <c r="F349" s="22"/>
      <c r="H349" s="12"/>
      <c r="K349" s="12"/>
    </row>
    <row r="350" customFormat="false" ht="15" hidden="false" customHeight="false" outlineLevel="0" collapsed="false">
      <c r="C350" s="2"/>
      <c r="D350" s="2"/>
      <c r="E350" s="2"/>
      <c r="F350" s="22"/>
      <c r="H350" s="12"/>
      <c r="K350" s="12"/>
    </row>
    <row r="351" customFormat="false" ht="15" hidden="false" customHeight="false" outlineLevel="0" collapsed="false">
      <c r="C351" s="2"/>
      <c r="D351" s="2"/>
      <c r="E351" s="2"/>
      <c r="F351" s="22"/>
      <c r="H351" s="12"/>
      <c r="K351" s="12"/>
    </row>
    <row r="352" customFormat="false" ht="15" hidden="false" customHeight="false" outlineLevel="0" collapsed="false">
      <c r="C352" s="2"/>
      <c r="D352" s="2"/>
      <c r="E352" s="2"/>
      <c r="F352" s="22"/>
      <c r="H352" s="12"/>
      <c r="K352" s="12"/>
    </row>
    <row r="353" customFormat="false" ht="15" hidden="false" customHeight="false" outlineLevel="0" collapsed="false">
      <c r="C353" s="2"/>
      <c r="D353" s="2"/>
      <c r="E353" s="2"/>
      <c r="F353" s="22"/>
      <c r="H353" s="12"/>
      <c r="K353" s="12"/>
    </row>
    <row r="354" customFormat="false" ht="15" hidden="false" customHeight="false" outlineLevel="0" collapsed="false">
      <c r="C354" s="2"/>
      <c r="D354" s="2"/>
      <c r="E354" s="2"/>
      <c r="F354" s="22"/>
      <c r="H354" s="12"/>
      <c r="K354" s="12"/>
    </row>
    <row r="355" customFormat="false" ht="15" hidden="false" customHeight="false" outlineLevel="0" collapsed="false">
      <c r="C355" s="2"/>
      <c r="D355" s="2"/>
      <c r="E355" s="2"/>
      <c r="F355" s="22"/>
      <c r="H355" s="12"/>
      <c r="K355" s="12"/>
    </row>
    <row r="356" customFormat="false" ht="15" hidden="false" customHeight="false" outlineLevel="0" collapsed="false">
      <c r="C356" s="2"/>
      <c r="D356" s="2"/>
      <c r="E356" s="2"/>
      <c r="F356" s="22"/>
      <c r="H356" s="12"/>
      <c r="K356" s="12"/>
    </row>
    <row r="357" customFormat="false" ht="15" hidden="false" customHeight="false" outlineLevel="0" collapsed="false">
      <c r="C357" s="2"/>
      <c r="D357" s="2"/>
      <c r="E357" s="2"/>
      <c r="F357" s="22"/>
      <c r="H357" s="12"/>
      <c r="K357" s="12"/>
    </row>
    <row r="358" customFormat="false" ht="15" hidden="false" customHeight="false" outlineLevel="0" collapsed="false">
      <c r="C358" s="2"/>
      <c r="D358" s="2"/>
      <c r="E358" s="2"/>
      <c r="F358" s="22"/>
      <c r="H358" s="12"/>
      <c r="K358" s="12"/>
    </row>
    <row r="359" customFormat="false" ht="15" hidden="false" customHeight="false" outlineLevel="0" collapsed="false">
      <c r="C359" s="2"/>
      <c r="D359" s="2"/>
      <c r="E359" s="2"/>
      <c r="F359" s="22"/>
      <c r="H359" s="12"/>
      <c r="K359" s="12"/>
    </row>
    <row r="360" customFormat="false" ht="15" hidden="false" customHeight="false" outlineLevel="0" collapsed="false">
      <c r="C360" s="2"/>
      <c r="D360" s="2"/>
      <c r="E360" s="2"/>
      <c r="F360" s="22"/>
      <c r="H360" s="12"/>
      <c r="K360" s="12"/>
    </row>
    <row r="361" customFormat="false" ht="15" hidden="false" customHeight="false" outlineLevel="0" collapsed="false">
      <c r="C361" s="2"/>
      <c r="D361" s="2"/>
      <c r="E361" s="2"/>
      <c r="F361" s="22"/>
      <c r="H361" s="12"/>
      <c r="K361" s="12"/>
    </row>
    <row r="362" customFormat="false" ht="15" hidden="false" customHeight="false" outlineLevel="0" collapsed="false">
      <c r="C362" s="2"/>
      <c r="D362" s="2"/>
      <c r="E362" s="2"/>
      <c r="F362" s="22"/>
      <c r="H362" s="12"/>
      <c r="K362" s="12"/>
    </row>
    <row r="363" customFormat="false" ht="15" hidden="false" customHeight="false" outlineLevel="0" collapsed="false">
      <c r="C363" s="2"/>
      <c r="D363" s="2"/>
      <c r="E363" s="2"/>
      <c r="F363" s="22"/>
      <c r="H363" s="12"/>
      <c r="K363" s="12"/>
    </row>
    <row r="364" customFormat="false" ht="15" hidden="false" customHeight="false" outlineLevel="0" collapsed="false">
      <c r="C364" s="2"/>
      <c r="D364" s="2"/>
      <c r="E364" s="2"/>
      <c r="F364" s="22"/>
      <c r="H364" s="12"/>
      <c r="K364" s="12"/>
    </row>
    <row r="365" customFormat="false" ht="15" hidden="false" customHeight="false" outlineLevel="0" collapsed="false">
      <c r="C365" s="2"/>
      <c r="D365" s="2"/>
      <c r="E365" s="2"/>
      <c r="F365" s="22"/>
      <c r="H365" s="12"/>
      <c r="K365" s="12"/>
    </row>
    <row r="366" customFormat="false" ht="15" hidden="false" customHeight="false" outlineLevel="0" collapsed="false">
      <c r="C366" s="2"/>
      <c r="D366" s="2"/>
      <c r="E366" s="2"/>
      <c r="F366" s="22"/>
      <c r="H366" s="12"/>
      <c r="K366" s="12"/>
    </row>
    <row r="367" customFormat="false" ht="15" hidden="false" customHeight="false" outlineLevel="0" collapsed="false">
      <c r="C367" s="2"/>
      <c r="D367" s="2"/>
      <c r="E367" s="2"/>
      <c r="F367" s="22"/>
      <c r="H367" s="12"/>
      <c r="K367" s="12"/>
    </row>
    <row r="368" customFormat="false" ht="15" hidden="false" customHeight="false" outlineLevel="0" collapsed="false">
      <c r="C368" s="2"/>
      <c r="D368" s="2"/>
      <c r="E368" s="2"/>
      <c r="F368" s="22"/>
      <c r="H368" s="12"/>
      <c r="K368" s="12"/>
    </row>
    <row r="369" customFormat="false" ht="15" hidden="false" customHeight="false" outlineLevel="0" collapsed="false">
      <c r="C369" s="2"/>
      <c r="D369" s="2"/>
      <c r="E369" s="2"/>
      <c r="F369" s="22"/>
      <c r="H369" s="12"/>
      <c r="K369" s="12"/>
    </row>
    <row r="370" customFormat="false" ht="15" hidden="false" customHeight="false" outlineLevel="0" collapsed="false">
      <c r="C370" s="2"/>
      <c r="D370" s="2"/>
      <c r="E370" s="2"/>
      <c r="F370" s="22"/>
      <c r="H370" s="12"/>
      <c r="K370" s="12"/>
    </row>
    <row r="371" customFormat="false" ht="15" hidden="false" customHeight="false" outlineLevel="0" collapsed="false">
      <c r="C371" s="2"/>
      <c r="D371" s="2"/>
      <c r="E371" s="2"/>
      <c r="F371" s="22"/>
      <c r="H371" s="12"/>
      <c r="K371" s="12"/>
    </row>
    <row r="372" customFormat="false" ht="15" hidden="false" customHeight="false" outlineLevel="0" collapsed="false">
      <c r="C372" s="2"/>
      <c r="D372" s="2"/>
      <c r="E372" s="2"/>
      <c r="F372" s="22"/>
      <c r="H372" s="12"/>
      <c r="K372" s="12"/>
    </row>
    <row r="373" customFormat="false" ht="15" hidden="false" customHeight="false" outlineLevel="0" collapsed="false">
      <c r="C373" s="2"/>
      <c r="D373" s="2"/>
      <c r="E373" s="2"/>
      <c r="F373" s="22"/>
      <c r="H373" s="12"/>
      <c r="K373" s="12"/>
    </row>
    <row r="374" customFormat="false" ht="15" hidden="false" customHeight="false" outlineLevel="0" collapsed="false">
      <c r="C374" s="2"/>
      <c r="D374" s="2"/>
      <c r="E374" s="2"/>
      <c r="F374" s="22"/>
      <c r="H374" s="12"/>
      <c r="K374" s="12"/>
    </row>
    <row r="375" customFormat="false" ht="15" hidden="false" customHeight="false" outlineLevel="0" collapsed="false">
      <c r="C375" s="2"/>
      <c r="D375" s="2"/>
      <c r="E375" s="2"/>
      <c r="F375" s="22"/>
      <c r="H375" s="12"/>
      <c r="K375" s="12"/>
    </row>
    <row r="376" customFormat="false" ht="15" hidden="false" customHeight="false" outlineLevel="0" collapsed="false">
      <c r="C376" s="2"/>
      <c r="D376" s="2"/>
      <c r="E376" s="2"/>
      <c r="F376" s="22"/>
      <c r="H376" s="12"/>
      <c r="K376" s="12"/>
    </row>
    <row r="377" customFormat="false" ht="15" hidden="false" customHeight="false" outlineLevel="0" collapsed="false">
      <c r="C377" s="2"/>
      <c r="D377" s="2"/>
      <c r="E377" s="2"/>
      <c r="F377" s="22"/>
      <c r="H377" s="12"/>
      <c r="K377" s="12"/>
    </row>
    <row r="378" customFormat="false" ht="15" hidden="false" customHeight="false" outlineLevel="0" collapsed="false">
      <c r="C378" s="2"/>
      <c r="D378" s="2"/>
      <c r="E378" s="2"/>
      <c r="F378" s="22"/>
      <c r="H378" s="12"/>
      <c r="K378" s="12"/>
    </row>
    <row r="379" customFormat="false" ht="15" hidden="false" customHeight="false" outlineLevel="0" collapsed="false">
      <c r="C379" s="2"/>
      <c r="D379" s="2"/>
      <c r="E379" s="2"/>
      <c r="F379" s="22"/>
      <c r="H379" s="12"/>
      <c r="K379" s="12"/>
    </row>
    <row r="380" customFormat="false" ht="15" hidden="false" customHeight="false" outlineLevel="0" collapsed="false">
      <c r="C380" s="2"/>
      <c r="D380" s="2"/>
      <c r="E380" s="2"/>
      <c r="F380" s="22"/>
      <c r="H380" s="12"/>
      <c r="K380" s="12"/>
    </row>
    <row r="381" customFormat="false" ht="15" hidden="false" customHeight="false" outlineLevel="0" collapsed="false">
      <c r="C381" s="2"/>
      <c r="D381" s="2"/>
      <c r="E381" s="2"/>
      <c r="F381" s="22"/>
      <c r="H381" s="12"/>
      <c r="K381" s="12"/>
    </row>
    <row r="382" customFormat="false" ht="15" hidden="false" customHeight="false" outlineLevel="0" collapsed="false">
      <c r="C382" s="2"/>
      <c r="D382" s="2"/>
      <c r="E382" s="2"/>
      <c r="F382" s="22"/>
      <c r="H382" s="12"/>
      <c r="K382" s="12"/>
    </row>
    <row r="383" customFormat="false" ht="15" hidden="false" customHeight="false" outlineLevel="0" collapsed="false">
      <c r="C383" s="2"/>
      <c r="D383" s="2"/>
      <c r="E383" s="2"/>
      <c r="F383" s="22"/>
      <c r="H383" s="12"/>
      <c r="K383" s="12"/>
    </row>
    <row r="384" customFormat="false" ht="15" hidden="false" customHeight="false" outlineLevel="0" collapsed="false">
      <c r="C384" s="2"/>
      <c r="D384" s="2"/>
      <c r="E384" s="2"/>
      <c r="F384" s="22"/>
      <c r="H384" s="12"/>
      <c r="K384" s="12"/>
    </row>
    <row r="385" customFormat="false" ht="15" hidden="false" customHeight="false" outlineLevel="0" collapsed="false">
      <c r="C385" s="2"/>
      <c r="D385" s="2"/>
      <c r="E385" s="2"/>
      <c r="F385" s="22"/>
      <c r="H385" s="12"/>
      <c r="K385" s="12"/>
    </row>
    <row r="386" customFormat="false" ht="15" hidden="false" customHeight="false" outlineLevel="0" collapsed="false">
      <c r="C386" s="2"/>
      <c r="D386" s="2"/>
      <c r="E386" s="2"/>
      <c r="F386" s="22"/>
      <c r="H386" s="12"/>
      <c r="K386" s="12"/>
    </row>
    <row r="387" customFormat="false" ht="15" hidden="false" customHeight="false" outlineLevel="0" collapsed="false">
      <c r="C387" s="2"/>
      <c r="D387" s="2"/>
      <c r="E387" s="2"/>
      <c r="F387" s="22"/>
      <c r="H387" s="12"/>
      <c r="K387" s="12"/>
    </row>
    <row r="388" customFormat="false" ht="15" hidden="false" customHeight="false" outlineLevel="0" collapsed="false">
      <c r="C388" s="2"/>
      <c r="D388" s="2"/>
      <c r="E388" s="2"/>
      <c r="F388" s="22"/>
      <c r="H388" s="12"/>
      <c r="K388" s="12"/>
    </row>
    <row r="389" customFormat="false" ht="15" hidden="false" customHeight="false" outlineLevel="0" collapsed="false">
      <c r="C389" s="2"/>
      <c r="D389" s="2"/>
      <c r="E389" s="2"/>
      <c r="F389" s="22"/>
      <c r="H389" s="12"/>
      <c r="K389" s="12"/>
    </row>
    <row r="390" customFormat="false" ht="15" hidden="false" customHeight="false" outlineLevel="0" collapsed="false">
      <c r="C390" s="2"/>
      <c r="D390" s="2"/>
      <c r="E390" s="2"/>
      <c r="F390" s="22"/>
      <c r="H390" s="12"/>
      <c r="K390" s="12"/>
    </row>
    <row r="391" customFormat="false" ht="15" hidden="false" customHeight="false" outlineLevel="0" collapsed="false">
      <c r="C391" s="2"/>
      <c r="D391" s="2"/>
      <c r="E391" s="2"/>
      <c r="F391" s="22"/>
      <c r="H391" s="12"/>
      <c r="K391" s="12"/>
    </row>
    <row r="392" customFormat="false" ht="15" hidden="false" customHeight="false" outlineLevel="0" collapsed="false">
      <c r="C392" s="2"/>
      <c r="D392" s="2"/>
      <c r="E392" s="2"/>
      <c r="F392" s="22"/>
      <c r="H392" s="12"/>
      <c r="K392" s="12"/>
    </row>
    <row r="393" customFormat="false" ht="15" hidden="false" customHeight="false" outlineLevel="0" collapsed="false">
      <c r="C393" s="2"/>
      <c r="D393" s="2"/>
      <c r="E393" s="2"/>
      <c r="F393" s="22"/>
      <c r="H393" s="12"/>
      <c r="K393" s="12"/>
    </row>
    <row r="394" customFormat="false" ht="15" hidden="false" customHeight="false" outlineLevel="0" collapsed="false">
      <c r="C394" s="2"/>
      <c r="D394" s="2"/>
      <c r="E394" s="2"/>
      <c r="F394" s="22"/>
      <c r="H394" s="12"/>
      <c r="K394" s="12"/>
    </row>
    <row r="395" customFormat="false" ht="15" hidden="false" customHeight="false" outlineLevel="0" collapsed="false">
      <c r="C395" s="2"/>
      <c r="D395" s="2"/>
      <c r="E395" s="2"/>
      <c r="F395" s="22"/>
      <c r="H395" s="12"/>
      <c r="K395" s="12"/>
    </row>
    <row r="396" customFormat="false" ht="15" hidden="false" customHeight="false" outlineLevel="0" collapsed="false">
      <c r="C396" s="2"/>
      <c r="D396" s="2"/>
      <c r="E396" s="2"/>
      <c r="F396" s="22"/>
      <c r="H396" s="12"/>
      <c r="K396" s="12"/>
    </row>
    <row r="397" customFormat="false" ht="15" hidden="false" customHeight="false" outlineLevel="0" collapsed="false">
      <c r="C397" s="2"/>
      <c r="D397" s="2"/>
      <c r="E397" s="2"/>
      <c r="F397" s="22"/>
      <c r="H397" s="12"/>
      <c r="K397" s="12"/>
    </row>
    <row r="398" customFormat="false" ht="15" hidden="false" customHeight="false" outlineLevel="0" collapsed="false">
      <c r="C398" s="2"/>
      <c r="D398" s="2"/>
      <c r="E398" s="2"/>
      <c r="F398" s="22"/>
      <c r="H398" s="12"/>
      <c r="K398" s="12"/>
    </row>
    <row r="399" customFormat="false" ht="15" hidden="false" customHeight="false" outlineLevel="0" collapsed="false">
      <c r="C399" s="2"/>
      <c r="D399" s="2"/>
      <c r="E399" s="2"/>
      <c r="F399" s="22"/>
      <c r="H399" s="12"/>
      <c r="K399" s="12"/>
    </row>
    <row r="400" customFormat="false" ht="15" hidden="false" customHeight="false" outlineLevel="0" collapsed="false">
      <c r="C400" s="2"/>
      <c r="D400" s="2"/>
      <c r="E400" s="2"/>
      <c r="F400" s="22"/>
      <c r="H400" s="12"/>
      <c r="K400" s="12"/>
    </row>
    <row r="401" customFormat="false" ht="15" hidden="false" customHeight="false" outlineLevel="0" collapsed="false">
      <c r="C401" s="2"/>
      <c r="D401" s="2"/>
      <c r="E401" s="2"/>
      <c r="F401" s="22"/>
      <c r="H401" s="12"/>
      <c r="K401" s="12"/>
    </row>
    <row r="402" customFormat="false" ht="15" hidden="false" customHeight="false" outlineLevel="0" collapsed="false">
      <c r="C402" s="2"/>
      <c r="D402" s="2"/>
      <c r="E402" s="2"/>
      <c r="F402" s="22"/>
      <c r="H402" s="12"/>
      <c r="K402" s="12"/>
    </row>
    <row r="403" customFormat="false" ht="15" hidden="false" customHeight="false" outlineLevel="0" collapsed="false">
      <c r="C403" s="2"/>
      <c r="D403" s="2"/>
      <c r="E403" s="2"/>
      <c r="F403" s="22"/>
      <c r="H403" s="12"/>
      <c r="K403" s="12"/>
    </row>
    <row r="404" customFormat="false" ht="15" hidden="false" customHeight="false" outlineLevel="0" collapsed="false">
      <c r="C404" s="2"/>
      <c r="D404" s="2"/>
      <c r="E404" s="2"/>
      <c r="F404" s="22"/>
      <c r="H404" s="12"/>
      <c r="K404" s="12"/>
    </row>
    <row r="405" customFormat="false" ht="15" hidden="false" customHeight="false" outlineLevel="0" collapsed="false">
      <c r="C405" s="2"/>
      <c r="D405" s="2"/>
      <c r="E405" s="2"/>
      <c r="F405" s="22"/>
      <c r="H405" s="12"/>
      <c r="K405" s="12"/>
    </row>
    <row r="406" customFormat="false" ht="15" hidden="false" customHeight="false" outlineLevel="0" collapsed="false">
      <c r="C406" s="2"/>
      <c r="D406" s="2"/>
      <c r="E406" s="2"/>
      <c r="F406" s="22"/>
      <c r="H406" s="12"/>
      <c r="K406" s="12"/>
    </row>
    <row r="407" customFormat="false" ht="15" hidden="false" customHeight="false" outlineLevel="0" collapsed="false">
      <c r="C407" s="2"/>
      <c r="D407" s="2"/>
      <c r="E407" s="2"/>
      <c r="F407" s="22"/>
      <c r="H407" s="12"/>
      <c r="K407" s="12"/>
    </row>
    <row r="408" customFormat="false" ht="15" hidden="false" customHeight="false" outlineLevel="0" collapsed="false">
      <c r="C408" s="2"/>
      <c r="D408" s="2"/>
      <c r="E408" s="2"/>
      <c r="F408" s="22"/>
      <c r="H408" s="12"/>
      <c r="K408" s="12"/>
    </row>
    <row r="409" customFormat="false" ht="15" hidden="false" customHeight="false" outlineLevel="0" collapsed="false">
      <c r="C409" s="2"/>
      <c r="D409" s="2"/>
      <c r="E409" s="2"/>
      <c r="F409" s="22"/>
      <c r="H409" s="12"/>
      <c r="K409" s="12"/>
    </row>
    <row r="410" customFormat="false" ht="15" hidden="false" customHeight="false" outlineLevel="0" collapsed="false">
      <c r="C410" s="2"/>
      <c r="D410" s="2"/>
      <c r="E410" s="2"/>
      <c r="F410" s="22"/>
      <c r="H410" s="12"/>
      <c r="K410" s="12"/>
    </row>
    <row r="411" customFormat="false" ht="15" hidden="false" customHeight="false" outlineLevel="0" collapsed="false">
      <c r="C411" s="2"/>
      <c r="D411" s="2"/>
      <c r="E411" s="2"/>
      <c r="F411" s="22"/>
      <c r="H411" s="12"/>
      <c r="K411" s="12"/>
    </row>
    <row r="412" customFormat="false" ht="15" hidden="false" customHeight="false" outlineLevel="0" collapsed="false">
      <c r="C412" s="2"/>
      <c r="D412" s="2"/>
      <c r="E412" s="2"/>
      <c r="F412" s="22"/>
      <c r="H412" s="12"/>
      <c r="K412" s="12"/>
    </row>
    <row r="413" customFormat="false" ht="15" hidden="false" customHeight="false" outlineLevel="0" collapsed="false">
      <c r="C413" s="2"/>
      <c r="D413" s="2"/>
      <c r="E413" s="2"/>
      <c r="F413" s="22"/>
      <c r="H413" s="12"/>
      <c r="K413" s="12"/>
    </row>
    <row r="414" customFormat="false" ht="15" hidden="false" customHeight="false" outlineLevel="0" collapsed="false">
      <c r="C414" s="2"/>
      <c r="D414" s="2"/>
      <c r="E414" s="2"/>
      <c r="F414" s="22"/>
      <c r="H414" s="12"/>
      <c r="K414" s="12"/>
    </row>
    <row r="415" customFormat="false" ht="15" hidden="false" customHeight="false" outlineLevel="0" collapsed="false">
      <c r="C415" s="2"/>
      <c r="D415" s="2"/>
      <c r="E415" s="2"/>
      <c r="F415" s="22"/>
      <c r="H415" s="12"/>
      <c r="K415" s="12"/>
    </row>
    <row r="416" customFormat="false" ht="15" hidden="false" customHeight="false" outlineLevel="0" collapsed="false">
      <c r="C416" s="2"/>
      <c r="D416" s="2"/>
      <c r="E416" s="2"/>
      <c r="F416" s="22"/>
      <c r="H416" s="12"/>
      <c r="K416" s="12"/>
    </row>
    <row r="417" customFormat="false" ht="15" hidden="false" customHeight="false" outlineLevel="0" collapsed="false">
      <c r="C417" s="2"/>
      <c r="D417" s="2"/>
      <c r="E417" s="2"/>
      <c r="F417" s="22"/>
      <c r="H417" s="12"/>
      <c r="K417" s="12"/>
    </row>
    <row r="418" customFormat="false" ht="15" hidden="false" customHeight="false" outlineLevel="0" collapsed="false">
      <c r="C418" s="2"/>
      <c r="D418" s="2"/>
      <c r="E418" s="2"/>
      <c r="F418" s="22"/>
      <c r="H418" s="12"/>
      <c r="K418" s="12"/>
    </row>
    <row r="419" customFormat="false" ht="15" hidden="false" customHeight="false" outlineLevel="0" collapsed="false">
      <c r="C419" s="2"/>
      <c r="D419" s="2"/>
      <c r="E419" s="2"/>
      <c r="F419" s="22"/>
      <c r="H419" s="12"/>
      <c r="K419" s="12"/>
    </row>
    <row r="420" customFormat="false" ht="15" hidden="false" customHeight="false" outlineLevel="0" collapsed="false">
      <c r="C420" s="2"/>
      <c r="D420" s="2"/>
      <c r="E420" s="2"/>
      <c r="F420" s="22"/>
      <c r="H420" s="12"/>
      <c r="K420" s="12"/>
    </row>
    <row r="421" customFormat="false" ht="15" hidden="false" customHeight="false" outlineLevel="0" collapsed="false">
      <c r="C421" s="2"/>
      <c r="D421" s="2"/>
      <c r="E421" s="2"/>
      <c r="F421" s="22"/>
      <c r="H421" s="12"/>
      <c r="K421" s="12"/>
    </row>
    <row r="422" customFormat="false" ht="15" hidden="false" customHeight="false" outlineLevel="0" collapsed="false">
      <c r="C422" s="2"/>
      <c r="D422" s="2"/>
      <c r="E422" s="2"/>
      <c r="F422" s="22"/>
      <c r="H422" s="12"/>
      <c r="K422" s="12"/>
    </row>
    <row r="423" customFormat="false" ht="15" hidden="false" customHeight="false" outlineLevel="0" collapsed="false">
      <c r="C423" s="2"/>
      <c r="D423" s="2"/>
      <c r="E423" s="2"/>
      <c r="F423" s="22"/>
      <c r="H423" s="12"/>
      <c r="K423" s="12"/>
    </row>
    <row r="424" customFormat="false" ht="15" hidden="false" customHeight="false" outlineLevel="0" collapsed="false">
      <c r="C424" s="2"/>
      <c r="D424" s="2"/>
      <c r="E424" s="2"/>
      <c r="F424" s="22"/>
      <c r="H424" s="12"/>
      <c r="K424" s="12"/>
    </row>
    <row r="425" customFormat="false" ht="15" hidden="false" customHeight="false" outlineLevel="0" collapsed="false">
      <c r="C425" s="2"/>
      <c r="D425" s="2"/>
      <c r="E425" s="2"/>
      <c r="F425" s="22"/>
      <c r="H425" s="12"/>
      <c r="K425" s="12"/>
    </row>
    <row r="426" customFormat="false" ht="15" hidden="false" customHeight="false" outlineLevel="0" collapsed="false">
      <c r="C426" s="2"/>
      <c r="D426" s="2"/>
      <c r="E426" s="2"/>
      <c r="F426" s="22"/>
      <c r="H426" s="12"/>
      <c r="K426" s="12"/>
    </row>
    <row r="427" customFormat="false" ht="15" hidden="false" customHeight="false" outlineLevel="0" collapsed="false">
      <c r="C427" s="2"/>
      <c r="D427" s="2"/>
      <c r="E427" s="2"/>
      <c r="F427" s="22"/>
      <c r="H427" s="12"/>
      <c r="K427" s="12"/>
    </row>
    <row r="428" customFormat="false" ht="15" hidden="false" customHeight="false" outlineLevel="0" collapsed="false">
      <c r="C428" s="2"/>
      <c r="D428" s="2"/>
      <c r="E428" s="2"/>
      <c r="F428" s="22"/>
      <c r="H428" s="12"/>
      <c r="K428" s="12"/>
    </row>
    <row r="429" customFormat="false" ht="15" hidden="false" customHeight="false" outlineLevel="0" collapsed="false">
      <c r="C429" s="2"/>
      <c r="D429" s="2"/>
      <c r="E429" s="2"/>
      <c r="F429" s="22"/>
      <c r="H429" s="12"/>
      <c r="K429" s="12"/>
    </row>
    <row r="430" customFormat="false" ht="15" hidden="false" customHeight="false" outlineLevel="0" collapsed="false">
      <c r="C430" s="2"/>
      <c r="D430" s="2"/>
      <c r="E430" s="2"/>
      <c r="F430" s="22"/>
      <c r="H430" s="12"/>
      <c r="K430" s="12"/>
    </row>
    <row r="431" customFormat="false" ht="15" hidden="false" customHeight="false" outlineLevel="0" collapsed="false">
      <c r="C431" s="2"/>
      <c r="D431" s="2"/>
      <c r="E431" s="2"/>
      <c r="F431" s="22"/>
      <c r="H431" s="12"/>
      <c r="K431" s="12"/>
    </row>
    <row r="432" customFormat="false" ht="15" hidden="false" customHeight="false" outlineLevel="0" collapsed="false">
      <c r="C432" s="2"/>
      <c r="D432" s="2"/>
      <c r="E432" s="2"/>
      <c r="F432" s="22"/>
      <c r="H432" s="12"/>
      <c r="K432" s="12"/>
    </row>
    <row r="433" customFormat="false" ht="15" hidden="false" customHeight="false" outlineLevel="0" collapsed="false">
      <c r="C433" s="2"/>
      <c r="D433" s="2"/>
      <c r="E433" s="2"/>
      <c r="F433" s="22"/>
      <c r="H433" s="12"/>
      <c r="K433" s="12"/>
    </row>
    <row r="434" customFormat="false" ht="15" hidden="false" customHeight="false" outlineLevel="0" collapsed="false">
      <c r="C434" s="2"/>
      <c r="D434" s="2"/>
      <c r="E434" s="2"/>
      <c r="F434" s="22"/>
      <c r="H434" s="12"/>
      <c r="K434" s="12"/>
    </row>
    <row r="435" customFormat="false" ht="15" hidden="false" customHeight="false" outlineLevel="0" collapsed="false">
      <c r="C435" s="2"/>
      <c r="D435" s="2"/>
      <c r="E435" s="2"/>
      <c r="F435" s="22"/>
      <c r="H435" s="12"/>
      <c r="K435" s="12"/>
    </row>
    <row r="436" customFormat="false" ht="15" hidden="false" customHeight="false" outlineLevel="0" collapsed="false">
      <c r="C436" s="2"/>
      <c r="D436" s="2"/>
      <c r="E436" s="2"/>
      <c r="F436" s="22"/>
      <c r="H436" s="12"/>
      <c r="K436" s="12"/>
    </row>
    <row r="437" customFormat="false" ht="15" hidden="false" customHeight="false" outlineLevel="0" collapsed="false">
      <c r="C437" s="2"/>
      <c r="D437" s="2"/>
      <c r="E437" s="2"/>
      <c r="F437" s="22"/>
      <c r="H437" s="12"/>
      <c r="K437" s="12"/>
    </row>
    <row r="438" customFormat="false" ht="15" hidden="false" customHeight="false" outlineLevel="0" collapsed="false">
      <c r="C438" s="2"/>
      <c r="D438" s="2"/>
      <c r="E438" s="2"/>
      <c r="F438" s="22"/>
      <c r="H438" s="12"/>
      <c r="K438" s="12"/>
    </row>
    <row r="439" customFormat="false" ht="15" hidden="false" customHeight="false" outlineLevel="0" collapsed="false">
      <c r="C439" s="2"/>
      <c r="D439" s="2"/>
      <c r="E439" s="2"/>
      <c r="F439" s="22"/>
      <c r="H439" s="12"/>
      <c r="K439" s="12"/>
    </row>
    <row r="440" customFormat="false" ht="15" hidden="false" customHeight="false" outlineLevel="0" collapsed="false">
      <c r="C440" s="2"/>
      <c r="D440" s="2"/>
      <c r="E440" s="2"/>
      <c r="F440" s="22"/>
      <c r="H440" s="12"/>
      <c r="K440" s="12"/>
    </row>
    <row r="441" customFormat="false" ht="15" hidden="false" customHeight="false" outlineLevel="0" collapsed="false">
      <c r="C441" s="2"/>
      <c r="D441" s="2"/>
      <c r="E441" s="2"/>
      <c r="F441" s="22"/>
      <c r="H441" s="12"/>
      <c r="K441" s="12"/>
    </row>
    <row r="442" customFormat="false" ht="15" hidden="false" customHeight="false" outlineLevel="0" collapsed="false">
      <c r="C442" s="2"/>
      <c r="D442" s="2"/>
      <c r="E442" s="2"/>
      <c r="F442" s="22"/>
      <c r="H442" s="12"/>
      <c r="K442" s="12"/>
    </row>
    <row r="443" customFormat="false" ht="15" hidden="false" customHeight="false" outlineLevel="0" collapsed="false">
      <c r="C443" s="2"/>
      <c r="D443" s="2"/>
      <c r="E443" s="2"/>
      <c r="F443" s="22"/>
      <c r="H443" s="12"/>
      <c r="K443" s="12"/>
    </row>
    <row r="444" customFormat="false" ht="15" hidden="false" customHeight="false" outlineLevel="0" collapsed="false">
      <c r="C444" s="2"/>
      <c r="D444" s="2"/>
      <c r="E444" s="2"/>
      <c r="F444" s="22"/>
      <c r="H444" s="12"/>
      <c r="K444" s="12"/>
    </row>
    <row r="445" customFormat="false" ht="15" hidden="false" customHeight="false" outlineLevel="0" collapsed="false">
      <c r="C445" s="2"/>
      <c r="D445" s="2"/>
      <c r="E445" s="2"/>
      <c r="F445" s="22"/>
      <c r="H445" s="12"/>
      <c r="K445" s="12"/>
    </row>
    <row r="446" customFormat="false" ht="15" hidden="false" customHeight="false" outlineLevel="0" collapsed="false">
      <c r="C446" s="2"/>
      <c r="D446" s="2"/>
      <c r="E446" s="2"/>
      <c r="F446" s="22"/>
      <c r="H446" s="12"/>
      <c r="K446" s="12"/>
    </row>
    <row r="447" customFormat="false" ht="15" hidden="false" customHeight="false" outlineLevel="0" collapsed="false">
      <c r="C447" s="2"/>
      <c r="D447" s="2"/>
      <c r="E447" s="2"/>
      <c r="F447" s="22"/>
      <c r="H447" s="12"/>
      <c r="K447" s="12"/>
    </row>
    <row r="448" customFormat="false" ht="15" hidden="false" customHeight="false" outlineLevel="0" collapsed="false">
      <c r="C448" s="2"/>
      <c r="D448" s="2"/>
      <c r="E448" s="2"/>
      <c r="F448" s="22"/>
      <c r="H448" s="12"/>
      <c r="K448" s="12"/>
    </row>
    <row r="449" customFormat="false" ht="15" hidden="false" customHeight="false" outlineLevel="0" collapsed="false">
      <c r="C449" s="2"/>
      <c r="D449" s="2"/>
      <c r="E449" s="2"/>
      <c r="F449" s="22"/>
      <c r="H449" s="12"/>
      <c r="K449" s="12"/>
    </row>
    <row r="450" customFormat="false" ht="15" hidden="false" customHeight="false" outlineLevel="0" collapsed="false">
      <c r="C450" s="2"/>
      <c r="D450" s="2"/>
      <c r="E450" s="2"/>
      <c r="F450" s="22"/>
      <c r="H450" s="12"/>
      <c r="K450" s="12"/>
    </row>
    <row r="451" customFormat="false" ht="15" hidden="false" customHeight="false" outlineLevel="0" collapsed="false">
      <c r="C451" s="2"/>
      <c r="D451" s="2"/>
      <c r="E451" s="2"/>
      <c r="F451" s="22"/>
      <c r="H451" s="12"/>
      <c r="K451" s="12"/>
    </row>
    <row r="452" customFormat="false" ht="15" hidden="false" customHeight="false" outlineLevel="0" collapsed="false">
      <c r="C452" s="2"/>
      <c r="D452" s="2"/>
      <c r="E452" s="2"/>
      <c r="F452" s="22"/>
      <c r="H452" s="12"/>
      <c r="K452" s="12"/>
    </row>
    <row r="453" customFormat="false" ht="15" hidden="false" customHeight="false" outlineLevel="0" collapsed="false">
      <c r="C453" s="2"/>
      <c r="D453" s="2"/>
      <c r="E453" s="2"/>
      <c r="F453" s="22"/>
      <c r="H453" s="12"/>
      <c r="K453" s="12"/>
    </row>
    <row r="454" customFormat="false" ht="15" hidden="false" customHeight="false" outlineLevel="0" collapsed="false">
      <c r="C454" s="2"/>
      <c r="D454" s="2"/>
      <c r="E454" s="2"/>
      <c r="F454" s="22"/>
      <c r="H454" s="12"/>
      <c r="K454" s="12"/>
    </row>
    <row r="455" customFormat="false" ht="15" hidden="false" customHeight="false" outlineLevel="0" collapsed="false">
      <c r="C455" s="2"/>
      <c r="D455" s="2"/>
      <c r="E455" s="2"/>
      <c r="F455" s="22"/>
      <c r="H455" s="12"/>
      <c r="K455" s="12"/>
    </row>
    <row r="456" customFormat="false" ht="15" hidden="false" customHeight="false" outlineLevel="0" collapsed="false">
      <c r="C456" s="2"/>
      <c r="D456" s="2"/>
      <c r="E456" s="2"/>
      <c r="F456" s="22"/>
      <c r="H456" s="12"/>
      <c r="K456" s="12"/>
    </row>
    <row r="457" customFormat="false" ht="15" hidden="false" customHeight="false" outlineLevel="0" collapsed="false">
      <c r="C457" s="2"/>
      <c r="D457" s="2"/>
      <c r="E457" s="2"/>
      <c r="F457" s="22"/>
      <c r="H457" s="12"/>
      <c r="K457" s="12"/>
    </row>
    <row r="458" customFormat="false" ht="15" hidden="false" customHeight="false" outlineLevel="0" collapsed="false">
      <c r="C458" s="2"/>
      <c r="D458" s="2"/>
      <c r="E458" s="2"/>
      <c r="F458" s="22"/>
      <c r="H458" s="12"/>
      <c r="K458" s="12"/>
    </row>
    <row r="459" customFormat="false" ht="15" hidden="false" customHeight="false" outlineLevel="0" collapsed="false">
      <c r="C459" s="2"/>
      <c r="D459" s="2"/>
      <c r="E459" s="2"/>
      <c r="F459" s="22"/>
      <c r="H459" s="12"/>
      <c r="K459" s="12"/>
    </row>
    <row r="460" customFormat="false" ht="15" hidden="false" customHeight="false" outlineLevel="0" collapsed="false">
      <c r="C460" s="2"/>
      <c r="D460" s="2"/>
      <c r="E460" s="2"/>
      <c r="F460" s="22"/>
      <c r="H460" s="12"/>
      <c r="K460" s="12"/>
    </row>
    <row r="461" customFormat="false" ht="15" hidden="false" customHeight="false" outlineLevel="0" collapsed="false">
      <c r="C461" s="2"/>
      <c r="D461" s="2"/>
      <c r="E461" s="2"/>
      <c r="F461" s="22"/>
      <c r="H461" s="12"/>
      <c r="K461" s="12"/>
    </row>
    <row r="462" customFormat="false" ht="15" hidden="false" customHeight="false" outlineLevel="0" collapsed="false">
      <c r="C462" s="2"/>
      <c r="D462" s="2"/>
      <c r="E462" s="2"/>
      <c r="F462" s="22"/>
      <c r="H462" s="12"/>
      <c r="K462" s="12"/>
    </row>
    <row r="463" customFormat="false" ht="15" hidden="false" customHeight="false" outlineLevel="0" collapsed="false">
      <c r="C463" s="2"/>
      <c r="D463" s="2"/>
      <c r="E463" s="2"/>
      <c r="F463" s="22"/>
      <c r="H463" s="12"/>
      <c r="K463" s="12"/>
    </row>
    <row r="464" customFormat="false" ht="15" hidden="false" customHeight="false" outlineLevel="0" collapsed="false">
      <c r="C464" s="2"/>
      <c r="D464" s="2"/>
      <c r="E464" s="2"/>
      <c r="F464" s="22"/>
      <c r="H464" s="12"/>
      <c r="K464" s="12"/>
    </row>
    <row r="465" customFormat="false" ht="15" hidden="false" customHeight="false" outlineLevel="0" collapsed="false">
      <c r="C465" s="2"/>
      <c r="D465" s="2"/>
      <c r="E465" s="2"/>
      <c r="F465" s="22"/>
      <c r="H465" s="12"/>
      <c r="K465" s="12"/>
    </row>
    <row r="466" customFormat="false" ht="15" hidden="false" customHeight="false" outlineLevel="0" collapsed="false">
      <c r="C466" s="2"/>
      <c r="D466" s="2"/>
      <c r="E466" s="2"/>
      <c r="F466" s="22"/>
      <c r="H466" s="12"/>
      <c r="K466" s="12"/>
    </row>
    <row r="467" customFormat="false" ht="15" hidden="false" customHeight="false" outlineLevel="0" collapsed="false">
      <c r="C467" s="2"/>
      <c r="D467" s="2"/>
      <c r="E467" s="2"/>
      <c r="F467" s="22"/>
      <c r="H467" s="12"/>
      <c r="K467" s="12"/>
    </row>
    <row r="468" customFormat="false" ht="15" hidden="false" customHeight="false" outlineLevel="0" collapsed="false">
      <c r="C468" s="2"/>
      <c r="D468" s="2"/>
      <c r="E468" s="2"/>
      <c r="F468" s="22"/>
      <c r="H468" s="12"/>
      <c r="K468" s="12"/>
    </row>
    <row r="469" customFormat="false" ht="15" hidden="false" customHeight="false" outlineLevel="0" collapsed="false">
      <c r="C469" s="2"/>
      <c r="D469" s="2"/>
      <c r="E469" s="2"/>
      <c r="F469" s="22"/>
      <c r="H469" s="12"/>
      <c r="K469" s="12"/>
    </row>
    <row r="470" customFormat="false" ht="15" hidden="false" customHeight="false" outlineLevel="0" collapsed="false">
      <c r="C470" s="2"/>
      <c r="D470" s="2"/>
      <c r="E470" s="2"/>
      <c r="F470" s="22"/>
      <c r="H470" s="12"/>
      <c r="K470" s="12"/>
    </row>
    <row r="471" customFormat="false" ht="15" hidden="false" customHeight="false" outlineLevel="0" collapsed="false">
      <c r="C471" s="2"/>
      <c r="D471" s="2"/>
      <c r="E471" s="2"/>
      <c r="F471" s="22"/>
      <c r="H471" s="12"/>
      <c r="K471" s="12"/>
    </row>
    <row r="472" customFormat="false" ht="15" hidden="false" customHeight="false" outlineLevel="0" collapsed="false">
      <c r="C472" s="2"/>
      <c r="D472" s="2"/>
      <c r="E472" s="2"/>
      <c r="F472" s="22"/>
      <c r="H472" s="12"/>
      <c r="K472" s="12"/>
    </row>
    <row r="473" customFormat="false" ht="15" hidden="false" customHeight="false" outlineLevel="0" collapsed="false">
      <c r="C473" s="2"/>
      <c r="D473" s="2"/>
      <c r="E473" s="2"/>
      <c r="F473" s="22"/>
      <c r="H473" s="12"/>
      <c r="K473" s="12"/>
    </row>
    <row r="474" customFormat="false" ht="15" hidden="false" customHeight="false" outlineLevel="0" collapsed="false">
      <c r="C474" s="2"/>
      <c r="D474" s="2"/>
      <c r="E474" s="2"/>
      <c r="F474" s="22"/>
      <c r="H474" s="12"/>
      <c r="K474" s="12"/>
    </row>
    <row r="475" customFormat="false" ht="15" hidden="false" customHeight="false" outlineLevel="0" collapsed="false">
      <c r="C475" s="2"/>
      <c r="D475" s="2"/>
      <c r="E475" s="2"/>
      <c r="F475" s="22"/>
      <c r="H475" s="12"/>
      <c r="K475" s="12"/>
    </row>
    <row r="476" customFormat="false" ht="15" hidden="false" customHeight="false" outlineLevel="0" collapsed="false">
      <c r="C476" s="2"/>
      <c r="D476" s="2"/>
      <c r="E476" s="2"/>
      <c r="F476" s="22"/>
      <c r="H476" s="12"/>
      <c r="K476" s="12"/>
    </row>
    <row r="477" customFormat="false" ht="15" hidden="false" customHeight="false" outlineLevel="0" collapsed="false">
      <c r="C477" s="2"/>
      <c r="D477" s="2"/>
      <c r="E477" s="2"/>
      <c r="F477" s="22"/>
      <c r="H477" s="12"/>
      <c r="K477" s="12"/>
    </row>
    <row r="478" customFormat="false" ht="15" hidden="false" customHeight="false" outlineLevel="0" collapsed="false">
      <c r="C478" s="2"/>
      <c r="D478" s="2"/>
      <c r="E478" s="2"/>
      <c r="F478" s="22"/>
      <c r="H478" s="12"/>
      <c r="K478" s="12"/>
    </row>
    <row r="479" customFormat="false" ht="15" hidden="false" customHeight="false" outlineLevel="0" collapsed="false">
      <c r="C479" s="2"/>
      <c r="D479" s="2"/>
      <c r="E479" s="2"/>
      <c r="F479" s="22"/>
      <c r="H479" s="12"/>
      <c r="K479" s="12"/>
    </row>
    <row r="480" customFormat="false" ht="15" hidden="false" customHeight="false" outlineLevel="0" collapsed="false">
      <c r="C480" s="2"/>
      <c r="D480" s="2"/>
      <c r="E480" s="2"/>
      <c r="F480" s="22"/>
      <c r="H480" s="12"/>
      <c r="K480" s="12"/>
    </row>
    <row r="481" customFormat="false" ht="15" hidden="false" customHeight="false" outlineLevel="0" collapsed="false">
      <c r="C481" s="2"/>
      <c r="D481" s="2"/>
      <c r="E481" s="2"/>
      <c r="F481" s="22"/>
      <c r="H481" s="12"/>
      <c r="K481" s="12"/>
    </row>
    <row r="482" customFormat="false" ht="15" hidden="false" customHeight="false" outlineLevel="0" collapsed="false">
      <c r="C482" s="2"/>
      <c r="D482" s="2"/>
      <c r="E482" s="2"/>
      <c r="F482" s="22"/>
      <c r="H482" s="12"/>
      <c r="K482" s="12"/>
    </row>
    <row r="483" customFormat="false" ht="15" hidden="false" customHeight="false" outlineLevel="0" collapsed="false">
      <c r="C483" s="2"/>
      <c r="D483" s="2"/>
      <c r="E483" s="2"/>
      <c r="F483" s="22"/>
      <c r="H483" s="12"/>
      <c r="K483" s="12"/>
    </row>
    <row r="484" customFormat="false" ht="15" hidden="false" customHeight="false" outlineLevel="0" collapsed="false">
      <c r="C484" s="2"/>
      <c r="D484" s="2"/>
      <c r="E484" s="2"/>
      <c r="F484" s="22"/>
      <c r="H484" s="12"/>
      <c r="K484" s="12"/>
    </row>
    <row r="485" customFormat="false" ht="15" hidden="false" customHeight="false" outlineLevel="0" collapsed="false">
      <c r="C485" s="2"/>
      <c r="D485" s="2"/>
      <c r="E485" s="2"/>
      <c r="F485" s="22"/>
      <c r="H485" s="12"/>
      <c r="K485" s="12"/>
    </row>
    <row r="486" customFormat="false" ht="15" hidden="false" customHeight="false" outlineLevel="0" collapsed="false">
      <c r="C486" s="2"/>
      <c r="D486" s="2"/>
      <c r="E486" s="2"/>
      <c r="F486" s="22"/>
      <c r="H486" s="12"/>
      <c r="K486" s="12"/>
    </row>
    <row r="487" customFormat="false" ht="15" hidden="false" customHeight="false" outlineLevel="0" collapsed="false">
      <c r="C487" s="2"/>
      <c r="D487" s="2"/>
      <c r="E487" s="2"/>
      <c r="F487" s="22"/>
      <c r="H487" s="12"/>
      <c r="K487" s="12"/>
    </row>
    <row r="488" customFormat="false" ht="15" hidden="false" customHeight="false" outlineLevel="0" collapsed="false">
      <c r="C488" s="2"/>
      <c r="D488" s="2"/>
      <c r="E488" s="2"/>
      <c r="F488" s="22"/>
      <c r="H488" s="12"/>
      <c r="K488" s="12"/>
    </row>
    <row r="489" customFormat="false" ht="15" hidden="false" customHeight="false" outlineLevel="0" collapsed="false">
      <c r="C489" s="2"/>
      <c r="D489" s="2"/>
      <c r="E489" s="2"/>
      <c r="F489" s="22"/>
      <c r="H489" s="12"/>
      <c r="K489" s="12"/>
    </row>
    <row r="490" customFormat="false" ht="15" hidden="false" customHeight="false" outlineLevel="0" collapsed="false">
      <c r="C490" s="2"/>
      <c r="D490" s="2"/>
      <c r="E490" s="2"/>
      <c r="F490" s="22"/>
      <c r="H490" s="12"/>
      <c r="K490" s="12"/>
    </row>
    <row r="491" customFormat="false" ht="15" hidden="false" customHeight="false" outlineLevel="0" collapsed="false">
      <c r="C491" s="2"/>
      <c r="D491" s="2"/>
      <c r="E491" s="2"/>
      <c r="F491" s="22"/>
      <c r="H491" s="12"/>
      <c r="K491" s="12"/>
    </row>
    <row r="492" customFormat="false" ht="15" hidden="false" customHeight="false" outlineLevel="0" collapsed="false">
      <c r="C492" s="2"/>
      <c r="D492" s="2"/>
      <c r="E492" s="2"/>
      <c r="F492" s="22"/>
      <c r="H492" s="12"/>
      <c r="K492" s="12"/>
    </row>
    <row r="493" customFormat="false" ht="15" hidden="false" customHeight="false" outlineLevel="0" collapsed="false">
      <c r="C493" s="2"/>
      <c r="D493" s="2"/>
      <c r="E493" s="2"/>
      <c r="F493" s="22"/>
      <c r="H493" s="12"/>
      <c r="K493" s="12"/>
    </row>
    <row r="494" customFormat="false" ht="15" hidden="false" customHeight="false" outlineLevel="0" collapsed="false">
      <c r="C494" s="2"/>
      <c r="D494" s="2"/>
      <c r="E494" s="2"/>
      <c r="F494" s="22"/>
      <c r="H494" s="12"/>
      <c r="K494" s="12"/>
    </row>
    <row r="495" customFormat="false" ht="15" hidden="false" customHeight="false" outlineLevel="0" collapsed="false">
      <c r="C495" s="2"/>
      <c r="D495" s="2"/>
      <c r="E495" s="2"/>
      <c r="F495" s="22"/>
      <c r="H495" s="12"/>
      <c r="K495" s="12"/>
    </row>
    <row r="496" customFormat="false" ht="15" hidden="false" customHeight="false" outlineLevel="0" collapsed="false">
      <c r="C496" s="2"/>
      <c r="D496" s="2"/>
      <c r="E496" s="2"/>
      <c r="F496" s="22"/>
      <c r="H496" s="12"/>
      <c r="K496" s="12"/>
    </row>
    <row r="497" customFormat="false" ht="15" hidden="false" customHeight="false" outlineLevel="0" collapsed="false">
      <c r="C497" s="2"/>
      <c r="D497" s="2"/>
      <c r="E497" s="2"/>
      <c r="F497" s="22"/>
      <c r="H497" s="12"/>
      <c r="K497" s="12"/>
    </row>
    <row r="498" customFormat="false" ht="15" hidden="false" customHeight="false" outlineLevel="0" collapsed="false">
      <c r="C498" s="2"/>
      <c r="D498" s="2"/>
      <c r="E498" s="2"/>
      <c r="F498" s="22"/>
      <c r="H498" s="12"/>
      <c r="K498" s="12"/>
    </row>
    <row r="499" customFormat="false" ht="15" hidden="false" customHeight="false" outlineLevel="0" collapsed="false">
      <c r="C499" s="2"/>
      <c r="D499" s="2"/>
      <c r="E499" s="2"/>
      <c r="F499" s="22"/>
      <c r="H499" s="12"/>
      <c r="K499" s="12"/>
    </row>
    <row r="500" customFormat="false" ht="15" hidden="false" customHeight="false" outlineLevel="0" collapsed="false">
      <c r="C500" s="2"/>
      <c r="D500" s="2"/>
      <c r="E500" s="2"/>
      <c r="F500" s="22"/>
      <c r="H500" s="12"/>
      <c r="K500" s="12"/>
    </row>
    <row r="501" customFormat="false" ht="15" hidden="false" customHeight="false" outlineLevel="0" collapsed="false">
      <c r="C501" s="2"/>
      <c r="D501" s="2"/>
      <c r="E501" s="2"/>
      <c r="F501" s="22"/>
      <c r="H501" s="12"/>
      <c r="K501" s="12"/>
    </row>
    <row r="502" customFormat="false" ht="15" hidden="false" customHeight="false" outlineLevel="0" collapsed="false">
      <c r="C502" s="2"/>
      <c r="D502" s="2"/>
      <c r="E502" s="2"/>
      <c r="F502" s="22"/>
      <c r="H502" s="12"/>
      <c r="K502" s="12"/>
    </row>
    <row r="503" customFormat="false" ht="15" hidden="false" customHeight="false" outlineLevel="0" collapsed="false">
      <c r="C503" s="2"/>
      <c r="D503" s="2"/>
      <c r="E503" s="2"/>
      <c r="F503" s="22"/>
      <c r="H503" s="12"/>
      <c r="K503" s="12"/>
    </row>
    <row r="504" customFormat="false" ht="15" hidden="false" customHeight="false" outlineLevel="0" collapsed="false">
      <c r="C504" s="2"/>
      <c r="D504" s="2"/>
      <c r="E504" s="2"/>
      <c r="F504" s="22"/>
      <c r="H504" s="12"/>
      <c r="K504" s="12"/>
    </row>
    <row r="505" customFormat="false" ht="15" hidden="false" customHeight="false" outlineLevel="0" collapsed="false">
      <c r="C505" s="2"/>
      <c r="D505" s="2"/>
      <c r="E505" s="2"/>
      <c r="F505" s="22"/>
      <c r="H505" s="12"/>
      <c r="K505" s="12"/>
    </row>
    <row r="506" customFormat="false" ht="15" hidden="false" customHeight="false" outlineLevel="0" collapsed="false">
      <c r="C506" s="2"/>
      <c r="D506" s="2"/>
      <c r="E506" s="2"/>
      <c r="F506" s="22"/>
      <c r="H506" s="12"/>
      <c r="K506" s="12"/>
    </row>
    <row r="507" customFormat="false" ht="15" hidden="false" customHeight="false" outlineLevel="0" collapsed="false">
      <c r="C507" s="2"/>
      <c r="D507" s="2"/>
      <c r="E507" s="2"/>
      <c r="F507" s="22"/>
      <c r="H507" s="12"/>
      <c r="K507" s="12"/>
    </row>
    <row r="508" customFormat="false" ht="15" hidden="false" customHeight="false" outlineLevel="0" collapsed="false">
      <c r="C508" s="2"/>
      <c r="D508" s="2"/>
      <c r="E508" s="2"/>
      <c r="F508" s="22"/>
      <c r="H508" s="12"/>
      <c r="K508" s="12"/>
    </row>
    <row r="509" customFormat="false" ht="15" hidden="false" customHeight="false" outlineLevel="0" collapsed="false">
      <c r="C509" s="2"/>
      <c r="D509" s="2"/>
      <c r="E509" s="2"/>
      <c r="F509" s="22"/>
      <c r="H509" s="12"/>
      <c r="K509" s="12"/>
    </row>
    <row r="510" customFormat="false" ht="15" hidden="false" customHeight="false" outlineLevel="0" collapsed="false">
      <c r="C510" s="2"/>
      <c r="D510" s="2"/>
      <c r="E510" s="2"/>
      <c r="F510" s="22"/>
      <c r="H510" s="12"/>
      <c r="K510" s="12"/>
    </row>
    <row r="511" customFormat="false" ht="15" hidden="false" customHeight="false" outlineLevel="0" collapsed="false">
      <c r="C511" s="2"/>
      <c r="D511" s="2"/>
      <c r="E511" s="2"/>
      <c r="F511" s="22"/>
      <c r="H511" s="12"/>
      <c r="K511" s="12"/>
    </row>
    <row r="512" customFormat="false" ht="15" hidden="false" customHeight="false" outlineLevel="0" collapsed="false">
      <c r="C512" s="2"/>
      <c r="D512" s="2"/>
      <c r="E512" s="2"/>
      <c r="F512" s="22"/>
      <c r="H512" s="12"/>
      <c r="K512" s="12"/>
    </row>
    <row r="513" customFormat="false" ht="15" hidden="false" customHeight="false" outlineLevel="0" collapsed="false">
      <c r="C513" s="2"/>
      <c r="D513" s="2"/>
      <c r="E513" s="2"/>
      <c r="F513" s="22"/>
      <c r="H513" s="12"/>
      <c r="K513" s="12"/>
    </row>
    <row r="514" customFormat="false" ht="15" hidden="false" customHeight="false" outlineLevel="0" collapsed="false">
      <c r="C514" s="2"/>
      <c r="D514" s="2"/>
      <c r="E514" s="2"/>
      <c r="F514" s="22"/>
      <c r="H514" s="12"/>
      <c r="K514" s="12"/>
    </row>
    <row r="515" customFormat="false" ht="15" hidden="false" customHeight="false" outlineLevel="0" collapsed="false">
      <c r="C515" s="2"/>
      <c r="D515" s="2"/>
      <c r="E515" s="2"/>
      <c r="F515" s="22"/>
      <c r="H515" s="12"/>
      <c r="K515" s="12"/>
    </row>
    <row r="516" customFormat="false" ht="15" hidden="false" customHeight="false" outlineLevel="0" collapsed="false">
      <c r="C516" s="2"/>
      <c r="D516" s="2"/>
      <c r="E516" s="2"/>
      <c r="F516" s="22"/>
      <c r="H516" s="12"/>
      <c r="K516" s="12"/>
    </row>
    <row r="517" customFormat="false" ht="15" hidden="false" customHeight="false" outlineLevel="0" collapsed="false">
      <c r="C517" s="2"/>
      <c r="D517" s="2"/>
      <c r="E517" s="2"/>
      <c r="F517" s="22"/>
      <c r="H517" s="12"/>
      <c r="K517" s="12"/>
    </row>
    <row r="518" customFormat="false" ht="15" hidden="false" customHeight="false" outlineLevel="0" collapsed="false">
      <c r="C518" s="2"/>
      <c r="D518" s="2"/>
      <c r="E518" s="2"/>
      <c r="F518" s="22"/>
      <c r="H518" s="12"/>
      <c r="K518" s="12"/>
    </row>
    <row r="519" customFormat="false" ht="15" hidden="false" customHeight="false" outlineLevel="0" collapsed="false">
      <c r="C519" s="2"/>
      <c r="D519" s="2"/>
      <c r="E519" s="2"/>
      <c r="F519" s="22"/>
      <c r="H519" s="12"/>
      <c r="K519" s="12"/>
    </row>
    <row r="520" customFormat="false" ht="15" hidden="false" customHeight="false" outlineLevel="0" collapsed="false">
      <c r="C520" s="2"/>
      <c r="D520" s="2"/>
      <c r="E520" s="2"/>
      <c r="F520" s="22"/>
      <c r="H520" s="12"/>
      <c r="K520" s="12"/>
    </row>
    <row r="521" customFormat="false" ht="15" hidden="false" customHeight="false" outlineLevel="0" collapsed="false">
      <c r="C521" s="2"/>
      <c r="D521" s="2"/>
      <c r="E521" s="2"/>
      <c r="F521" s="22"/>
      <c r="H521" s="12"/>
      <c r="K521" s="12"/>
    </row>
    <row r="522" customFormat="false" ht="15" hidden="false" customHeight="false" outlineLevel="0" collapsed="false">
      <c r="C522" s="2"/>
      <c r="D522" s="2"/>
      <c r="E522" s="2"/>
      <c r="F522" s="22"/>
      <c r="H522" s="12"/>
      <c r="K522" s="12"/>
    </row>
    <row r="523" customFormat="false" ht="15" hidden="false" customHeight="false" outlineLevel="0" collapsed="false">
      <c r="C523" s="2"/>
      <c r="D523" s="2"/>
      <c r="E523" s="2"/>
      <c r="F523" s="22"/>
      <c r="H523" s="12"/>
      <c r="K523" s="12"/>
    </row>
    <row r="524" customFormat="false" ht="15" hidden="false" customHeight="false" outlineLevel="0" collapsed="false">
      <c r="C524" s="2"/>
      <c r="D524" s="2"/>
      <c r="E524" s="2"/>
      <c r="F524" s="22"/>
      <c r="H524" s="12"/>
      <c r="K524" s="12"/>
    </row>
    <row r="525" customFormat="false" ht="15" hidden="false" customHeight="false" outlineLevel="0" collapsed="false">
      <c r="C525" s="2"/>
      <c r="D525" s="2"/>
      <c r="E525" s="2"/>
      <c r="F525" s="22"/>
      <c r="H525" s="12"/>
      <c r="K525" s="12"/>
    </row>
    <row r="526" customFormat="false" ht="15" hidden="false" customHeight="false" outlineLevel="0" collapsed="false">
      <c r="C526" s="2"/>
      <c r="D526" s="2"/>
      <c r="E526" s="2"/>
      <c r="F526" s="22"/>
      <c r="H526" s="12"/>
      <c r="K526" s="12"/>
    </row>
    <row r="527" customFormat="false" ht="15" hidden="false" customHeight="false" outlineLevel="0" collapsed="false">
      <c r="C527" s="2"/>
      <c r="D527" s="2"/>
      <c r="E527" s="2"/>
      <c r="F527" s="22"/>
      <c r="H527" s="12"/>
      <c r="K527" s="12"/>
    </row>
    <row r="528" customFormat="false" ht="15" hidden="false" customHeight="false" outlineLevel="0" collapsed="false">
      <c r="C528" s="2"/>
      <c r="D528" s="2"/>
      <c r="E528" s="2"/>
      <c r="F528" s="22"/>
      <c r="H528" s="12"/>
      <c r="K528" s="12"/>
    </row>
    <row r="529" customFormat="false" ht="15" hidden="false" customHeight="false" outlineLevel="0" collapsed="false">
      <c r="C529" s="2"/>
      <c r="D529" s="2"/>
      <c r="E529" s="2"/>
      <c r="F529" s="22"/>
      <c r="H529" s="12"/>
      <c r="K529" s="12"/>
    </row>
    <row r="530" customFormat="false" ht="15" hidden="false" customHeight="false" outlineLevel="0" collapsed="false">
      <c r="C530" s="2"/>
      <c r="D530" s="2"/>
      <c r="E530" s="2"/>
      <c r="F530" s="22"/>
      <c r="H530" s="12"/>
      <c r="K530" s="12"/>
    </row>
    <row r="531" customFormat="false" ht="15" hidden="false" customHeight="false" outlineLevel="0" collapsed="false">
      <c r="C531" s="2"/>
      <c r="D531" s="2"/>
      <c r="E531" s="2"/>
      <c r="F531" s="22"/>
      <c r="H531" s="12"/>
      <c r="K531" s="12"/>
    </row>
    <row r="532" customFormat="false" ht="15" hidden="false" customHeight="false" outlineLevel="0" collapsed="false">
      <c r="C532" s="2"/>
      <c r="D532" s="2"/>
      <c r="E532" s="2"/>
      <c r="F532" s="22"/>
      <c r="H532" s="12"/>
      <c r="K532" s="12"/>
    </row>
    <row r="533" customFormat="false" ht="15" hidden="false" customHeight="false" outlineLevel="0" collapsed="false">
      <c r="C533" s="2"/>
      <c r="D533" s="2"/>
      <c r="E533" s="2"/>
      <c r="F533" s="22"/>
      <c r="H533" s="12"/>
      <c r="K533" s="12"/>
    </row>
    <row r="534" customFormat="false" ht="15" hidden="false" customHeight="false" outlineLevel="0" collapsed="false">
      <c r="C534" s="2"/>
      <c r="D534" s="2"/>
      <c r="E534" s="2"/>
      <c r="F534" s="22"/>
      <c r="H534" s="12"/>
      <c r="K534" s="12"/>
    </row>
    <row r="535" customFormat="false" ht="15" hidden="false" customHeight="false" outlineLevel="0" collapsed="false">
      <c r="C535" s="2"/>
      <c r="D535" s="2"/>
      <c r="E535" s="2"/>
      <c r="F535" s="22"/>
      <c r="H535" s="12"/>
      <c r="K535" s="12"/>
    </row>
    <row r="536" customFormat="false" ht="15" hidden="false" customHeight="false" outlineLevel="0" collapsed="false">
      <c r="C536" s="2"/>
      <c r="D536" s="2"/>
      <c r="E536" s="2"/>
      <c r="F536" s="22"/>
      <c r="H536" s="12"/>
      <c r="K536" s="12"/>
    </row>
    <row r="537" customFormat="false" ht="15" hidden="false" customHeight="false" outlineLevel="0" collapsed="false">
      <c r="C537" s="2"/>
      <c r="D537" s="2"/>
      <c r="E537" s="2"/>
      <c r="F537" s="22"/>
      <c r="H537" s="12"/>
      <c r="K537" s="12"/>
    </row>
    <row r="538" customFormat="false" ht="15" hidden="false" customHeight="false" outlineLevel="0" collapsed="false">
      <c r="C538" s="2"/>
      <c r="D538" s="2"/>
      <c r="E538" s="2"/>
      <c r="F538" s="22"/>
      <c r="H538" s="12"/>
      <c r="K538" s="12"/>
    </row>
    <row r="539" customFormat="false" ht="15" hidden="false" customHeight="false" outlineLevel="0" collapsed="false">
      <c r="C539" s="2"/>
      <c r="D539" s="2"/>
      <c r="E539" s="2"/>
      <c r="F539" s="22"/>
      <c r="H539" s="12"/>
      <c r="K539" s="12"/>
    </row>
    <row r="540" customFormat="false" ht="15" hidden="false" customHeight="false" outlineLevel="0" collapsed="false">
      <c r="C540" s="2"/>
      <c r="D540" s="2"/>
      <c r="E540" s="2"/>
      <c r="F540" s="22"/>
      <c r="H540" s="12"/>
      <c r="K540" s="12"/>
    </row>
    <row r="541" customFormat="false" ht="15" hidden="false" customHeight="false" outlineLevel="0" collapsed="false">
      <c r="C541" s="2"/>
      <c r="D541" s="2"/>
      <c r="E541" s="2"/>
      <c r="F541" s="22"/>
      <c r="H541" s="12"/>
      <c r="K541" s="12"/>
    </row>
    <row r="542" customFormat="false" ht="15" hidden="false" customHeight="false" outlineLevel="0" collapsed="false">
      <c r="C542" s="2"/>
      <c r="D542" s="2"/>
      <c r="E542" s="2"/>
      <c r="F542" s="22"/>
      <c r="H542" s="12"/>
      <c r="K542" s="12"/>
    </row>
    <row r="543" customFormat="false" ht="15" hidden="false" customHeight="false" outlineLevel="0" collapsed="false">
      <c r="C543" s="2"/>
      <c r="D543" s="2"/>
      <c r="E543" s="2"/>
      <c r="F543" s="22"/>
      <c r="H543" s="12"/>
      <c r="K543" s="12"/>
    </row>
    <row r="544" customFormat="false" ht="15" hidden="false" customHeight="false" outlineLevel="0" collapsed="false">
      <c r="C544" s="2"/>
      <c r="D544" s="2"/>
      <c r="E544" s="2"/>
      <c r="F544" s="22"/>
      <c r="H544" s="12"/>
      <c r="K544" s="12"/>
    </row>
    <row r="545" customFormat="false" ht="15" hidden="false" customHeight="false" outlineLevel="0" collapsed="false">
      <c r="C545" s="2"/>
      <c r="D545" s="2"/>
      <c r="E545" s="2"/>
      <c r="F545" s="22"/>
      <c r="H545" s="12"/>
      <c r="K545" s="12"/>
    </row>
    <row r="546" customFormat="false" ht="15" hidden="false" customHeight="false" outlineLevel="0" collapsed="false">
      <c r="C546" s="2"/>
      <c r="D546" s="2"/>
      <c r="E546" s="2"/>
      <c r="F546" s="22"/>
      <c r="H546" s="12"/>
      <c r="K546" s="12"/>
    </row>
    <row r="547" customFormat="false" ht="15" hidden="false" customHeight="false" outlineLevel="0" collapsed="false">
      <c r="C547" s="2"/>
      <c r="D547" s="2"/>
      <c r="E547" s="2"/>
      <c r="F547" s="22"/>
      <c r="H547" s="12"/>
      <c r="K547" s="12"/>
    </row>
    <row r="548" customFormat="false" ht="15" hidden="false" customHeight="false" outlineLevel="0" collapsed="false">
      <c r="C548" s="2"/>
      <c r="D548" s="2"/>
      <c r="E548" s="2"/>
      <c r="F548" s="22"/>
      <c r="H548" s="12"/>
      <c r="K548" s="12"/>
    </row>
    <row r="549" customFormat="false" ht="15" hidden="false" customHeight="false" outlineLevel="0" collapsed="false">
      <c r="C549" s="2"/>
      <c r="D549" s="2"/>
      <c r="E549" s="2"/>
      <c r="F549" s="22"/>
      <c r="H549" s="12"/>
      <c r="K549" s="12"/>
    </row>
    <row r="550" customFormat="false" ht="15" hidden="false" customHeight="false" outlineLevel="0" collapsed="false">
      <c r="C550" s="2"/>
      <c r="D550" s="2"/>
      <c r="E550" s="2"/>
      <c r="F550" s="22"/>
      <c r="H550" s="12"/>
      <c r="K550" s="12"/>
    </row>
    <row r="551" customFormat="false" ht="15" hidden="false" customHeight="false" outlineLevel="0" collapsed="false">
      <c r="C551" s="2"/>
      <c r="D551" s="2"/>
      <c r="E551" s="2"/>
      <c r="F551" s="22"/>
      <c r="H551" s="12"/>
      <c r="K551" s="12"/>
    </row>
    <row r="552" customFormat="false" ht="15" hidden="false" customHeight="false" outlineLevel="0" collapsed="false">
      <c r="C552" s="2"/>
      <c r="D552" s="2"/>
      <c r="E552" s="2"/>
      <c r="F552" s="22"/>
      <c r="H552" s="12"/>
      <c r="K552" s="12"/>
    </row>
    <row r="553" customFormat="false" ht="15" hidden="false" customHeight="false" outlineLevel="0" collapsed="false">
      <c r="C553" s="2"/>
      <c r="D553" s="2"/>
      <c r="E553" s="2"/>
      <c r="F553" s="22"/>
      <c r="H553" s="12"/>
      <c r="K553" s="12"/>
    </row>
    <row r="554" customFormat="false" ht="15" hidden="false" customHeight="false" outlineLevel="0" collapsed="false">
      <c r="C554" s="2"/>
      <c r="D554" s="2"/>
      <c r="E554" s="2"/>
      <c r="F554" s="22"/>
      <c r="H554" s="12"/>
      <c r="K554" s="12"/>
    </row>
    <row r="555" customFormat="false" ht="15" hidden="false" customHeight="false" outlineLevel="0" collapsed="false">
      <c r="C555" s="2"/>
      <c r="D555" s="2"/>
      <c r="E555" s="2"/>
      <c r="F555" s="22"/>
      <c r="H555" s="12"/>
      <c r="K555" s="12"/>
    </row>
    <row r="556" customFormat="false" ht="15" hidden="false" customHeight="false" outlineLevel="0" collapsed="false">
      <c r="C556" s="2"/>
      <c r="D556" s="2"/>
      <c r="E556" s="2"/>
      <c r="F556" s="22"/>
      <c r="H556" s="12"/>
      <c r="K556" s="12"/>
    </row>
    <row r="557" customFormat="false" ht="15" hidden="false" customHeight="false" outlineLevel="0" collapsed="false">
      <c r="C557" s="2"/>
      <c r="D557" s="2"/>
      <c r="E557" s="2"/>
      <c r="F557" s="22"/>
      <c r="H557" s="12"/>
      <c r="K557" s="12"/>
    </row>
    <row r="558" customFormat="false" ht="15" hidden="false" customHeight="false" outlineLevel="0" collapsed="false">
      <c r="C558" s="2"/>
      <c r="D558" s="2"/>
      <c r="E558" s="2"/>
      <c r="F558" s="22"/>
      <c r="H558" s="12"/>
      <c r="K558" s="12"/>
    </row>
    <row r="559" customFormat="false" ht="15" hidden="false" customHeight="false" outlineLevel="0" collapsed="false">
      <c r="C559" s="2"/>
      <c r="D559" s="2"/>
      <c r="E559" s="2"/>
      <c r="F559" s="22"/>
      <c r="H559" s="12"/>
      <c r="K559" s="12"/>
    </row>
    <row r="560" customFormat="false" ht="15" hidden="false" customHeight="false" outlineLevel="0" collapsed="false">
      <c r="C560" s="2"/>
      <c r="D560" s="2"/>
      <c r="E560" s="2"/>
      <c r="F560" s="22"/>
      <c r="H560" s="12"/>
      <c r="K560" s="12"/>
    </row>
    <row r="561" customFormat="false" ht="15" hidden="false" customHeight="false" outlineLevel="0" collapsed="false">
      <c r="C561" s="2"/>
      <c r="D561" s="2"/>
      <c r="E561" s="2"/>
      <c r="F561" s="22"/>
      <c r="H561" s="12"/>
      <c r="K561" s="12"/>
    </row>
    <row r="562" customFormat="false" ht="15" hidden="false" customHeight="false" outlineLevel="0" collapsed="false">
      <c r="C562" s="2"/>
      <c r="D562" s="2"/>
      <c r="E562" s="2"/>
      <c r="F562" s="22"/>
      <c r="H562" s="12"/>
      <c r="K562" s="12"/>
    </row>
    <row r="563" customFormat="false" ht="15" hidden="false" customHeight="false" outlineLevel="0" collapsed="false">
      <c r="C563" s="2"/>
      <c r="D563" s="2"/>
      <c r="E563" s="2"/>
      <c r="F563" s="22"/>
      <c r="H563" s="12"/>
      <c r="K563" s="12"/>
    </row>
    <row r="564" customFormat="false" ht="15" hidden="false" customHeight="false" outlineLevel="0" collapsed="false">
      <c r="C564" s="2"/>
      <c r="D564" s="2"/>
      <c r="E564" s="2"/>
      <c r="F564" s="22"/>
      <c r="H564" s="12"/>
      <c r="K564" s="12"/>
    </row>
    <row r="565" customFormat="false" ht="15" hidden="false" customHeight="false" outlineLevel="0" collapsed="false">
      <c r="C565" s="2"/>
      <c r="D565" s="2"/>
      <c r="E565" s="2"/>
      <c r="F565" s="22"/>
      <c r="H565" s="12"/>
      <c r="K565" s="12"/>
    </row>
    <row r="566" customFormat="false" ht="15" hidden="false" customHeight="false" outlineLevel="0" collapsed="false">
      <c r="C566" s="2"/>
      <c r="D566" s="2"/>
      <c r="E566" s="2"/>
      <c r="F566" s="22"/>
      <c r="H566" s="12"/>
      <c r="K566" s="12"/>
    </row>
    <row r="567" customFormat="false" ht="15" hidden="false" customHeight="false" outlineLevel="0" collapsed="false">
      <c r="C567" s="2"/>
      <c r="D567" s="2"/>
      <c r="E567" s="2"/>
      <c r="F567" s="22"/>
      <c r="H567" s="12"/>
      <c r="K567" s="12"/>
    </row>
    <row r="568" customFormat="false" ht="15" hidden="false" customHeight="false" outlineLevel="0" collapsed="false">
      <c r="C568" s="2"/>
      <c r="D568" s="2"/>
      <c r="E568" s="2"/>
      <c r="F568" s="22"/>
      <c r="H568" s="12"/>
      <c r="K568" s="12"/>
    </row>
    <row r="569" customFormat="false" ht="15" hidden="false" customHeight="false" outlineLevel="0" collapsed="false">
      <c r="C569" s="2"/>
      <c r="D569" s="2"/>
      <c r="E569" s="2"/>
      <c r="F569" s="22"/>
      <c r="H569" s="12"/>
      <c r="K569" s="12"/>
    </row>
    <row r="570" customFormat="false" ht="15" hidden="false" customHeight="false" outlineLevel="0" collapsed="false">
      <c r="C570" s="2"/>
      <c r="D570" s="2"/>
      <c r="E570" s="2"/>
      <c r="F570" s="22"/>
      <c r="H570" s="12"/>
      <c r="K570" s="12"/>
    </row>
    <row r="571" customFormat="false" ht="15" hidden="false" customHeight="false" outlineLevel="0" collapsed="false">
      <c r="C571" s="2"/>
      <c r="D571" s="2"/>
      <c r="E571" s="2"/>
      <c r="F571" s="22"/>
      <c r="H571" s="12"/>
      <c r="K571" s="12"/>
    </row>
    <row r="572" customFormat="false" ht="15" hidden="false" customHeight="false" outlineLevel="0" collapsed="false">
      <c r="C572" s="2"/>
      <c r="D572" s="2"/>
      <c r="E572" s="2"/>
      <c r="F572" s="22"/>
      <c r="H572" s="12"/>
      <c r="K572" s="12"/>
    </row>
    <row r="573" customFormat="false" ht="15" hidden="false" customHeight="false" outlineLevel="0" collapsed="false">
      <c r="C573" s="2"/>
      <c r="D573" s="2"/>
      <c r="E573" s="2"/>
      <c r="F573" s="22"/>
      <c r="H573" s="12"/>
      <c r="K573" s="12"/>
    </row>
    <row r="574" customFormat="false" ht="15" hidden="false" customHeight="false" outlineLevel="0" collapsed="false">
      <c r="C574" s="2"/>
      <c r="D574" s="2"/>
      <c r="E574" s="2"/>
      <c r="F574" s="22"/>
      <c r="H574" s="12"/>
      <c r="K574" s="12"/>
    </row>
    <row r="575" customFormat="false" ht="15" hidden="false" customHeight="false" outlineLevel="0" collapsed="false">
      <c r="C575" s="2"/>
      <c r="D575" s="2"/>
      <c r="E575" s="2"/>
      <c r="F575" s="22"/>
      <c r="H575" s="12"/>
      <c r="K575" s="12"/>
    </row>
    <row r="576" customFormat="false" ht="15" hidden="false" customHeight="false" outlineLevel="0" collapsed="false">
      <c r="C576" s="2"/>
      <c r="D576" s="2"/>
      <c r="E576" s="2"/>
      <c r="F576" s="22"/>
      <c r="H576" s="12"/>
      <c r="K576" s="12"/>
    </row>
    <row r="577" customFormat="false" ht="15" hidden="false" customHeight="false" outlineLevel="0" collapsed="false">
      <c r="C577" s="2"/>
      <c r="D577" s="2"/>
      <c r="E577" s="2"/>
      <c r="F577" s="22"/>
      <c r="H577" s="12"/>
      <c r="K577" s="12"/>
    </row>
    <row r="578" customFormat="false" ht="15" hidden="false" customHeight="false" outlineLevel="0" collapsed="false">
      <c r="C578" s="2"/>
      <c r="D578" s="2"/>
      <c r="E578" s="2"/>
      <c r="F578" s="22"/>
      <c r="H578" s="12"/>
      <c r="K578" s="12"/>
    </row>
    <row r="579" customFormat="false" ht="15" hidden="false" customHeight="false" outlineLevel="0" collapsed="false">
      <c r="C579" s="2"/>
      <c r="D579" s="2"/>
      <c r="E579" s="2"/>
      <c r="F579" s="22"/>
      <c r="H579" s="12"/>
      <c r="K579" s="12"/>
    </row>
    <row r="580" customFormat="false" ht="15" hidden="false" customHeight="false" outlineLevel="0" collapsed="false">
      <c r="C580" s="2"/>
      <c r="D580" s="2"/>
      <c r="E580" s="2"/>
      <c r="F580" s="22"/>
      <c r="H580" s="12"/>
      <c r="K580" s="12"/>
    </row>
    <row r="581" customFormat="false" ht="15" hidden="false" customHeight="false" outlineLevel="0" collapsed="false">
      <c r="C581" s="2"/>
      <c r="D581" s="2"/>
      <c r="E581" s="2"/>
      <c r="F581" s="22"/>
      <c r="H581" s="12"/>
      <c r="K581" s="12"/>
    </row>
    <row r="582" customFormat="false" ht="15" hidden="false" customHeight="false" outlineLevel="0" collapsed="false">
      <c r="C582" s="2"/>
      <c r="D582" s="2"/>
      <c r="E582" s="2"/>
      <c r="F582" s="22"/>
      <c r="H582" s="12"/>
      <c r="K582" s="12"/>
    </row>
    <row r="583" customFormat="false" ht="15" hidden="false" customHeight="false" outlineLevel="0" collapsed="false">
      <c r="C583" s="2"/>
      <c r="D583" s="2"/>
      <c r="E583" s="2"/>
      <c r="F583" s="22"/>
      <c r="H583" s="12"/>
      <c r="K583" s="12"/>
    </row>
    <row r="584" customFormat="false" ht="15" hidden="false" customHeight="false" outlineLevel="0" collapsed="false">
      <c r="C584" s="2"/>
      <c r="D584" s="2"/>
      <c r="E584" s="2"/>
      <c r="F584" s="22"/>
      <c r="H584" s="12"/>
      <c r="K584" s="12"/>
    </row>
    <row r="585" customFormat="false" ht="15" hidden="false" customHeight="false" outlineLevel="0" collapsed="false">
      <c r="C585" s="2"/>
      <c r="D585" s="2"/>
      <c r="E585" s="2"/>
      <c r="F585" s="22"/>
      <c r="H585" s="12"/>
      <c r="K585" s="12"/>
    </row>
    <row r="586" customFormat="false" ht="15" hidden="false" customHeight="false" outlineLevel="0" collapsed="false">
      <c r="C586" s="2"/>
      <c r="D586" s="2"/>
      <c r="E586" s="2"/>
      <c r="F586" s="22"/>
      <c r="H586" s="12"/>
      <c r="K586" s="12"/>
    </row>
    <row r="587" customFormat="false" ht="15" hidden="false" customHeight="false" outlineLevel="0" collapsed="false">
      <c r="C587" s="2"/>
      <c r="D587" s="2"/>
      <c r="E587" s="2"/>
      <c r="F587" s="22"/>
      <c r="H587" s="12"/>
      <c r="K587" s="12"/>
    </row>
    <row r="588" customFormat="false" ht="15" hidden="false" customHeight="false" outlineLevel="0" collapsed="false">
      <c r="C588" s="2"/>
      <c r="D588" s="2"/>
      <c r="E588" s="2"/>
      <c r="F588" s="22"/>
      <c r="H588" s="12"/>
      <c r="K588" s="12"/>
    </row>
    <row r="589" customFormat="false" ht="15" hidden="false" customHeight="false" outlineLevel="0" collapsed="false">
      <c r="C589" s="2"/>
      <c r="D589" s="2"/>
      <c r="E589" s="2"/>
      <c r="F589" s="22"/>
      <c r="H589" s="12"/>
      <c r="K589" s="12"/>
    </row>
    <row r="590" customFormat="false" ht="15" hidden="false" customHeight="false" outlineLevel="0" collapsed="false">
      <c r="C590" s="2"/>
      <c r="D590" s="2"/>
      <c r="E590" s="2"/>
      <c r="F590" s="22"/>
      <c r="H590" s="12"/>
      <c r="K590" s="12"/>
    </row>
    <row r="591" customFormat="false" ht="15" hidden="false" customHeight="false" outlineLevel="0" collapsed="false">
      <c r="C591" s="2"/>
      <c r="D591" s="2"/>
      <c r="E591" s="2"/>
      <c r="F591" s="22"/>
      <c r="H591" s="12"/>
      <c r="K591" s="12"/>
    </row>
    <row r="592" customFormat="false" ht="15" hidden="false" customHeight="false" outlineLevel="0" collapsed="false">
      <c r="C592" s="2"/>
      <c r="D592" s="2"/>
      <c r="E592" s="2"/>
      <c r="F592" s="22"/>
      <c r="H592" s="12"/>
      <c r="K592" s="12"/>
    </row>
    <row r="593" customFormat="false" ht="15" hidden="false" customHeight="false" outlineLevel="0" collapsed="false">
      <c r="C593" s="2"/>
      <c r="D593" s="2"/>
      <c r="E593" s="2"/>
      <c r="F593" s="22"/>
      <c r="H593" s="12"/>
      <c r="K593" s="12"/>
    </row>
    <row r="594" customFormat="false" ht="15" hidden="false" customHeight="false" outlineLevel="0" collapsed="false">
      <c r="C594" s="2"/>
      <c r="D594" s="2"/>
      <c r="E594" s="2"/>
      <c r="F594" s="22"/>
      <c r="H594" s="12"/>
      <c r="K594" s="12"/>
    </row>
    <row r="595" customFormat="false" ht="15" hidden="false" customHeight="false" outlineLevel="0" collapsed="false">
      <c r="C595" s="2"/>
      <c r="D595" s="2"/>
      <c r="E595" s="2"/>
      <c r="F595" s="22"/>
      <c r="H595" s="12"/>
      <c r="K595" s="12"/>
    </row>
    <row r="596" customFormat="false" ht="15" hidden="false" customHeight="false" outlineLevel="0" collapsed="false">
      <c r="C596" s="2"/>
      <c r="D596" s="2"/>
      <c r="E596" s="2"/>
      <c r="F596" s="22"/>
      <c r="H596" s="12"/>
      <c r="K596" s="12"/>
    </row>
    <row r="597" customFormat="false" ht="15" hidden="false" customHeight="false" outlineLevel="0" collapsed="false">
      <c r="C597" s="2"/>
      <c r="D597" s="2"/>
      <c r="E597" s="2"/>
      <c r="F597" s="22"/>
      <c r="H597" s="12"/>
      <c r="K597" s="12"/>
    </row>
    <row r="598" customFormat="false" ht="15" hidden="false" customHeight="false" outlineLevel="0" collapsed="false">
      <c r="C598" s="2"/>
      <c r="D598" s="2"/>
      <c r="E598" s="2"/>
      <c r="F598" s="22"/>
      <c r="H598" s="12"/>
      <c r="K598" s="12"/>
    </row>
    <row r="599" customFormat="false" ht="15" hidden="false" customHeight="false" outlineLevel="0" collapsed="false">
      <c r="C599" s="2"/>
      <c r="D599" s="2"/>
      <c r="E599" s="2"/>
      <c r="F599" s="22"/>
      <c r="H599" s="12"/>
      <c r="K599" s="12"/>
    </row>
    <row r="600" customFormat="false" ht="15" hidden="false" customHeight="false" outlineLevel="0" collapsed="false">
      <c r="C600" s="2"/>
      <c r="D600" s="2"/>
      <c r="E600" s="2"/>
      <c r="F600" s="22"/>
      <c r="H600" s="12"/>
      <c r="K600" s="12"/>
    </row>
    <row r="601" customFormat="false" ht="15" hidden="false" customHeight="false" outlineLevel="0" collapsed="false">
      <c r="C601" s="2"/>
      <c r="D601" s="2"/>
      <c r="E601" s="2"/>
      <c r="F601" s="22"/>
      <c r="H601" s="12"/>
      <c r="K601" s="12"/>
    </row>
    <row r="602" customFormat="false" ht="15" hidden="false" customHeight="false" outlineLevel="0" collapsed="false">
      <c r="C602" s="2"/>
      <c r="D602" s="2"/>
      <c r="E602" s="2"/>
      <c r="F602" s="22"/>
      <c r="H602" s="12"/>
      <c r="K602" s="12"/>
    </row>
    <row r="603" customFormat="false" ht="15" hidden="false" customHeight="false" outlineLevel="0" collapsed="false">
      <c r="C603" s="2"/>
      <c r="D603" s="2"/>
      <c r="E603" s="2"/>
      <c r="F603" s="22"/>
      <c r="H603" s="12"/>
      <c r="K603" s="12"/>
    </row>
    <row r="604" customFormat="false" ht="15" hidden="false" customHeight="false" outlineLevel="0" collapsed="false">
      <c r="C604" s="2"/>
      <c r="D604" s="2"/>
      <c r="E604" s="2"/>
      <c r="F604" s="22"/>
      <c r="H604" s="12"/>
      <c r="K604" s="12"/>
    </row>
    <row r="605" customFormat="false" ht="15" hidden="false" customHeight="false" outlineLevel="0" collapsed="false">
      <c r="C605" s="2"/>
      <c r="D605" s="2"/>
      <c r="E605" s="2"/>
      <c r="F605" s="22"/>
      <c r="H605" s="12"/>
      <c r="K605" s="12"/>
    </row>
    <row r="606" customFormat="false" ht="15" hidden="false" customHeight="false" outlineLevel="0" collapsed="false">
      <c r="C606" s="2"/>
      <c r="D606" s="2"/>
      <c r="E606" s="2"/>
      <c r="F606" s="22"/>
      <c r="H606" s="12"/>
      <c r="K606" s="12"/>
    </row>
    <row r="607" customFormat="false" ht="15" hidden="false" customHeight="false" outlineLevel="0" collapsed="false">
      <c r="C607" s="2"/>
      <c r="D607" s="2"/>
      <c r="E607" s="2"/>
      <c r="F607" s="22"/>
      <c r="H607" s="12"/>
      <c r="K607" s="12"/>
    </row>
    <row r="608" customFormat="false" ht="15" hidden="false" customHeight="false" outlineLevel="0" collapsed="false">
      <c r="C608" s="2"/>
      <c r="D608" s="2"/>
      <c r="E608" s="2"/>
      <c r="F608" s="22"/>
      <c r="H608" s="12"/>
      <c r="K608" s="12"/>
    </row>
    <row r="609" customFormat="false" ht="15" hidden="false" customHeight="false" outlineLevel="0" collapsed="false">
      <c r="C609" s="2"/>
      <c r="D609" s="2"/>
      <c r="E609" s="2"/>
      <c r="F609" s="22"/>
      <c r="H609" s="12"/>
      <c r="K609" s="12"/>
    </row>
    <row r="610" customFormat="false" ht="15" hidden="false" customHeight="false" outlineLevel="0" collapsed="false">
      <c r="C610" s="2"/>
      <c r="D610" s="2"/>
      <c r="E610" s="2"/>
      <c r="F610" s="22"/>
      <c r="H610" s="12"/>
      <c r="K610" s="12"/>
    </row>
    <row r="611" customFormat="false" ht="15" hidden="false" customHeight="false" outlineLevel="0" collapsed="false">
      <c r="C611" s="2"/>
      <c r="D611" s="2"/>
      <c r="E611" s="2"/>
      <c r="F611" s="22"/>
      <c r="H611" s="12"/>
      <c r="K611" s="12"/>
    </row>
    <row r="612" customFormat="false" ht="15" hidden="false" customHeight="false" outlineLevel="0" collapsed="false">
      <c r="C612" s="2"/>
      <c r="D612" s="2"/>
      <c r="E612" s="2"/>
      <c r="F612" s="22"/>
      <c r="H612" s="12"/>
      <c r="K612" s="12"/>
    </row>
    <row r="613" customFormat="false" ht="15" hidden="false" customHeight="false" outlineLevel="0" collapsed="false">
      <c r="C613" s="2"/>
      <c r="D613" s="2"/>
      <c r="E613" s="2"/>
      <c r="F613" s="22"/>
      <c r="H613" s="12"/>
      <c r="K613" s="12"/>
    </row>
    <row r="614" customFormat="false" ht="15" hidden="false" customHeight="false" outlineLevel="0" collapsed="false">
      <c r="C614" s="2"/>
      <c r="D614" s="2"/>
      <c r="E614" s="2"/>
      <c r="F614" s="22"/>
      <c r="H614" s="12"/>
      <c r="K614" s="12"/>
    </row>
    <row r="615" customFormat="false" ht="15" hidden="false" customHeight="false" outlineLevel="0" collapsed="false">
      <c r="C615" s="2"/>
      <c r="D615" s="2"/>
      <c r="E615" s="2"/>
      <c r="F615" s="22"/>
      <c r="H615" s="12"/>
      <c r="K615" s="12"/>
    </row>
    <row r="616" customFormat="false" ht="15" hidden="false" customHeight="false" outlineLevel="0" collapsed="false">
      <c r="C616" s="2"/>
      <c r="D616" s="2"/>
      <c r="E616" s="2"/>
      <c r="F616" s="22"/>
      <c r="H616" s="12"/>
      <c r="K616" s="12"/>
    </row>
    <row r="617" customFormat="false" ht="15" hidden="false" customHeight="false" outlineLevel="0" collapsed="false">
      <c r="C617" s="2"/>
      <c r="D617" s="2"/>
      <c r="E617" s="2"/>
      <c r="F617" s="22"/>
      <c r="H617" s="12"/>
      <c r="K617" s="12"/>
    </row>
    <row r="618" customFormat="false" ht="15" hidden="false" customHeight="false" outlineLevel="0" collapsed="false">
      <c r="C618" s="2"/>
      <c r="D618" s="2"/>
      <c r="E618" s="2"/>
      <c r="F618" s="22"/>
      <c r="H618" s="12"/>
      <c r="K618" s="12"/>
    </row>
    <row r="619" customFormat="false" ht="15" hidden="false" customHeight="false" outlineLevel="0" collapsed="false">
      <c r="C619" s="2"/>
      <c r="D619" s="2"/>
      <c r="E619" s="2"/>
      <c r="F619" s="22"/>
      <c r="H619" s="12"/>
      <c r="K619" s="12"/>
    </row>
    <row r="620" customFormat="false" ht="15" hidden="false" customHeight="false" outlineLevel="0" collapsed="false">
      <c r="C620" s="2"/>
      <c r="D620" s="2"/>
      <c r="E620" s="2"/>
      <c r="F620" s="22"/>
      <c r="H620" s="12"/>
      <c r="K620" s="12"/>
    </row>
    <row r="621" customFormat="false" ht="15" hidden="false" customHeight="false" outlineLevel="0" collapsed="false">
      <c r="C621" s="2"/>
      <c r="D621" s="2"/>
      <c r="E621" s="2"/>
      <c r="F621" s="22"/>
      <c r="H621" s="12"/>
      <c r="K621" s="12"/>
    </row>
    <row r="622" customFormat="false" ht="15" hidden="false" customHeight="false" outlineLevel="0" collapsed="false">
      <c r="C622" s="2"/>
      <c r="D622" s="2"/>
      <c r="E622" s="2"/>
      <c r="F622" s="22"/>
      <c r="H622" s="12"/>
      <c r="K622" s="12"/>
    </row>
    <row r="623" customFormat="false" ht="15" hidden="false" customHeight="false" outlineLevel="0" collapsed="false">
      <c r="C623" s="2"/>
      <c r="D623" s="2"/>
      <c r="E623" s="2"/>
      <c r="F623" s="22"/>
      <c r="H623" s="12"/>
      <c r="K623" s="12"/>
    </row>
    <row r="624" customFormat="false" ht="15" hidden="false" customHeight="false" outlineLevel="0" collapsed="false">
      <c r="C624" s="2"/>
      <c r="D624" s="2"/>
      <c r="E624" s="2"/>
      <c r="F624" s="22"/>
      <c r="H624" s="12"/>
      <c r="K624" s="12"/>
    </row>
    <row r="625" customFormat="false" ht="15" hidden="false" customHeight="false" outlineLevel="0" collapsed="false">
      <c r="C625" s="2"/>
      <c r="D625" s="2"/>
      <c r="E625" s="2"/>
      <c r="F625" s="22"/>
      <c r="H625" s="12"/>
      <c r="K625" s="12"/>
    </row>
    <row r="626" customFormat="false" ht="15" hidden="false" customHeight="false" outlineLevel="0" collapsed="false">
      <c r="C626" s="2"/>
      <c r="D626" s="2"/>
      <c r="E626" s="2"/>
      <c r="F626" s="22"/>
      <c r="H626" s="12"/>
      <c r="K626" s="12"/>
    </row>
    <row r="627" customFormat="false" ht="15" hidden="false" customHeight="false" outlineLevel="0" collapsed="false">
      <c r="C627" s="2"/>
      <c r="D627" s="2"/>
      <c r="E627" s="2"/>
      <c r="F627" s="22"/>
      <c r="H627" s="12"/>
      <c r="K627" s="12"/>
    </row>
    <row r="628" customFormat="false" ht="15" hidden="false" customHeight="false" outlineLevel="0" collapsed="false">
      <c r="C628" s="2"/>
      <c r="D628" s="2"/>
      <c r="E628" s="2"/>
      <c r="F628" s="22"/>
      <c r="H628" s="12"/>
      <c r="K628" s="12"/>
    </row>
    <row r="629" customFormat="false" ht="15" hidden="false" customHeight="false" outlineLevel="0" collapsed="false">
      <c r="C629" s="2"/>
      <c r="D629" s="2"/>
      <c r="E629" s="2"/>
      <c r="F629" s="22"/>
      <c r="H629" s="12"/>
      <c r="K629" s="12"/>
    </row>
    <row r="630" customFormat="false" ht="15" hidden="false" customHeight="false" outlineLevel="0" collapsed="false">
      <c r="C630" s="2"/>
      <c r="D630" s="2"/>
      <c r="E630" s="2"/>
      <c r="F630" s="22"/>
      <c r="H630" s="12"/>
      <c r="K630" s="12"/>
    </row>
    <row r="631" customFormat="false" ht="15" hidden="false" customHeight="false" outlineLevel="0" collapsed="false">
      <c r="C631" s="2"/>
      <c r="D631" s="2"/>
      <c r="E631" s="2"/>
      <c r="F631" s="22"/>
      <c r="H631" s="12"/>
      <c r="K631" s="12"/>
    </row>
    <row r="632" customFormat="false" ht="15" hidden="false" customHeight="false" outlineLevel="0" collapsed="false">
      <c r="C632" s="2"/>
      <c r="D632" s="2"/>
      <c r="E632" s="2"/>
      <c r="F632" s="22"/>
      <c r="H632" s="12"/>
      <c r="K632" s="12"/>
    </row>
    <row r="633" customFormat="false" ht="15" hidden="false" customHeight="false" outlineLevel="0" collapsed="false">
      <c r="C633" s="2"/>
      <c r="D633" s="2"/>
      <c r="E633" s="2"/>
      <c r="F633" s="22"/>
      <c r="H633" s="12"/>
      <c r="K633" s="12"/>
    </row>
    <row r="634" customFormat="false" ht="15" hidden="false" customHeight="false" outlineLevel="0" collapsed="false">
      <c r="C634" s="2"/>
      <c r="D634" s="2"/>
      <c r="E634" s="2"/>
      <c r="F634" s="22"/>
      <c r="H634" s="12"/>
      <c r="K634" s="12"/>
    </row>
    <row r="635" customFormat="false" ht="15" hidden="false" customHeight="false" outlineLevel="0" collapsed="false">
      <c r="C635" s="2"/>
      <c r="D635" s="2"/>
      <c r="E635" s="2"/>
      <c r="F635" s="22"/>
      <c r="H635" s="12"/>
      <c r="K635" s="12"/>
    </row>
    <row r="636" customFormat="false" ht="15" hidden="false" customHeight="false" outlineLevel="0" collapsed="false">
      <c r="C636" s="2"/>
      <c r="D636" s="2"/>
      <c r="E636" s="2"/>
      <c r="F636" s="22"/>
      <c r="H636" s="12"/>
      <c r="K636" s="12"/>
    </row>
    <row r="637" customFormat="false" ht="15" hidden="false" customHeight="false" outlineLevel="0" collapsed="false">
      <c r="C637" s="2"/>
      <c r="D637" s="2"/>
      <c r="E637" s="2"/>
      <c r="F637" s="22"/>
      <c r="H637" s="12"/>
      <c r="K637" s="12"/>
    </row>
    <row r="638" customFormat="false" ht="15" hidden="false" customHeight="false" outlineLevel="0" collapsed="false">
      <c r="C638" s="2"/>
      <c r="D638" s="2"/>
      <c r="E638" s="2"/>
      <c r="F638" s="22"/>
      <c r="H638" s="12"/>
      <c r="K638" s="12"/>
    </row>
    <row r="639" customFormat="false" ht="15" hidden="false" customHeight="false" outlineLevel="0" collapsed="false">
      <c r="C639" s="2"/>
      <c r="D639" s="2"/>
      <c r="E639" s="2"/>
      <c r="F639" s="22"/>
      <c r="H639" s="12"/>
      <c r="K639" s="12"/>
    </row>
    <row r="640" customFormat="false" ht="15" hidden="false" customHeight="false" outlineLevel="0" collapsed="false">
      <c r="C640" s="2"/>
      <c r="D640" s="2"/>
      <c r="E640" s="2"/>
      <c r="F640" s="22"/>
      <c r="H640" s="12"/>
      <c r="K640" s="12"/>
    </row>
    <row r="641" customFormat="false" ht="15" hidden="false" customHeight="false" outlineLevel="0" collapsed="false">
      <c r="C641" s="2"/>
      <c r="D641" s="2"/>
      <c r="E641" s="2"/>
      <c r="F641" s="22"/>
      <c r="H641" s="12"/>
      <c r="K641" s="12"/>
    </row>
    <row r="642" customFormat="false" ht="15" hidden="false" customHeight="false" outlineLevel="0" collapsed="false">
      <c r="C642" s="2"/>
      <c r="D642" s="2"/>
      <c r="E642" s="2"/>
      <c r="F642" s="22"/>
      <c r="H642" s="12"/>
      <c r="K642" s="12"/>
    </row>
    <row r="643" customFormat="false" ht="15" hidden="false" customHeight="false" outlineLevel="0" collapsed="false">
      <c r="C643" s="2"/>
      <c r="D643" s="2"/>
      <c r="E643" s="2"/>
      <c r="F643" s="22"/>
      <c r="H643" s="12"/>
      <c r="K643" s="12"/>
    </row>
    <row r="644" customFormat="false" ht="15" hidden="false" customHeight="false" outlineLevel="0" collapsed="false">
      <c r="C644" s="2"/>
      <c r="D644" s="2"/>
      <c r="E644" s="2"/>
      <c r="F644" s="22"/>
      <c r="H644" s="12"/>
      <c r="K644" s="12"/>
    </row>
    <row r="645" customFormat="false" ht="15" hidden="false" customHeight="false" outlineLevel="0" collapsed="false">
      <c r="C645" s="2"/>
      <c r="D645" s="2"/>
      <c r="E645" s="2"/>
      <c r="F645" s="22"/>
      <c r="H645" s="12"/>
      <c r="K645" s="12"/>
    </row>
    <row r="646" customFormat="false" ht="15" hidden="false" customHeight="false" outlineLevel="0" collapsed="false">
      <c r="C646" s="2"/>
      <c r="D646" s="2"/>
      <c r="E646" s="2"/>
      <c r="F646" s="22"/>
      <c r="H646" s="12"/>
      <c r="K646" s="12"/>
    </row>
    <row r="647" customFormat="false" ht="15" hidden="false" customHeight="false" outlineLevel="0" collapsed="false">
      <c r="C647" s="2"/>
      <c r="D647" s="2"/>
      <c r="E647" s="2"/>
      <c r="F647" s="22"/>
      <c r="H647" s="12"/>
      <c r="K647" s="12"/>
    </row>
    <row r="648" customFormat="false" ht="15" hidden="false" customHeight="false" outlineLevel="0" collapsed="false">
      <c r="C648" s="2"/>
      <c r="D648" s="2"/>
      <c r="E648" s="2"/>
      <c r="F648" s="22"/>
      <c r="H648" s="12"/>
      <c r="K648" s="12"/>
    </row>
    <row r="649" customFormat="false" ht="15" hidden="false" customHeight="false" outlineLevel="0" collapsed="false">
      <c r="C649" s="2"/>
      <c r="D649" s="2"/>
      <c r="E649" s="2"/>
      <c r="F649" s="22"/>
      <c r="H649" s="12"/>
      <c r="K649" s="12"/>
    </row>
    <row r="650" customFormat="false" ht="15" hidden="false" customHeight="false" outlineLevel="0" collapsed="false">
      <c r="C650" s="2"/>
      <c r="D650" s="2"/>
      <c r="E650" s="2"/>
      <c r="F650" s="22"/>
      <c r="H650" s="12"/>
      <c r="K650" s="12"/>
    </row>
    <row r="651" customFormat="false" ht="15" hidden="false" customHeight="false" outlineLevel="0" collapsed="false">
      <c r="C651" s="2"/>
      <c r="D651" s="2"/>
      <c r="E651" s="2"/>
      <c r="F651" s="22"/>
      <c r="H651" s="12"/>
      <c r="K651" s="12"/>
    </row>
    <row r="652" customFormat="false" ht="15" hidden="false" customHeight="false" outlineLevel="0" collapsed="false">
      <c r="C652" s="2"/>
      <c r="D652" s="2"/>
      <c r="E652" s="2"/>
      <c r="F652" s="22"/>
      <c r="H652" s="12"/>
      <c r="K652" s="12"/>
    </row>
    <row r="653" customFormat="false" ht="15" hidden="false" customHeight="false" outlineLevel="0" collapsed="false">
      <c r="C653" s="2"/>
      <c r="D653" s="2"/>
      <c r="E653" s="2"/>
      <c r="F653" s="22"/>
      <c r="H653" s="12"/>
      <c r="K653" s="12"/>
    </row>
    <row r="654" customFormat="false" ht="15" hidden="false" customHeight="false" outlineLevel="0" collapsed="false">
      <c r="C654" s="2"/>
      <c r="D654" s="2"/>
      <c r="E654" s="2"/>
      <c r="F654" s="22"/>
      <c r="H654" s="12"/>
      <c r="K654" s="12"/>
    </row>
    <row r="655" customFormat="false" ht="15" hidden="false" customHeight="false" outlineLevel="0" collapsed="false">
      <c r="C655" s="2"/>
      <c r="D655" s="2"/>
      <c r="E655" s="2"/>
      <c r="F655" s="22"/>
      <c r="H655" s="12"/>
      <c r="K655" s="12"/>
    </row>
    <row r="656" customFormat="false" ht="15" hidden="false" customHeight="false" outlineLevel="0" collapsed="false">
      <c r="C656" s="2"/>
      <c r="D656" s="2"/>
      <c r="E656" s="2"/>
      <c r="F656" s="22"/>
      <c r="H656" s="12"/>
      <c r="K656" s="12"/>
    </row>
    <row r="657" customFormat="false" ht="15" hidden="false" customHeight="false" outlineLevel="0" collapsed="false">
      <c r="C657" s="2"/>
      <c r="D657" s="2"/>
      <c r="E657" s="2"/>
      <c r="F657" s="22"/>
      <c r="H657" s="12"/>
      <c r="K657" s="12"/>
    </row>
    <row r="658" customFormat="false" ht="15" hidden="false" customHeight="false" outlineLevel="0" collapsed="false">
      <c r="C658" s="2"/>
      <c r="D658" s="2"/>
      <c r="E658" s="2"/>
      <c r="F658" s="22"/>
      <c r="H658" s="12"/>
      <c r="K658" s="12"/>
    </row>
    <row r="659" customFormat="false" ht="15" hidden="false" customHeight="false" outlineLevel="0" collapsed="false">
      <c r="C659" s="2"/>
      <c r="D659" s="2"/>
      <c r="E659" s="2"/>
      <c r="F659" s="22"/>
      <c r="H659" s="12"/>
      <c r="K659" s="12"/>
    </row>
    <row r="660" customFormat="false" ht="15" hidden="false" customHeight="false" outlineLevel="0" collapsed="false">
      <c r="C660" s="2"/>
      <c r="D660" s="2"/>
      <c r="E660" s="2"/>
      <c r="F660" s="22"/>
      <c r="H660" s="12"/>
      <c r="K660" s="12"/>
    </row>
    <row r="661" customFormat="false" ht="15" hidden="false" customHeight="false" outlineLevel="0" collapsed="false">
      <c r="C661" s="2"/>
      <c r="D661" s="2"/>
      <c r="E661" s="2"/>
      <c r="F661" s="22"/>
      <c r="H661" s="12"/>
      <c r="K661" s="12"/>
    </row>
    <row r="662" customFormat="false" ht="15" hidden="false" customHeight="false" outlineLevel="0" collapsed="false">
      <c r="C662" s="2"/>
      <c r="D662" s="2"/>
      <c r="E662" s="2"/>
      <c r="F662" s="22"/>
      <c r="H662" s="12"/>
      <c r="K662" s="12"/>
    </row>
    <row r="663" customFormat="false" ht="15" hidden="false" customHeight="false" outlineLevel="0" collapsed="false">
      <c r="C663" s="2"/>
      <c r="D663" s="2"/>
      <c r="E663" s="2"/>
      <c r="F663" s="22"/>
      <c r="H663" s="12"/>
      <c r="K663" s="12"/>
    </row>
    <row r="664" customFormat="false" ht="15" hidden="false" customHeight="false" outlineLevel="0" collapsed="false">
      <c r="C664" s="2"/>
      <c r="D664" s="2"/>
      <c r="E664" s="2"/>
      <c r="F664" s="22"/>
      <c r="H664" s="12"/>
      <c r="K664" s="12"/>
    </row>
    <row r="665" customFormat="false" ht="15" hidden="false" customHeight="false" outlineLevel="0" collapsed="false">
      <c r="C665" s="2"/>
      <c r="D665" s="2"/>
      <c r="E665" s="2"/>
      <c r="F665" s="22"/>
      <c r="H665" s="12"/>
      <c r="K665" s="12"/>
    </row>
    <row r="666" customFormat="false" ht="15" hidden="false" customHeight="false" outlineLevel="0" collapsed="false">
      <c r="C666" s="2"/>
      <c r="D666" s="2"/>
      <c r="E666" s="2"/>
      <c r="F666" s="22"/>
      <c r="H666" s="12"/>
      <c r="K666" s="12"/>
    </row>
    <row r="667" customFormat="false" ht="15" hidden="false" customHeight="false" outlineLevel="0" collapsed="false">
      <c r="C667" s="2"/>
      <c r="D667" s="2"/>
      <c r="E667" s="2"/>
      <c r="F667" s="22"/>
      <c r="H667" s="12"/>
      <c r="K667" s="12"/>
    </row>
    <row r="668" customFormat="false" ht="15" hidden="false" customHeight="false" outlineLevel="0" collapsed="false">
      <c r="C668" s="2"/>
      <c r="D668" s="2"/>
      <c r="E668" s="2"/>
      <c r="F668" s="22"/>
      <c r="H668" s="12"/>
      <c r="K668" s="12"/>
    </row>
    <row r="669" customFormat="false" ht="15" hidden="false" customHeight="false" outlineLevel="0" collapsed="false">
      <c r="C669" s="2"/>
      <c r="D669" s="2"/>
      <c r="E669" s="2"/>
      <c r="F669" s="22"/>
      <c r="H669" s="12"/>
      <c r="K669" s="12"/>
    </row>
    <row r="670" customFormat="false" ht="15" hidden="false" customHeight="false" outlineLevel="0" collapsed="false">
      <c r="C670" s="2"/>
      <c r="D670" s="2"/>
      <c r="E670" s="2"/>
      <c r="F670" s="22"/>
      <c r="H670" s="12"/>
      <c r="K670" s="12"/>
    </row>
    <row r="671" customFormat="false" ht="15" hidden="false" customHeight="false" outlineLevel="0" collapsed="false">
      <c r="C671" s="2"/>
      <c r="D671" s="2"/>
      <c r="E671" s="2"/>
      <c r="F671" s="22"/>
      <c r="H671" s="12"/>
      <c r="K671" s="12"/>
    </row>
    <row r="672" customFormat="false" ht="15" hidden="false" customHeight="false" outlineLevel="0" collapsed="false">
      <c r="C672" s="2"/>
      <c r="D672" s="2"/>
      <c r="E672" s="2"/>
      <c r="F672" s="22"/>
      <c r="H672" s="12"/>
      <c r="K672" s="12"/>
    </row>
    <row r="673" customFormat="false" ht="15" hidden="false" customHeight="false" outlineLevel="0" collapsed="false">
      <c r="C673" s="2"/>
      <c r="D673" s="2"/>
      <c r="E673" s="2"/>
      <c r="F673" s="22"/>
      <c r="H673" s="12"/>
      <c r="K673" s="12"/>
    </row>
    <row r="674" customFormat="false" ht="15" hidden="false" customHeight="false" outlineLevel="0" collapsed="false">
      <c r="C674" s="2"/>
      <c r="D674" s="2"/>
      <c r="E674" s="2"/>
      <c r="F674" s="22"/>
      <c r="H674" s="12"/>
      <c r="K674" s="12"/>
    </row>
    <row r="675" customFormat="false" ht="15" hidden="false" customHeight="false" outlineLevel="0" collapsed="false">
      <c r="C675" s="2"/>
      <c r="D675" s="2"/>
      <c r="E675" s="2"/>
      <c r="F675" s="22"/>
      <c r="H675" s="12"/>
      <c r="K675" s="12"/>
    </row>
    <row r="676" customFormat="false" ht="15" hidden="false" customHeight="false" outlineLevel="0" collapsed="false">
      <c r="C676" s="2"/>
      <c r="D676" s="2"/>
      <c r="E676" s="2"/>
      <c r="F676" s="22"/>
      <c r="H676" s="12"/>
      <c r="K676" s="12"/>
    </row>
    <row r="677" customFormat="false" ht="15" hidden="false" customHeight="false" outlineLevel="0" collapsed="false">
      <c r="C677" s="2"/>
      <c r="D677" s="2"/>
      <c r="E677" s="2"/>
      <c r="F677" s="22"/>
      <c r="H677" s="12"/>
      <c r="K677" s="12"/>
    </row>
    <row r="678" customFormat="false" ht="15" hidden="false" customHeight="false" outlineLevel="0" collapsed="false">
      <c r="C678" s="2"/>
      <c r="D678" s="2"/>
      <c r="E678" s="2"/>
      <c r="F678" s="22"/>
      <c r="H678" s="12"/>
      <c r="K678" s="12"/>
    </row>
    <row r="679" customFormat="false" ht="15" hidden="false" customHeight="false" outlineLevel="0" collapsed="false">
      <c r="C679" s="2"/>
      <c r="D679" s="2"/>
      <c r="E679" s="2"/>
      <c r="F679" s="22"/>
      <c r="H679" s="12"/>
      <c r="K679" s="12"/>
    </row>
    <row r="680" customFormat="false" ht="15" hidden="false" customHeight="false" outlineLevel="0" collapsed="false">
      <c r="C680" s="2"/>
      <c r="D680" s="2"/>
      <c r="E680" s="2"/>
      <c r="F680" s="22"/>
      <c r="H680" s="12"/>
      <c r="K680" s="12"/>
    </row>
    <row r="681" customFormat="false" ht="15" hidden="false" customHeight="false" outlineLevel="0" collapsed="false">
      <c r="C681" s="2"/>
      <c r="D681" s="2"/>
      <c r="E681" s="2"/>
      <c r="F681" s="22"/>
      <c r="H681" s="12"/>
      <c r="K681" s="12"/>
    </row>
    <row r="682" customFormat="false" ht="15" hidden="false" customHeight="false" outlineLevel="0" collapsed="false">
      <c r="C682" s="2"/>
      <c r="D682" s="2"/>
      <c r="E682" s="2"/>
      <c r="F682" s="22"/>
      <c r="H682" s="12"/>
      <c r="K682" s="12"/>
    </row>
    <row r="683" customFormat="false" ht="15" hidden="false" customHeight="false" outlineLevel="0" collapsed="false">
      <c r="C683" s="2"/>
      <c r="D683" s="2"/>
      <c r="E683" s="2"/>
      <c r="F683" s="22"/>
      <c r="H683" s="12"/>
      <c r="K683" s="12"/>
    </row>
    <row r="684" customFormat="false" ht="15" hidden="false" customHeight="false" outlineLevel="0" collapsed="false">
      <c r="C684" s="2"/>
      <c r="D684" s="2"/>
      <c r="E684" s="2"/>
      <c r="F684" s="22"/>
      <c r="H684" s="12"/>
      <c r="K684" s="12"/>
    </row>
    <row r="685" customFormat="false" ht="15" hidden="false" customHeight="false" outlineLevel="0" collapsed="false">
      <c r="C685" s="2"/>
      <c r="D685" s="2"/>
      <c r="E685" s="2"/>
      <c r="F685" s="22"/>
      <c r="H685" s="12"/>
      <c r="K685" s="12"/>
    </row>
    <row r="686" customFormat="false" ht="15" hidden="false" customHeight="false" outlineLevel="0" collapsed="false">
      <c r="C686" s="2"/>
      <c r="D686" s="2"/>
      <c r="E686" s="2"/>
      <c r="F686" s="22"/>
      <c r="H686" s="12"/>
      <c r="K686" s="12"/>
    </row>
    <row r="687" customFormat="false" ht="15" hidden="false" customHeight="false" outlineLevel="0" collapsed="false">
      <c r="C687" s="2"/>
      <c r="D687" s="2"/>
      <c r="E687" s="2"/>
      <c r="F687" s="22"/>
      <c r="H687" s="12"/>
      <c r="K687" s="12"/>
    </row>
    <row r="688" customFormat="false" ht="15" hidden="false" customHeight="false" outlineLevel="0" collapsed="false">
      <c r="C688" s="2"/>
      <c r="D688" s="2"/>
      <c r="E688" s="2"/>
      <c r="F688" s="22"/>
      <c r="H688" s="12"/>
      <c r="K688" s="12"/>
    </row>
    <row r="689" customFormat="false" ht="15" hidden="false" customHeight="false" outlineLevel="0" collapsed="false">
      <c r="C689" s="2"/>
      <c r="D689" s="2"/>
      <c r="E689" s="2"/>
      <c r="F689" s="22"/>
      <c r="H689" s="12"/>
      <c r="K689" s="12"/>
    </row>
    <row r="690" customFormat="false" ht="15" hidden="false" customHeight="false" outlineLevel="0" collapsed="false">
      <c r="C690" s="2"/>
      <c r="D690" s="2"/>
      <c r="E690" s="2"/>
      <c r="F690" s="22"/>
      <c r="H690" s="12"/>
      <c r="K690" s="12"/>
    </row>
    <row r="691" customFormat="false" ht="15" hidden="false" customHeight="false" outlineLevel="0" collapsed="false">
      <c r="C691" s="2"/>
      <c r="D691" s="2"/>
      <c r="E691" s="2"/>
      <c r="F691" s="22"/>
      <c r="H691" s="12"/>
      <c r="K691" s="12"/>
    </row>
    <row r="692" customFormat="false" ht="15" hidden="false" customHeight="false" outlineLevel="0" collapsed="false">
      <c r="C692" s="2"/>
      <c r="D692" s="2"/>
      <c r="E692" s="2"/>
      <c r="F692" s="22"/>
      <c r="H692" s="12"/>
      <c r="K692" s="12"/>
    </row>
    <row r="693" customFormat="false" ht="15" hidden="false" customHeight="false" outlineLevel="0" collapsed="false">
      <c r="C693" s="2"/>
      <c r="D693" s="2"/>
      <c r="E693" s="2"/>
      <c r="F693" s="22"/>
      <c r="H693" s="12"/>
      <c r="K693" s="12"/>
    </row>
    <row r="694" customFormat="false" ht="15" hidden="false" customHeight="false" outlineLevel="0" collapsed="false">
      <c r="C694" s="2"/>
      <c r="D694" s="2"/>
      <c r="E694" s="2"/>
      <c r="F694" s="22"/>
      <c r="H694" s="12"/>
      <c r="K694" s="12"/>
    </row>
    <row r="695" customFormat="false" ht="15" hidden="false" customHeight="false" outlineLevel="0" collapsed="false">
      <c r="C695" s="2"/>
      <c r="D695" s="2"/>
      <c r="E695" s="2"/>
      <c r="F695" s="22"/>
      <c r="H695" s="12"/>
      <c r="K695" s="12"/>
    </row>
    <row r="696" customFormat="false" ht="15" hidden="false" customHeight="false" outlineLevel="0" collapsed="false">
      <c r="C696" s="2"/>
      <c r="D696" s="2"/>
      <c r="E696" s="2"/>
      <c r="F696" s="22"/>
      <c r="H696" s="12"/>
      <c r="K696" s="12"/>
    </row>
    <row r="697" customFormat="false" ht="15" hidden="false" customHeight="false" outlineLevel="0" collapsed="false">
      <c r="C697" s="2"/>
      <c r="D697" s="2"/>
      <c r="E697" s="2"/>
      <c r="F697" s="22"/>
      <c r="H697" s="12"/>
      <c r="K697" s="12"/>
    </row>
    <row r="698" customFormat="false" ht="15" hidden="false" customHeight="false" outlineLevel="0" collapsed="false">
      <c r="C698" s="2"/>
      <c r="D698" s="2"/>
      <c r="E698" s="2"/>
      <c r="F698" s="22"/>
      <c r="H698" s="12"/>
      <c r="K698" s="12"/>
    </row>
    <row r="699" customFormat="false" ht="15" hidden="false" customHeight="false" outlineLevel="0" collapsed="false">
      <c r="C699" s="2"/>
      <c r="D699" s="2"/>
      <c r="E699" s="2"/>
      <c r="F699" s="22"/>
      <c r="H699" s="12"/>
      <c r="K699" s="12"/>
    </row>
    <row r="700" customFormat="false" ht="15" hidden="false" customHeight="false" outlineLevel="0" collapsed="false">
      <c r="C700" s="2"/>
      <c r="D700" s="2"/>
      <c r="E700" s="2"/>
      <c r="F700" s="22"/>
      <c r="H700" s="12"/>
      <c r="K700" s="12"/>
    </row>
    <row r="701" customFormat="false" ht="15" hidden="false" customHeight="false" outlineLevel="0" collapsed="false">
      <c r="C701" s="2"/>
      <c r="D701" s="2"/>
      <c r="E701" s="2"/>
      <c r="F701" s="22"/>
      <c r="H701" s="12"/>
      <c r="K701" s="12"/>
    </row>
    <row r="702" customFormat="false" ht="15" hidden="false" customHeight="false" outlineLevel="0" collapsed="false">
      <c r="C702" s="2"/>
      <c r="D702" s="2"/>
      <c r="E702" s="2"/>
      <c r="F702" s="22"/>
      <c r="H702" s="12"/>
      <c r="K702" s="12"/>
    </row>
    <row r="703" customFormat="false" ht="15" hidden="false" customHeight="false" outlineLevel="0" collapsed="false">
      <c r="C703" s="2"/>
      <c r="D703" s="2"/>
      <c r="E703" s="2"/>
      <c r="F703" s="22"/>
      <c r="H703" s="12"/>
      <c r="K703" s="12"/>
    </row>
    <row r="704" customFormat="false" ht="15" hidden="false" customHeight="false" outlineLevel="0" collapsed="false">
      <c r="C704" s="2"/>
      <c r="D704" s="2"/>
      <c r="E704" s="2"/>
      <c r="F704" s="22"/>
      <c r="H704" s="12"/>
      <c r="K704" s="12"/>
    </row>
    <row r="705" customFormat="false" ht="15" hidden="false" customHeight="false" outlineLevel="0" collapsed="false">
      <c r="C705" s="2"/>
      <c r="D705" s="2"/>
      <c r="E705" s="2"/>
      <c r="F705" s="22"/>
      <c r="H705" s="12"/>
      <c r="K705" s="12"/>
    </row>
    <row r="706" customFormat="false" ht="15" hidden="false" customHeight="false" outlineLevel="0" collapsed="false">
      <c r="C706" s="2"/>
      <c r="D706" s="2"/>
      <c r="E706" s="2"/>
      <c r="F706" s="22"/>
      <c r="H706" s="12"/>
      <c r="K706" s="12"/>
    </row>
    <row r="707" customFormat="false" ht="15" hidden="false" customHeight="false" outlineLevel="0" collapsed="false">
      <c r="C707" s="2"/>
      <c r="D707" s="2"/>
      <c r="E707" s="2"/>
      <c r="F707" s="22"/>
      <c r="H707" s="12"/>
      <c r="K707" s="12"/>
    </row>
    <row r="708" customFormat="false" ht="15" hidden="false" customHeight="false" outlineLevel="0" collapsed="false">
      <c r="C708" s="2"/>
      <c r="D708" s="2"/>
      <c r="E708" s="2"/>
      <c r="F708" s="22"/>
      <c r="H708" s="12"/>
      <c r="K708" s="12"/>
    </row>
    <row r="709" customFormat="false" ht="15" hidden="false" customHeight="false" outlineLevel="0" collapsed="false">
      <c r="C709" s="2"/>
      <c r="D709" s="2"/>
      <c r="E709" s="2"/>
      <c r="F709" s="22"/>
      <c r="H709" s="12"/>
      <c r="K709" s="12"/>
    </row>
    <row r="710" customFormat="false" ht="15" hidden="false" customHeight="false" outlineLevel="0" collapsed="false">
      <c r="C710" s="2"/>
      <c r="D710" s="2"/>
      <c r="E710" s="2"/>
      <c r="F710" s="22"/>
      <c r="H710" s="12"/>
      <c r="K710" s="12"/>
    </row>
    <row r="711" customFormat="false" ht="15" hidden="false" customHeight="false" outlineLevel="0" collapsed="false">
      <c r="C711" s="2"/>
      <c r="D711" s="2"/>
      <c r="E711" s="2"/>
      <c r="F711" s="22"/>
      <c r="H711" s="12"/>
      <c r="K711" s="12"/>
    </row>
    <row r="712" customFormat="false" ht="15" hidden="false" customHeight="false" outlineLevel="0" collapsed="false">
      <c r="C712" s="2"/>
      <c r="D712" s="2"/>
      <c r="E712" s="2"/>
      <c r="F712" s="22"/>
      <c r="H712" s="12"/>
      <c r="K712" s="12"/>
    </row>
    <row r="713" customFormat="false" ht="15" hidden="false" customHeight="false" outlineLevel="0" collapsed="false">
      <c r="C713" s="2"/>
      <c r="D713" s="2"/>
      <c r="E713" s="2"/>
      <c r="F713" s="22"/>
      <c r="H713" s="12"/>
      <c r="K713" s="12"/>
    </row>
    <row r="714" customFormat="false" ht="15" hidden="false" customHeight="false" outlineLevel="0" collapsed="false">
      <c r="C714" s="2"/>
      <c r="D714" s="2"/>
      <c r="E714" s="2"/>
      <c r="F714" s="22"/>
      <c r="H714" s="12"/>
      <c r="K714" s="12"/>
    </row>
    <row r="715" customFormat="false" ht="15" hidden="false" customHeight="false" outlineLevel="0" collapsed="false">
      <c r="C715" s="2"/>
      <c r="D715" s="2"/>
      <c r="E715" s="2"/>
      <c r="F715" s="22"/>
      <c r="H715" s="12"/>
      <c r="K715" s="12"/>
    </row>
    <row r="716" customFormat="false" ht="15" hidden="false" customHeight="false" outlineLevel="0" collapsed="false">
      <c r="C716" s="2"/>
      <c r="D716" s="2"/>
      <c r="E716" s="2"/>
      <c r="F716" s="22"/>
      <c r="H716" s="12"/>
      <c r="K716" s="12"/>
    </row>
    <row r="717" customFormat="false" ht="15" hidden="false" customHeight="false" outlineLevel="0" collapsed="false">
      <c r="C717" s="2"/>
      <c r="D717" s="2"/>
      <c r="E717" s="2"/>
      <c r="F717" s="22"/>
      <c r="H717" s="12"/>
      <c r="K717" s="12"/>
    </row>
    <row r="718" customFormat="false" ht="15" hidden="false" customHeight="false" outlineLevel="0" collapsed="false">
      <c r="C718" s="2"/>
      <c r="D718" s="2"/>
      <c r="E718" s="2"/>
      <c r="F718" s="22"/>
      <c r="H718" s="12"/>
      <c r="K718" s="12"/>
    </row>
    <row r="719" customFormat="false" ht="15" hidden="false" customHeight="false" outlineLevel="0" collapsed="false">
      <c r="C719" s="2"/>
      <c r="D719" s="2"/>
      <c r="E719" s="2"/>
      <c r="F719" s="22"/>
      <c r="H719" s="12"/>
      <c r="K719" s="12"/>
    </row>
    <row r="720" customFormat="false" ht="15" hidden="false" customHeight="false" outlineLevel="0" collapsed="false">
      <c r="C720" s="2"/>
      <c r="D720" s="2"/>
      <c r="E720" s="2"/>
      <c r="F720" s="22"/>
      <c r="H720" s="12"/>
      <c r="K720" s="12"/>
    </row>
    <row r="721" customFormat="false" ht="15" hidden="false" customHeight="false" outlineLevel="0" collapsed="false">
      <c r="C721" s="2"/>
      <c r="D721" s="2"/>
      <c r="E721" s="2"/>
      <c r="F721" s="22"/>
      <c r="H721" s="12"/>
      <c r="K721" s="12"/>
    </row>
    <row r="722" customFormat="false" ht="15" hidden="false" customHeight="false" outlineLevel="0" collapsed="false">
      <c r="C722" s="2"/>
      <c r="D722" s="2"/>
      <c r="E722" s="2"/>
      <c r="F722" s="22"/>
      <c r="H722" s="12"/>
      <c r="K722" s="12"/>
    </row>
    <row r="723" customFormat="false" ht="15" hidden="false" customHeight="false" outlineLevel="0" collapsed="false">
      <c r="C723" s="2"/>
      <c r="D723" s="2"/>
      <c r="E723" s="2"/>
      <c r="F723" s="22"/>
      <c r="H723" s="12"/>
      <c r="K723" s="12"/>
    </row>
    <row r="724" customFormat="false" ht="15" hidden="false" customHeight="false" outlineLevel="0" collapsed="false">
      <c r="C724" s="2"/>
      <c r="D724" s="2"/>
      <c r="E724" s="2"/>
      <c r="F724" s="22"/>
      <c r="H724" s="12"/>
      <c r="K724" s="12"/>
    </row>
    <row r="725" customFormat="false" ht="15" hidden="false" customHeight="false" outlineLevel="0" collapsed="false">
      <c r="C725" s="2"/>
      <c r="D725" s="2"/>
      <c r="E725" s="2"/>
      <c r="F725" s="22"/>
      <c r="H725" s="12"/>
      <c r="K725" s="12"/>
    </row>
    <row r="726" customFormat="false" ht="15" hidden="false" customHeight="false" outlineLevel="0" collapsed="false">
      <c r="C726" s="2"/>
      <c r="D726" s="2"/>
      <c r="E726" s="2"/>
      <c r="F726" s="22"/>
      <c r="H726" s="12"/>
      <c r="K726" s="12"/>
    </row>
    <row r="727" customFormat="false" ht="15" hidden="false" customHeight="false" outlineLevel="0" collapsed="false">
      <c r="C727" s="2"/>
      <c r="D727" s="2"/>
      <c r="E727" s="2"/>
      <c r="F727" s="22"/>
      <c r="H727" s="12"/>
      <c r="K727" s="12"/>
    </row>
    <row r="728" customFormat="false" ht="15" hidden="false" customHeight="false" outlineLevel="0" collapsed="false">
      <c r="C728" s="2"/>
      <c r="D728" s="2"/>
      <c r="E728" s="2"/>
      <c r="F728" s="22"/>
      <c r="H728" s="12"/>
      <c r="K728" s="12"/>
    </row>
    <row r="729" customFormat="false" ht="15" hidden="false" customHeight="false" outlineLevel="0" collapsed="false">
      <c r="C729" s="2"/>
      <c r="D729" s="2"/>
      <c r="E729" s="2"/>
      <c r="F729" s="22"/>
      <c r="H729" s="12"/>
      <c r="K729" s="12"/>
    </row>
    <row r="730" customFormat="false" ht="15" hidden="false" customHeight="false" outlineLevel="0" collapsed="false">
      <c r="C730" s="2"/>
      <c r="D730" s="2"/>
      <c r="E730" s="2"/>
      <c r="F730" s="22"/>
      <c r="H730" s="12"/>
      <c r="K730" s="12"/>
    </row>
    <row r="731" customFormat="false" ht="15" hidden="false" customHeight="false" outlineLevel="0" collapsed="false">
      <c r="C731" s="2"/>
      <c r="D731" s="2"/>
      <c r="E731" s="2"/>
      <c r="F731" s="22"/>
      <c r="H731" s="12"/>
      <c r="K731" s="12"/>
    </row>
    <row r="732" customFormat="false" ht="15" hidden="false" customHeight="false" outlineLevel="0" collapsed="false">
      <c r="C732" s="2"/>
      <c r="D732" s="2"/>
      <c r="E732" s="2"/>
      <c r="F732" s="22"/>
      <c r="H732" s="12"/>
      <c r="K732" s="12"/>
    </row>
    <row r="733" customFormat="false" ht="15" hidden="false" customHeight="false" outlineLevel="0" collapsed="false">
      <c r="C733" s="2"/>
      <c r="D733" s="2"/>
      <c r="E733" s="2"/>
      <c r="F733" s="22"/>
      <c r="H733" s="12"/>
      <c r="K733" s="12"/>
    </row>
    <row r="734" customFormat="false" ht="15" hidden="false" customHeight="false" outlineLevel="0" collapsed="false">
      <c r="C734" s="2"/>
      <c r="D734" s="2"/>
      <c r="E734" s="2"/>
      <c r="F734" s="22"/>
      <c r="H734" s="12"/>
      <c r="K734" s="12"/>
    </row>
    <row r="735" customFormat="false" ht="15" hidden="false" customHeight="false" outlineLevel="0" collapsed="false">
      <c r="C735" s="2"/>
      <c r="D735" s="2"/>
      <c r="E735" s="2"/>
      <c r="F735" s="22"/>
      <c r="H735" s="12"/>
      <c r="K735" s="12"/>
    </row>
    <row r="736" customFormat="false" ht="15" hidden="false" customHeight="false" outlineLevel="0" collapsed="false">
      <c r="C736" s="2"/>
      <c r="D736" s="2"/>
      <c r="E736" s="2"/>
      <c r="F736" s="22"/>
      <c r="H736" s="12"/>
      <c r="K736" s="12"/>
    </row>
    <row r="737" customFormat="false" ht="15" hidden="false" customHeight="false" outlineLevel="0" collapsed="false">
      <c r="C737" s="2"/>
      <c r="D737" s="2"/>
      <c r="E737" s="2"/>
      <c r="F737" s="22"/>
      <c r="H737" s="12"/>
      <c r="K737" s="12"/>
    </row>
    <row r="738" customFormat="false" ht="15" hidden="false" customHeight="false" outlineLevel="0" collapsed="false">
      <c r="C738" s="2"/>
      <c r="D738" s="2"/>
      <c r="E738" s="2"/>
      <c r="F738" s="22"/>
      <c r="H738" s="12"/>
      <c r="K738" s="12"/>
    </row>
    <row r="739" customFormat="false" ht="15" hidden="false" customHeight="false" outlineLevel="0" collapsed="false">
      <c r="C739" s="2"/>
      <c r="D739" s="2"/>
      <c r="E739" s="2"/>
      <c r="F739" s="22"/>
      <c r="H739" s="12"/>
      <c r="K739" s="12"/>
    </row>
    <row r="740" customFormat="false" ht="15" hidden="false" customHeight="false" outlineLevel="0" collapsed="false">
      <c r="C740" s="2"/>
      <c r="D740" s="2"/>
      <c r="E740" s="2"/>
      <c r="F740" s="22"/>
      <c r="H740" s="12"/>
      <c r="K740" s="12"/>
    </row>
    <row r="741" customFormat="false" ht="15" hidden="false" customHeight="false" outlineLevel="0" collapsed="false">
      <c r="C741" s="2"/>
      <c r="D741" s="2"/>
      <c r="E741" s="2"/>
      <c r="F741" s="22"/>
      <c r="H741" s="12"/>
      <c r="K741" s="12"/>
    </row>
    <row r="742" customFormat="false" ht="15" hidden="false" customHeight="false" outlineLevel="0" collapsed="false">
      <c r="C742" s="2"/>
      <c r="D742" s="2"/>
      <c r="E742" s="2"/>
      <c r="F742" s="22"/>
      <c r="H742" s="12"/>
      <c r="K742" s="12"/>
    </row>
    <row r="743" customFormat="false" ht="15" hidden="false" customHeight="false" outlineLevel="0" collapsed="false">
      <c r="C743" s="2"/>
      <c r="D743" s="2"/>
      <c r="E743" s="2"/>
      <c r="F743" s="22"/>
      <c r="H743" s="12"/>
      <c r="K743" s="12"/>
    </row>
    <row r="744" customFormat="false" ht="15" hidden="false" customHeight="false" outlineLevel="0" collapsed="false">
      <c r="C744" s="2"/>
      <c r="D744" s="2"/>
      <c r="E744" s="2"/>
      <c r="F744" s="22"/>
      <c r="H744" s="12"/>
      <c r="K744" s="12"/>
    </row>
    <row r="745" customFormat="false" ht="15" hidden="false" customHeight="false" outlineLevel="0" collapsed="false">
      <c r="C745" s="2"/>
      <c r="D745" s="2"/>
      <c r="E745" s="2"/>
      <c r="F745" s="22"/>
      <c r="H745" s="12"/>
      <c r="K745" s="12"/>
    </row>
    <row r="746" customFormat="false" ht="15" hidden="false" customHeight="false" outlineLevel="0" collapsed="false">
      <c r="C746" s="2"/>
      <c r="D746" s="2"/>
      <c r="E746" s="2"/>
      <c r="F746" s="22"/>
      <c r="H746" s="12"/>
      <c r="K746" s="12"/>
    </row>
    <row r="747" customFormat="false" ht="15" hidden="false" customHeight="false" outlineLevel="0" collapsed="false">
      <c r="C747" s="2"/>
      <c r="D747" s="2"/>
      <c r="E747" s="2"/>
      <c r="F747" s="22"/>
      <c r="H747" s="12"/>
      <c r="K747" s="12"/>
    </row>
    <row r="748" customFormat="false" ht="15" hidden="false" customHeight="false" outlineLevel="0" collapsed="false">
      <c r="C748" s="2"/>
      <c r="D748" s="2"/>
      <c r="E748" s="2"/>
      <c r="F748" s="22"/>
      <c r="H748" s="12"/>
      <c r="K748" s="12"/>
    </row>
    <row r="749" customFormat="false" ht="15" hidden="false" customHeight="false" outlineLevel="0" collapsed="false">
      <c r="C749" s="2"/>
      <c r="D749" s="2"/>
      <c r="E749" s="2"/>
      <c r="F749" s="22"/>
      <c r="H749" s="12"/>
      <c r="K749" s="12"/>
    </row>
    <row r="750" customFormat="false" ht="15" hidden="false" customHeight="false" outlineLevel="0" collapsed="false">
      <c r="C750" s="2"/>
      <c r="D750" s="2"/>
      <c r="E750" s="2"/>
      <c r="F750" s="22"/>
      <c r="H750" s="12"/>
      <c r="K750" s="12"/>
    </row>
    <row r="751" customFormat="false" ht="15" hidden="false" customHeight="false" outlineLevel="0" collapsed="false">
      <c r="C751" s="2"/>
      <c r="D751" s="2"/>
      <c r="E751" s="2"/>
      <c r="F751" s="22"/>
      <c r="H751" s="12"/>
      <c r="K751" s="12"/>
    </row>
    <row r="752" customFormat="false" ht="15" hidden="false" customHeight="false" outlineLevel="0" collapsed="false">
      <c r="C752" s="2"/>
      <c r="D752" s="2"/>
      <c r="E752" s="2"/>
      <c r="F752" s="22"/>
      <c r="H752" s="12"/>
      <c r="K752" s="12"/>
    </row>
    <row r="753" customFormat="false" ht="15" hidden="false" customHeight="false" outlineLevel="0" collapsed="false">
      <c r="C753" s="2"/>
      <c r="D753" s="2"/>
      <c r="E753" s="2"/>
      <c r="F753" s="22"/>
      <c r="H753" s="12"/>
      <c r="K753" s="12"/>
    </row>
    <row r="754" customFormat="false" ht="15" hidden="false" customHeight="false" outlineLevel="0" collapsed="false">
      <c r="C754" s="2"/>
      <c r="D754" s="2"/>
      <c r="E754" s="2"/>
      <c r="F754" s="22"/>
      <c r="H754" s="12"/>
      <c r="K754" s="12"/>
    </row>
    <row r="755" customFormat="false" ht="15" hidden="false" customHeight="false" outlineLevel="0" collapsed="false">
      <c r="C755" s="2"/>
      <c r="D755" s="2"/>
      <c r="E755" s="2"/>
      <c r="F755" s="22"/>
      <c r="H755" s="12"/>
      <c r="K755" s="12"/>
    </row>
    <row r="756" customFormat="false" ht="15" hidden="false" customHeight="false" outlineLevel="0" collapsed="false">
      <c r="C756" s="2"/>
      <c r="D756" s="2"/>
      <c r="E756" s="2"/>
      <c r="F756" s="22"/>
      <c r="H756" s="12"/>
      <c r="K756" s="12"/>
    </row>
    <row r="757" customFormat="false" ht="15" hidden="false" customHeight="false" outlineLevel="0" collapsed="false">
      <c r="C757" s="2"/>
      <c r="D757" s="2"/>
      <c r="E757" s="2"/>
      <c r="F757" s="22"/>
      <c r="H757" s="12"/>
      <c r="K757" s="12"/>
    </row>
    <row r="758" customFormat="false" ht="15" hidden="false" customHeight="false" outlineLevel="0" collapsed="false">
      <c r="C758" s="2"/>
      <c r="D758" s="2"/>
      <c r="E758" s="2"/>
      <c r="F758" s="22"/>
      <c r="H758" s="12"/>
      <c r="K758" s="12"/>
    </row>
    <row r="759" customFormat="false" ht="15" hidden="false" customHeight="false" outlineLevel="0" collapsed="false">
      <c r="C759" s="2"/>
      <c r="D759" s="2"/>
      <c r="E759" s="2"/>
      <c r="F759" s="22"/>
      <c r="H759" s="12"/>
      <c r="K759" s="12"/>
    </row>
    <row r="760" customFormat="false" ht="15" hidden="false" customHeight="false" outlineLevel="0" collapsed="false">
      <c r="C760" s="2"/>
      <c r="D760" s="2"/>
      <c r="E760" s="2"/>
      <c r="F760" s="22"/>
      <c r="H760" s="12"/>
      <c r="K760" s="12"/>
    </row>
    <row r="761" customFormat="false" ht="15" hidden="false" customHeight="false" outlineLevel="0" collapsed="false">
      <c r="C761" s="2"/>
      <c r="D761" s="2"/>
      <c r="E761" s="2"/>
      <c r="F761" s="22"/>
      <c r="H761" s="12"/>
      <c r="K761" s="12"/>
    </row>
    <row r="762" customFormat="false" ht="15" hidden="false" customHeight="false" outlineLevel="0" collapsed="false">
      <c r="C762" s="2"/>
      <c r="D762" s="2"/>
      <c r="E762" s="2"/>
      <c r="F762" s="22"/>
      <c r="H762" s="12"/>
      <c r="K762" s="12"/>
    </row>
    <row r="763" customFormat="false" ht="15" hidden="false" customHeight="false" outlineLevel="0" collapsed="false">
      <c r="C763" s="2"/>
      <c r="D763" s="2"/>
      <c r="E763" s="2"/>
      <c r="F763" s="22"/>
      <c r="H763" s="12"/>
      <c r="K763" s="12"/>
    </row>
    <row r="764" customFormat="false" ht="15" hidden="false" customHeight="false" outlineLevel="0" collapsed="false">
      <c r="C764" s="2"/>
      <c r="D764" s="2"/>
      <c r="E764" s="2"/>
      <c r="F764" s="22"/>
      <c r="H764" s="12"/>
      <c r="K764" s="12"/>
    </row>
    <row r="765" customFormat="false" ht="15" hidden="false" customHeight="false" outlineLevel="0" collapsed="false">
      <c r="C765" s="2"/>
      <c r="D765" s="2"/>
      <c r="E765" s="2"/>
      <c r="F765" s="22"/>
      <c r="H765" s="12"/>
      <c r="K765" s="12"/>
    </row>
    <row r="766" customFormat="false" ht="15" hidden="false" customHeight="false" outlineLevel="0" collapsed="false">
      <c r="C766" s="2"/>
      <c r="D766" s="2"/>
      <c r="E766" s="2"/>
      <c r="F766" s="22"/>
      <c r="H766" s="12"/>
      <c r="K766" s="12"/>
    </row>
    <row r="767" customFormat="false" ht="15" hidden="false" customHeight="false" outlineLevel="0" collapsed="false">
      <c r="C767" s="2"/>
      <c r="D767" s="2"/>
      <c r="E767" s="2"/>
      <c r="F767" s="22"/>
      <c r="H767" s="12"/>
      <c r="K767" s="12"/>
    </row>
    <row r="768" customFormat="false" ht="15" hidden="false" customHeight="false" outlineLevel="0" collapsed="false">
      <c r="C768" s="2"/>
      <c r="D768" s="2"/>
      <c r="E768" s="2"/>
      <c r="F768" s="22"/>
      <c r="H768" s="12"/>
      <c r="K768" s="12"/>
    </row>
    <row r="769" customFormat="false" ht="15" hidden="false" customHeight="false" outlineLevel="0" collapsed="false">
      <c r="C769" s="2"/>
      <c r="D769" s="2"/>
      <c r="E769" s="2"/>
      <c r="F769" s="22"/>
      <c r="H769" s="12"/>
      <c r="K769" s="12"/>
    </row>
    <row r="770" customFormat="false" ht="15" hidden="false" customHeight="false" outlineLevel="0" collapsed="false">
      <c r="C770" s="2"/>
      <c r="D770" s="2"/>
      <c r="E770" s="2"/>
      <c r="F770" s="22"/>
      <c r="H770" s="12"/>
      <c r="K770" s="12"/>
    </row>
    <row r="771" customFormat="false" ht="15" hidden="false" customHeight="false" outlineLevel="0" collapsed="false">
      <c r="C771" s="2"/>
      <c r="D771" s="2"/>
      <c r="E771" s="2"/>
      <c r="F771" s="22"/>
      <c r="H771" s="12"/>
      <c r="K771" s="12"/>
    </row>
    <row r="772" customFormat="false" ht="15" hidden="false" customHeight="false" outlineLevel="0" collapsed="false">
      <c r="C772" s="2"/>
      <c r="D772" s="2"/>
      <c r="E772" s="2"/>
      <c r="F772" s="22"/>
      <c r="H772" s="12"/>
      <c r="K772" s="12"/>
    </row>
    <row r="773" customFormat="false" ht="15" hidden="false" customHeight="false" outlineLevel="0" collapsed="false">
      <c r="C773" s="2"/>
      <c r="D773" s="2"/>
      <c r="E773" s="2"/>
      <c r="F773" s="22"/>
      <c r="H773" s="12"/>
      <c r="K773" s="12"/>
    </row>
    <row r="774" customFormat="false" ht="15" hidden="false" customHeight="false" outlineLevel="0" collapsed="false">
      <c r="C774" s="2"/>
      <c r="D774" s="2"/>
      <c r="E774" s="2"/>
      <c r="F774" s="22"/>
      <c r="H774" s="12"/>
      <c r="K774" s="12"/>
    </row>
    <row r="775" customFormat="false" ht="15" hidden="false" customHeight="false" outlineLevel="0" collapsed="false">
      <c r="C775" s="2"/>
      <c r="D775" s="2"/>
      <c r="E775" s="2"/>
      <c r="F775" s="22"/>
      <c r="H775" s="12"/>
      <c r="K775" s="12"/>
    </row>
    <row r="776" customFormat="false" ht="15" hidden="false" customHeight="false" outlineLevel="0" collapsed="false">
      <c r="C776" s="2"/>
      <c r="D776" s="2"/>
      <c r="E776" s="2"/>
      <c r="F776" s="22"/>
      <c r="H776" s="12"/>
      <c r="K776" s="12"/>
    </row>
    <row r="777" customFormat="false" ht="15" hidden="false" customHeight="false" outlineLevel="0" collapsed="false">
      <c r="C777" s="2"/>
      <c r="D777" s="2"/>
      <c r="E777" s="2"/>
      <c r="F777" s="22"/>
      <c r="H777" s="12"/>
      <c r="K777" s="12"/>
    </row>
    <row r="778" customFormat="false" ht="15" hidden="false" customHeight="false" outlineLevel="0" collapsed="false">
      <c r="C778" s="2"/>
      <c r="D778" s="2"/>
      <c r="E778" s="2"/>
      <c r="F778" s="22"/>
      <c r="H778" s="12"/>
      <c r="K778" s="12"/>
    </row>
    <row r="779" customFormat="false" ht="15" hidden="false" customHeight="false" outlineLevel="0" collapsed="false">
      <c r="C779" s="2"/>
      <c r="D779" s="2"/>
      <c r="E779" s="2"/>
      <c r="F779" s="22"/>
      <c r="H779" s="12"/>
      <c r="K779" s="12"/>
    </row>
    <row r="780" customFormat="false" ht="15" hidden="false" customHeight="false" outlineLevel="0" collapsed="false">
      <c r="C780" s="2"/>
      <c r="D780" s="2"/>
      <c r="E780" s="2"/>
      <c r="F780" s="22"/>
      <c r="H780" s="12"/>
      <c r="K780" s="12"/>
    </row>
    <row r="781" customFormat="false" ht="15" hidden="false" customHeight="false" outlineLevel="0" collapsed="false">
      <c r="C781" s="2"/>
      <c r="D781" s="2"/>
      <c r="E781" s="2"/>
      <c r="F781" s="22"/>
      <c r="H781" s="12"/>
      <c r="K781" s="12"/>
    </row>
    <row r="782" customFormat="false" ht="15" hidden="false" customHeight="false" outlineLevel="0" collapsed="false">
      <c r="C782" s="2"/>
      <c r="D782" s="2"/>
      <c r="E782" s="2"/>
      <c r="F782" s="22"/>
      <c r="H782" s="12"/>
      <c r="K782" s="12"/>
    </row>
    <row r="783" customFormat="false" ht="15" hidden="false" customHeight="false" outlineLevel="0" collapsed="false">
      <c r="C783" s="2"/>
      <c r="D783" s="2"/>
      <c r="E783" s="2"/>
      <c r="F783" s="22"/>
      <c r="H783" s="12"/>
      <c r="K783" s="12"/>
    </row>
    <row r="784" customFormat="false" ht="15" hidden="false" customHeight="false" outlineLevel="0" collapsed="false">
      <c r="C784" s="2"/>
      <c r="D784" s="2"/>
      <c r="E784" s="2"/>
      <c r="F784" s="22"/>
      <c r="H784" s="12"/>
      <c r="K784" s="12"/>
    </row>
    <row r="785" customFormat="false" ht="15" hidden="false" customHeight="false" outlineLevel="0" collapsed="false">
      <c r="C785" s="2"/>
      <c r="D785" s="2"/>
      <c r="E785" s="2"/>
      <c r="F785" s="22"/>
      <c r="H785" s="12"/>
      <c r="K785" s="12"/>
    </row>
    <row r="786" customFormat="false" ht="15" hidden="false" customHeight="false" outlineLevel="0" collapsed="false">
      <c r="C786" s="2"/>
      <c r="D786" s="2"/>
      <c r="E786" s="2"/>
      <c r="F786" s="22"/>
      <c r="H786" s="12"/>
      <c r="K786" s="12"/>
    </row>
    <row r="787" customFormat="false" ht="15" hidden="false" customHeight="false" outlineLevel="0" collapsed="false">
      <c r="C787" s="2"/>
      <c r="D787" s="2"/>
      <c r="E787" s="2"/>
      <c r="F787" s="22"/>
      <c r="H787" s="12"/>
      <c r="K787" s="12"/>
    </row>
    <row r="788" customFormat="false" ht="15" hidden="false" customHeight="false" outlineLevel="0" collapsed="false">
      <c r="C788" s="2"/>
      <c r="D788" s="2"/>
      <c r="E788" s="2"/>
      <c r="F788" s="22"/>
      <c r="H788" s="12"/>
      <c r="K788" s="12"/>
    </row>
    <row r="789" customFormat="false" ht="15" hidden="false" customHeight="false" outlineLevel="0" collapsed="false">
      <c r="C789" s="2"/>
      <c r="D789" s="2"/>
      <c r="E789" s="2"/>
      <c r="F789" s="22"/>
      <c r="H789" s="12"/>
      <c r="K789" s="12"/>
    </row>
    <row r="790" customFormat="false" ht="15" hidden="false" customHeight="false" outlineLevel="0" collapsed="false">
      <c r="C790" s="2"/>
      <c r="D790" s="2"/>
      <c r="E790" s="2"/>
      <c r="F790" s="22"/>
      <c r="H790" s="12"/>
      <c r="K790" s="12"/>
    </row>
    <row r="791" customFormat="false" ht="15" hidden="false" customHeight="false" outlineLevel="0" collapsed="false">
      <c r="C791" s="2"/>
      <c r="D791" s="2"/>
      <c r="E791" s="2"/>
      <c r="F791" s="22"/>
      <c r="H791" s="12"/>
      <c r="K791" s="12"/>
    </row>
    <row r="792" customFormat="false" ht="15" hidden="false" customHeight="false" outlineLevel="0" collapsed="false">
      <c r="C792" s="2"/>
      <c r="D792" s="2"/>
      <c r="E792" s="2"/>
      <c r="F792" s="22"/>
      <c r="H792" s="12"/>
      <c r="K792" s="12"/>
    </row>
    <row r="793" customFormat="false" ht="15" hidden="false" customHeight="false" outlineLevel="0" collapsed="false">
      <c r="C793" s="2"/>
      <c r="D793" s="2"/>
      <c r="E793" s="2"/>
      <c r="F793" s="22"/>
      <c r="H793" s="12"/>
      <c r="K793" s="12"/>
    </row>
    <row r="794" customFormat="false" ht="15" hidden="false" customHeight="false" outlineLevel="0" collapsed="false">
      <c r="C794" s="2"/>
      <c r="D794" s="2"/>
      <c r="E794" s="2"/>
      <c r="F794" s="22"/>
      <c r="H794" s="12"/>
      <c r="K794" s="12"/>
    </row>
    <row r="795" customFormat="false" ht="15" hidden="false" customHeight="false" outlineLevel="0" collapsed="false">
      <c r="C795" s="2"/>
      <c r="D795" s="2"/>
      <c r="E795" s="2"/>
      <c r="F795" s="22"/>
      <c r="H795" s="12"/>
      <c r="K795" s="12"/>
    </row>
    <row r="796" customFormat="false" ht="15" hidden="false" customHeight="false" outlineLevel="0" collapsed="false">
      <c r="C796" s="2"/>
      <c r="D796" s="2"/>
      <c r="E796" s="2"/>
      <c r="F796" s="22"/>
      <c r="H796" s="12"/>
      <c r="K796" s="12"/>
    </row>
    <row r="797" customFormat="false" ht="15" hidden="false" customHeight="false" outlineLevel="0" collapsed="false">
      <c r="C797" s="2"/>
      <c r="D797" s="2"/>
      <c r="E797" s="2"/>
      <c r="F797" s="22"/>
      <c r="H797" s="12"/>
      <c r="K797" s="12"/>
    </row>
    <row r="798" customFormat="false" ht="15" hidden="false" customHeight="false" outlineLevel="0" collapsed="false">
      <c r="C798" s="2"/>
      <c r="D798" s="2"/>
      <c r="E798" s="2"/>
      <c r="F798" s="22"/>
      <c r="H798" s="12"/>
      <c r="K798" s="12"/>
    </row>
    <row r="799" customFormat="false" ht="15" hidden="false" customHeight="false" outlineLevel="0" collapsed="false">
      <c r="C799" s="2"/>
      <c r="D799" s="2"/>
      <c r="E799" s="2"/>
      <c r="F799" s="22"/>
      <c r="H799" s="12"/>
      <c r="K799" s="12"/>
    </row>
    <row r="800" customFormat="false" ht="15" hidden="false" customHeight="false" outlineLevel="0" collapsed="false">
      <c r="C800" s="2"/>
      <c r="D800" s="2"/>
      <c r="E800" s="2"/>
      <c r="F800" s="22"/>
      <c r="H800" s="12"/>
      <c r="K800" s="12"/>
    </row>
    <row r="801" customFormat="false" ht="15" hidden="false" customHeight="false" outlineLevel="0" collapsed="false">
      <c r="C801" s="2"/>
      <c r="D801" s="2"/>
      <c r="E801" s="2"/>
      <c r="F801" s="22"/>
      <c r="H801" s="12"/>
      <c r="K801" s="12"/>
    </row>
    <row r="802" customFormat="false" ht="15" hidden="false" customHeight="false" outlineLevel="0" collapsed="false">
      <c r="C802" s="2"/>
      <c r="D802" s="2"/>
      <c r="E802" s="2"/>
      <c r="F802" s="22"/>
      <c r="H802" s="12"/>
      <c r="K802" s="12"/>
    </row>
    <row r="803" customFormat="false" ht="15" hidden="false" customHeight="false" outlineLevel="0" collapsed="false">
      <c r="C803" s="2"/>
      <c r="D803" s="2"/>
      <c r="E803" s="2"/>
      <c r="F803" s="22"/>
      <c r="H803" s="12"/>
      <c r="K803" s="12"/>
    </row>
    <row r="804" customFormat="false" ht="15" hidden="false" customHeight="false" outlineLevel="0" collapsed="false">
      <c r="C804" s="2"/>
      <c r="D804" s="2"/>
      <c r="E804" s="2"/>
      <c r="F804" s="22"/>
      <c r="H804" s="12"/>
      <c r="K804" s="12"/>
    </row>
    <row r="805" customFormat="false" ht="15" hidden="false" customHeight="false" outlineLevel="0" collapsed="false">
      <c r="C805" s="2"/>
      <c r="D805" s="2"/>
      <c r="E805" s="2"/>
      <c r="F805" s="22"/>
      <c r="H805" s="12"/>
      <c r="K805" s="12"/>
    </row>
    <row r="806" customFormat="false" ht="15" hidden="false" customHeight="false" outlineLevel="0" collapsed="false">
      <c r="C806" s="2"/>
      <c r="D806" s="2"/>
      <c r="E806" s="2"/>
      <c r="F806" s="22"/>
      <c r="H806" s="12"/>
      <c r="K806" s="12"/>
    </row>
    <row r="807" customFormat="false" ht="15" hidden="false" customHeight="false" outlineLevel="0" collapsed="false">
      <c r="C807" s="2"/>
      <c r="D807" s="2"/>
      <c r="E807" s="2"/>
      <c r="F807" s="22"/>
      <c r="H807" s="12"/>
      <c r="K807" s="12"/>
    </row>
    <row r="808" customFormat="false" ht="15" hidden="false" customHeight="false" outlineLevel="0" collapsed="false">
      <c r="C808" s="2"/>
      <c r="D808" s="2"/>
      <c r="E808" s="2"/>
      <c r="F808" s="22"/>
      <c r="H808" s="12"/>
      <c r="K808" s="12"/>
    </row>
    <row r="809" customFormat="false" ht="15" hidden="false" customHeight="false" outlineLevel="0" collapsed="false">
      <c r="C809" s="2"/>
      <c r="D809" s="2"/>
      <c r="E809" s="2"/>
      <c r="F809" s="22"/>
      <c r="H809" s="12"/>
      <c r="K809" s="12"/>
    </row>
    <row r="810" customFormat="false" ht="15" hidden="false" customHeight="false" outlineLevel="0" collapsed="false">
      <c r="C810" s="2"/>
      <c r="D810" s="2"/>
      <c r="E810" s="2"/>
      <c r="F810" s="22"/>
      <c r="H810" s="12"/>
      <c r="K810" s="12"/>
    </row>
    <row r="811" customFormat="false" ht="15" hidden="false" customHeight="false" outlineLevel="0" collapsed="false">
      <c r="C811" s="2"/>
      <c r="D811" s="2"/>
      <c r="E811" s="2"/>
      <c r="F811" s="22"/>
      <c r="H811" s="12"/>
      <c r="K811" s="12"/>
    </row>
    <row r="812" customFormat="false" ht="15" hidden="false" customHeight="false" outlineLevel="0" collapsed="false">
      <c r="C812" s="2"/>
      <c r="D812" s="2"/>
      <c r="E812" s="2"/>
      <c r="F812" s="22"/>
      <c r="H812" s="12"/>
      <c r="K812" s="12"/>
    </row>
    <row r="813" customFormat="false" ht="15" hidden="false" customHeight="false" outlineLevel="0" collapsed="false">
      <c r="C813" s="2"/>
      <c r="D813" s="2"/>
      <c r="E813" s="2"/>
      <c r="F813" s="22"/>
      <c r="H813" s="12"/>
      <c r="K813" s="12"/>
    </row>
    <row r="814" customFormat="false" ht="15" hidden="false" customHeight="false" outlineLevel="0" collapsed="false">
      <c r="C814" s="2"/>
      <c r="D814" s="2"/>
      <c r="E814" s="2"/>
      <c r="F814" s="22"/>
      <c r="H814" s="12"/>
      <c r="K814" s="12"/>
    </row>
    <row r="815" customFormat="false" ht="15" hidden="false" customHeight="false" outlineLevel="0" collapsed="false">
      <c r="C815" s="2"/>
      <c r="D815" s="2"/>
      <c r="E815" s="2"/>
      <c r="F815" s="22"/>
      <c r="H815" s="12"/>
      <c r="K815" s="12"/>
    </row>
    <row r="816" customFormat="false" ht="15" hidden="false" customHeight="false" outlineLevel="0" collapsed="false">
      <c r="C816" s="2"/>
      <c r="D816" s="2"/>
      <c r="E816" s="2"/>
      <c r="F816" s="22"/>
      <c r="H816" s="12"/>
      <c r="K816" s="12"/>
    </row>
    <row r="817" customFormat="false" ht="15" hidden="false" customHeight="false" outlineLevel="0" collapsed="false">
      <c r="C817" s="2"/>
      <c r="D817" s="2"/>
      <c r="E817" s="2"/>
      <c r="F817" s="22"/>
      <c r="H817" s="12"/>
      <c r="K817" s="12"/>
    </row>
    <row r="818" customFormat="false" ht="15" hidden="false" customHeight="false" outlineLevel="0" collapsed="false">
      <c r="C818" s="2"/>
      <c r="D818" s="2"/>
      <c r="E818" s="2"/>
      <c r="F818" s="22"/>
      <c r="H818" s="12"/>
      <c r="K818" s="12"/>
    </row>
    <row r="819" customFormat="false" ht="15" hidden="false" customHeight="false" outlineLevel="0" collapsed="false">
      <c r="C819" s="2"/>
      <c r="D819" s="2"/>
      <c r="E819" s="2"/>
      <c r="F819" s="22"/>
      <c r="H819" s="12"/>
      <c r="K819" s="12"/>
    </row>
    <row r="820" customFormat="false" ht="15" hidden="false" customHeight="false" outlineLevel="0" collapsed="false">
      <c r="C820" s="2"/>
      <c r="D820" s="2"/>
      <c r="E820" s="2"/>
      <c r="F820" s="22"/>
      <c r="H820" s="12"/>
      <c r="K820" s="12"/>
    </row>
    <row r="821" customFormat="false" ht="15" hidden="false" customHeight="false" outlineLevel="0" collapsed="false">
      <c r="C821" s="2"/>
      <c r="D821" s="2"/>
      <c r="E821" s="2"/>
      <c r="F821" s="22"/>
      <c r="H821" s="12"/>
      <c r="K821" s="12"/>
    </row>
    <row r="822" customFormat="false" ht="15" hidden="false" customHeight="false" outlineLevel="0" collapsed="false">
      <c r="C822" s="2"/>
      <c r="D822" s="2"/>
      <c r="E822" s="2"/>
      <c r="F822" s="22"/>
      <c r="H822" s="12"/>
      <c r="K822" s="12"/>
    </row>
    <row r="823" customFormat="false" ht="15" hidden="false" customHeight="false" outlineLevel="0" collapsed="false">
      <c r="C823" s="2"/>
      <c r="D823" s="2"/>
      <c r="E823" s="2"/>
      <c r="F823" s="22"/>
      <c r="H823" s="12"/>
      <c r="K823" s="12"/>
    </row>
    <row r="824" customFormat="false" ht="15" hidden="false" customHeight="false" outlineLevel="0" collapsed="false">
      <c r="C824" s="2"/>
      <c r="D824" s="2"/>
      <c r="E824" s="2"/>
      <c r="F824" s="22"/>
      <c r="H824" s="12"/>
      <c r="K824" s="12"/>
    </row>
    <row r="825" customFormat="false" ht="15" hidden="false" customHeight="false" outlineLevel="0" collapsed="false">
      <c r="C825" s="2"/>
      <c r="D825" s="2"/>
      <c r="E825" s="2"/>
      <c r="F825" s="22"/>
      <c r="H825" s="12"/>
      <c r="K825" s="12"/>
    </row>
    <row r="826" customFormat="false" ht="15" hidden="false" customHeight="false" outlineLevel="0" collapsed="false">
      <c r="C826" s="2"/>
      <c r="D826" s="2"/>
      <c r="E826" s="2"/>
      <c r="F826" s="22"/>
      <c r="H826" s="12"/>
      <c r="K826" s="12"/>
    </row>
    <row r="827" customFormat="false" ht="15" hidden="false" customHeight="false" outlineLevel="0" collapsed="false">
      <c r="C827" s="2"/>
      <c r="D827" s="2"/>
      <c r="E827" s="2"/>
      <c r="F827" s="22"/>
      <c r="H827" s="12"/>
      <c r="K827" s="12"/>
    </row>
    <row r="828" customFormat="false" ht="15" hidden="false" customHeight="false" outlineLevel="0" collapsed="false">
      <c r="C828" s="2"/>
      <c r="D828" s="2"/>
      <c r="E828" s="2"/>
      <c r="F828" s="22"/>
      <c r="H828" s="12"/>
      <c r="K828" s="12"/>
    </row>
    <row r="829" customFormat="false" ht="15" hidden="false" customHeight="false" outlineLevel="0" collapsed="false">
      <c r="C829" s="2"/>
      <c r="D829" s="2"/>
      <c r="E829" s="2"/>
      <c r="F829" s="22"/>
      <c r="H829" s="12"/>
      <c r="K829" s="12"/>
    </row>
    <row r="830" customFormat="false" ht="15" hidden="false" customHeight="false" outlineLevel="0" collapsed="false">
      <c r="C830" s="2"/>
      <c r="D830" s="2"/>
      <c r="E830" s="2"/>
      <c r="F830" s="22"/>
      <c r="H830" s="12"/>
      <c r="K830" s="12"/>
    </row>
    <row r="831" customFormat="false" ht="15" hidden="false" customHeight="false" outlineLevel="0" collapsed="false">
      <c r="C831" s="2"/>
      <c r="D831" s="2"/>
      <c r="E831" s="2"/>
      <c r="F831" s="22"/>
      <c r="H831" s="12"/>
      <c r="K831" s="12"/>
    </row>
    <row r="832" customFormat="false" ht="15" hidden="false" customHeight="false" outlineLevel="0" collapsed="false">
      <c r="C832" s="2"/>
      <c r="D832" s="2"/>
      <c r="E832" s="2"/>
      <c r="F832" s="22"/>
      <c r="H832" s="12"/>
      <c r="K832" s="12"/>
    </row>
    <row r="833" customFormat="false" ht="15" hidden="false" customHeight="false" outlineLevel="0" collapsed="false">
      <c r="C833" s="2"/>
      <c r="D833" s="2"/>
      <c r="E833" s="2"/>
      <c r="F833" s="22"/>
      <c r="H833" s="12"/>
      <c r="K833" s="12"/>
    </row>
    <row r="834" customFormat="false" ht="15" hidden="false" customHeight="false" outlineLevel="0" collapsed="false">
      <c r="C834" s="2"/>
      <c r="D834" s="2"/>
      <c r="E834" s="2"/>
      <c r="F834" s="22"/>
      <c r="H834" s="12"/>
      <c r="K834" s="12"/>
    </row>
    <row r="835" customFormat="false" ht="15" hidden="false" customHeight="false" outlineLevel="0" collapsed="false">
      <c r="C835" s="2"/>
      <c r="D835" s="2"/>
      <c r="E835" s="2"/>
      <c r="F835" s="22"/>
      <c r="H835" s="12"/>
      <c r="K835" s="12"/>
    </row>
    <row r="836" customFormat="false" ht="15" hidden="false" customHeight="false" outlineLevel="0" collapsed="false">
      <c r="C836" s="2"/>
      <c r="D836" s="2"/>
      <c r="E836" s="2"/>
      <c r="F836" s="22"/>
      <c r="H836" s="12"/>
      <c r="K836" s="12"/>
    </row>
    <row r="837" customFormat="false" ht="15" hidden="false" customHeight="false" outlineLevel="0" collapsed="false">
      <c r="C837" s="2"/>
      <c r="D837" s="2"/>
      <c r="E837" s="2"/>
      <c r="F837" s="22"/>
      <c r="H837" s="12"/>
      <c r="K837" s="12"/>
    </row>
    <row r="838" customFormat="false" ht="15" hidden="false" customHeight="false" outlineLevel="0" collapsed="false">
      <c r="C838" s="2"/>
      <c r="D838" s="2"/>
      <c r="E838" s="2"/>
      <c r="F838" s="22"/>
      <c r="H838" s="12"/>
      <c r="K838" s="12"/>
    </row>
    <row r="839" customFormat="false" ht="15" hidden="false" customHeight="false" outlineLevel="0" collapsed="false">
      <c r="C839" s="2"/>
      <c r="D839" s="2"/>
      <c r="E839" s="2"/>
      <c r="F839" s="22"/>
      <c r="H839" s="12"/>
      <c r="K839" s="12"/>
    </row>
    <row r="840" customFormat="false" ht="15" hidden="false" customHeight="false" outlineLevel="0" collapsed="false">
      <c r="C840" s="2"/>
      <c r="D840" s="2"/>
      <c r="E840" s="2"/>
      <c r="F840" s="22"/>
      <c r="H840" s="12"/>
      <c r="K840" s="12"/>
    </row>
    <row r="841" customFormat="false" ht="15" hidden="false" customHeight="false" outlineLevel="0" collapsed="false">
      <c r="C841" s="2"/>
      <c r="D841" s="2"/>
      <c r="E841" s="2"/>
      <c r="F841" s="22"/>
      <c r="H841" s="12"/>
      <c r="K841" s="12"/>
    </row>
    <row r="842" customFormat="false" ht="15" hidden="false" customHeight="false" outlineLevel="0" collapsed="false">
      <c r="C842" s="2"/>
      <c r="D842" s="2"/>
      <c r="E842" s="2"/>
      <c r="F842" s="22"/>
      <c r="H842" s="12"/>
      <c r="K842" s="12"/>
    </row>
    <row r="843" customFormat="false" ht="15" hidden="false" customHeight="false" outlineLevel="0" collapsed="false">
      <c r="C843" s="2"/>
      <c r="D843" s="2"/>
      <c r="E843" s="2"/>
      <c r="F843" s="22"/>
      <c r="H843" s="12"/>
      <c r="K843" s="12"/>
    </row>
    <row r="844" customFormat="false" ht="15" hidden="false" customHeight="false" outlineLevel="0" collapsed="false">
      <c r="C844" s="2"/>
      <c r="D844" s="2"/>
      <c r="E844" s="2"/>
      <c r="F844" s="22"/>
      <c r="H844" s="12"/>
      <c r="K844" s="12"/>
    </row>
  </sheetData>
  <conditionalFormatting sqref="F1:G1 F53:F844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2" min="2" style="0" width="19.85"/>
    <col collapsed="false" customWidth="true" hidden="false" outlineLevel="0" max="3" min="3" style="0" width="16.57"/>
    <col collapsed="false" customWidth="true" hidden="false" outlineLevel="0" max="4" min="4" style="0" width="7.57"/>
    <col collapsed="false" customWidth="true" hidden="false" outlineLevel="0" max="5" min="5" style="0" width="8.29"/>
    <col collapsed="false" customWidth="true" hidden="false" outlineLevel="0" max="7" min="6" style="0" width="13.01"/>
  </cols>
  <sheetData>
    <row r="3" customFormat="false" ht="15.75" hidden="false" customHeight="false" outlineLevel="0" collapsed="false">
      <c r="B3" s="23" t="s">
        <v>118</v>
      </c>
      <c r="C3" s="23"/>
    </row>
    <row r="4" customFormat="false" ht="15.75" hidden="false" customHeight="false" outlineLevel="0" collapsed="false">
      <c r="B4" s="24" t="s">
        <v>119</v>
      </c>
      <c r="C4" s="25" t="e">
        <f aca="false">COUNTIF(#REF!,"Yes")</f>
        <v>#REF!</v>
      </c>
    </row>
    <row r="5" customFormat="false" ht="15.75" hidden="false" customHeight="false" outlineLevel="0" collapsed="false">
      <c r="B5" s="26" t="s">
        <v>120</v>
      </c>
      <c r="C5" s="25" t="e">
        <f aca="false">COUNTIF(#REF!,"No")</f>
        <v>#REF!</v>
      </c>
    </row>
    <row r="7" customFormat="false" ht="15.75" hidden="false" customHeight="false" outlineLevel="0" collapsed="false">
      <c r="B7" s="23" t="s">
        <v>121</v>
      </c>
      <c r="C7" s="23"/>
    </row>
    <row r="8" customFormat="false" ht="15.75" hidden="false" customHeight="false" outlineLevel="0" collapsed="false">
      <c r="B8" s="27" t="s">
        <v>122</v>
      </c>
      <c r="C8" s="28" t="e">
        <f aca="false">COUNTIFS(#REF!,"Yes",'Data MHS'!E:E,"SI")</f>
        <v>#VALUE!</v>
      </c>
    </row>
    <row r="9" customFormat="false" ht="15.75" hidden="false" customHeight="false" outlineLevel="0" collapsed="false">
      <c r="B9" s="29" t="s">
        <v>123</v>
      </c>
      <c r="C9" s="25" t="e">
        <f aca="false">COUNTIFS(#REF!,"Yes",'Data MHS'!E:E,"TI")</f>
        <v>#VALUE!</v>
      </c>
    </row>
    <row r="11" customFormat="false" ht="15.75" hidden="false" customHeight="false" outlineLevel="0" collapsed="false">
      <c r="B11" s="23" t="s">
        <v>124</v>
      </c>
      <c r="C11" s="23"/>
    </row>
    <row r="12" customFormat="false" ht="15.75" hidden="false" customHeight="false" outlineLevel="0" collapsed="false">
      <c r="B12" s="30" t="n">
        <v>2018</v>
      </c>
      <c r="C12" s="25" t="e">
        <f aca="false">COUNTIFS(#REF!,"Yes",#REF!,B12)</f>
        <v>#VALUE!</v>
      </c>
    </row>
    <row r="13" customFormat="false" ht="15.75" hidden="false" customHeight="false" outlineLevel="0" collapsed="false">
      <c r="B13" s="31" t="n">
        <v>2019</v>
      </c>
      <c r="C13" s="25" t="e">
        <f aca="false">COUNTIFS(#REF!,"Yes",#REF!,B13)</f>
        <v>#VALUE!</v>
      </c>
    </row>
    <row r="14" customFormat="false" ht="15.75" hidden="false" customHeight="false" outlineLevel="0" collapsed="false">
      <c r="B14" s="32" t="n">
        <v>2020</v>
      </c>
      <c r="C14" s="25" t="e">
        <f aca="false">COUNTIFS(#REF!,"Yes",#REF!,B14)</f>
        <v>#VALUE!</v>
      </c>
    </row>
    <row r="16" customFormat="false" ht="15.75" hidden="false" customHeight="false" outlineLevel="0" collapsed="false">
      <c r="B16" s="23" t="s">
        <v>125</v>
      </c>
      <c r="C16" s="23"/>
    </row>
    <row r="17" customFormat="false" ht="15.75" hidden="false" customHeight="false" outlineLevel="0" collapsed="false">
      <c r="B17" s="26" t="s">
        <v>126</v>
      </c>
      <c r="C17" s="25" t="e">
        <f aca="false">COUNTIFS('Data MHS'!C:C,"L",#REF!,"Yes")</f>
        <v>#VALUE!</v>
      </c>
    </row>
    <row r="18" customFormat="false" ht="15.75" hidden="false" customHeight="false" outlineLevel="0" collapsed="false">
      <c r="B18" s="33" t="s">
        <v>127</v>
      </c>
      <c r="C18" s="25" t="e">
        <f aca="false">COUNTIFS('Data MHS'!C:C,"P",#REF!,"Yes")</f>
        <v>#VALUE!</v>
      </c>
    </row>
  </sheetData>
  <mergeCells count="4">
    <mergeCell ref="B3:C3"/>
    <mergeCell ref="B7:C7"/>
    <mergeCell ref="B11:C11"/>
    <mergeCell ref="B16:C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6.57"/>
  </cols>
  <sheetData>
    <row r="3" customFormat="false" ht="15.75" hidden="false" customHeight="false" outlineLevel="0" collapsed="false">
      <c r="B3" s="26" t="s">
        <v>128</v>
      </c>
      <c r="C3" s="26" t="s">
        <v>129</v>
      </c>
    </row>
    <row r="4" customFormat="false" ht="15.75" hidden="false" customHeight="false" outlineLevel="0" collapsed="false">
      <c r="B4" s="34" t="s">
        <v>127</v>
      </c>
      <c r="C4" s="35" t="e">
        <f aca="false">AVERAGEIF('Data MHS'!C:C,"P",#REF!)</f>
        <v>#VALUE!</v>
      </c>
    </row>
    <row r="5" customFormat="false" ht="15.75" hidden="false" customHeight="false" outlineLevel="0" collapsed="false">
      <c r="B5" s="34" t="s">
        <v>126</v>
      </c>
      <c r="C5" s="35" t="e">
        <f aca="false">AVERAGEIF('Data MHS'!C:C,"L",#REF!)</f>
        <v>#VALUE!</v>
      </c>
    </row>
    <row r="8" customFormat="false" ht="15.75" hidden="false" customHeight="false" outlineLevel="0" collapsed="false">
      <c r="B8" s="36" t="s">
        <v>130</v>
      </c>
      <c r="C8" s="36" t="s">
        <v>131</v>
      </c>
    </row>
    <row r="9" customFormat="false" ht="15.75" hidden="false" customHeight="true" outlineLevel="0" collapsed="false">
      <c r="B9" s="37" t="n">
        <v>2018</v>
      </c>
      <c r="C9" s="38" t="e">
        <f aca="false">AVERAGEIF(#REF!,B9,#REF!)</f>
        <v>#VALUE!</v>
      </c>
    </row>
    <row r="10" customFormat="false" ht="15.75" hidden="false" customHeight="true" outlineLevel="0" collapsed="false">
      <c r="B10" s="37" t="n">
        <v>2019</v>
      </c>
      <c r="C10" s="38" t="e">
        <f aca="false">AVERAGEIF(#REF!,B10,#REF!)</f>
        <v>#VALUE!</v>
      </c>
    </row>
    <row r="11" customFormat="false" ht="15.75" hidden="false" customHeight="true" outlineLevel="0" collapsed="false">
      <c r="B11" s="37" t="n">
        <v>2020</v>
      </c>
      <c r="C11" s="38" t="e">
        <f aca="false">AVERAGEIF(#REF!,B11,#REF!)</f>
        <v>#VALUE!</v>
      </c>
    </row>
    <row r="14" customFormat="false" ht="15.75" hidden="false" customHeight="false" outlineLevel="0" collapsed="false">
      <c r="B14" s="26" t="s">
        <v>4</v>
      </c>
      <c r="C14" s="26" t="s">
        <v>131</v>
      </c>
    </row>
    <row r="15" customFormat="false" ht="15.75" hidden="false" customHeight="false" outlineLevel="0" collapsed="false">
      <c r="B15" s="39" t="s">
        <v>122</v>
      </c>
      <c r="C15" s="35" t="e">
        <f aca="false">AVERAGEIF('Data MHS'!E:E,"si",#REF!)</f>
        <v>#VALUE!</v>
      </c>
    </row>
    <row r="16" customFormat="false" ht="15.75" hidden="false" customHeight="false" outlineLevel="0" collapsed="false">
      <c r="B16" s="39" t="s">
        <v>123</v>
      </c>
      <c r="C16" s="35" t="e">
        <f aca="false">AVERAGEIF('Data MHS'!E:E,"ti",#REF!)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3" customFormat="false" ht="15.75" hidden="false" customHeight="false" outlineLevel="0" collapsed="false">
      <c r="K3" s="40" t="s">
        <v>132</v>
      </c>
      <c r="L3" s="40"/>
      <c r="N3" s="40" t="s">
        <v>133</v>
      </c>
      <c r="O3" s="40"/>
    </row>
    <row r="4" customFormat="false" ht="15.75" hidden="false" customHeight="false" outlineLevel="0" collapsed="false">
      <c r="K4" s="25" t="s">
        <v>134</v>
      </c>
      <c r="L4" s="25" t="e">
        <f aca="false">COUNTIF(#REF!,K4)</f>
        <v>#REF!</v>
      </c>
      <c r="N4" s="25" t="s">
        <v>135</v>
      </c>
      <c r="O4" s="41" t="e">
        <f aca="false">COUNTIF(#REF!,N4)</f>
        <v>#REF!</v>
      </c>
    </row>
    <row r="5" customFormat="false" ht="15.75" hidden="false" customHeight="false" outlineLevel="0" collapsed="false">
      <c r="K5" s="25" t="s">
        <v>136</v>
      </c>
      <c r="L5" s="25" t="e">
        <f aca="false">COUNTIF(#REF!,K5)</f>
        <v>#REF!</v>
      </c>
      <c r="N5" s="25" t="s">
        <v>137</v>
      </c>
      <c r="O5" s="41" t="e">
        <f aca="false">COUNTIF(#REF!,N5)</f>
        <v>#REF!</v>
      </c>
    </row>
    <row r="6" customFormat="false" ht="15.75" hidden="false" customHeight="false" outlineLevel="0" collapsed="false">
      <c r="K6" s="25" t="s">
        <v>138</v>
      </c>
      <c r="L6" s="25" t="e">
        <f aca="false">COUNTIF(#REF!,K6)</f>
        <v>#REF!</v>
      </c>
      <c r="N6" s="25" t="s">
        <v>139</v>
      </c>
      <c r="O6" s="41" t="e">
        <f aca="false">COUNTIF(#REF!,N6)</f>
        <v>#REF!</v>
      </c>
    </row>
    <row r="7" customFormat="false" ht="15.75" hidden="false" customHeight="false" outlineLevel="0" collapsed="false">
      <c r="A7" s="42"/>
      <c r="K7" s="25" t="s">
        <v>140</v>
      </c>
      <c r="L7" s="25" t="e">
        <f aca="false">COUNTIF(#REF!,K7)</f>
        <v>#REF!</v>
      </c>
      <c r="N7" s="25" t="s">
        <v>141</v>
      </c>
      <c r="O7" s="41" t="e">
        <f aca="false">COUNTIF(#REF!,N7)</f>
        <v>#REF!</v>
      </c>
    </row>
    <row r="8" customFormat="false" ht="15.75" hidden="false" customHeight="false" outlineLevel="0" collapsed="false">
      <c r="K8" s="25" t="s">
        <v>142</v>
      </c>
      <c r="L8" s="25" t="e">
        <f aca="false">COUNTIF(#REF!,K8)</f>
        <v>#REF!</v>
      </c>
      <c r="N8" s="25" t="s">
        <v>143</v>
      </c>
      <c r="O8" s="41" t="e">
        <f aca="false">COUNTIF(#REF!,N8)</f>
        <v>#REF!</v>
      </c>
    </row>
    <row r="9" customFormat="false" ht="15.75" hidden="false" customHeight="false" outlineLevel="0" collapsed="false">
      <c r="K9" s="25" t="s">
        <v>144</v>
      </c>
      <c r="L9" s="25" t="e">
        <f aca="false">COUNTIF(#REF!,K9)</f>
        <v>#REF!</v>
      </c>
      <c r="N9" s="25" t="s">
        <v>145</v>
      </c>
      <c r="O9" s="41" t="e">
        <f aca="false">COUNTIF(#REF!,N9)</f>
        <v>#REF!</v>
      </c>
    </row>
    <row r="10" customFormat="false" ht="15.75" hidden="false" customHeight="false" outlineLevel="0" collapsed="false">
      <c r="K10" s="25" t="s">
        <v>146</v>
      </c>
      <c r="L10" s="25" t="e">
        <f aca="false">COUNTIF(#REF!,K10)</f>
        <v>#REF!</v>
      </c>
      <c r="N10" s="25" t="s">
        <v>147</v>
      </c>
      <c r="O10" s="41" t="e">
        <f aca="false">COUNTIF(#REF!,N10)</f>
        <v>#REF!</v>
      </c>
    </row>
    <row r="11" customFormat="false" ht="15.75" hidden="false" customHeight="false" outlineLevel="0" collapsed="false">
      <c r="K11" s="25" t="s">
        <v>148</v>
      </c>
      <c r="L11" s="25" t="e">
        <f aca="false">COUNTIF(#REF!,K11)</f>
        <v>#REF!</v>
      </c>
      <c r="N11" s="25" t="s">
        <v>149</v>
      </c>
      <c r="O11" s="41" t="e">
        <f aca="false">COUNTIF(#REF!,N11)</f>
        <v>#REF!</v>
      </c>
    </row>
    <row r="12" customFormat="false" ht="15.75" hidden="false" customHeight="false" outlineLevel="0" collapsed="false">
      <c r="K12" s="25" t="s">
        <v>150</v>
      </c>
      <c r="L12" s="25" t="e">
        <f aca="false">COUNTIF(#REF!,K12)</f>
        <v>#REF!</v>
      </c>
      <c r="N12" s="25" t="s">
        <v>151</v>
      </c>
      <c r="O12" s="41" t="e">
        <f aca="false">COUNTIF(#REF!,N12)</f>
        <v>#REF!</v>
      </c>
    </row>
    <row r="13" customFormat="false" ht="15.75" hidden="false" customHeight="false" outlineLevel="0" collapsed="false">
      <c r="K13" s="25" t="s">
        <v>152</v>
      </c>
      <c r="L13" s="25" t="e">
        <f aca="false">COUNTIF(#REF!,K13)</f>
        <v>#REF!</v>
      </c>
      <c r="N13" s="25" t="s">
        <v>153</v>
      </c>
      <c r="O13" s="41" t="e">
        <f aca="false">COUNTIF(#REF!,N13)</f>
        <v>#REF!</v>
      </c>
    </row>
    <row r="14" customFormat="false" ht="15.75" hidden="false" customHeight="false" outlineLevel="0" collapsed="false">
      <c r="K14" s="25" t="s">
        <v>154</v>
      </c>
      <c r="L14" s="25" t="e">
        <f aca="false">COUNTIF(#REF!,K14)</f>
        <v>#REF!</v>
      </c>
      <c r="N14" s="25" t="s">
        <v>155</v>
      </c>
      <c r="O14" s="41" t="e">
        <f aca="false">COUNTIF(#REF!,N14)</f>
        <v>#REF!</v>
      </c>
    </row>
    <row r="15" customFormat="false" ht="15.75" hidden="false" customHeight="false" outlineLevel="0" collapsed="false">
      <c r="K15" s="25" t="s">
        <v>156</v>
      </c>
      <c r="L15" s="25" t="e">
        <f aca="false">COUNTIF(#REF!,K15)</f>
        <v>#REF!</v>
      </c>
      <c r="N15" s="25" t="s">
        <v>157</v>
      </c>
      <c r="O15" s="41" t="e">
        <f aca="false">COUNTIF(#REF!,N15)</f>
        <v>#REF!</v>
      </c>
    </row>
    <row r="16" customFormat="false" ht="15.75" hidden="false" customHeight="false" outlineLevel="0" collapsed="false">
      <c r="K16" s="25" t="s">
        <v>158</v>
      </c>
      <c r="L16" s="25" t="e">
        <f aca="false">COUNTIF(#REF!,K16)</f>
        <v>#REF!</v>
      </c>
      <c r="N16" s="25" t="s">
        <v>159</v>
      </c>
      <c r="O16" s="41" t="e">
        <f aca="false">COUNTIF(#REF!,N16)</f>
        <v>#REF!</v>
      </c>
    </row>
    <row r="17" customFormat="false" ht="15.75" hidden="false" customHeight="false" outlineLevel="0" collapsed="false">
      <c r="K17" s="25" t="s">
        <v>160</v>
      </c>
      <c r="L17" s="25" t="e">
        <f aca="false">COUNTIF(#REF!,K17)</f>
        <v>#REF!</v>
      </c>
      <c r="N17" s="25" t="s">
        <v>161</v>
      </c>
      <c r="O17" s="41" t="e">
        <f aca="false">COUNTIF(#REF!,N17)</f>
        <v>#REF!</v>
      </c>
    </row>
    <row r="18" customFormat="false" ht="15.75" hidden="false" customHeight="false" outlineLevel="0" collapsed="false">
      <c r="K18" s="25" t="s">
        <v>162</v>
      </c>
      <c r="L18" s="25" t="e">
        <f aca="false">COUNTIF(#REF!,K18)</f>
        <v>#REF!</v>
      </c>
      <c r="N18" s="25" t="s">
        <v>163</v>
      </c>
      <c r="O18" s="41" t="e">
        <f aca="false">COUNTIF(#REF!,N18)</f>
        <v>#REF!</v>
      </c>
    </row>
    <row r="19" customFormat="false" ht="15.75" hidden="false" customHeight="false" outlineLevel="0" collapsed="false">
      <c r="K19" s="25" t="s">
        <v>164</v>
      </c>
      <c r="L19" s="25" t="e">
        <f aca="false">COUNTIF(#REF!,K19)</f>
        <v>#REF!</v>
      </c>
      <c r="N19" s="25" t="s">
        <v>165</v>
      </c>
      <c r="O19" s="41" t="e">
        <f aca="false">COUNTIF(#REF!,N19)</f>
        <v>#REF!</v>
      </c>
    </row>
    <row r="20" customFormat="false" ht="15.75" hidden="false" customHeight="false" outlineLevel="0" collapsed="false">
      <c r="K20" s="25" t="s">
        <v>166</v>
      </c>
      <c r="L20" s="25" t="e">
        <f aca="false">COUNTIF(#REF!,K20)</f>
        <v>#REF!</v>
      </c>
      <c r="N20" s="25" t="s">
        <v>167</v>
      </c>
      <c r="O20" s="41" t="e">
        <f aca="false">COUNTIF(#REF!,N20)</f>
        <v>#REF!</v>
      </c>
    </row>
    <row r="21" customFormat="false" ht="15.75" hidden="false" customHeight="false" outlineLevel="0" collapsed="false">
      <c r="K21" s="25" t="s">
        <v>168</v>
      </c>
      <c r="L21" s="25" t="e">
        <f aca="false">COUNTIF(#REF!,K21)</f>
        <v>#REF!</v>
      </c>
      <c r="N21" s="25" t="s">
        <v>169</v>
      </c>
      <c r="O21" s="41" t="e">
        <f aca="false">COUNTIF(#REF!,N21)</f>
        <v>#REF!</v>
      </c>
    </row>
    <row r="22" customFormat="false" ht="15.75" hidden="false" customHeight="false" outlineLevel="0" collapsed="false">
      <c r="K22" s="25" t="s">
        <v>170</v>
      </c>
      <c r="L22" s="25" t="e">
        <f aca="false">COUNTIF(#REF!,K22)</f>
        <v>#REF!</v>
      </c>
      <c r="N22" s="25" t="s">
        <v>171</v>
      </c>
      <c r="O22" s="41" t="e">
        <f aca="false">COUNTIF(#REF!,N22)</f>
        <v>#REF!</v>
      </c>
    </row>
    <row r="23" customFormat="false" ht="15.75" hidden="false" customHeight="false" outlineLevel="0" collapsed="false">
      <c r="K23" s="25" t="s">
        <v>172</v>
      </c>
      <c r="L23" s="25" t="e">
        <f aca="false">COUNTIF(#REF!,K23)</f>
        <v>#REF!</v>
      </c>
      <c r="N23" s="25" t="s">
        <v>173</v>
      </c>
      <c r="O23" s="41" t="e">
        <f aca="false">COUNTIF(#REF!,N23)</f>
        <v>#REF!</v>
      </c>
    </row>
    <row r="24" customFormat="false" ht="15.75" hidden="false" customHeight="false" outlineLevel="0" collapsed="false">
      <c r="K24" s="25" t="s">
        <v>174</v>
      </c>
      <c r="L24" s="25" t="e">
        <f aca="false">COUNTIF(#REF!,K24)</f>
        <v>#REF!</v>
      </c>
      <c r="N24" s="25" t="s">
        <v>175</v>
      </c>
      <c r="O24" s="41" t="e">
        <f aca="false">COUNTIF(#REF!,N24)</f>
        <v>#REF!</v>
      </c>
    </row>
    <row r="25" customFormat="false" ht="15.75" hidden="false" customHeight="false" outlineLevel="0" collapsed="false">
      <c r="K25" s="25" t="s">
        <v>176</v>
      </c>
      <c r="L25" s="25" t="e">
        <f aca="false">COUNTIF(#REF!,K25)</f>
        <v>#REF!</v>
      </c>
      <c r="N25" s="25" t="s">
        <v>177</v>
      </c>
      <c r="O25" s="41" t="e">
        <f aca="false">COUNTIF(#REF!,N25)</f>
        <v>#REF!</v>
      </c>
    </row>
    <row r="26" customFormat="false" ht="15.75" hidden="false" customHeight="false" outlineLevel="0" collapsed="false">
      <c r="K26" s="25" t="s">
        <v>178</v>
      </c>
      <c r="L26" s="25" t="e">
        <f aca="false">COUNTIF(#REF!,K26)</f>
        <v>#REF!</v>
      </c>
    </row>
    <row r="27" customFormat="false" ht="15.75" hidden="false" customHeight="false" outlineLevel="0" collapsed="false">
      <c r="K27" s="25" t="s">
        <v>179</v>
      </c>
      <c r="L27" s="25" t="e">
        <f aca="false">COUNTIF(#REF!,K27)</f>
        <v>#REF!</v>
      </c>
    </row>
    <row r="28" customFormat="false" ht="15.75" hidden="false" customHeight="false" outlineLevel="0" collapsed="false">
      <c r="K28" s="25" t="s">
        <v>180</v>
      </c>
      <c r="L28" s="25" t="e">
        <f aca="false">COUNTIF(#REF!,K28)</f>
        <v>#REF!</v>
      </c>
    </row>
    <row r="29" customFormat="false" ht="15.75" hidden="false" customHeight="false" outlineLevel="0" collapsed="false">
      <c r="K29" s="25" t="s">
        <v>181</v>
      </c>
      <c r="L29" s="25" t="e">
        <f aca="false">COUNTIF(#REF!,K29)</f>
        <v>#REF!</v>
      </c>
    </row>
    <row r="30" customFormat="false" ht="15.75" hidden="false" customHeight="false" outlineLevel="0" collapsed="false">
      <c r="K30" s="25" t="s">
        <v>182</v>
      </c>
      <c r="L30" s="25" t="e">
        <f aca="false">COUNTIF(#REF!,K30)</f>
        <v>#REF!</v>
      </c>
    </row>
    <row r="31" customFormat="false" ht="15.75" hidden="false" customHeight="false" outlineLevel="0" collapsed="false">
      <c r="K31" s="25" t="s">
        <v>183</v>
      </c>
      <c r="L31" s="25" t="e">
        <f aca="false">COUNTIF(#REF!,K31)</f>
        <v>#REF!</v>
      </c>
    </row>
    <row r="32" customFormat="false" ht="15.75" hidden="false" customHeight="false" outlineLevel="0" collapsed="false">
      <c r="K32" s="25" t="s">
        <v>184</v>
      </c>
      <c r="L32" s="25" t="e">
        <f aca="false">COUNTIF(#REF!,K32)</f>
        <v>#REF!</v>
      </c>
    </row>
    <row r="33" customFormat="false" ht="15.75" hidden="false" customHeight="false" outlineLevel="0" collapsed="false">
      <c r="K33" s="25" t="s">
        <v>185</v>
      </c>
      <c r="L33" s="25" t="e">
        <f aca="false">COUNTIF(#REF!,K33)</f>
        <v>#REF!</v>
      </c>
    </row>
    <row r="34" customFormat="false" ht="15.75" hidden="false" customHeight="false" outlineLevel="0" collapsed="false">
      <c r="K34" s="25" t="s">
        <v>186</v>
      </c>
      <c r="L34" s="25" t="e">
        <f aca="false">COUNTIF(#REF!,K34)</f>
        <v>#REF!</v>
      </c>
    </row>
    <row r="35" customFormat="false" ht="15.75" hidden="false" customHeight="false" outlineLevel="0" collapsed="false">
      <c r="K35" s="25" t="s">
        <v>187</v>
      </c>
      <c r="L35" s="25" t="e">
        <f aca="false">COUNTIF(#REF!,K35)</f>
        <v>#REF!</v>
      </c>
    </row>
    <row r="36" customFormat="false" ht="15.75" hidden="false" customHeight="false" outlineLevel="0" collapsed="false">
      <c r="K36" s="25" t="s">
        <v>188</v>
      </c>
      <c r="L36" s="25" t="e">
        <f aca="false">COUNTIF(#REF!,K36)</f>
        <v>#REF!</v>
      </c>
    </row>
    <row r="37" customFormat="false" ht="15.75" hidden="false" customHeight="false" outlineLevel="0" collapsed="false">
      <c r="K37" s="25" t="s">
        <v>189</v>
      </c>
      <c r="L37" s="25" t="e">
        <f aca="false">COUNTIF(#REF!,K37)</f>
        <v>#REF!</v>
      </c>
    </row>
    <row r="38" customFormat="false" ht="15.75" hidden="false" customHeight="false" outlineLevel="0" collapsed="false">
      <c r="K38" s="25" t="s">
        <v>190</v>
      </c>
      <c r="L38" s="25" t="e">
        <f aca="false">COUNTIF(#REF!,K38)</f>
        <v>#REF!</v>
      </c>
    </row>
    <row r="39" customFormat="false" ht="15.75" hidden="false" customHeight="false" outlineLevel="0" collapsed="false">
      <c r="K39" s="25" t="s">
        <v>191</v>
      </c>
      <c r="L39" s="25" t="e">
        <f aca="false">COUNTIF(#REF!,K39)</f>
        <v>#REF!</v>
      </c>
    </row>
    <row r="40" customFormat="false" ht="15.75" hidden="false" customHeight="false" outlineLevel="0" collapsed="false">
      <c r="K40" s="25" t="s">
        <v>192</v>
      </c>
      <c r="L40" s="25" t="e">
        <f aca="false">COUNTIF(#REF!,K40)</f>
        <v>#REF!</v>
      </c>
    </row>
    <row r="41" customFormat="false" ht="15.75" hidden="false" customHeight="false" outlineLevel="0" collapsed="false">
      <c r="K41" s="25" t="s">
        <v>193</v>
      </c>
      <c r="L41" s="25" t="e">
        <f aca="false">COUNTIF(#REF!,K41)</f>
        <v>#REF!</v>
      </c>
    </row>
    <row r="42" customFormat="false" ht="15.75" hidden="false" customHeight="false" outlineLevel="0" collapsed="false">
      <c r="K42" s="25" t="s">
        <v>194</v>
      </c>
      <c r="L42" s="25" t="e">
        <f aca="false">COUNTIF(#REF!,K42)</f>
        <v>#REF!</v>
      </c>
    </row>
    <row r="43" customFormat="false" ht="15.75" hidden="false" customHeight="false" outlineLevel="0" collapsed="false">
      <c r="K43" s="25" t="s">
        <v>195</v>
      </c>
      <c r="L43" s="25" t="e">
        <f aca="false">COUNTIF(#REF!,K43)</f>
        <v>#REF!</v>
      </c>
    </row>
    <row r="44" customFormat="false" ht="15.75" hidden="false" customHeight="false" outlineLevel="0" collapsed="false">
      <c r="K44" s="25" t="s">
        <v>196</v>
      </c>
      <c r="L44" s="25" t="e">
        <f aca="false">COUNTIF(#REF!,K44)</f>
        <v>#REF!</v>
      </c>
    </row>
    <row r="45" customFormat="false" ht="15.75" hidden="false" customHeight="false" outlineLevel="0" collapsed="false">
      <c r="K45" s="25" t="s">
        <v>197</v>
      </c>
      <c r="L45" s="25" t="e">
        <f aca="false">COUNTIF(#REF!,K45)</f>
        <v>#REF!</v>
      </c>
    </row>
    <row r="46" customFormat="false" ht="15.75" hidden="false" customHeight="false" outlineLevel="0" collapsed="false">
      <c r="K46" s="25" t="s">
        <v>198</v>
      </c>
      <c r="L46" s="25" t="e">
        <f aca="false">COUNTIF(#REF!,K46)</f>
        <v>#REF!</v>
      </c>
    </row>
    <row r="47" customFormat="false" ht="15.75" hidden="false" customHeight="false" outlineLevel="0" collapsed="false">
      <c r="K47" s="25" t="s">
        <v>199</v>
      </c>
      <c r="L47" s="25" t="e">
        <f aca="false">COUNTIF(#REF!,K47)</f>
        <v>#REF!</v>
      </c>
    </row>
    <row r="48" customFormat="false" ht="15.75" hidden="false" customHeight="false" outlineLevel="0" collapsed="false">
      <c r="K48" s="25" t="s">
        <v>200</v>
      </c>
      <c r="L48" s="25" t="e">
        <f aca="false">COUNTIF(#REF!,K48)</f>
        <v>#REF!</v>
      </c>
    </row>
    <row r="49" customFormat="false" ht="15.75" hidden="false" customHeight="false" outlineLevel="0" collapsed="false">
      <c r="K49" s="25" t="s">
        <v>201</v>
      </c>
      <c r="L49" s="25" t="e">
        <f aca="false">COUNTIF(#REF!,K49)</f>
        <v>#REF!</v>
      </c>
    </row>
    <row r="50" customFormat="false" ht="15.75" hidden="false" customHeight="false" outlineLevel="0" collapsed="false">
      <c r="K50" s="25" t="s">
        <v>202</v>
      </c>
      <c r="L50" s="25" t="e">
        <f aca="false">COUNTIF(#REF!,K50)</f>
        <v>#REF!</v>
      </c>
    </row>
    <row r="51" customFormat="false" ht="15.75" hidden="false" customHeight="false" outlineLevel="0" collapsed="false">
      <c r="K51" s="25" t="s">
        <v>203</v>
      </c>
      <c r="L51" s="25" t="e">
        <f aca="false">COUNTIF(#REF!,K51)</f>
        <v>#REF!</v>
      </c>
    </row>
    <row r="52" customFormat="false" ht="15.75" hidden="false" customHeight="false" outlineLevel="0" collapsed="false">
      <c r="K52" s="25" t="s">
        <v>204</v>
      </c>
      <c r="L52" s="25" t="e">
        <f aca="false">COUNTIF(#REF!,K52)</f>
        <v>#REF!</v>
      </c>
    </row>
    <row r="53" customFormat="false" ht="15.75" hidden="false" customHeight="false" outlineLevel="0" collapsed="false">
      <c r="K53" s="25" t="s">
        <v>205</v>
      </c>
      <c r="L53" s="25" t="e">
        <f aca="false">COUNTIF(#REF!,K53)</f>
        <v>#REF!</v>
      </c>
    </row>
    <row r="54" customFormat="false" ht="15.75" hidden="false" customHeight="false" outlineLevel="0" collapsed="false">
      <c r="K54" s="25" t="s">
        <v>206</v>
      </c>
      <c r="L54" s="25" t="e">
        <f aca="false">COUNTIF(#REF!,K54)</f>
        <v>#REF!</v>
      </c>
    </row>
    <row r="55" customFormat="false" ht="15.75" hidden="false" customHeight="false" outlineLevel="0" collapsed="false">
      <c r="K55" s="25" t="s">
        <v>207</v>
      </c>
      <c r="L55" s="25" t="e">
        <f aca="false">COUNTIF(#REF!,K55)</f>
        <v>#REF!</v>
      </c>
    </row>
    <row r="56" customFormat="false" ht="15.75" hidden="false" customHeight="false" outlineLevel="0" collapsed="false">
      <c r="K56" s="25" t="s">
        <v>208</v>
      </c>
      <c r="L56" s="25" t="e">
        <f aca="false">COUNTIF(#REF!,K56)</f>
        <v>#REF!</v>
      </c>
    </row>
    <row r="57" customFormat="false" ht="15.75" hidden="false" customHeight="false" outlineLevel="0" collapsed="false">
      <c r="K57" s="25" t="s">
        <v>209</v>
      </c>
      <c r="L57" s="25" t="e">
        <f aca="false">COUNTIF(#REF!,K57)</f>
        <v>#REF!</v>
      </c>
    </row>
    <row r="58" customFormat="false" ht="15.75" hidden="false" customHeight="false" outlineLevel="0" collapsed="false">
      <c r="K58" s="25" t="s">
        <v>210</v>
      </c>
      <c r="L58" s="25" t="e">
        <f aca="false">COUNTIF(#REF!,K58)</f>
        <v>#REF!</v>
      </c>
    </row>
    <row r="59" customFormat="false" ht="15.75" hidden="false" customHeight="false" outlineLevel="0" collapsed="false">
      <c r="K59" s="25" t="s">
        <v>211</v>
      </c>
      <c r="L59" s="25" t="e">
        <f aca="false">COUNTIF(#REF!,K59)</f>
        <v>#REF!</v>
      </c>
    </row>
    <row r="60" customFormat="false" ht="15.75" hidden="false" customHeight="false" outlineLevel="0" collapsed="false">
      <c r="K60" s="25" t="s">
        <v>212</v>
      </c>
      <c r="L60" s="25" t="e">
        <f aca="false">COUNTIF(#REF!,K60)</f>
        <v>#REF!</v>
      </c>
    </row>
    <row r="61" customFormat="false" ht="15.75" hidden="false" customHeight="false" outlineLevel="0" collapsed="false">
      <c r="K61" s="25" t="s">
        <v>213</v>
      </c>
      <c r="L61" s="25" t="e">
        <f aca="false">COUNTIF(#REF!,K61)</f>
        <v>#REF!</v>
      </c>
    </row>
    <row r="62" customFormat="false" ht="15.75" hidden="false" customHeight="false" outlineLevel="0" collapsed="false">
      <c r="K62" s="25" t="s">
        <v>214</v>
      </c>
      <c r="L62" s="25" t="e">
        <f aca="false">COUNTIF(#REF!,K62)</f>
        <v>#REF!</v>
      </c>
    </row>
    <row r="63" customFormat="false" ht="15.75" hidden="false" customHeight="false" outlineLevel="0" collapsed="false">
      <c r="K63" s="25" t="s">
        <v>215</v>
      </c>
      <c r="L63" s="25" t="e">
        <f aca="false">COUNTIF(#REF!,K63)</f>
        <v>#REF!</v>
      </c>
    </row>
    <row r="64" customFormat="false" ht="15.75" hidden="false" customHeight="false" outlineLevel="0" collapsed="false">
      <c r="K64" s="25" t="s">
        <v>216</v>
      </c>
      <c r="L64" s="25" t="e">
        <f aca="false">COUNTIF(#REF!,K64)</f>
        <v>#REF!</v>
      </c>
    </row>
    <row r="65" customFormat="false" ht="15.75" hidden="false" customHeight="false" outlineLevel="0" collapsed="false">
      <c r="K65" s="25" t="s">
        <v>217</v>
      </c>
      <c r="L65" s="25" t="e">
        <f aca="false">COUNTIF(#REF!,K65)</f>
        <v>#REF!</v>
      </c>
    </row>
    <row r="66" customFormat="false" ht="15.75" hidden="false" customHeight="false" outlineLevel="0" collapsed="false">
      <c r="K66" s="25" t="s">
        <v>218</v>
      </c>
      <c r="L66" s="25" t="e">
        <f aca="false">COUNTIF(#REF!,K66)</f>
        <v>#REF!</v>
      </c>
    </row>
    <row r="67" customFormat="false" ht="15.75" hidden="false" customHeight="false" outlineLevel="0" collapsed="false">
      <c r="K67" s="25" t="s">
        <v>219</v>
      </c>
      <c r="L67" s="25" t="e">
        <f aca="false">COUNTIF(#REF!,K67)</f>
        <v>#REF!</v>
      </c>
    </row>
    <row r="68" customFormat="false" ht="15.75" hidden="false" customHeight="false" outlineLevel="0" collapsed="false">
      <c r="K68" s="25" t="s">
        <v>220</v>
      </c>
      <c r="L68" s="25" t="e">
        <f aca="false">COUNTIF(#REF!,K68)</f>
        <v>#REF!</v>
      </c>
    </row>
    <row r="69" customFormat="false" ht="15.75" hidden="false" customHeight="false" outlineLevel="0" collapsed="false">
      <c r="K69" s="25" t="s">
        <v>221</v>
      </c>
      <c r="L69" s="25" t="e">
        <f aca="false">COUNTIF(#REF!,K69)</f>
        <v>#REF!</v>
      </c>
    </row>
    <row r="70" customFormat="false" ht="15.75" hidden="false" customHeight="false" outlineLevel="0" collapsed="false">
      <c r="K70" s="25" t="s">
        <v>222</v>
      </c>
      <c r="L70" s="25" t="e">
        <f aca="false">COUNTIF(#REF!,K70)</f>
        <v>#REF!</v>
      </c>
    </row>
    <row r="71" customFormat="false" ht="15.75" hidden="false" customHeight="false" outlineLevel="0" collapsed="false">
      <c r="K71" s="25" t="s">
        <v>223</v>
      </c>
      <c r="L71" s="25" t="e">
        <f aca="false">COUNTIF(#REF!,K71)</f>
        <v>#REF!</v>
      </c>
    </row>
    <row r="72" customFormat="false" ht="15.75" hidden="false" customHeight="false" outlineLevel="0" collapsed="false">
      <c r="K72" s="25" t="s">
        <v>224</v>
      </c>
      <c r="L72" s="25" t="e">
        <f aca="false">COUNTIF(#REF!,K72)</f>
        <v>#REF!</v>
      </c>
    </row>
    <row r="73" customFormat="false" ht="15.75" hidden="false" customHeight="false" outlineLevel="0" collapsed="false">
      <c r="K73" s="25" t="s">
        <v>225</v>
      </c>
      <c r="L73" s="25" t="e">
        <f aca="false">COUNTIF(#REF!,K73)</f>
        <v>#REF!</v>
      </c>
    </row>
    <row r="74" customFormat="false" ht="15.75" hidden="false" customHeight="false" outlineLevel="0" collapsed="false">
      <c r="K74" s="25" t="s">
        <v>226</v>
      </c>
      <c r="L74" s="25" t="e">
        <f aca="false">COUNTIF(#REF!,K74)</f>
        <v>#REF!</v>
      </c>
    </row>
    <row r="75" customFormat="false" ht="15.75" hidden="false" customHeight="false" outlineLevel="0" collapsed="false">
      <c r="K75" s="25" t="s">
        <v>227</v>
      </c>
      <c r="L75" s="25" t="e">
        <f aca="false">COUNTIF(#REF!,K75)</f>
        <v>#REF!</v>
      </c>
    </row>
    <row r="76" customFormat="false" ht="15.75" hidden="false" customHeight="false" outlineLevel="0" collapsed="false">
      <c r="K76" s="25" t="s">
        <v>228</v>
      </c>
      <c r="L76" s="25" t="e">
        <f aca="false">COUNTIF(#REF!,K76)</f>
        <v>#REF!</v>
      </c>
    </row>
    <row r="77" customFormat="false" ht="15.75" hidden="false" customHeight="false" outlineLevel="0" collapsed="false">
      <c r="K77" s="25" t="s">
        <v>229</v>
      </c>
      <c r="L77" s="25" t="e">
        <f aca="false">COUNTIF(#REF!,K77)</f>
        <v>#REF!</v>
      </c>
    </row>
    <row r="78" customFormat="false" ht="15.75" hidden="false" customHeight="false" outlineLevel="0" collapsed="false">
      <c r="K78" s="25" t="s">
        <v>230</v>
      </c>
      <c r="L78" s="25" t="e">
        <f aca="false">COUNTIF(#REF!,K78)</f>
        <v>#REF!</v>
      </c>
    </row>
    <row r="79" customFormat="false" ht="15.75" hidden="false" customHeight="false" outlineLevel="0" collapsed="false">
      <c r="K79" s="25" t="s">
        <v>231</v>
      </c>
      <c r="L79" s="25" t="e">
        <f aca="false">COUNTIF(#REF!,K79)</f>
        <v>#REF!</v>
      </c>
    </row>
    <row r="80" customFormat="false" ht="15.75" hidden="false" customHeight="false" outlineLevel="0" collapsed="false">
      <c r="K80" s="25" t="s">
        <v>232</v>
      </c>
      <c r="L80" s="25" t="e">
        <f aca="false">COUNTIF(#REF!,K80)</f>
        <v>#REF!</v>
      </c>
    </row>
    <row r="81" customFormat="false" ht="15.75" hidden="false" customHeight="false" outlineLevel="0" collapsed="false">
      <c r="K81" s="25" t="s">
        <v>233</v>
      </c>
      <c r="L81" s="25" t="e">
        <f aca="false">COUNTIF(#REF!,K81)</f>
        <v>#REF!</v>
      </c>
    </row>
    <row r="82" customFormat="false" ht="15.75" hidden="false" customHeight="false" outlineLevel="0" collapsed="false">
      <c r="K82" s="25" t="s">
        <v>234</v>
      </c>
      <c r="L82" s="25" t="e">
        <f aca="false">COUNTIF(#REF!,K82)</f>
        <v>#REF!</v>
      </c>
    </row>
    <row r="83" customFormat="false" ht="15.75" hidden="false" customHeight="false" outlineLevel="0" collapsed="false">
      <c r="K83" s="25" t="s">
        <v>235</v>
      </c>
      <c r="L83" s="25" t="e">
        <f aca="false">COUNTIF(#REF!,K83)</f>
        <v>#REF!</v>
      </c>
    </row>
    <row r="84" customFormat="false" ht="15.75" hidden="false" customHeight="false" outlineLevel="0" collapsed="false">
      <c r="K84" s="25" t="s">
        <v>236</v>
      </c>
      <c r="L84" s="25" t="e">
        <f aca="false">COUNTIF(#REF!,K84)</f>
        <v>#REF!</v>
      </c>
    </row>
    <row r="85" customFormat="false" ht="15.75" hidden="false" customHeight="false" outlineLevel="0" collapsed="false">
      <c r="K85" s="25" t="s">
        <v>237</v>
      </c>
      <c r="L85" s="25" t="e">
        <f aca="false">COUNTIF(#REF!,K85)</f>
        <v>#REF!</v>
      </c>
    </row>
    <row r="86" customFormat="false" ht="15.75" hidden="false" customHeight="false" outlineLevel="0" collapsed="false">
      <c r="K86" s="25" t="s">
        <v>238</v>
      </c>
      <c r="L86" s="25" t="e">
        <f aca="false">COUNTIF(#REF!,K86)</f>
        <v>#REF!</v>
      </c>
    </row>
    <row r="87" customFormat="false" ht="15.75" hidden="false" customHeight="false" outlineLevel="0" collapsed="false">
      <c r="K87" s="25" t="s">
        <v>239</v>
      </c>
      <c r="L87" s="25" t="e">
        <f aca="false">COUNTIF(#REF!,K87)</f>
        <v>#REF!</v>
      </c>
    </row>
    <row r="88" customFormat="false" ht="15.75" hidden="false" customHeight="false" outlineLevel="0" collapsed="false">
      <c r="K88" s="25" t="s">
        <v>240</v>
      </c>
      <c r="L88" s="25" t="e">
        <f aca="false">COUNTIF(#REF!,K88)</f>
        <v>#REF!</v>
      </c>
    </row>
    <row r="89" customFormat="false" ht="15.75" hidden="false" customHeight="false" outlineLevel="0" collapsed="false">
      <c r="K89" s="25" t="s">
        <v>241</v>
      </c>
      <c r="L89" s="25" t="e">
        <f aca="false">COUNTIF(#REF!,K89)</f>
        <v>#REF!</v>
      </c>
    </row>
    <row r="90" customFormat="false" ht="15.75" hidden="false" customHeight="false" outlineLevel="0" collapsed="false">
      <c r="K90" s="25" t="s">
        <v>242</v>
      </c>
      <c r="L90" s="25" t="e">
        <f aca="false">COUNTIF(#REF!,K90)</f>
        <v>#REF!</v>
      </c>
    </row>
    <row r="91" customFormat="false" ht="15.75" hidden="false" customHeight="false" outlineLevel="0" collapsed="false">
      <c r="K91" s="25" t="s">
        <v>243</v>
      </c>
      <c r="L91" s="25" t="e">
        <f aca="false">COUNTIF(#REF!,K91)</f>
        <v>#REF!</v>
      </c>
    </row>
    <row r="92" customFormat="false" ht="15.75" hidden="false" customHeight="false" outlineLevel="0" collapsed="false">
      <c r="K92" s="25" t="s">
        <v>244</v>
      </c>
      <c r="L92" s="25" t="e">
        <f aca="false">COUNTIF(#REF!,K92)</f>
        <v>#REF!</v>
      </c>
    </row>
    <row r="93" customFormat="false" ht="15.75" hidden="false" customHeight="false" outlineLevel="0" collapsed="false">
      <c r="K93" s="25" t="s">
        <v>245</v>
      </c>
      <c r="L93" s="25" t="e">
        <f aca="false">COUNTIF(#REF!,K93)</f>
        <v>#REF!</v>
      </c>
    </row>
    <row r="94" customFormat="false" ht="15.75" hidden="false" customHeight="false" outlineLevel="0" collapsed="false">
      <c r="K94" s="25" t="s">
        <v>246</v>
      </c>
      <c r="L94" s="25" t="e">
        <f aca="false">COUNTIF(#REF!,K94)</f>
        <v>#REF!</v>
      </c>
    </row>
    <row r="95" customFormat="false" ht="15.75" hidden="false" customHeight="false" outlineLevel="0" collapsed="false">
      <c r="K95" s="25" t="s">
        <v>247</v>
      </c>
      <c r="L95" s="25" t="e">
        <f aca="false">COUNTIF(#REF!,K95)</f>
        <v>#REF!</v>
      </c>
    </row>
    <row r="96" customFormat="false" ht="15.75" hidden="false" customHeight="false" outlineLevel="0" collapsed="false">
      <c r="K96" s="25" t="s">
        <v>248</v>
      </c>
      <c r="L96" s="25" t="e">
        <f aca="false">COUNTIF(#REF!,K96)</f>
        <v>#REF!</v>
      </c>
    </row>
    <row r="97" customFormat="false" ht="15.75" hidden="false" customHeight="false" outlineLevel="0" collapsed="false">
      <c r="K97" s="25" t="s">
        <v>249</v>
      </c>
      <c r="L97" s="25" t="e">
        <f aca="false">COUNTIF(#REF!,K97)</f>
        <v>#REF!</v>
      </c>
    </row>
    <row r="98" customFormat="false" ht="15.75" hidden="false" customHeight="false" outlineLevel="0" collapsed="false">
      <c r="K98" s="25" t="s">
        <v>250</v>
      </c>
      <c r="L98" s="25" t="e">
        <f aca="false">COUNTIF(#REF!,K98)</f>
        <v>#REF!</v>
      </c>
    </row>
    <row r="99" customFormat="false" ht="15.75" hidden="false" customHeight="false" outlineLevel="0" collapsed="false">
      <c r="K99" s="25" t="s">
        <v>251</v>
      </c>
      <c r="L99" s="25" t="e">
        <f aca="false">COUNTIF(#REF!,K99)</f>
        <v>#REF!</v>
      </c>
    </row>
    <row r="100" customFormat="false" ht="15.75" hidden="false" customHeight="false" outlineLevel="0" collapsed="false">
      <c r="K100" s="25" t="s">
        <v>252</v>
      </c>
      <c r="L100" s="25" t="e">
        <f aca="false">COUNTIF(#REF!,K100)</f>
        <v>#REF!</v>
      </c>
    </row>
  </sheetData>
  <autoFilter ref="K3:L100">
    <sortState ref="K4:L100">
      <sortCondition ref="A4:A100" customList=""/>
    </sortState>
  </autoFilter>
  <mergeCells count="2">
    <mergeCell ref="K3:L3"/>
    <mergeCell ref="N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3.43"/>
    <col collapsed="false" customWidth="true" hidden="false" outlineLevel="0" max="3" min="3" style="0" width="20.42"/>
    <col collapsed="false" customWidth="true" hidden="false" outlineLevel="0" max="4" min="4" style="0" width="17.29"/>
    <col collapsed="false" customWidth="true" hidden="false" outlineLevel="0" max="5" min="5" style="0" width="16.14"/>
    <col collapsed="false" customWidth="true" hidden="false" outlineLevel="0" max="7" min="7" style="0" width="11.57"/>
    <col collapsed="false" customWidth="true" hidden="false" outlineLevel="0" max="8" min="8" style="0" width="19.29"/>
    <col collapsed="false" customWidth="true" hidden="false" outlineLevel="0" max="9" min="9" style="0" width="15.42"/>
    <col collapsed="false" customWidth="true" hidden="false" outlineLevel="0" max="10" min="10" style="0" width="17.86"/>
    <col collapsed="false" customWidth="true" hidden="false" outlineLevel="0" max="15" min="15" style="0" width="20.86"/>
  </cols>
  <sheetData>
    <row r="2" customFormat="false" ht="15.75" hidden="false" customHeight="false" outlineLevel="0" collapsed="false">
      <c r="B2" s="43" t="s">
        <v>253</v>
      </c>
      <c r="C2" s="43" t="s">
        <v>254</v>
      </c>
      <c r="D2" s="43" t="s">
        <v>122</v>
      </c>
      <c r="E2" s="43" t="s">
        <v>123</v>
      </c>
      <c r="F2" s="44"/>
      <c r="G2" s="45" t="s">
        <v>255</v>
      </c>
      <c r="H2" s="45" t="s">
        <v>256</v>
      </c>
      <c r="I2" s="45" t="s">
        <v>122</v>
      </c>
      <c r="J2" s="45" t="s">
        <v>123</v>
      </c>
      <c r="O2" s="46" t="s">
        <v>132</v>
      </c>
      <c r="P2" s="46"/>
      <c r="R2" s="47" t="s">
        <v>133</v>
      </c>
      <c r="S2" s="47"/>
    </row>
    <row r="3" customFormat="false" ht="15.75" hidden="false" customHeight="false" outlineLevel="0" collapsed="false">
      <c r="B3" s="48" t="n">
        <v>101</v>
      </c>
      <c r="C3" s="25" t="s">
        <v>226</v>
      </c>
      <c r="D3" s="49" t="e">
        <f aca="false">COUNTIFS(#REF!,"Yes",'Data MHS'!E:E,"SI",#REF!,B3)</f>
        <v>#VALUE!</v>
      </c>
      <c r="E3" s="49" t="e">
        <f aca="false">COUNTIFS(#REF!,"Yes",'Data MHS'!E:E,"TI",#REF!,B3)</f>
        <v>#VALUE!</v>
      </c>
      <c r="G3" s="49" t="n">
        <v>11</v>
      </c>
      <c r="H3" s="50" t="s">
        <v>135</v>
      </c>
      <c r="I3" s="25" t="e">
        <f aca="false">COUNTIFS(#REF!,"Yes",'Data MHS'!E:E,"SI",#REF!,G3)</f>
        <v>#VALUE!</v>
      </c>
      <c r="J3" s="25" t="e">
        <f aca="false">COUNTIFS(#REF!,"Yes",'Data MHS'!E:E,"TI",#REF!,G3)</f>
        <v>#VALUE!</v>
      </c>
      <c r="O3" s="25" t="s">
        <v>134</v>
      </c>
      <c r="P3" s="25" t="e">
        <f aca="false">COUNTIFS(#REF!,"Yes",#REF!,O3)</f>
        <v>#VALUE!</v>
      </c>
      <c r="R3" s="25" t="s">
        <v>135</v>
      </c>
      <c r="S3" s="41" t="e">
        <f aca="false">COUNTIFS(#REF!,"Yes",#REF!,R3)</f>
        <v>#VALUE!</v>
      </c>
    </row>
    <row r="4" customFormat="false" ht="15.75" hidden="false" customHeight="false" outlineLevel="0" collapsed="false">
      <c r="B4" s="48" t="n">
        <v>102</v>
      </c>
      <c r="C4" s="25" t="s">
        <v>250</v>
      </c>
      <c r="D4" s="49" t="e">
        <f aca="false">COUNTIFS(#REF!,"Yes",'Data MHS'!E:E,"SI",#REF!,B4)</f>
        <v>#VALUE!</v>
      </c>
      <c r="E4" s="49" t="e">
        <f aca="false">COUNTIFS(#REF!,"Yes",'Data MHS'!E:E,"TI",#REF!,B4)</f>
        <v>#VALUE!</v>
      </c>
      <c r="G4" s="49" t="n">
        <v>12</v>
      </c>
      <c r="H4" s="50" t="s">
        <v>137</v>
      </c>
      <c r="I4" s="25" t="e">
        <f aca="false">COUNTIFS(#REF!,"Yes",'Data MHS'!E:E,"SI",#REF!,G4)</f>
        <v>#VALUE!</v>
      </c>
      <c r="J4" s="25" t="e">
        <f aca="false">COUNTIFS(#REF!,"Yes",'Data MHS'!E:E,"TI",#REF!,G4)</f>
        <v>#VALUE!</v>
      </c>
      <c r="O4" s="25" t="s">
        <v>136</v>
      </c>
      <c r="P4" s="25" t="e">
        <f aca="false">COUNTIFS(#REF!,"Yes",#REF!,O4)</f>
        <v>#VALUE!</v>
      </c>
      <c r="R4" s="25" t="s">
        <v>137</v>
      </c>
      <c r="S4" s="41" t="e">
        <f aca="false">COUNTIFS(#REF!,"Yes",#REF!,R4)</f>
        <v>#VALUE!</v>
      </c>
    </row>
    <row r="5" customFormat="false" ht="15.75" hidden="false" customHeight="false" outlineLevel="0" collapsed="false">
      <c r="B5" s="48" t="n">
        <v>103</v>
      </c>
      <c r="C5" s="25" t="s">
        <v>245</v>
      </c>
      <c r="D5" s="49" t="e">
        <f aca="false">COUNTIFS(#REF!,"Yes",'Data MHS'!E:E,"SI",#REF!,B5)</f>
        <v>#VALUE!</v>
      </c>
      <c r="E5" s="49" t="e">
        <f aca="false">COUNTIFS(#REF!,"Yes",'Data MHS'!E:E,"TI",#REF!,B5)</f>
        <v>#VALUE!</v>
      </c>
      <c r="G5" s="49" t="n">
        <v>13</v>
      </c>
      <c r="H5" s="50" t="s">
        <v>139</v>
      </c>
      <c r="I5" s="25" t="e">
        <f aca="false">COUNTIFS(#REF!,"Yes",'Data MHS'!E:E,"SI",#REF!,G5)</f>
        <v>#VALUE!</v>
      </c>
      <c r="J5" s="25" t="e">
        <f aca="false">COUNTIFS(#REF!,"Yes",'Data MHS'!E:E,"TI",#REF!,G5)</f>
        <v>#VALUE!</v>
      </c>
      <c r="O5" s="25"/>
      <c r="P5" s="25"/>
      <c r="R5" s="25"/>
      <c r="S5" s="41"/>
    </row>
    <row r="6" customFormat="false" ht="15.75" hidden="false" customHeight="false" outlineLevel="0" collapsed="false">
      <c r="B6" s="48" t="n">
        <v>104</v>
      </c>
      <c r="C6" s="25" t="s">
        <v>222</v>
      </c>
      <c r="D6" s="49" t="e">
        <f aca="false">COUNTIFS(#REF!,"Yes",'Data MHS'!E:E,"SI",#REF!,B6)</f>
        <v>#VALUE!</v>
      </c>
      <c r="E6" s="49" t="e">
        <f aca="false">COUNTIFS(#REF!,"Yes",'Data MHS'!E:E,"TI",#REF!,B6)</f>
        <v>#VALUE!</v>
      </c>
      <c r="G6" s="49" t="n">
        <v>14</v>
      </c>
      <c r="H6" s="50" t="s">
        <v>141</v>
      </c>
      <c r="I6" s="25" t="e">
        <f aca="false">COUNTIFS(#REF!,"Yes",'Data MHS'!E:E,"SI",#REF!,G6)</f>
        <v>#VALUE!</v>
      </c>
      <c r="J6" s="25" t="e">
        <f aca="false">COUNTIFS(#REF!,"Yes",'Data MHS'!E:E,"TI",#REF!,G6)</f>
        <v>#VALUE!</v>
      </c>
      <c r="O6" s="25" t="s">
        <v>138</v>
      </c>
      <c r="P6" s="25" t="e">
        <f aca="false">COUNTIFS(#REF!,"Yes",#REF!,O6)</f>
        <v>#VALUE!</v>
      </c>
      <c r="R6" s="25" t="s">
        <v>139</v>
      </c>
      <c r="S6" s="41" t="e">
        <f aca="false">COUNTIFS(#REF!,"Yes",#REF!,R6)</f>
        <v>#VALUE!</v>
      </c>
    </row>
    <row r="7" customFormat="false" ht="15.75" hidden="false" customHeight="false" outlineLevel="0" collapsed="false">
      <c r="B7" s="48" t="n">
        <v>105</v>
      </c>
      <c r="C7" s="25" t="s">
        <v>202</v>
      </c>
      <c r="D7" s="49" t="e">
        <f aca="false">COUNTIFS(#REF!,"Yes",'Data MHS'!E:E,"SI",#REF!,B7)</f>
        <v>#VALUE!</v>
      </c>
      <c r="E7" s="49" t="e">
        <f aca="false">COUNTIFS(#REF!,"Yes",'Data MHS'!E:E,"TI",#REF!,B7)</f>
        <v>#VALUE!</v>
      </c>
      <c r="G7" s="49" t="n">
        <v>15</v>
      </c>
      <c r="H7" s="50" t="s">
        <v>143</v>
      </c>
      <c r="I7" s="25" t="e">
        <f aca="false">COUNTIFS(#REF!,"Yes",'Data MHS'!E:E,"SI",#REF!,G7)</f>
        <v>#VALUE!</v>
      </c>
      <c r="J7" s="25" t="e">
        <f aca="false">COUNTIFS(#REF!,"Yes",'Data MHS'!E:E,"TI",#REF!,G7)</f>
        <v>#VALUE!</v>
      </c>
      <c r="O7" s="25" t="s">
        <v>140</v>
      </c>
      <c r="P7" s="25" t="e">
        <f aca="false">COUNTIFS(#REF!,"Yes",#REF!,O7)</f>
        <v>#VALUE!</v>
      </c>
      <c r="R7" s="25" t="s">
        <v>141</v>
      </c>
      <c r="S7" s="41" t="e">
        <f aca="false">COUNTIFS(#REF!,"Yes",#REF!,R7)</f>
        <v>#VALUE!</v>
      </c>
    </row>
    <row r="8" customFormat="false" ht="15.75" hidden="false" customHeight="false" outlineLevel="0" collapsed="false">
      <c r="B8" s="48" t="n">
        <v>106</v>
      </c>
      <c r="C8" s="25" t="s">
        <v>156</v>
      </c>
      <c r="D8" s="49" t="e">
        <f aca="false">COUNTIFS(#REF!,"Yes",'Data MHS'!E:E,"SI",#REF!,B8)</f>
        <v>#VALUE!</v>
      </c>
      <c r="E8" s="49" t="e">
        <f aca="false">COUNTIFS(#REF!,"Yes",'Data MHS'!E:E,"TI",#REF!,B8)</f>
        <v>#VALUE!</v>
      </c>
      <c r="G8" s="49" t="n">
        <v>16</v>
      </c>
      <c r="H8" s="50" t="s">
        <v>145</v>
      </c>
      <c r="I8" s="25" t="e">
        <f aca="false">COUNTIFS(#REF!,"Yes",'Data MHS'!E:E,"SI",#REF!,G8)</f>
        <v>#VALUE!</v>
      </c>
      <c r="J8" s="25" t="e">
        <f aca="false">COUNTIFS(#REF!,"Yes",'Data MHS'!E:E,"TI",#REF!,G8)</f>
        <v>#VALUE!</v>
      </c>
      <c r="O8" s="25" t="s">
        <v>142</v>
      </c>
      <c r="P8" s="25" t="e">
        <f aca="false">COUNTIFS(#REF!,"Yes",#REF!,O8)</f>
        <v>#VALUE!</v>
      </c>
      <c r="R8" s="25" t="s">
        <v>143</v>
      </c>
      <c r="S8" s="41" t="e">
        <f aca="false">COUNTIFS(#REF!,"Yes",#REF!,R8)</f>
        <v>#VALUE!</v>
      </c>
    </row>
    <row r="9" customFormat="false" ht="15.75" hidden="false" customHeight="false" outlineLevel="0" collapsed="false">
      <c r="B9" s="48" t="n">
        <v>107</v>
      </c>
      <c r="C9" s="25" t="s">
        <v>186</v>
      </c>
      <c r="D9" s="49" t="e">
        <f aca="false">COUNTIFS(#REF!,"Yes",'Data MHS'!E:E,"SI",#REF!,B9)</f>
        <v>#VALUE!</v>
      </c>
      <c r="E9" s="49" t="e">
        <f aca="false">COUNTIFS(#REF!,"Yes",'Data MHS'!E:E,"TI",#REF!,B9)</f>
        <v>#VALUE!</v>
      </c>
      <c r="G9" s="49" t="n">
        <v>17</v>
      </c>
      <c r="H9" s="50" t="s">
        <v>147</v>
      </c>
      <c r="I9" s="25" t="e">
        <f aca="false">COUNTIFS(#REF!,"Yes",'Data MHS'!E:E,"SI",#REF!,G9)</f>
        <v>#VALUE!</v>
      </c>
      <c r="J9" s="25" t="e">
        <f aca="false">COUNTIFS(#REF!,"Yes",'Data MHS'!E:E,"TI",#REF!,G9)</f>
        <v>#VALUE!</v>
      </c>
      <c r="O9" s="25" t="s">
        <v>144</v>
      </c>
      <c r="P9" s="25" t="e">
        <f aca="false">COUNTIFS(#REF!,"Yes",#REF!,O9)</f>
        <v>#VALUE!</v>
      </c>
      <c r="R9" s="25" t="s">
        <v>145</v>
      </c>
      <c r="S9" s="41" t="e">
        <f aca="false">COUNTIFS(#REF!,"Yes",#REF!,R9)</f>
        <v>#VALUE!</v>
      </c>
    </row>
    <row r="10" customFormat="false" ht="15.75" hidden="false" customHeight="false" outlineLevel="0" collapsed="false">
      <c r="B10" s="48" t="n">
        <v>108</v>
      </c>
      <c r="C10" s="25" t="s">
        <v>142</v>
      </c>
      <c r="D10" s="49" t="e">
        <f aca="false">COUNTIFS(#REF!,"Yes",'Data MHS'!E:E,"SI",#REF!,B10)</f>
        <v>#VALUE!</v>
      </c>
      <c r="E10" s="49" t="e">
        <f aca="false">COUNTIFS(#REF!,"Yes",'Data MHS'!E:E,"TI",#REF!,B10)</f>
        <v>#VALUE!</v>
      </c>
      <c r="G10" s="49" t="n">
        <v>18</v>
      </c>
      <c r="H10" s="50" t="s">
        <v>149</v>
      </c>
      <c r="I10" s="25" t="e">
        <f aca="false">COUNTIFS(#REF!,"Yes",'Data MHS'!E:E,"SI",#REF!,G10)</f>
        <v>#VALUE!</v>
      </c>
      <c r="J10" s="25" t="e">
        <f aca="false">COUNTIFS(#REF!,"Yes",'Data MHS'!E:E,"TI",#REF!,G10)</f>
        <v>#VALUE!</v>
      </c>
      <c r="O10" s="25" t="s">
        <v>146</v>
      </c>
      <c r="P10" s="25" t="e">
        <f aca="false">COUNTIFS(#REF!,"Yes",#REF!,O10)</f>
        <v>#VALUE!</v>
      </c>
      <c r="R10" s="25" t="s">
        <v>147</v>
      </c>
      <c r="S10" s="41" t="e">
        <f aca="false">COUNTIFS(#REF!,"Yes",#REF!,R10)</f>
        <v>#VALUE!</v>
      </c>
    </row>
    <row r="11" customFormat="false" ht="15.75" hidden="false" customHeight="false" outlineLevel="0" collapsed="false">
      <c r="B11" s="48" t="n">
        <v>109</v>
      </c>
      <c r="C11" s="25" t="s">
        <v>205</v>
      </c>
      <c r="D11" s="49" t="e">
        <f aca="false">COUNTIFS(#REF!,"Yes",'Data MHS'!E:E,"SI",#REF!,B11)</f>
        <v>#VALUE!</v>
      </c>
      <c r="E11" s="49" t="e">
        <f aca="false">COUNTIFS(#REF!,"Yes",'Data MHS'!E:E,"TI",#REF!,B11)</f>
        <v>#VALUE!</v>
      </c>
      <c r="G11" s="49" t="n">
        <v>19</v>
      </c>
      <c r="H11" s="50" t="s">
        <v>151</v>
      </c>
      <c r="I11" s="25" t="e">
        <f aca="false">COUNTIFS(#REF!,"Yes",'Data MHS'!E:E,"SI",#REF!,G11)</f>
        <v>#VALUE!</v>
      </c>
      <c r="J11" s="25" t="e">
        <f aca="false">COUNTIFS(#REF!,"Yes",'Data MHS'!E:E,"TI",#REF!,G11)</f>
        <v>#VALUE!</v>
      </c>
      <c r="O11" s="25" t="s">
        <v>148</v>
      </c>
      <c r="P11" s="25" t="e">
        <f aca="false">COUNTIFS(#REF!,"Yes",#REF!,O11)</f>
        <v>#VALUE!</v>
      </c>
      <c r="R11" s="25" t="s">
        <v>149</v>
      </c>
      <c r="S11" s="41" t="e">
        <f aca="false">COUNTIFS(#REF!,"Yes",#REF!,R11)</f>
        <v>#VALUE!</v>
      </c>
    </row>
    <row r="12" customFormat="false" ht="15.75" hidden="false" customHeight="false" outlineLevel="0" collapsed="false">
      <c r="B12" s="48" t="n">
        <v>110</v>
      </c>
      <c r="C12" s="25" t="s">
        <v>215</v>
      </c>
      <c r="D12" s="49" t="e">
        <f aca="false">COUNTIFS(#REF!,"Yes",'Data MHS'!E:E,"SI",#REF!,B12)</f>
        <v>#VALUE!</v>
      </c>
      <c r="E12" s="49" t="e">
        <f aca="false">COUNTIFS(#REF!,"Yes",'Data MHS'!E:E,"TI",#REF!,B12)</f>
        <v>#VALUE!</v>
      </c>
      <c r="G12" s="49" t="n">
        <v>20</v>
      </c>
      <c r="H12" s="50" t="s">
        <v>153</v>
      </c>
      <c r="I12" s="25" t="e">
        <f aca="false">COUNTIFS(#REF!,"Yes",'Data MHS'!E:E,"SI",#REF!,G12)</f>
        <v>#VALUE!</v>
      </c>
      <c r="J12" s="25" t="e">
        <f aca="false">COUNTIFS(#REF!,"Yes",'Data MHS'!E:E,"TI",#REF!,G12)</f>
        <v>#VALUE!</v>
      </c>
      <c r="O12" s="25" t="s">
        <v>150</v>
      </c>
      <c r="P12" s="25" t="e">
        <f aca="false">COUNTIFS(#REF!,"Yes",#REF!,O12)</f>
        <v>#VALUE!</v>
      </c>
      <c r="R12" s="25" t="s">
        <v>151</v>
      </c>
      <c r="S12" s="41" t="e">
        <f aca="false">COUNTIFS(#REF!,"Yes",#REF!,R12)</f>
        <v>#VALUE!</v>
      </c>
    </row>
    <row r="13" customFormat="false" ht="15.75" hidden="false" customHeight="false" outlineLevel="0" collapsed="false">
      <c r="B13" s="48" t="n">
        <v>111</v>
      </c>
      <c r="C13" s="25" t="s">
        <v>179</v>
      </c>
      <c r="D13" s="49" t="e">
        <f aca="false">COUNTIFS(#REF!,"Yes",'Data MHS'!E:E,"SI",#REF!,B13)</f>
        <v>#VALUE!</v>
      </c>
      <c r="E13" s="49" t="e">
        <f aca="false">COUNTIFS(#REF!,"Yes",'Data MHS'!E:E,"TI",#REF!,B13)</f>
        <v>#VALUE!</v>
      </c>
      <c r="G13" s="49" t="n">
        <v>21</v>
      </c>
      <c r="H13" s="50" t="s">
        <v>155</v>
      </c>
      <c r="I13" s="25" t="e">
        <f aca="false">COUNTIFS(#REF!,"Yes",'Data MHS'!E:E,"SI",#REF!,G13)</f>
        <v>#VALUE!</v>
      </c>
      <c r="J13" s="25" t="e">
        <f aca="false">COUNTIFS(#REF!,"Yes",'Data MHS'!E:E,"TI",#REF!,G13)</f>
        <v>#VALUE!</v>
      </c>
      <c r="O13" s="25" t="s">
        <v>152</v>
      </c>
      <c r="P13" s="25" t="e">
        <f aca="false">COUNTIFS(#REF!,"Yes",#REF!,O13)</f>
        <v>#VALUE!</v>
      </c>
      <c r="R13" s="25" t="s">
        <v>153</v>
      </c>
      <c r="S13" s="41" t="e">
        <f aca="false">COUNTIFS(#REF!,"Yes",#REF!,R13)</f>
        <v>#VALUE!</v>
      </c>
    </row>
    <row r="14" customFormat="false" ht="15.75" hidden="false" customHeight="false" outlineLevel="0" collapsed="false">
      <c r="B14" s="48" t="n">
        <v>112</v>
      </c>
      <c r="C14" s="25" t="s">
        <v>148</v>
      </c>
      <c r="D14" s="49" t="e">
        <f aca="false">COUNTIFS(#REF!,"Yes",'Data MHS'!E:E,"SI",#REF!,B14)</f>
        <v>#VALUE!</v>
      </c>
      <c r="E14" s="49" t="e">
        <f aca="false">COUNTIFS(#REF!,"Yes",'Data MHS'!E:E,"TI",#REF!,B14)</f>
        <v>#VALUE!</v>
      </c>
      <c r="G14" s="49" t="n">
        <v>22</v>
      </c>
      <c r="H14" s="50" t="s">
        <v>157</v>
      </c>
      <c r="I14" s="25" t="e">
        <f aca="false">COUNTIFS(#REF!,"Yes",'Data MHS'!E:E,"SI",#REF!,G14)</f>
        <v>#VALUE!</v>
      </c>
      <c r="J14" s="25" t="e">
        <f aca="false">COUNTIFS(#REF!,"Yes",'Data MHS'!E:E,"TI",#REF!,G14)</f>
        <v>#VALUE!</v>
      </c>
      <c r="O14" s="25" t="s">
        <v>154</v>
      </c>
      <c r="P14" s="25" t="e">
        <f aca="false">COUNTIFS(#REF!,"Yes",#REF!,O14)</f>
        <v>#VALUE!</v>
      </c>
      <c r="R14" s="25" t="s">
        <v>155</v>
      </c>
      <c r="S14" s="41" t="e">
        <f aca="false">COUNTIFS(#REF!,"Yes",#REF!,R14)</f>
        <v>#VALUE!</v>
      </c>
    </row>
    <row r="15" customFormat="false" ht="15.75" hidden="false" customHeight="false" outlineLevel="0" collapsed="false">
      <c r="B15" s="48" t="n">
        <v>113</v>
      </c>
      <c r="C15" s="25" t="s">
        <v>218</v>
      </c>
      <c r="D15" s="49" t="e">
        <f aca="false">COUNTIFS(#REF!,"Yes",'Data MHS'!E:E,"SI",#REF!,B15)</f>
        <v>#VALUE!</v>
      </c>
      <c r="E15" s="49" t="e">
        <f aca="false">COUNTIFS(#REF!,"Yes",'Data MHS'!E:E,"TI",#REF!,B15)</f>
        <v>#VALUE!</v>
      </c>
      <c r="G15" s="49" t="n">
        <v>23</v>
      </c>
      <c r="H15" s="50" t="s">
        <v>159</v>
      </c>
      <c r="I15" s="25" t="e">
        <f aca="false">COUNTIFS(#REF!,"Yes",'Data MHS'!E:E,"SI",#REF!,G15)</f>
        <v>#VALUE!</v>
      </c>
      <c r="J15" s="25" t="e">
        <f aca="false">COUNTIFS(#REF!,"Yes",'Data MHS'!E:E,"TI",#REF!,G15)</f>
        <v>#VALUE!</v>
      </c>
      <c r="O15" s="25" t="s">
        <v>156</v>
      </c>
      <c r="P15" s="25" t="e">
        <f aca="false">COUNTIFS(#REF!,"Yes",#REF!,O15)</f>
        <v>#VALUE!</v>
      </c>
      <c r="R15" s="25" t="s">
        <v>157</v>
      </c>
      <c r="S15" s="41" t="e">
        <f aca="false">COUNTIFS(#REF!,"Yes",#REF!,R15)</f>
        <v>#VALUE!</v>
      </c>
    </row>
    <row r="16" customFormat="false" ht="15.75" hidden="false" customHeight="false" outlineLevel="0" collapsed="false">
      <c r="B16" s="48" t="n">
        <v>114</v>
      </c>
      <c r="C16" s="25" t="s">
        <v>166</v>
      </c>
      <c r="D16" s="49" t="e">
        <f aca="false">COUNTIFS(#REF!,"Yes",'Data MHS'!E:E,"SI",#REF!,B16)</f>
        <v>#VALUE!</v>
      </c>
      <c r="E16" s="49" t="e">
        <f aca="false">COUNTIFS(#REF!,"Yes",'Data MHS'!E:E,"TI",#REF!,B16)</f>
        <v>#VALUE!</v>
      </c>
      <c r="G16" s="49" t="n">
        <v>24</v>
      </c>
      <c r="H16" s="50" t="s">
        <v>161</v>
      </c>
      <c r="I16" s="25" t="e">
        <f aca="false">COUNTIFS(#REF!,"Yes",'Data MHS'!E:E,"SI",#REF!,G16)</f>
        <v>#VALUE!</v>
      </c>
      <c r="J16" s="25" t="e">
        <f aca="false">COUNTIFS(#REF!,"Yes",'Data MHS'!E:E,"TI",#REF!,G16)</f>
        <v>#VALUE!</v>
      </c>
      <c r="O16" s="25" t="s">
        <v>158</v>
      </c>
      <c r="P16" s="25" t="e">
        <f aca="false">COUNTIFS(#REF!,"Yes",#REF!,O16)</f>
        <v>#VALUE!</v>
      </c>
      <c r="R16" s="25" t="s">
        <v>159</v>
      </c>
      <c r="S16" s="41" t="e">
        <f aca="false">COUNTIFS(#REF!,"Yes",#REF!,R16)</f>
        <v>#VALUE!</v>
      </c>
    </row>
    <row r="17" customFormat="false" ht="15.75" hidden="false" customHeight="false" outlineLevel="0" collapsed="false">
      <c r="B17" s="48" t="n">
        <v>115</v>
      </c>
      <c r="C17" s="25" t="s">
        <v>248</v>
      </c>
      <c r="D17" s="49" t="e">
        <f aca="false">COUNTIFS(#REF!,"Yes",'Data MHS'!E:E,"SI",#REF!,B17)</f>
        <v>#VALUE!</v>
      </c>
      <c r="E17" s="49" t="e">
        <f aca="false">COUNTIFS(#REF!,"Yes",'Data MHS'!E:E,"TI",#REF!,B17)</f>
        <v>#VALUE!</v>
      </c>
      <c r="G17" s="49" t="n">
        <v>25</v>
      </c>
      <c r="H17" s="50" t="s">
        <v>163</v>
      </c>
      <c r="I17" s="25" t="e">
        <f aca="false">COUNTIFS(#REF!,"Yes",'Data MHS'!E:E,"SI",#REF!,G17)</f>
        <v>#VALUE!</v>
      </c>
      <c r="J17" s="25" t="e">
        <f aca="false">COUNTIFS(#REF!,"Yes",'Data MHS'!E:E,"TI",#REF!,G17)</f>
        <v>#VALUE!</v>
      </c>
      <c r="O17" s="25" t="s">
        <v>160</v>
      </c>
      <c r="P17" s="25" t="e">
        <f aca="false">COUNTIFS(#REF!,"Yes",#REF!,O17)</f>
        <v>#VALUE!</v>
      </c>
      <c r="R17" s="25" t="s">
        <v>161</v>
      </c>
      <c r="S17" s="41" t="e">
        <f aca="false">COUNTIFS(#REF!,"Yes",#REF!,R17)</f>
        <v>#VALUE!</v>
      </c>
    </row>
    <row r="18" customFormat="false" ht="15.75" hidden="false" customHeight="false" outlineLevel="0" collapsed="false">
      <c r="B18" s="48" t="n">
        <v>116</v>
      </c>
      <c r="C18" s="25" t="s">
        <v>201</v>
      </c>
      <c r="D18" s="49" t="e">
        <f aca="false">COUNTIFS(#REF!,"Yes",'Data MHS'!E:E,"SI",#REF!,B18)</f>
        <v>#VALUE!</v>
      </c>
      <c r="E18" s="49" t="e">
        <f aca="false">COUNTIFS(#REF!,"Yes",'Data MHS'!E:E,"TI",#REF!,B18)</f>
        <v>#VALUE!</v>
      </c>
      <c r="G18" s="49" t="n">
        <v>26</v>
      </c>
      <c r="H18" s="50" t="s">
        <v>165</v>
      </c>
      <c r="I18" s="25" t="e">
        <f aca="false">COUNTIFS(#REF!,"Yes",'Data MHS'!E:E,"SI",#REF!,G18)</f>
        <v>#VALUE!</v>
      </c>
      <c r="J18" s="25" t="e">
        <f aca="false">COUNTIFS(#REF!,"Yes",'Data MHS'!E:E,"TI",#REF!,G18)</f>
        <v>#VALUE!</v>
      </c>
      <c r="O18" s="25" t="s">
        <v>162</v>
      </c>
      <c r="P18" s="25" t="e">
        <f aca="false">COUNTIFS(#REF!,"Yes",#REF!,O18)</f>
        <v>#VALUE!</v>
      </c>
      <c r="R18" s="25" t="s">
        <v>163</v>
      </c>
      <c r="S18" s="41" t="e">
        <f aca="false">COUNTIFS(#REF!,"Yes",#REF!,R18)</f>
        <v>#VALUE!</v>
      </c>
    </row>
    <row r="19" customFormat="false" ht="15.75" hidden="false" customHeight="false" outlineLevel="0" collapsed="false">
      <c r="B19" s="48" t="n">
        <v>117</v>
      </c>
      <c r="C19" s="25" t="s">
        <v>247</v>
      </c>
      <c r="D19" s="49" t="e">
        <f aca="false">COUNTIFS(#REF!,"Yes",'Data MHS'!E:E,"SI",#REF!,B19)</f>
        <v>#VALUE!</v>
      </c>
      <c r="E19" s="49" t="e">
        <f aca="false">COUNTIFS(#REF!,"Yes",'Data MHS'!E:E,"TI",#REF!,B19)</f>
        <v>#VALUE!</v>
      </c>
      <c r="G19" s="49" t="n">
        <v>27</v>
      </c>
      <c r="H19" s="50" t="s">
        <v>167</v>
      </c>
      <c r="I19" s="25" t="e">
        <f aca="false">COUNTIFS(#REF!,"Yes",'Data MHS'!E:E,"SI",#REF!,G19)</f>
        <v>#VALUE!</v>
      </c>
      <c r="J19" s="25" t="e">
        <f aca="false">COUNTIFS(#REF!,"Yes",'Data MHS'!E:E,"TI",#REF!,G19)</f>
        <v>#VALUE!</v>
      </c>
      <c r="O19" s="25" t="s">
        <v>164</v>
      </c>
      <c r="P19" s="25" t="e">
        <f aca="false">COUNTIFS(#REF!,"Yes",#REF!,O19)</f>
        <v>#VALUE!</v>
      </c>
      <c r="R19" s="25" t="s">
        <v>165</v>
      </c>
      <c r="S19" s="41" t="e">
        <f aca="false">COUNTIFS(#REF!,"Yes",#REF!,R19)</f>
        <v>#VALUE!</v>
      </c>
    </row>
    <row r="20" customFormat="false" ht="15.75" hidden="false" customHeight="false" outlineLevel="0" collapsed="false">
      <c r="B20" s="48" t="n">
        <v>118</v>
      </c>
      <c r="C20" s="25" t="s">
        <v>230</v>
      </c>
      <c r="D20" s="49" t="e">
        <f aca="false">COUNTIFS(#REF!,"Yes",'Data MHS'!E:E,"SI",#REF!,B20)</f>
        <v>#VALUE!</v>
      </c>
      <c r="E20" s="49" t="e">
        <f aca="false">COUNTIFS(#REF!,"Yes",'Data MHS'!E:E,"TI",#REF!,B20)</f>
        <v>#VALUE!</v>
      </c>
      <c r="G20" s="49" t="n">
        <v>28</v>
      </c>
      <c r="H20" s="50" t="s">
        <v>169</v>
      </c>
      <c r="I20" s="25" t="e">
        <f aca="false">COUNTIFS(#REF!,"Yes",'Data MHS'!E:E,"SI",#REF!,G20)</f>
        <v>#VALUE!</v>
      </c>
      <c r="J20" s="25" t="e">
        <f aca="false">COUNTIFS(#REF!,"Yes",'Data MHS'!E:E,"TI",#REF!,G20)</f>
        <v>#VALUE!</v>
      </c>
      <c r="O20" s="25" t="s">
        <v>166</v>
      </c>
      <c r="P20" s="25" t="e">
        <f aca="false">COUNTIFS(#REF!,"Yes",#REF!,O20)</f>
        <v>#VALUE!</v>
      </c>
      <c r="R20" s="25" t="s">
        <v>167</v>
      </c>
      <c r="S20" s="41" t="e">
        <f aca="false">COUNTIFS(#REF!,"Yes",#REF!,R20)</f>
        <v>#VALUE!</v>
      </c>
    </row>
    <row r="21" customFormat="false" ht="15.75" hidden="false" customHeight="false" outlineLevel="0" collapsed="false">
      <c r="B21" s="48" t="n">
        <v>119</v>
      </c>
      <c r="C21" s="25" t="s">
        <v>172</v>
      </c>
      <c r="D21" s="49" t="e">
        <f aca="false">COUNTIFS(#REF!,"Yes",'Data MHS'!E:E,"SI",#REF!,B21)</f>
        <v>#VALUE!</v>
      </c>
      <c r="E21" s="49" t="e">
        <f aca="false">COUNTIFS(#REF!,"Yes",'Data MHS'!E:E,"TI",#REF!,B21)</f>
        <v>#VALUE!</v>
      </c>
      <c r="G21" s="49" t="n">
        <v>29</v>
      </c>
      <c r="H21" s="50" t="s">
        <v>171</v>
      </c>
      <c r="I21" s="25" t="e">
        <f aca="false">COUNTIFS(#REF!,"Yes",'Data MHS'!E:E,"SI",#REF!,G21)</f>
        <v>#VALUE!</v>
      </c>
      <c r="J21" s="25" t="e">
        <f aca="false">COUNTIFS(#REF!,"Yes",'Data MHS'!E:E,"TI",#REF!,G21)</f>
        <v>#VALUE!</v>
      </c>
      <c r="O21" s="25" t="s">
        <v>168</v>
      </c>
      <c r="P21" s="25" t="e">
        <f aca="false">COUNTIFS(#REF!,"Yes",#REF!,O21)</f>
        <v>#VALUE!</v>
      </c>
      <c r="R21" s="25" t="s">
        <v>169</v>
      </c>
      <c r="S21" s="41" t="e">
        <f aca="false">COUNTIFS(#REF!,"Yes",#REF!,R21)</f>
        <v>#VALUE!</v>
      </c>
    </row>
    <row r="22" customFormat="false" ht="15.75" hidden="false" customHeight="false" outlineLevel="0" collapsed="false">
      <c r="B22" s="48" t="n">
        <v>120</v>
      </c>
      <c r="C22" s="25" t="s">
        <v>231</v>
      </c>
      <c r="D22" s="49" t="e">
        <f aca="false">COUNTIFS(#REF!,"Yes",'Data MHS'!E:E,"SI",#REF!,B22)</f>
        <v>#VALUE!</v>
      </c>
      <c r="E22" s="49" t="e">
        <f aca="false">COUNTIFS(#REF!,"Yes",'Data MHS'!E:E,"TI",#REF!,B22)</f>
        <v>#VALUE!</v>
      </c>
      <c r="G22" s="49" t="n">
        <v>30</v>
      </c>
      <c r="H22" s="50" t="s">
        <v>173</v>
      </c>
      <c r="I22" s="25" t="e">
        <f aca="false">COUNTIFS(#REF!,"Yes",'Data MHS'!E:E,"SI",#REF!,G22)</f>
        <v>#VALUE!</v>
      </c>
      <c r="J22" s="25" t="e">
        <f aca="false">COUNTIFS(#REF!,"Yes",'Data MHS'!E:E,"TI",#REF!,G22)</f>
        <v>#VALUE!</v>
      </c>
      <c r="O22" s="25" t="s">
        <v>170</v>
      </c>
      <c r="P22" s="25" t="e">
        <f aca="false">COUNTIFS(#REF!,"Yes",#REF!,O22)</f>
        <v>#VALUE!</v>
      </c>
      <c r="R22" s="25" t="s">
        <v>171</v>
      </c>
      <c r="S22" s="41" t="e">
        <f aca="false">COUNTIFS(#REF!,"Yes",#REF!,R22)</f>
        <v>#VALUE!</v>
      </c>
    </row>
    <row r="23" customFormat="false" ht="15.75" hidden="false" customHeight="false" outlineLevel="0" collapsed="false">
      <c r="B23" s="48" t="n">
        <v>121</v>
      </c>
      <c r="C23" s="25" t="s">
        <v>134</v>
      </c>
      <c r="D23" s="49" t="e">
        <f aca="false">COUNTIFS(#REF!,"Yes",'Data MHS'!E:E,"SI",#REF!,B23)</f>
        <v>#VALUE!</v>
      </c>
      <c r="E23" s="49" t="e">
        <f aca="false">COUNTIFS(#REF!,"Yes",'Data MHS'!E:E,"TI",#REF!,B23)</f>
        <v>#VALUE!</v>
      </c>
      <c r="G23" s="49" t="n">
        <v>31</v>
      </c>
      <c r="H23" s="50" t="s">
        <v>175</v>
      </c>
      <c r="I23" s="25" t="e">
        <f aca="false">COUNTIFS(#REF!,"Yes",'Data MHS'!E:E,"SI",#REF!,G23)</f>
        <v>#VALUE!</v>
      </c>
      <c r="J23" s="25" t="e">
        <f aca="false">COUNTIFS(#REF!,"Yes",'Data MHS'!E:E,"TI",#REF!,G23)</f>
        <v>#VALUE!</v>
      </c>
      <c r="O23" s="25" t="s">
        <v>172</v>
      </c>
      <c r="P23" s="25" t="e">
        <f aca="false">COUNTIFS(#REF!,"Yes",#REF!,O23)</f>
        <v>#VALUE!</v>
      </c>
      <c r="R23" s="25" t="s">
        <v>173</v>
      </c>
      <c r="S23" s="41" t="e">
        <f aca="false">COUNTIFS(#REF!,"Yes",#REF!,R23)</f>
        <v>#VALUE!</v>
      </c>
    </row>
    <row r="24" customFormat="false" ht="15.75" hidden="false" customHeight="false" outlineLevel="0" collapsed="false">
      <c r="B24" s="48" t="n">
        <v>122</v>
      </c>
      <c r="C24" s="25" t="s">
        <v>174</v>
      </c>
      <c r="D24" s="49" t="e">
        <f aca="false">COUNTIFS(#REF!,"Yes",'Data MHS'!E:E,"SI",#REF!,B24)</f>
        <v>#VALUE!</v>
      </c>
      <c r="E24" s="49" t="e">
        <f aca="false">COUNTIFS(#REF!,"Yes",'Data MHS'!E:E,"TI",#REF!,B24)</f>
        <v>#VALUE!</v>
      </c>
      <c r="G24" s="49" t="n">
        <v>32</v>
      </c>
      <c r="H24" s="50" t="s">
        <v>177</v>
      </c>
      <c r="I24" s="25" t="e">
        <f aca="false">COUNTIFS(#REF!,"Yes",'Data MHS'!E:E,"SI",#REF!,G24)</f>
        <v>#VALUE!</v>
      </c>
      <c r="J24" s="25" t="e">
        <f aca="false">COUNTIFS(#REF!,"Yes",'Data MHS'!E:E,"TI",#REF!,G24)</f>
        <v>#VALUE!</v>
      </c>
      <c r="O24" s="25" t="s">
        <v>174</v>
      </c>
      <c r="P24" s="25" t="e">
        <f aca="false">COUNTIFS(#REF!,"Yes",#REF!,O24)</f>
        <v>#VALUE!</v>
      </c>
      <c r="R24" s="25" t="s">
        <v>175</v>
      </c>
      <c r="S24" s="41" t="e">
        <f aca="false">COUNTIFS(#REF!,"Yes",#REF!,R24)</f>
        <v>#VALUE!</v>
      </c>
    </row>
    <row r="25" customFormat="false" ht="15.75" hidden="false" customHeight="false" outlineLevel="0" collapsed="false">
      <c r="B25" s="48" t="n">
        <v>123</v>
      </c>
      <c r="C25" s="25" t="s">
        <v>181</v>
      </c>
      <c r="D25" s="49" t="e">
        <f aca="false">COUNTIFS(#REF!,"Yes",'Data MHS'!E:E,"SI",#REF!,B25)</f>
        <v>#VALUE!</v>
      </c>
      <c r="E25" s="49" t="e">
        <f aca="false">COUNTIFS(#REF!,"Yes",'Data MHS'!E:E,"TI",#REF!,B25)</f>
        <v>#VALUE!</v>
      </c>
      <c r="O25" s="25" t="s">
        <v>176</v>
      </c>
      <c r="P25" s="25" t="e">
        <f aca="false">COUNTIFS(#REF!,"Yes",#REF!,O25)</f>
        <v>#VALUE!</v>
      </c>
      <c r="R25" s="25" t="s">
        <v>177</v>
      </c>
      <c r="S25" s="41" t="e">
        <f aca="false">COUNTIFS(#REF!,"Yes",#REF!,R25)</f>
        <v>#VALUE!</v>
      </c>
    </row>
    <row r="26" customFormat="false" ht="15.75" hidden="false" customHeight="false" outlineLevel="0" collapsed="false">
      <c r="B26" s="48" t="n">
        <v>124</v>
      </c>
      <c r="C26" s="25" t="s">
        <v>223</v>
      </c>
      <c r="D26" s="49" t="e">
        <f aca="false">COUNTIFS(#REF!,"Yes",'Data MHS'!E:E,"SI",#REF!,B26)</f>
        <v>#VALUE!</v>
      </c>
      <c r="E26" s="49" t="e">
        <f aca="false">COUNTIFS(#REF!,"Yes",'Data MHS'!E:E,"TI",#REF!,B26)</f>
        <v>#VALUE!</v>
      </c>
      <c r="O26" s="25" t="s">
        <v>178</v>
      </c>
      <c r="P26" s="25" t="e">
        <f aca="false">COUNTIFS(#REF!,"Yes",#REF!,O26)</f>
        <v>#VALUE!</v>
      </c>
    </row>
    <row r="27" customFormat="false" ht="15.75" hidden="false" customHeight="false" outlineLevel="0" collapsed="false">
      <c r="B27" s="48" t="n">
        <v>125</v>
      </c>
      <c r="C27" s="25" t="s">
        <v>225</v>
      </c>
      <c r="D27" s="49" t="e">
        <f aca="false">COUNTIFS(#REF!,"Yes",'Data MHS'!E:E,"SI",#REF!,B27)</f>
        <v>#VALUE!</v>
      </c>
      <c r="E27" s="49" t="e">
        <f aca="false">COUNTIFS(#REF!,"Yes",'Data MHS'!E:E,"TI",#REF!,B27)</f>
        <v>#VALUE!</v>
      </c>
      <c r="O27" s="25" t="s">
        <v>179</v>
      </c>
      <c r="P27" s="25" t="e">
        <f aca="false">COUNTIFS(#REF!,"Yes",#REF!,O27)</f>
        <v>#VALUE!</v>
      </c>
    </row>
    <row r="28" customFormat="false" ht="15.75" hidden="false" customHeight="false" outlineLevel="0" collapsed="false">
      <c r="B28" s="48" t="n">
        <v>126</v>
      </c>
      <c r="C28" s="25" t="s">
        <v>220</v>
      </c>
      <c r="D28" s="49" t="e">
        <f aca="false">COUNTIFS(#REF!,"Yes",'Data MHS'!E:E,"SI",#REF!,B28)</f>
        <v>#VALUE!</v>
      </c>
      <c r="E28" s="49" t="e">
        <f aca="false">COUNTIFS(#REF!,"Yes",'Data MHS'!E:E,"TI",#REF!,B28)</f>
        <v>#VALUE!</v>
      </c>
      <c r="O28" s="25" t="s">
        <v>180</v>
      </c>
      <c r="P28" s="25" t="e">
        <f aca="false">COUNTIFS(#REF!,"Yes",#REF!,O28)</f>
        <v>#VALUE!</v>
      </c>
    </row>
    <row r="29" customFormat="false" ht="15.75" hidden="false" customHeight="false" outlineLevel="0" collapsed="false">
      <c r="B29" s="48" t="n">
        <v>127</v>
      </c>
      <c r="C29" s="25" t="s">
        <v>246</v>
      </c>
      <c r="D29" s="49" t="e">
        <f aca="false">COUNTIFS(#REF!,"Yes",'Data MHS'!E:E,"SI",#REF!,B29)</f>
        <v>#VALUE!</v>
      </c>
      <c r="E29" s="49" t="e">
        <f aca="false">COUNTIFS(#REF!,"Yes",'Data MHS'!E:E,"TI",#REF!,B29)</f>
        <v>#VALUE!</v>
      </c>
      <c r="O29" s="25" t="s">
        <v>181</v>
      </c>
      <c r="P29" s="25" t="e">
        <f aca="false">COUNTIFS(#REF!,"Yes",#REF!,O29)</f>
        <v>#VALUE!</v>
      </c>
    </row>
    <row r="30" customFormat="false" ht="15.75" hidden="false" customHeight="false" outlineLevel="0" collapsed="false">
      <c r="B30" s="48" t="n">
        <v>128</v>
      </c>
      <c r="C30" s="25" t="s">
        <v>182</v>
      </c>
      <c r="D30" s="49" t="e">
        <f aca="false">COUNTIFS(#REF!,"Yes",'Data MHS'!E:E,"SI",#REF!,B30)</f>
        <v>#VALUE!</v>
      </c>
      <c r="E30" s="49" t="e">
        <f aca="false">COUNTIFS(#REF!,"Yes",'Data MHS'!E:E,"TI",#REF!,B30)</f>
        <v>#VALUE!</v>
      </c>
      <c r="O30" s="25" t="s">
        <v>182</v>
      </c>
      <c r="P30" s="25" t="e">
        <f aca="false">COUNTIFS(#REF!,"Yes",#REF!,O30)</f>
        <v>#VALUE!</v>
      </c>
    </row>
    <row r="31" customFormat="false" ht="15.75" hidden="false" customHeight="false" outlineLevel="0" collapsed="false">
      <c r="B31" s="48" t="n">
        <v>129</v>
      </c>
      <c r="C31" s="25" t="s">
        <v>236</v>
      </c>
      <c r="D31" s="49" t="e">
        <f aca="false">COUNTIFS(#REF!,"Yes",'Data MHS'!E:E,"SI",#REF!,B31)</f>
        <v>#VALUE!</v>
      </c>
      <c r="E31" s="49" t="e">
        <f aca="false">COUNTIFS(#REF!,"Yes",'Data MHS'!E:E,"TI",#REF!,B31)</f>
        <v>#VALUE!</v>
      </c>
      <c r="O31" s="25" t="s">
        <v>183</v>
      </c>
      <c r="P31" s="25" t="e">
        <f aca="false">COUNTIFS(#REF!,"Yes",#REF!,O31)</f>
        <v>#VALUE!</v>
      </c>
    </row>
    <row r="32" customFormat="false" ht="15.75" hidden="false" customHeight="false" outlineLevel="0" collapsed="false">
      <c r="B32" s="48" t="n">
        <v>130</v>
      </c>
      <c r="C32" s="25" t="s">
        <v>178</v>
      </c>
      <c r="D32" s="49" t="e">
        <f aca="false">COUNTIFS(#REF!,"Yes",'Data MHS'!E:E,"SI",#REF!,B32)</f>
        <v>#VALUE!</v>
      </c>
      <c r="E32" s="49" t="e">
        <f aca="false">COUNTIFS(#REF!,"Yes",'Data MHS'!E:E,"TI",#REF!,B32)</f>
        <v>#VALUE!</v>
      </c>
      <c r="O32" s="25" t="s">
        <v>184</v>
      </c>
      <c r="P32" s="25" t="e">
        <f aca="false">COUNTIFS(#REF!,"Yes",#REF!,O32)</f>
        <v>#VALUE!</v>
      </c>
    </row>
    <row r="33" customFormat="false" ht="15.75" hidden="false" customHeight="false" outlineLevel="0" collapsed="false">
      <c r="B33" s="48" t="n">
        <v>131</v>
      </c>
      <c r="C33" s="25" t="s">
        <v>200</v>
      </c>
      <c r="D33" s="49" t="e">
        <f aca="false">COUNTIFS(#REF!,"Yes",'Data MHS'!E:E,"SI",#REF!,B33)</f>
        <v>#VALUE!</v>
      </c>
      <c r="E33" s="49" t="e">
        <f aca="false">COUNTIFS(#REF!,"Yes",'Data MHS'!E:E,"TI",#REF!,B33)</f>
        <v>#VALUE!</v>
      </c>
      <c r="O33" s="25" t="s">
        <v>185</v>
      </c>
      <c r="P33" s="25" t="e">
        <f aca="false">COUNTIFS(#REF!,"Yes",#REF!,O33)</f>
        <v>#VALUE!</v>
      </c>
    </row>
    <row r="34" customFormat="false" ht="15.75" hidden="false" customHeight="false" outlineLevel="0" collapsed="false">
      <c r="B34" s="48" t="n">
        <v>131</v>
      </c>
      <c r="C34" s="25" t="s">
        <v>221</v>
      </c>
      <c r="D34" s="49" t="e">
        <f aca="false">COUNTIFS(#REF!,"Yes",'Data MHS'!E:E,"SI",#REF!,B34)</f>
        <v>#VALUE!</v>
      </c>
      <c r="E34" s="49" t="e">
        <f aca="false">COUNTIFS(#REF!,"Yes",'Data MHS'!E:E,"TI",#REF!,B34)</f>
        <v>#VALUE!</v>
      </c>
      <c r="O34" s="25" t="s">
        <v>186</v>
      </c>
      <c r="P34" s="25" t="e">
        <f aca="false">COUNTIFS(#REF!,"Yes",#REF!,O34)</f>
        <v>#VALUE!</v>
      </c>
    </row>
    <row r="35" customFormat="false" ht="15.75" hidden="false" customHeight="false" outlineLevel="0" collapsed="false">
      <c r="B35" s="48" t="n">
        <v>132</v>
      </c>
      <c r="C35" s="25" t="s">
        <v>193</v>
      </c>
      <c r="D35" s="49" t="e">
        <f aca="false">COUNTIFS(#REF!,"Yes",'Data MHS'!E:E,"SI",#REF!,B35)</f>
        <v>#VALUE!</v>
      </c>
      <c r="E35" s="49" t="e">
        <f aca="false">COUNTIFS(#REF!,"Yes",'Data MHS'!E:E,"TI",#REF!,B35)</f>
        <v>#VALUE!</v>
      </c>
      <c r="O35" s="25" t="s">
        <v>187</v>
      </c>
      <c r="P35" s="25" t="e">
        <f aca="false">COUNTIFS(#REF!,"Yes",#REF!,O35)</f>
        <v>#VALUE!</v>
      </c>
    </row>
    <row r="36" customFormat="false" ht="15.75" hidden="false" customHeight="false" outlineLevel="0" collapsed="false">
      <c r="B36" s="48" t="n">
        <v>133</v>
      </c>
      <c r="C36" s="25" t="s">
        <v>212</v>
      </c>
      <c r="D36" s="49" t="e">
        <f aca="false">COUNTIFS(#REF!,"Yes",'Data MHS'!E:E,"SI",#REF!,B36)</f>
        <v>#VALUE!</v>
      </c>
      <c r="E36" s="49" t="e">
        <f aca="false">COUNTIFS(#REF!,"Yes",'Data MHS'!E:E,"TI",#REF!,B36)</f>
        <v>#VALUE!</v>
      </c>
      <c r="O36" s="25" t="s">
        <v>188</v>
      </c>
      <c r="P36" s="25" t="e">
        <f aca="false">COUNTIFS(#REF!,"Yes",#REF!,O36)</f>
        <v>#VALUE!</v>
      </c>
    </row>
    <row r="37" customFormat="false" ht="15.75" hidden="false" customHeight="false" outlineLevel="0" collapsed="false">
      <c r="B37" s="48" t="n">
        <v>134</v>
      </c>
      <c r="C37" s="25" t="s">
        <v>190</v>
      </c>
      <c r="D37" s="49" t="e">
        <f aca="false">COUNTIFS(#REF!,"Yes",'Data MHS'!E:E,"SI",#REF!,B37)</f>
        <v>#VALUE!</v>
      </c>
      <c r="E37" s="49" t="e">
        <f aca="false">COUNTIFS(#REF!,"Yes",'Data MHS'!E:E,"TI",#REF!,B37)</f>
        <v>#VALUE!</v>
      </c>
      <c r="O37" s="25" t="s">
        <v>189</v>
      </c>
      <c r="P37" s="25" t="e">
        <f aca="false">COUNTIFS(#REF!,"Yes",#REF!,O37)</f>
        <v>#VALUE!</v>
      </c>
    </row>
    <row r="38" customFormat="false" ht="15.75" hidden="false" customHeight="false" outlineLevel="0" collapsed="false">
      <c r="B38" s="48" t="n">
        <v>135</v>
      </c>
      <c r="C38" s="25" t="s">
        <v>191</v>
      </c>
      <c r="D38" s="49" t="e">
        <f aca="false">COUNTIFS(#REF!,"Yes",'Data MHS'!E:E,"SI",#REF!,B38)</f>
        <v>#VALUE!</v>
      </c>
      <c r="E38" s="49" t="e">
        <f aca="false">COUNTIFS(#REF!,"Yes",'Data MHS'!E:E,"TI",#REF!,B38)</f>
        <v>#VALUE!</v>
      </c>
      <c r="O38" s="25" t="s">
        <v>190</v>
      </c>
      <c r="P38" s="25" t="e">
        <f aca="false">COUNTIFS(#REF!,"Yes",#REF!,O38)</f>
        <v>#VALUE!</v>
      </c>
    </row>
    <row r="39" customFormat="false" ht="15.75" hidden="false" customHeight="false" outlineLevel="0" collapsed="false">
      <c r="B39" s="48" t="n">
        <v>136</v>
      </c>
      <c r="C39" s="25" t="s">
        <v>210</v>
      </c>
      <c r="D39" s="49" t="e">
        <f aca="false">COUNTIFS(#REF!,"Yes",'Data MHS'!E:E,"SI",#REF!,B39)</f>
        <v>#VALUE!</v>
      </c>
      <c r="E39" s="49" t="e">
        <f aca="false">COUNTIFS(#REF!,"Yes",'Data MHS'!E:E,"TI",#REF!,B39)</f>
        <v>#VALUE!</v>
      </c>
      <c r="O39" s="25" t="s">
        <v>191</v>
      </c>
      <c r="P39" s="25" t="e">
        <f aca="false">COUNTIFS(#REF!,"Yes",#REF!,O39)</f>
        <v>#VALUE!</v>
      </c>
    </row>
    <row r="40" customFormat="false" ht="15.75" hidden="false" customHeight="false" outlineLevel="0" collapsed="false">
      <c r="B40" s="48" t="n">
        <v>137</v>
      </c>
      <c r="C40" s="25" t="s">
        <v>229</v>
      </c>
      <c r="D40" s="49" t="e">
        <f aca="false">COUNTIFS(#REF!,"Yes",'Data MHS'!E:E,"SI",#REF!,B40)</f>
        <v>#VALUE!</v>
      </c>
      <c r="E40" s="49" t="e">
        <f aca="false">COUNTIFS(#REF!,"Yes",'Data MHS'!E:E,"TI",#REF!,B40)</f>
        <v>#VALUE!</v>
      </c>
      <c r="O40" s="25" t="s">
        <v>192</v>
      </c>
      <c r="P40" s="25" t="e">
        <f aca="false">COUNTIFS(#REF!,"Yes",#REF!,O40)</f>
        <v>#VALUE!</v>
      </c>
    </row>
    <row r="41" customFormat="false" ht="15.75" hidden="false" customHeight="false" outlineLevel="0" collapsed="false">
      <c r="B41" s="48" t="n">
        <v>138</v>
      </c>
      <c r="C41" s="25" t="s">
        <v>227</v>
      </c>
      <c r="D41" s="49" t="e">
        <f aca="false">COUNTIFS(#REF!,"Yes",'Data MHS'!E:E,"SI",#REF!,B41)</f>
        <v>#VALUE!</v>
      </c>
      <c r="E41" s="49" t="e">
        <f aca="false">COUNTIFS(#REF!,"Yes",'Data MHS'!E:E,"TI",#REF!,B41)</f>
        <v>#VALUE!</v>
      </c>
      <c r="O41" s="25" t="s">
        <v>193</v>
      </c>
      <c r="P41" s="25" t="e">
        <f aca="false">COUNTIFS(#REF!,"Yes",#REF!,O41)</f>
        <v>#VALUE!</v>
      </c>
    </row>
    <row r="42" customFormat="false" ht="15.75" hidden="false" customHeight="false" outlineLevel="0" collapsed="false">
      <c r="B42" s="48" t="n">
        <v>139</v>
      </c>
      <c r="C42" s="25" t="s">
        <v>194</v>
      </c>
      <c r="D42" s="49" t="e">
        <f aca="false">COUNTIFS(#REF!,"Yes",'Data MHS'!E:E,"SI",#REF!,B42)</f>
        <v>#VALUE!</v>
      </c>
      <c r="E42" s="49" t="e">
        <f aca="false">COUNTIFS(#REF!,"Yes",'Data MHS'!E:E,"TI",#REF!,B42)</f>
        <v>#VALUE!</v>
      </c>
      <c r="O42" s="25" t="s">
        <v>194</v>
      </c>
      <c r="P42" s="25" t="e">
        <f aca="false">COUNTIFS(#REF!,"Yes",#REF!,O42)</f>
        <v>#VALUE!</v>
      </c>
    </row>
    <row r="43" customFormat="false" ht="15.75" hidden="false" customHeight="false" outlineLevel="0" collapsed="false">
      <c r="B43" s="48" t="n">
        <v>140</v>
      </c>
      <c r="C43" s="25" t="s">
        <v>240</v>
      </c>
      <c r="D43" s="49" t="e">
        <f aca="false">COUNTIFS(#REF!,"Yes",'Data MHS'!E:E,"SI",#REF!,B43)</f>
        <v>#VALUE!</v>
      </c>
      <c r="E43" s="49" t="e">
        <f aca="false">COUNTIFS(#REF!,"Yes",'Data MHS'!E:E,"TI",#REF!,B43)</f>
        <v>#VALUE!</v>
      </c>
      <c r="O43" s="25" t="s">
        <v>195</v>
      </c>
      <c r="P43" s="25" t="e">
        <f aca="false">COUNTIFS(#REF!,"Yes",#REF!,O43)</f>
        <v>#VALUE!</v>
      </c>
    </row>
    <row r="44" customFormat="false" ht="15.75" hidden="false" customHeight="false" outlineLevel="0" collapsed="false">
      <c r="B44" s="48" t="n">
        <v>141</v>
      </c>
      <c r="C44" s="25" t="s">
        <v>195</v>
      </c>
      <c r="D44" s="49" t="e">
        <f aca="false">COUNTIFS(#REF!,"Yes",'Data MHS'!E:E,"SI",#REF!,B44)</f>
        <v>#VALUE!</v>
      </c>
      <c r="E44" s="49" t="e">
        <f aca="false">COUNTIFS(#REF!,"Yes",'Data MHS'!E:E,"TI",#REF!,B44)</f>
        <v>#VALUE!</v>
      </c>
      <c r="O44" s="25" t="s">
        <v>196</v>
      </c>
      <c r="P44" s="25" t="e">
        <f aca="false">COUNTIFS(#REF!,"Yes",#REF!,O44)</f>
        <v>#VALUE!</v>
      </c>
    </row>
    <row r="45" customFormat="false" ht="15.75" hidden="false" customHeight="false" outlineLevel="0" collapsed="false">
      <c r="B45" s="48" t="n">
        <v>142</v>
      </c>
      <c r="C45" s="25" t="s">
        <v>146</v>
      </c>
      <c r="D45" s="49" t="e">
        <f aca="false">COUNTIFS(#REF!,"Yes",'Data MHS'!E:E,"SI",#REF!,B45)</f>
        <v>#VALUE!</v>
      </c>
      <c r="E45" s="49" t="e">
        <f aca="false">COUNTIFS(#REF!,"Yes",'Data MHS'!E:E,"TI",#REF!,B45)</f>
        <v>#VALUE!</v>
      </c>
      <c r="O45" s="25" t="s">
        <v>197</v>
      </c>
      <c r="P45" s="25" t="e">
        <f aca="false">COUNTIFS(#REF!,"Yes",#REF!,O45)</f>
        <v>#VALUE!</v>
      </c>
    </row>
    <row r="46" customFormat="false" ht="15.75" hidden="false" customHeight="false" outlineLevel="0" collapsed="false">
      <c r="B46" s="48" t="n">
        <v>143</v>
      </c>
      <c r="C46" s="25" t="s">
        <v>217</v>
      </c>
      <c r="D46" s="49" t="e">
        <f aca="false">COUNTIFS(#REF!,"Yes",'Data MHS'!E:E,"SI",#REF!,B46)</f>
        <v>#VALUE!</v>
      </c>
      <c r="E46" s="49" t="e">
        <f aca="false">COUNTIFS(#REF!,"Yes",'Data MHS'!E:E,"TI",#REF!,B46)</f>
        <v>#VALUE!</v>
      </c>
      <c r="O46" s="25" t="s">
        <v>198</v>
      </c>
      <c r="P46" s="25" t="e">
        <f aca="false">COUNTIFS(#REF!,"Yes",#REF!,O46)</f>
        <v>#VALUE!</v>
      </c>
    </row>
    <row r="47" customFormat="false" ht="15.75" hidden="false" customHeight="false" outlineLevel="0" collapsed="false">
      <c r="B47" s="48" t="n">
        <v>144</v>
      </c>
      <c r="C47" s="25" t="s">
        <v>219</v>
      </c>
      <c r="D47" s="49" t="e">
        <f aca="false">COUNTIFS(#REF!,"Yes",'Data MHS'!E:E,"SI",#REF!,B47)</f>
        <v>#VALUE!</v>
      </c>
      <c r="E47" s="49" t="e">
        <f aca="false">COUNTIFS(#REF!,"Yes",'Data MHS'!E:E,"TI",#REF!,B47)</f>
        <v>#VALUE!</v>
      </c>
      <c r="O47" s="25" t="s">
        <v>199</v>
      </c>
      <c r="P47" s="25" t="e">
        <f aca="false">COUNTIFS(#REF!,"Yes",#REF!,O47)</f>
        <v>#VALUE!</v>
      </c>
    </row>
    <row r="48" customFormat="false" ht="15.75" hidden="false" customHeight="false" outlineLevel="0" collapsed="false">
      <c r="B48" s="48" t="n">
        <v>145</v>
      </c>
      <c r="C48" s="25" t="s">
        <v>241</v>
      </c>
      <c r="D48" s="49" t="e">
        <f aca="false">COUNTIFS(#REF!,"Yes",'Data MHS'!E:E,"SI",#REF!,B48)</f>
        <v>#VALUE!</v>
      </c>
      <c r="E48" s="49" t="e">
        <f aca="false">COUNTIFS(#REF!,"Yes",'Data MHS'!E:E,"TI",#REF!,B48)</f>
        <v>#VALUE!</v>
      </c>
      <c r="O48" s="25" t="s">
        <v>200</v>
      </c>
      <c r="P48" s="25" t="e">
        <f aca="false">COUNTIFS(#REF!,"Yes",#REF!,O48)</f>
        <v>#VALUE!</v>
      </c>
    </row>
    <row r="49" customFormat="false" ht="15.75" hidden="false" customHeight="false" outlineLevel="0" collapsed="false">
      <c r="B49" s="48" t="n">
        <v>146</v>
      </c>
      <c r="C49" s="25" t="s">
        <v>206</v>
      </c>
      <c r="D49" s="49" t="e">
        <f aca="false">COUNTIFS(#REF!,"Yes",'Data MHS'!E:E,"SI",#REF!,B49)</f>
        <v>#VALUE!</v>
      </c>
      <c r="E49" s="49" t="e">
        <f aca="false">COUNTIFS(#REF!,"Yes",'Data MHS'!E:E,"TI",#REF!,B49)</f>
        <v>#VALUE!</v>
      </c>
      <c r="O49" s="25" t="s">
        <v>201</v>
      </c>
      <c r="P49" s="25" t="e">
        <f aca="false">COUNTIFS(#REF!,"Yes",#REF!,O49)</f>
        <v>#VALUE!</v>
      </c>
    </row>
    <row r="50" customFormat="false" ht="15.75" hidden="false" customHeight="false" outlineLevel="0" collapsed="false">
      <c r="B50" s="48" t="n">
        <v>147</v>
      </c>
      <c r="C50" s="25" t="s">
        <v>203</v>
      </c>
      <c r="D50" s="49" t="e">
        <f aca="false">COUNTIFS(#REF!,"Yes",'Data MHS'!E:E,"SI",#REF!,B50)</f>
        <v>#VALUE!</v>
      </c>
      <c r="E50" s="49" t="e">
        <f aca="false">COUNTIFS(#REF!,"Yes",'Data MHS'!E:E,"TI",#REF!,B50)</f>
        <v>#VALUE!</v>
      </c>
      <c r="O50" s="25" t="s">
        <v>202</v>
      </c>
      <c r="P50" s="25" t="e">
        <f aca="false">COUNTIFS(#REF!,"Yes",#REF!,O50)</f>
        <v>#VALUE!</v>
      </c>
    </row>
    <row r="51" customFormat="false" ht="15.75" hidden="false" customHeight="false" outlineLevel="0" collapsed="false">
      <c r="B51" s="48" t="n">
        <v>148</v>
      </c>
      <c r="C51" s="25" t="s">
        <v>144</v>
      </c>
      <c r="D51" s="49" t="e">
        <f aca="false">COUNTIFS(#REF!,"Yes",'Data MHS'!E:E,"SI",#REF!,B51)</f>
        <v>#VALUE!</v>
      </c>
      <c r="E51" s="49" t="e">
        <f aca="false">COUNTIFS(#REF!,"Yes",'Data MHS'!E:E,"TI",#REF!,B51)</f>
        <v>#VALUE!</v>
      </c>
      <c r="O51" s="25" t="s">
        <v>203</v>
      </c>
      <c r="P51" s="25" t="e">
        <f aca="false">COUNTIFS(#REF!,"Yes",#REF!,O51)</f>
        <v>#VALUE!</v>
      </c>
    </row>
    <row r="52" customFormat="false" ht="15.75" hidden="false" customHeight="false" outlineLevel="0" collapsed="false">
      <c r="B52" s="48" t="n">
        <v>149</v>
      </c>
      <c r="C52" s="25" t="s">
        <v>189</v>
      </c>
      <c r="D52" s="49" t="e">
        <f aca="false">COUNTIFS(#REF!,"Yes",'Data MHS'!E:E,"SI",#REF!,B52)</f>
        <v>#VALUE!</v>
      </c>
      <c r="E52" s="49" t="e">
        <f aca="false">COUNTIFS(#REF!,"Yes",'Data MHS'!E:E,"TI",#REF!,B52)</f>
        <v>#VALUE!</v>
      </c>
      <c r="O52" s="25" t="s">
        <v>204</v>
      </c>
      <c r="P52" s="25" t="e">
        <f aca="false">COUNTIFS(#REF!,"Yes",#REF!,O52)</f>
        <v>#VALUE!</v>
      </c>
    </row>
    <row r="53" customFormat="false" ht="15.75" hidden="false" customHeight="false" outlineLevel="0" collapsed="false">
      <c r="B53" s="48" t="n">
        <v>150</v>
      </c>
      <c r="C53" s="25" t="s">
        <v>216</v>
      </c>
      <c r="D53" s="49" t="e">
        <f aca="false">COUNTIFS(#REF!,"Yes",'Data MHS'!E:E,"SI",#REF!,B53)</f>
        <v>#VALUE!</v>
      </c>
      <c r="E53" s="49" t="e">
        <f aca="false">COUNTIFS(#REF!,"Yes",'Data MHS'!E:E,"TI",#REF!,B53)</f>
        <v>#VALUE!</v>
      </c>
      <c r="O53" s="25" t="s">
        <v>205</v>
      </c>
      <c r="P53" s="25" t="e">
        <f aca="false">COUNTIFS(#REF!,"Yes",#REF!,O53)</f>
        <v>#VALUE!</v>
      </c>
    </row>
    <row r="54" customFormat="false" ht="15.75" hidden="false" customHeight="false" outlineLevel="0" collapsed="false">
      <c r="B54" s="48" t="n">
        <v>151</v>
      </c>
      <c r="C54" s="25" t="s">
        <v>234</v>
      </c>
      <c r="D54" s="49" t="e">
        <f aca="false">COUNTIFS(#REF!,"Yes",'Data MHS'!E:E,"SI",#REF!,B54)</f>
        <v>#VALUE!</v>
      </c>
      <c r="E54" s="49" t="e">
        <f aca="false">COUNTIFS(#REF!,"Yes",'Data MHS'!E:E,"TI",#REF!,B54)</f>
        <v>#VALUE!</v>
      </c>
      <c r="O54" s="25" t="s">
        <v>206</v>
      </c>
      <c r="P54" s="25" t="e">
        <f aca="false">COUNTIFS(#REF!,"Yes",#REF!,O54)</f>
        <v>#VALUE!</v>
      </c>
    </row>
    <row r="55" customFormat="false" ht="15.75" hidden="false" customHeight="false" outlineLevel="0" collapsed="false">
      <c r="B55" s="48" t="n">
        <v>152</v>
      </c>
      <c r="C55" s="25" t="s">
        <v>154</v>
      </c>
      <c r="D55" s="49" t="e">
        <f aca="false">COUNTIFS(#REF!,"Yes",'Data MHS'!E:E,"SI",#REF!,B55)</f>
        <v>#VALUE!</v>
      </c>
      <c r="E55" s="49" t="e">
        <f aca="false">COUNTIFS(#REF!,"Yes",'Data MHS'!E:E,"TI",#REF!,B55)</f>
        <v>#VALUE!</v>
      </c>
      <c r="O55" s="25" t="s">
        <v>207</v>
      </c>
      <c r="P55" s="25" t="e">
        <f aca="false">COUNTIFS(#REF!,"Yes",#REF!,O55)</f>
        <v>#VALUE!</v>
      </c>
    </row>
    <row r="56" customFormat="false" ht="15.75" hidden="false" customHeight="false" outlineLevel="0" collapsed="false">
      <c r="B56" s="48" t="n">
        <v>153</v>
      </c>
      <c r="C56" s="25" t="s">
        <v>184</v>
      </c>
      <c r="D56" s="49" t="e">
        <f aca="false">COUNTIFS(#REF!,"Yes",'Data MHS'!E:E,"SI",#REF!,B56)</f>
        <v>#VALUE!</v>
      </c>
      <c r="E56" s="49" t="e">
        <f aca="false">COUNTIFS(#REF!,"Yes",'Data MHS'!E:E,"TI",#REF!,B56)</f>
        <v>#VALUE!</v>
      </c>
      <c r="O56" s="25" t="s">
        <v>208</v>
      </c>
      <c r="P56" s="25" t="e">
        <f aca="false">COUNTIFS(#REF!,"Yes",#REF!,O56)</f>
        <v>#VALUE!</v>
      </c>
    </row>
    <row r="57" customFormat="false" ht="15.75" hidden="false" customHeight="false" outlineLevel="0" collapsed="false">
      <c r="B57" s="48" t="n">
        <v>154</v>
      </c>
      <c r="C57" s="25" t="s">
        <v>249</v>
      </c>
      <c r="D57" s="49" t="e">
        <f aca="false">COUNTIFS(#REF!,"Yes",'Data MHS'!E:E,"SI",#REF!,B57)</f>
        <v>#VALUE!</v>
      </c>
      <c r="E57" s="49" t="e">
        <f aca="false">COUNTIFS(#REF!,"Yes",'Data MHS'!E:E,"TI",#REF!,B57)</f>
        <v>#VALUE!</v>
      </c>
      <c r="O57" s="25" t="s">
        <v>209</v>
      </c>
      <c r="P57" s="25" t="e">
        <f aca="false">COUNTIFS(#REF!,"Yes",#REF!,O57)</f>
        <v>#VALUE!</v>
      </c>
    </row>
    <row r="58" customFormat="false" ht="15.75" hidden="false" customHeight="false" outlineLevel="0" collapsed="false">
      <c r="B58" s="48" t="n">
        <v>155</v>
      </c>
      <c r="C58" s="25" t="s">
        <v>209</v>
      </c>
      <c r="D58" s="49" t="e">
        <f aca="false">COUNTIFS(#REF!,"Yes",'Data MHS'!E:E,"SI",#REF!,B58)</f>
        <v>#VALUE!</v>
      </c>
      <c r="E58" s="49" t="e">
        <f aca="false">COUNTIFS(#REF!,"Yes",'Data MHS'!E:E,"TI",#REF!,B58)</f>
        <v>#VALUE!</v>
      </c>
      <c r="O58" s="25" t="s">
        <v>210</v>
      </c>
      <c r="P58" s="25" t="e">
        <f aca="false">COUNTIFS(#REF!,"Yes",#REF!,O58)</f>
        <v>#VALUE!</v>
      </c>
    </row>
    <row r="59" customFormat="false" ht="15.75" hidden="false" customHeight="false" outlineLevel="0" collapsed="false">
      <c r="B59" s="48" t="n">
        <v>156</v>
      </c>
      <c r="C59" s="25" t="s">
        <v>168</v>
      </c>
      <c r="D59" s="49" t="e">
        <f aca="false">COUNTIFS(#REF!,"Yes",'Data MHS'!E:E,"SI",#REF!,B59)</f>
        <v>#VALUE!</v>
      </c>
      <c r="E59" s="49" t="e">
        <f aca="false">COUNTIFS(#REF!,"Yes",'Data MHS'!E:E,"TI",#REF!,B59)</f>
        <v>#VALUE!</v>
      </c>
      <c r="O59" s="25" t="s">
        <v>211</v>
      </c>
      <c r="P59" s="25" t="e">
        <f aca="false">COUNTIFS(#REF!,"Yes",#REF!,O59)</f>
        <v>#VALUE!</v>
      </c>
    </row>
    <row r="60" customFormat="false" ht="15.75" hidden="false" customHeight="false" outlineLevel="0" collapsed="false">
      <c r="B60" s="48" t="n">
        <v>157</v>
      </c>
      <c r="C60" s="25" t="s">
        <v>237</v>
      </c>
      <c r="D60" s="49" t="e">
        <f aca="false">COUNTIFS(#REF!,"Yes",'Data MHS'!E:E,"SI",#REF!,B60)</f>
        <v>#VALUE!</v>
      </c>
      <c r="E60" s="49" t="e">
        <f aca="false">COUNTIFS(#REF!,"Yes",'Data MHS'!E:E,"TI",#REF!,B60)</f>
        <v>#VALUE!</v>
      </c>
      <c r="F60" s="6"/>
      <c r="G60" s="51"/>
      <c r="H60" s="51"/>
      <c r="O60" s="25" t="s">
        <v>212</v>
      </c>
      <c r="P60" s="25" t="e">
        <f aca="false">COUNTIFS(#REF!,"Yes",#REF!,O60)</f>
        <v>#VALUE!</v>
      </c>
    </row>
    <row r="61" customFormat="false" ht="15.75" hidden="false" customHeight="false" outlineLevel="0" collapsed="false">
      <c r="B61" s="48" t="n">
        <v>158</v>
      </c>
      <c r="C61" s="25" t="s">
        <v>224</v>
      </c>
      <c r="D61" s="49" t="e">
        <f aca="false">COUNTIFS(#REF!,"Yes",'Data MHS'!E:E,"SI",#REF!,B61)</f>
        <v>#VALUE!</v>
      </c>
      <c r="E61" s="49" t="e">
        <f aca="false">COUNTIFS(#REF!,"Yes",'Data MHS'!E:E,"TI",#REF!,B61)</f>
        <v>#VALUE!</v>
      </c>
      <c r="F61" s="16"/>
      <c r="G61" s="16"/>
      <c r="H61" s="52"/>
      <c r="O61" s="25" t="s">
        <v>213</v>
      </c>
      <c r="P61" s="25" t="e">
        <f aca="false">COUNTIFS(#REF!,"Yes",#REF!,O61)</f>
        <v>#VALUE!</v>
      </c>
    </row>
    <row r="62" customFormat="false" ht="15.75" hidden="false" customHeight="false" outlineLevel="0" collapsed="false">
      <c r="B62" s="48" t="n">
        <v>159</v>
      </c>
      <c r="C62" s="25" t="s">
        <v>242</v>
      </c>
      <c r="D62" s="49" t="e">
        <f aca="false">COUNTIFS(#REF!,"Yes",'Data MHS'!E:E,"SI",#REF!,B62)</f>
        <v>#VALUE!</v>
      </c>
      <c r="E62" s="49" t="e">
        <f aca="false">COUNTIFS(#REF!,"Yes",'Data MHS'!E:E,"TI",#REF!,B62)</f>
        <v>#VALUE!</v>
      </c>
      <c r="H62" s="16"/>
      <c r="O62" s="25" t="s">
        <v>214</v>
      </c>
      <c r="P62" s="25" t="e">
        <f aca="false">COUNTIFS(#REF!,"Yes",#REF!,O62)</f>
        <v>#VALUE!</v>
      </c>
    </row>
    <row r="63" customFormat="false" ht="15.75" hidden="false" customHeight="false" outlineLevel="0" collapsed="false">
      <c r="B63" s="48" t="n">
        <v>160</v>
      </c>
      <c r="C63" s="25" t="s">
        <v>233</v>
      </c>
      <c r="D63" s="49" t="e">
        <f aca="false">COUNTIFS(#REF!,"Yes",'Data MHS'!E:E,"SI",#REF!,B63)</f>
        <v>#VALUE!</v>
      </c>
      <c r="E63" s="49" t="e">
        <f aca="false">COUNTIFS(#REF!,"Yes",'Data MHS'!E:E,"TI",#REF!,B63)</f>
        <v>#VALUE!</v>
      </c>
      <c r="G63" s="16"/>
      <c r="H63" s="16"/>
      <c r="O63" s="25" t="s">
        <v>215</v>
      </c>
      <c r="P63" s="25" t="e">
        <f aca="false">COUNTIFS(#REF!,"Yes",#REF!,O63)</f>
        <v>#VALUE!</v>
      </c>
    </row>
    <row r="64" customFormat="false" ht="15.75" hidden="false" customHeight="false" outlineLevel="0" collapsed="false">
      <c r="B64" s="48" t="n">
        <v>161</v>
      </c>
      <c r="C64" s="25" t="s">
        <v>185</v>
      </c>
      <c r="D64" s="49" t="e">
        <f aca="false">COUNTIFS(#REF!,"Yes",'Data MHS'!E:E,"SI",#REF!,B64)</f>
        <v>#VALUE!</v>
      </c>
      <c r="E64" s="49" t="e">
        <f aca="false">COUNTIFS(#REF!,"Yes",'Data MHS'!E:E,"TI",#REF!,B64)</f>
        <v>#VALUE!</v>
      </c>
      <c r="H64" s="16"/>
      <c r="O64" s="25" t="s">
        <v>216</v>
      </c>
      <c r="P64" s="25" t="e">
        <f aca="false">COUNTIFS(#REF!,"Yes",#REF!,O64)</f>
        <v>#VALUE!</v>
      </c>
    </row>
    <row r="65" customFormat="false" ht="15.75" hidden="false" customHeight="false" outlineLevel="0" collapsed="false">
      <c r="B65" s="48" t="n">
        <v>162</v>
      </c>
      <c r="C65" s="25" t="s">
        <v>188</v>
      </c>
      <c r="D65" s="49" t="e">
        <f aca="false">COUNTIFS(#REF!,"Yes",'Data MHS'!E:E,"SI",#REF!,B65)</f>
        <v>#VALUE!</v>
      </c>
      <c r="E65" s="49" t="e">
        <f aca="false">COUNTIFS(#REF!,"Yes",'Data MHS'!E:E,"TI",#REF!,B65)</f>
        <v>#VALUE!</v>
      </c>
      <c r="F65" s="16"/>
      <c r="G65" s="16"/>
      <c r="H65" s="16"/>
      <c r="O65" s="25" t="s">
        <v>217</v>
      </c>
      <c r="P65" s="25" t="e">
        <f aca="false">COUNTIFS(#REF!,"Yes",#REF!,O65)</f>
        <v>#VALUE!</v>
      </c>
    </row>
    <row r="66" customFormat="false" ht="15.75" hidden="false" customHeight="false" outlineLevel="0" collapsed="false">
      <c r="B66" s="48" t="n">
        <v>163</v>
      </c>
      <c r="C66" s="25" t="s">
        <v>165</v>
      </c>
      <c r="D66" s="49" t="e">
        <f aca="false">COUNTIFS(#REF!,"Yes",'Data MHS'!E:E,"SI",#REF!,B66)</f>
        <v>#VALUE!</v>
      </c>
      <c r="E66" s="49" t="e">
        <f aca="false">COUNTIFS(#REF!,"Yes",'Data MHS'!E:E,"TI",#REF!,B66)</f>
        <v>#VALUE!</v>
      </c>
      <c r="H66" s="16"/>
      <c r="O66" s="25" t="s">
        <v>218</v>
      </c>
      <c r="P66" s="25" t="e">
        <f aca="false">COUNTIFS(#REF!,"Yes",#REF!,O66)</f>
        <v>#VALUE!</v>
      </c>
    </row>
    <row r="67" customFormat="false" ht="15.75" hidden="false" customHeight="false" outlineLevel="0" collapsed="false">
      <c r="B67" s="48" t="n">
        <v>164</v>
      </c>
      <c r="C67" s="25" t="s">
        <v>199</v>
      </c>
      <c r="D67" s="49" t="e">
        <f aca="false">COUNTIFS(#REF!,"Yes",'Data MHS'!E:E,"SI",#REF!,B67)</f>
        <v>#VALUE!</v>
      </c>
      <c r="E67" s="49" t="e">
        <f aca="false">COUNTIFS(#REF!,"Yes",'Data MHS'!E:E,"TI",#REF!,B67)</f>
        <v>#VALUE!</v>
      </c>
      <c r="G67" s="16"/>
      <c r="H67" s="16"/>
      <c r="O67" s="25" t="s">
        <v>219</v>
      </c>
      <c r="P67" s="25" t="e">
        <f aca="false">COUNTIFS(#REF!,"Yes",#REF!,O67)</f>
        <v>#VALUE!</v>
      </c>
    </row>
    <row r="68" customFormat="false" ht="15.75" hidden="false" customHeight="false" outlineLevel="0" collapsed="false">
      <c r="B68" s="48" t="n">
        <v>165</v>
      </c>
      <c r="C68" s="25" t="s">
        <v>214</v>
      </c>
      <c r="D68" s="49" t="e">
        <f aca="false">COUNTIFS(#REF!,"Yes",'Data MHS'!E:E,"SI",#REF!,B68)</f>
        <v>#VALUE!</v>
      </c>
      <c r="E68" s="49" t="e">
        <f aca="false">COUNTIFS(#REF!,"Yes",'Data MHS'!E:E,"TI",#REF!,B68)</f>
        <v>#VALUE!</v>
      </c>
      <c r="H68" s="16"/>
      <c r="O68" s="25" t="s">
        <v>220</v>
      </c>
      <c r="P68" s="25" t="e">
        <f aca="false">COUNTIFS(#REF!,"Yes",#REF!,O68)</f>
        <v>#VALUE!</v>
      </c>
    </row>
    <row r="69" customFormat="false" ht="15.75" hidden="false" customHeight="false" outlineLevel="0" collapsed="false">
      <c r="B69" s="48" t="n">
        <v>166</v>
      </c>
      <c r="C69" s="25" t="s">
        <v>251</v>
      </c>
      <c r="D69" s="49" t="e">
        <f aca="false">COUNTIFS(#REF!,"Yes",'Data MHS'!E:E,"SI",#REF!,B69)</f>
        <v>#VALUE!</v>
      </c>
      <c r="E69" s="49" t="e">
        <f aca="false">COUNTIFS(#REF!,"Yes",'Data MHS'!E:E,"TI",#REF!,B69)</f>
        <v>#VALUE!</v>
      </c>
      <c r="F69" s="16"/>
      <c r="G69" s="16"/>
      <c r="H69" s="16"/>
      <c r="O69" s="25" t="s">
        <v>221</v>
      </c>
      <c r="P69" s="25" t="e">
        <f aca="false">COUNTIFS(#REF!,"Yes",#REF!,O69)</f>
        <v>#VALUE!</v>
      </c>
    </row>
    <row r="70" customFormat="false" ht="15.75" hidden="false" customHeight="false" outlineLevel="0" collapsed="false">
      <c r="B70" s="48" t="n">
        <v>167</v>
      </c>
      <c r="C70" s="25" t="s">
        <v>160</v>
      </c>
      <c r="D70" s="49" t="e">
        <f aca="false">COUNTIFS(#REF!,"Yes",'Data MHS'!E:E,"SI",#REF!,B70)</f>
        <v>#VALUE!</v>
      </c>
      <c r="E70" s="49" t="e">
        <f aca="false">COUNTIFS(#REF!,"Yes",'Data MHS'!E:E,"TI",#REF!,B70)</f>
        <v>#VALUE!</v>
      </c>
      <c r="H70" s="16"/>
      <c r="O70" s="25" t="s">
        <v>222</v>
      </c>
      <c r="P70" s="25" t="e">
        <f aca="false">COUNTIFS(#REF!,"Yes",#REF!,O70)</f>
        <v>#VALUE!</v>
      </c>
    </row>
    <row r="71" customFormat="false" ht="15.75" hidden="false" customHeight="false" outlineLevel="0" collapsed="false">
      <c r="B71" s="48" t="n">
        <v>168</v>
      </c>
      <c r="C71" s="25" t="s">
        <v>176</v>
      </c>
      <c r="D71" s="49" t="e">
        <f aca="false">COUNTIFS(#REF!,"Yes",'Data MHS'!E:E,"SI",#REF!,B71)</f>
        <v>#VALUE!</v>
      </c>
      <c r="E71" s="49" t="e">
        <f aca="false">COUNTIFS(#REF!,"Yes",'Data MHS'!E:E,"TI",#REF!,B71)</f>
        <v>#VALUE!</v>
      </c>
      <c r="G71" s="16"/>
      <c r="H71" s="16"/>
      <c r="O71" s="25" t="s">
        <v>223</v>
      </c>
      <c r="P71" s="25" t="e">
        <f aca="false">COUNTIFS(#REF!,"Yes",#REF!,O71)</f>
        <v>#VALUE!</v>
      </c>
    </row>
    <row r="72" customFormat="false" ht="15.75" hidden="false" customHeight="false" outlineLevel="0" collapsed="false">
      <c r="B72" s="48" t="n">
        <v>169</v>
      </c>
      <c r="C72" s="25" t="s">
        <v>204</v>
      </c>
      <c r="D72" s="49" t="e">
        <f aca="false">COUNTIFS(#REF!,"Yes",'Data MHS'!E:E,"SI",#REF!,B72)</f>
        <v>#VALUE!</v>
      </c>
      <c r="E72" s="49" t="e">
        <f aca="false">COUNTIFS(#REF!,"Yes",'Data MHS'!E:E,"TI",#REF!,B72)</f>
        <v>#VALUE!</v>
      </c>
      <c r="H72" s="16"/>
      <c r="O72" s="25" t="s">
        <v>224</v>
      </c>
      <c r="P72" s="25" t="e">
        <f aca="false">COUNTIFS(#REF!,"Yes",#REF!,O72)</f>
        <v>#VALUE!</v>
      </c>
    </row>
    <row r="73" customFormat="false" ht="15.75" hidden="false" customHeight="false" outlineLevel="0" collapsed="false">
      <c r="B73" s="48" t="n">
        <v>170</v>
      </c>
      <c r="C73" s="25" t="s">
        <v>207</v>
      </c>
      <c r="D73" s="49" t="e">
        <f aca="false">COUNTIFS(#REF!,"Yes",'Data MHS'!E:E,"SI",#REF!,B73)</f>
        <v>#VALUE!</v>
      </c>
      <c r="E73" s="49" t="e">
        <f aca="false">COUNTIFS(#REF!,"Yes",'Data MHS'!E:E,"TI",#REF!,B73)</f>
        <v>#VALUE!</v>
      </c>
      <c r="F73" s="16"/>
      <c r="G73" s="16"/>
      <c r="H73" s="16"/>
      <c r="O73" s="25" t="s">
        <v>225</v>
      </c>
      <c r="P73" s="25" t="e">
        <f aca="false">COUNTIFS(#REF!,"Yes",#REF!,O73)</f>
        <v>#VALUE!</v>
      </c>
    </row>
    <row r="74" customFormat="false" ht="15.75" hidden="false" customHeight="false" outlineLevel="0" collapsed="false">
      <c r="B74" s="48" t="n">
        <v>171</v>
      </c>
      <c r="C74" s="25" t="s">
        <v>197</v>
      </c>
      <c r="D74" s="49" t="e">
        <f aca="false">COUNTIFS(#REF!,"Yes",'Data MHS'!E:E,"SI",#REF!,B74)</f>
        <v>#VALUE!</v>
      </c>
      <c r="E74" s="49" t="e">
        <f aca="false">COUNTIFS(#REF!,"Yes",'Data MHS'!E:E,"TI",#REF!,B74)</f>
        <v>#VALUE!</v>
      </c>
      <c r="H74" s="16"/>
      <c r="O74" s="25" t="s">
        <v>226</v>
      </c>
      <c r="P74" s="25" t="e">
        <f aca="false">COUNTIFS(#REF!,"Yes",#REF!,O74)</f>
        <v>#VALUE!</v>
      </c>
    </row>
    <row r="75" customFormat="false" ht="15.75" hidden="false" customHeight="false" outlineLevel="0" collapsed="false">
      <c r="B75" s="48" t="n">
        <v>172</v>
      </c>
      <c r="C75" s="25" t="s">
        <v>158</v>
      </c>
      <c r="D75" s="49" t="e">
        <f aca="false">COUNTIFS(#REF!,"Yes",'Data MHS'!E:E,"SI",#REF!,B75)</f>
        <v>#VALUE!</v>
      </c>
      <c r="E75" s="49" t="e">
        <f aca="false">COUNTIFS(#REF!,"Yes",'Data MHS'!E:E,"TI",#REF!,B75)</f>
        <v>#VALUE!</v>
      </c>
      <c r="G75" s="16"/>
      <c r="H75" s="16"/>
      <c r="O75" s="25" t="s">
        <v>227</v>
      </c>
      <c r="P75" s="25" t="e">
        <f aca="false">COUNTIFS(#REF!,"Yes",#REF!,O75)</f>
        <v>#VALUE!</v>
      </c>
    </row>
    <row r="76" customFormat="false" ht="15.75" hidden="false" customHeight="false" outlineLevel="0" collapsed="false">
      <c r="B76" s="48" t="n">
        <v>173</v>
      </c>
      <c r="C76" s="25" t="s">
        <v>192</v>
      </c>
      <c r="D76" s="49" t="e">
        <f aca="false">COUNTIFS(#REF!,"Yes",'Data MHS'!E:E,"SI",#REF!,B76)</f>
        <v>#VALUE!</v>
      </c>
      <c r="E76" s="49" t="e">
        <f aca="false">COUNTIFS(#REF!,"Yes",'Data MHS'!E:E,"TI",#REF!,B76)</f>
        <v>#VALUE!</v>
      </c>
      <c r="H76" s="16"/>
      <c r="O76" s="25" t="s">
        <v>228</v>
      </c>
      <c r="P76" s="25" t="e">
        <f aca="false">COUNTIFS(#REF!,"Yes",#REF!,O76)</f>
        <v>#VALUE!</v>
      </c>
    </row>
    <row r="77" customFormat="false" ht="15.75" hidden="false" customHeight="false" outlineLevel="0" collapsed="false">
      <c r="B77" s="48" t="n">
        <v>174</v>
      </c>
      <c r="C77" s="25" t="s">
        <v>211</v>
      </c>
      <c r="D77" s="49" t="e">
        <f aca="false">COUNTIFS(#REF!,"Yes",'Data MHS'!E:E,"SI",#REF!,B77)</f>
        <v>#VALUE!</v>
      </c>
      <c r="E77" s="49" t="e">
        <f aca="false">COUNTIFS(#REF!,"Yes",'Data MHS'!E:E,"TI",#REF!,B77)</f>
        <v>#VALUE!</v>
      </c>
      <c r="F77" s="16"/>
      <c r="G77" s="16"/>
      <c r="H77" s="16"/>
      <c r="O77" s="25" t="s">
        <v>229</v>
      </c>
      <c r="P77" s="25" t="e">
        <f aca="false">COUNTIFS(#REF!,"Yes",#REF!,O77)</f>
        <v>#VALUE!</v>
      </c>
    </row>
    <row r="78" customFormat="false" ht="15.75" hidden="false" customHeight="false" outlineLevel="0" collapsed="false">
      <c r="B78" s="48" t="n">
        <v>175</v>
      </c>
      <c r="C78" s="25" t="s">
        <v>180</v>
      </c>
      <c r="D78" s="49" t="e">
        <f aca="false">COUNTIFS(#REF!,"Yes",'Data MHS'!E:E,"SI",#REF!,B78)</f>
        <v>#VALUE!</v>
      </c>
      <c r="E78" s="49" t="e">
        <f aca="false">COUNTIFS(#REF!,"Yes",'Data MHS'!E:E,"TI",#REF!,B78)</f>
        <v>#VALUE!</v>
      </c>
      <c r="H78" s="16"/>
      <c r="O78" s="25" t="s">
        <v>230</v>
      </c>
      <c r="P78" s="25" t="e">
        <f aca="false">COUNTIFS(#REF!,"Yes",#REF!,O78)</f>
        <v>#VALUE!</v>
      </c>
    </row>
    <row r="79" customFormat="false" ht="15.75" hidden="false" customHeight="false" outlineLevel="0" collapsed="false">
      <c r="B79" s="48" t="n">
        <v>176</v>
      </c>
      <c r="C79" s="25" t="s">
        <v>138</v>
      </c>
      <c r="D79" s="49" t="e">
        <f aca="false">COUNTIFS(#REF!,"Yes",'Data MHS'!E:E,"SI",#REF!,B79)</f>
        <v>#VALUE!</v>
      </c>
      <c r="E79" s="49" t="e">
        <f aca="false">COUNTIFS(#REF!,"Yes",'Data MHS'!E:E,"TI",#REF!,B79)</f>
        <v>#VALUE!</v>
      </c>
      <c r="G79" s="16"/>
      <c r="H79" s="16"/>
      <c r="O79" s="25" t="s">
        <v>231</v>
      </c>
      <c r="P79" s="25" t="e">
        <f aca="false">COUNTIFS(#REF!,"Yes",#REF!,O79)</f>
        <v>#VALUE!</v>
      </c>
    </row>
    <row r="80" customFormat="false" ht="15.75" hidden="false" customHeight="false" outlineLevel="0" collapsed="false">
      <c r="B80" s="48" t="n">
        <v>177</v>
      </c>
      <c r="C80" s="25" t="s">
        <v>162</v>
      </c>
      <c r="D80" s="49" t="e">
        <f aca="false">COUNTIFS(#REF!,"Yes",'Data MHS'!E:E,"SI",#REF!,B80)</f>
        <v>#VALUE!</v>
      </c>
      <c r="E80" s="49" t="e">
        <f aca="false">COUNTIFS(#REF!,"Yes",'Data MHS'!E:E,"TI",#REF!,B80)</f>
        <v>#VALUE!</v>
      </c>
      <c r="H80" s="16"/>
      <c r="O80" s="25" t="s">
        <v>232</v>
      </c>
      <c r="P80" s="25" t="e">
        <f aca="false">COUNTIFS(#REF!,"Yes",#REF!,O80)</f>
        <v>#VALUE!</v>
      </c>
    </row>
    <row r="81" customFormat="false" ht="15.75" hidden="false" customHeight="false" outlineLevel="0" collapsed="false">
      <c r="B81" s="48" t="n">
        <v>178</v>
      </c>
      <c r="C81" s="25" t="s">
        <v>244</v>
      </c>
      <c r="D81" s="49" t="e">
        <f aca="false">COUNTIFS(#REF!,"Yes",'Data MHS'!E:E,"SI",#REF!,B81)</f>
        <v>#VALUE!</v>
      </c>
      <c r="E81" s="49" t="e">
        <f aca="false">COUNTIFS(#REF!,"Yes",'Data MHS'!E:E,"TI",#REF!,B81)</f>
        <v>#VALUE!</v>
      </c>
      <c r="F81" s="16"/>
      <c r="G81" s="16"/>
      <c r="H81" s="16"/>
      <c r="O81" s="25" t="s">
        <v>233</v>
      </c>
      <c r="P81" s="25" t="e">
        <f aca="false">COUNTIFS(#REF!,"Yes",#REF!,O81)</f>
        <v>#VALUE!</v>
      </c>
    </row>
    <row r="82" customFormat="false" ht="15.75" hidden="false" customHeight="false" outlineLevel="0" collapsed="false">
      <c r="B82" s="48" t="n">
        <v>179</v>
      </c>
      <c r="C82" s="25" t="s">
        <v>187</v>
      </c>
      <c r="D82" s="49" t="e">
        <f aca="false">COUNTIFS(#REF!,"Yes",'Data MHS'!E:E,"SI",#REF!,B82)</f>
        <v>#VALUE!</v>
      </c>
      <c r="E82" s="49" t="e">
        <f aca="false">COUNTIFS(#REF!,"Yes",'Data MHS'!E:E,"TI",#REF!,B82)</f>
        <v>#VALUE!</v>
      </c>
      <c r="H82" s="16"/>
      <c r="O82" s="25" t="s">
        <v>234</v>
      </c>
      <c r="P82" s="25" t="e">
        <f aca="false">COUNTIFS(#REF!,"Yes",#REF!,O82)</f>
        <v>#VALUE!</v>
      </c>
    </row>
    <row r="83" customFormat="false" ht="15.75" hidden="false" customHeight="false" outlineLevel="0" collapsed="false">
      <c r="B83" s="48" t="n">
        <v>180</v>
      </c>
      <c r="C83" s="25" t="s">
        <v>239</v>
      </c>
      <c r="D83" s="49" t="e">
        <f aca="false">COUNTIFS(#REF!,"Yes",'Data MHS'!E:E,"SI",#REF!,B83)</f>
        <v>#VALUE!</v>
      </c>
      <c r="E83" s="49" t="e">
        <f aca="false">COUNTIFS(#REF!,"Yes",'Data MHS'!E:E,"TI",#REF!,B83)</f>
        <v>#VALUE!</v>
      </c>
      <c r="G83" s="16"/>
      <c r="H83" s="16"/>
      <c r="O83" s="25" t="s">
        <v>235</v>
      </c>
      <c r="P83" s="25" t="e">
        <f aca="false">COUNTIFS(#REF!,"Yes",#REF!,O83)</f>
        <v>#VALUE!</v>
      </c>
    </row>
    <row r="84" customFormat="false" ht="15.75" hidden="false" customHeight="false" outlineLevel="0" collapsed="false">
      <c r="B84" s="48" t="n">
        <v>181</v>
      </c>
      <c r="C84" s="25" t="s">
        <v>198</v>
      </c>
      <c r="D84" s="49" t="e">
        <f aca="false">COUNTIFS(#REF!,"Yes",'Data MHS'!E:E,"SI",#REF!,B84)</f>
        <v>#VALUE!</v>
      </c>
      <c r="E84" s="49" t="e">
        <f aca="false">COUNTIFS(#REF!,"Yes",'Data MHS'!E:E,"TI",#REF!,B84)</f>
        <v>#VALUE!</v>
      </c>
      <c r="H84" s="16"/>
      <c r="O84" s="25" t="s">
        <v>236</v>
      </c>
      <c r="P84" s="25" t="e">
        <f aca="false">COUNTIFS(#REF!,"Yes",#REF!,O84)</f>
        <v>#VALUE!</v>
      </c>
    </row>
    <row r="85" customFormat="false" ht="15.75" hidden="false" customHeight="false" outlineLevel="0" collapsed="false">
      <c r="B85" s="48" t="n">
        <v>182</v>
      </c>
      <c r="C85" s="25" t="s">
        <v>213</v>
      </c>
      <c r="D85" s="49" t="e">
        <f aca="false">COUNTIFS(#REF!,"Yes",'Data MHS'!E:E,"SI",#REF!,B85)</f>
        <v>#VALUE!</v>
      </c>
      <c r="E85" s="49" t="e">
        <f aca="false">COUNTIFS(#REF!,"Yes",'Data MHS'!E:E,"TI",#REF!,B85)</f>
        <v>#VALUE!</v>
      </c>
      <c r="O85" s="25" t="s">
        <v>237</v>
      </c>
      <c r="P85" s="25" t="e">
        <f aca="false">COUNTIFS(#REF!,"Yes",#REF!,O85)</f>
        <v>#VALUE!</v>
      </c>
    </row>
    <row r="86" customFormat="false" ht="15.75" hidden="false" customHeight="false" outlineLevel="0" collapsed="false">
      <c r="B86" s="48" t="n">
        <v>183</v>
      </c>
      <c r="C86" s="25" t="s">
        <v>208</v>
      </c>
      <c r="D86" s="49" t="e">
        <f aca="false">COUNTIFS(#REF!,"Yes",'Data MHS'!E:E,"SI",#REF!,B86)</f>
        <v>#VALUE!</v>
      </c>
      <c r="E86" s="49" t="e">
        <f aca="false">COUNTIFS(#REF!,"Yes",'Data MHS'!E:E,"TI",#REF!,B86)</f>
        <v>#VALUE!</v>
      </c>
      <c r="O86" s="25" t="s">
        <v>238</v>
      </c>
      <c r="P86" s="25" t="e">
        <f aca="false">COUNTIFS(#REF!,"Yes",#REF!,O86)</f>
        <v>#VALUE!</v>
      </c>
    </row>
    <row r="87" customFormat="false" ht="15.75" hidden="false" customHeight="false" outlineLevel="0" collapsed="false">
      <c r="B87" s="48" t="n">
        <v>184</v>
      </c>
      <c r="C87" s="25" t="s">
        <v>238</v>
      </c>
      <c r="D87" s="49" t="e">
        <f aca="false">COUNTIFS(#REF!,"Yes",'Data MHS'!E:E,"SI",#REF!,B87)</f>
        <v>#VALUE!</v>
      </c>
      <c r="E87" s="49" t="e">
        <f aca="false">COUNTIFS(#REF!,"Yes",'Data MHS'!E:E,"TI",#REF!,B87)</f>
        <v>#VALUE!</v>
      </c>
      <c r="O87" s="25" t="s">
        <v>239</v>
      </c>
      <c r="P87" s="25" t="e">
        <f aca="false">COUNTIFS(#REF!,"Yes",#REF!,O87)</f>
        <v>#VALUE!</v>
      </c>
    </row>
    <row r="88" customFormat="false" ht="15.75" hidden="false" customHeight="false" outlineLevel="0" collapsed="false">
      <c r="B88" s="48" t="n">
        <v>185</v>
      </c>
      <c r="C88" s="25" t="s">
        <v>235</v>
      </c>
      <c r="D88" s="49" t="e">
        <f aca="false">COUNTIFS(#REF!,"Yes",'Data MHS'!E:E,"SI",#REF!,B88)</f>
        <v>#VALUE!</v>
      </c>
      <c r="E88" s="49" t="e">
        <f aca="false">COUNTIFS(#REF!,"Yes",'Data MHS'!E:E,"TI",#REF!,B88)</f>
        <v>#VALUE!</v>
      </c>
      <c r="O88" s="25" t="s">
        <v>240</v>
      </c>
      <c r="P88" s="25" t="e">
        <f aca="false">COUNTIFS(#REF!,"Yes",#REF!,O88)</f>
        <v>#VALUE!</v>
      </c>
    </row>
    <row r="89" customFormat="false" ht="15.75" hidden="false" customHeight="false" outlineLevel="0" collapsed="false">
      <c r="B89" s="48" t="n">
        <v>186</v>
      </c>
      <c r="C89" s="25" t="s">
        <v>152</v>
      </c>
      <c r="D89" s="49" t="e">
        <f aca="false">COUNTIFS(#REF!,"Yes",'Data MHS'!E:E,"SI",#REF!,B89)</f>
        <v>#VALUE!</v>
      </c>
      <c r="E89" s="49" t="e">
        <f aca="false">COUNTIFS(#REF!,"Yes",'Data MHS'!E:E,"TI",#REF!,B89)</f>
        <v>#VALUE!</v>
      </c>
      <c r="O89" s="25" t="s">
        <v>241</v>
      </c>
      <c r="P89" s="25" t="e">
        <f aca="false">COUNTIFS(#REF!,"Yes",#REF!,O89)</f>
        <v>#VALUE!</v>
      </c>
    </row>
    <row r="90" customFormat="false" ht="15.75" hidden="false" customHeight="false" outlineLevel="0" collapsed="false">
      <c r="B90" s="48" t="n">
        <v>187</v>
      </c>
      <c r="C90" s="25" t="s">
        <v>164</v>
      </c>
      <c r="D90" s="49" t="e">
        <f aca="false">COUNTIFS(#REF!,"Yes",'Data MHS'!E:E,"SI",#REF!,B90)</f>
        <v>#VALUE!</v>
      </c>
      <c r="E90" s="49" t="e">
        <f aca="false">COUNTIFS(#REF!,"Yes",'Data MHS'!E:E,"TI",#REF!,B90)</f>
        <v>#VALUE!</v>
      </c>
      <c r="O90" s="25" t="s">
        <v>242</v>
      </c>
      <c r="P90" s="25" t="e">
        <f aca="false">COUNTIFS(#REF!,"Yes",#REF!,O90)</f>
        <v>#VALUE!</v>
      </c>
    </row>
    <row r="91" customFormat="false" ht="15.75" hidden="false" customHeight="false" outlineLevel="0" collapsed="false">
      <c r="B91" s="48" t="n">
        <v>188</v>
      </c>
      <c r="C91" s="25" t="s">
        <v>136</v>
      </c>
      <c r="D91" s="49" t="e">
        <f aca="false">COUNTIFS(#REF!,"Yes",'Data MHS'!E:E,"SI",#REF!,B91)</f>
        <v>#VALUE!</v>
      </c>
      <c r="E91" s="49" t="e">
        <f aca="false">COUNTIFS(#REF!,"Yes",'Data MHS'!E:E,"TI",#REF!,B91)</f>
        <v>#VALUE!</v>
      </c>
      <c r="O91" s="25" t="s">
        <v>243</v>
      </c>
      <c r="P91" s="25" t="e">
        <f aca="false">COUNTIFS(#REF!,"Yes",#REF!,O91)</f>
        <v>#VALUE!</v>
      </c>
    </row>
    <row r="92" customFormat="false" ht="15.75" hidden="false" customHeight="false" outlineLevel="0" collapsed="false">
      <c r="B92" s="48" t="n">
        <v>189</v>
      </c>
      <c r="C92" s="25" t="s">
        <v>170</v>
      </c>
      <c r="D92" s="49" t="e">
        <f aca="false">COUNTIFS(#REF!,"Yes",'Data MHS'!E:E,"SI",#REF!,B92)</f>
        <v>#VALUE!</v>
      </c>
      <c r="E92" s="49" t="e">
        <f aca="false">COUNTIFS(#REF!,"Yes",'Data MHS'!E:E,"TI",#REF!,B92)</f>
        <v>#VALUE!</v>
      </c>
      <c r="O92" s="25" t="s">
        <v>244</v>
      </c>
      <c r="P92" s="25" t="e">
        <f aca="false">COUNTIFS(#REF!,"Yes",#REF!,O92)</f>
        <v>#VALUE!</v>
      </c>
    </row>
    <row r="93" customFormat="false" ht="15.75" hidden="false" customHeight="false" outlineLevel="0" collapsed="false">
      <c r="B93" s="48" t="n">
        <v>190</v>
      </c>
      <c r="C93" s="25" t="s">
        <v>183</v>
      </c>
      <c r="D93" s="49" t="e">
        <f aca="false">COUNTIFS(#REF!,"Yes",'Data MHS'!E:E,"SI",#REF!,B93)</f>
        <v>#VALUE!</v>
      </c>
      <c r="E93" s="49" t="e">
        <f aca="false">COUNTIFS(#REF!,"Yes",'Data MHS'!E:E,"TI",#REF!,B93)</f>
        <v>#VALUE!</v>
      </c>
      <c r="O93" s="25" t="s">
        <v>245</v>
      </c>
      <c r="P93" s="25" t="e">
        <f aca="false">COUNTIFS(#REF!,"Yes",#REF!,O93)</f>
        <v>#VALUE!</v>
      </c>
    </row>
    <row r="94" customFormat="false" ht="15.75" hidden="false" customHeight="false" outlineLevel="0" collapsed="false">
      <c r="B94" s="48" t="n">
        <v>191</v>
      </c>
      <c r="C94" s="25" t="s">
        <v>150</v>
      </c>
      <c r="D94" s="49" t="e">
        <f aca="false">COUNTIFS(#REF!,"Yes",'Data MHS'!E:E,"SI",#REF!,B94)</f>
        <v>#VALUE!</v>
      </c>
      <c r="E94" s="49" t="e">
        <f aca="false">COUNTIFS(#REF!,"Yes",'Data MHS'!E:E,"TI",#REF!,B94)</f>
        <v>#VALUE!</v>
      </c>
      <c r="O94" s="25" t="s">
        <v>246</v>
      </c>
      <c r="P94" s="25" t="e">
        <f aca="false">COUNTIFS(#REF!,"Yes",#REF!,O94)</f>
        <v>#VALUE!</v>
      </c>
    </row>
    <row r="95" customFormat="false" ht="15.75" hidden="false" customHeight="false" outlineLevel="0" collapsed="false">
      <c r="B95" s="48" t="n">
        <v>192</v>
      </c>
      <c r="C95" s="25" t="s">
        <v>196</v>
      </c>
      <c r="D95" s="49" t="e">
        <f aca="false">COUNTIFS(#REF!,"Yes",'Data MHS'!E:E,"SI",#REF!,B95)</f>
        <v>#VALUE!</v>
      </c>
      <c r="E95" s="49" t="e">
        <f aca="false">COUNTIFS(#REF!,"Yes",'Data MHS'!E:E,"TI",#REF!,B95)</f>
        <v>#VALUE!</v>
      </c>
      <c r="O95" s="25" t="s">
        <v>247</v>
      </c>
      <c r="P95" s="25" t="e">
        <f aca="false">COUNTIFS(#REF!,"Yes",#REF!,O95)</f>
        <v>#VALUE!</v>
      </c>
    </row>
    <row r="96" customFormat="false" ht="15.75" hidden="false" customHeight="false" outlineLevel="0" collapsed="false">
      <c r="B96" s="48" t="n">
        <v>193</v>
      </c>
      <c r="C96" s="25" t="s">
        <v>232</v>
      </c>
      <c r="D96" s="49" t="e">
        <f aca="false">COUNTIFS(#REF!,"Yes",'Data MHS'!E:E,"SI",#REF!,B96)</f>
        <v>#VALUE!</v>
      </c>
      <c r="E96" s="49" t="e">
        <f aca="false">COUNTIFS(#REF!,"Yes",'Data MHS'!E:E,"TI",#REF!,B96)</f>
        <v>#VALUE!</v>
      </c>
      <c r="O96" s="25" t="s">
        <v>248</v>
      </c>
      <c r="P96" s="25" t="e">
        <f aca="false">COUNTIFS(#REF!,"Yes",#REF!,O96)</f>
        <v>#VALUE!</v>
      </c>
    </row>
    <row r="97" customFormat="false" ht="15.75" hidden="false" customHeight="false" outlineLevel="0" collapsed="false">
      <c r="B97" s="48" t="n">
        <v>194</v>
      </c>
      <c r="C97" s="25" t="s">
        <v>243</v>
      </c>
      <c r="D97" s="49" t="e">
        <f aca="false">COUNTIFS(#REF!,"Yes",'Data MHS'!E:E,"SI",#REF!,B97)</f>
        <v>#VALUE!</v>
      </c>
      <c r="E97" s="49" t="e">
        <f aca="false">COUNTIFS(#REF!,"Yes",'Data MHS'!E:E,"TI",#REF!,B97)</f>
        <v>#VALUE!</v>
      </c>
      <c r="O97" s="25" t="s">
        <v>249</v>
      </c>
      <c r="P97" s="25" t="e">
        <f aca="false">COUNTIFS(#REF!,"Yes",#REF!,O97)</f>
        <v>#VALUE!</v>
      </c>
    </row>
    <row r="98" customFormat="false" ht="15.75" hidden="false" customHeight="false" outlineLevel="0" collapsed="false">
      <c r="B98" s="48" t="n">
        <v>195</v>
      </c>
      <c r="C98" s="25" t="s">
        <v>140</v>
      </c>
      <c r="D98" s="49" t="e">
        <f aca="false">COUNTIFS(#REF!,"Yes",'Data MHS'!E:E,"SI",#REF!,B98)</f>
        <v>#VALUE!</v>
      </c>
      <c r="E98" s="49" t="e">
        <f aca="false">COUNTIFS(#REF!,"Yes",'Data MHS'!E:E,"TI",#REF!,B98)</f>
        <v>#VALUE!</v>
      </c>
      <c r="O98" s="25" t="s">
        <v>250</v>
      </c>
      <c r="P98" s="25" t="e">
        <f aca="false">COUNTIFS(#REF!,"Yes",#REF!,O98)</f>
        <v>#VALUE!</v>
      </c>
    </row>
    <row r="99" customFormat="false" ht="15.75" hidden="false" customHeight="false" outlineLevel="0" collapsed="false">
      <c r="O99" s="25" t="s">
        <v>251</v>
      </c>
      <c r="P99" s="25" t="e">
        <f aca="false">COUNTIFS(#REF!,"Yes",#REF!,O99)</f>
        <v>#VALUE!</v>
      </c>
    </row>
    <row r="100" customFormat="false" ht="15.75" hidden="false" customHeight="false" outlineLevel="0" collapsed="false">
      <c r="B100" s="16"/>
      <c r="O100" s="25" t="s">
        <v>252</v>
      </c>
      <c r="P100" s="25" t="e">
        <f aca="false">COUNTIFS(#REF!,"Yes",#REF!,O100)</f>
        <v>#VALUE!</v>
      </c>
    </row>
  </sheetData>
  <mergeCells count="3">
    <mergeCell ref="O2:P2"/>
    <mergeCell ref="R2:S2"/>
    <mergeCell ref="G60:H6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26.29"/>
    <col collapsed="false" customWidth="false" hidden="true" outlineLevel="0" max="7" min="5" style="0" width="12.57"/>
    <col collapsed="false" customWidth="true" hidden="false" outlineLevel="0" max="8" min="8" style="0" width="18.14"/>
    <col collapsed="false" customWidth="true" hidden="false" outlineLevel="0" max="12" min="12" style="0" width="22.01"/>
    <col collapsed="false" customWidth="true" hidden="false" outlineLevel="0" max="13" min="13" style="0" width="21.71"/>
    <col collapsed="false" customWidth="true" hidden="false" outlineLevel="0" max="14" min="14" style="0" width="22.01"/>
    <col collapsed="false" customWidth="true" hidden="true" outlineLevel="0" max="15" min="15" style="0" width="16"/>
    <col collapsed="false" customWidth="true" hidden="true" outlineLevel="0" max="16" min="16" style="0" width="18.42"/>
    <col collapsed="false" customWidth="true" hidden="false" outlineLevel="0" max="17" min="17" style="0" width="19.42"/>
    <col collapsed="false" customWidth="true" hidden="false" outlineLevel="0" max="21" min="21" style="0" width="15.57"/>
    <col collapsed="false" customWidth="true" hidden="false" outlineLevel="0" max="23" min="23" style="0" width="18.85"/>
  </cols>
  <sheetData>
    <row r="1" customFormat="false" ht="15.75" hidden="false" customHeight="true" outlineLevel="0" collapsed="false">
      <c r="A1" s="53" t="s">
        <v>0</v>
      </c>
      <c r="B1" s="53" t="s">
        <v>1</v>
      </c>
      <c r="C1" s="53" t="s">
        <v>2</v>
      </c>
      <c r="D1" s="53" t="s">
        <v>4</v>
      </c>
      <c r="H1" s="53" t="s">
        <v>257</v>
      </c>
      <c r="I1" s="53" t="s">
        <v>5</v>
      </c>
      <c r="K1" s="53" t="s">
        <v>258</v>
      </c>
      <c r="M1" s="53" t="s">
        <v>259</v>
      </c>
      <c r="N1" s="53" t="s">
        <v>260</v>
      </c>
      <c r="O1" s="16" t="s">
        <v>261</v>
      </c>
      <c r="Q1" s="53" t="s">
        <v>262</v>
      </c>
      <c r="R1" s="16" t="s">
        <v>263</v>
      </c>
      <c r="S1" s="16" t="s">
        <v>255</v>
      </c>
      <c r="U1" s="16" t="s">
        <v>264</v>
      </c>
      <c r="V1" s="16" t="s">
        <v>256</v>
      </c>
    </row>
    <row r="2" customFormat="false" ht="15.75" hidden="false" customHeight="true" outlineLevel="0" collapsed="false">
      <c r="A2" s="54" t="s">
        <v>7</v>
      </c>
      <c r="B2" s="54" t="s">
        <v>8</v>
      </c>
      <c r="C2" s="25" t="s">
        <v>9</v>
      </c>
      <c r="D2" s="25" t="str">
        <f aca="false">IF(E2="01102", "TI","SI")</f>
        <v>TI</v>
      </c>
      <c r="E2" s="25" t="str">
        <f aca="false">LEFT(B2,5)</f>
        <v>01102</v>
      </c>
      <c r="F2" s="25" t="str">
        <f aca="false">LEFT(B2,7)</f>
        <v>0110218</v>
      </c>
      <c r="G2" s="25" t="str">
        <f aca="false">RIGHT(F2,2)</f>
        <v>18</v>
      </c>
      <c r="H2" s="25" t="str">
        <f aca="false">CONCATENATE(20,G2)</f>
        <v>2018</v>
      </c>
      <c r="I2" s="55" t="str">
        <f aca="false">SUBSTITUTE(J2,",",".")</f>
        <v>3.51</v>
      </c>
      <c r="J2" s="55" t="s">
        <v>265</v>
      </c>
      <c r="K2" s="25" t="s">
        <v>266</v>
      </c>
      <c r="L2" s="49" t="s">
        <v>267</v>
      </c>
      <c r="M2" s="56" t="str">
        <f aca="false">CONCATENATE("Kota ",L2)</f>
        <v>Kota Jakarta Timur</v>
      </c>
      <c r="N2" s="49" t="str">
        <f aca="false">TRIM(M2)</f>
        <v>Kota Jakarta Timur</v>
      </c>
      <c r="O2" s="25" t="s">
        <v>268</v>
      </c>
      <c r="P2" s="49" t="str">
        <f aca="false">SUBSTITUTE(O2,"Dki jakarta","DKI Jakarta")</f>
        <v>DKI Jakarta</v>
      </c>
      <c r="Q2" s="49" t="str">
        <f aca="false">TRIM(P2)</f>
        <v>DKI Jakarta</v>
      </c>
      <c r="R2" s="17" t="e">
        <f aca="false">LOOKUP(N2,Dashboard!K4:L100)</f>
        <v>#REF!</v>
      </c>
      <c r="S2" s="49" t="n">
        <f aca="false">IFERROR(__xludf.dummyfunction("filter(U:U,V:V=Q2)"),11)</f>
        <v>11</v>
      </c>
      <c r="U2" s="16" t="n">
        <v>11</v>
      </c>
      <c r="V2" s="13" t="s">
        <v>135</v>
      </c>
    </row>
    <row r="3" customFormat="false" ht="15.75" hidden="false" customHeight="true" outlineLevel="0" collapsed="false">
      <c r="A3" s="54" t="s">
        <v>11</v>
      </c>
      <c r="B3" s="54" t="s">
        <v>12</v>
      </c>
      <c r="C3" s="25" t="s">
        <v>9</v>
      </c>
      <c r="D3" s="25" t="str">
        <f aca="false">IF(E3="01102", "TI","SI")</f>
        <v>TI</v>
      </c>
      <c r="E3" s="25" t="str">
        <f aca="false">LEFT(B3,5)</f>
        <v>01102</v>
      </c>
      <c r="F3" s="25" t="str">
        <f aca="false">LEFT(B3,7)</f>
        <v>0110219</v>
      </c>
      <c r="G3" s="25" t="str">
        <f aca="false">RIGHT(F3,2)</f>
        <v>19</v>
      </c>
      <c r="H3" s="25" t="str">
        <f aca="false">CONCATENATE(20,G3)</f>
        <v>2019</v>
      </c>
      <c r="I3" s="55" t="str">
        <f aca="false">SUBSTITUTE(J3,",",".")</f>
        <v>3.67</v>
      </c>
      <c r="J3" s="57" t="s">
        <v>269</v>
      </c>
      <c r="K3" s="25" t="s">
        <v>266</v>
      </c>
      <c r="L3" s="49" t="s">
        <v>270</v>
      </c>
      <c r="M3" s="56" t="str">
        <f aca="false">CONCATENATE("Kota ",L3)</f>
        <v>Kota Tasikmalaya </v>
      </c>
      <c r="N3" s="49" t="str">
        <f aca="false">TRIM(M3)</f>
        <v>Kota Tasikmalaya</v>
      </c>
      <c r="O3" s="58" t="s">
        <v>271</v>
      </c>
      <c r="P3" s="49" t="str">
        <f aca="false">SUBSTITUTE(O3,"barat","Barat")</f>
        <v>Jawa Barat </v>
      </c>
      <c r="Q3" s="49" t="str">
        <f aca="false">TRIM(P3)</f>
        <v>Jawa Barat</v>
      </c>
      <c r="R3" s="17" t="n">
        <f aca="false">LOOKUP(N3,'Dashboard Rekap Mahasiswa'!B16:C80)</f>
        <v>0</v>
      </c>
      <c r="S3" s="49" t="n">
        <f aca="false">IFERROR(__xludf.dummyfunction("filter(U:U,V:V=Q3)"),12)</f>
        <v>12</v>
      </c>
      <c r="U3" s="16" t="n">
        <v>12</v>
      </c>
      <c r="V3" s="13" t="s">
        <v>137</v>
      </c>
    </row>
    <row r="4" customFormat="false" ht="15.75" hidden="false" customHeight="true" outlineLevel="0" collapsed="false">
      <c r="A4" s="54" t="s">
        <v>13</v>
      </c>
      <c r="B4" s="54" t="s">
        <v>14</v>
      </c>
      <c r="C4" s="25" t="s">
        <v>9</v>
      </c>
      <c r="D4" s="25" t="str">
        <f aca="false">IF(E4="01102", "TI","SI")</f>
        <v>TI</v>
      </c>
      <c r="E4" s="25" t="str">
        <f aca="false">LEFT(B4,5)</f>
        <v>01102</v>
      </c>
      <c r="F4" s="25" t="str">
        <f aca="false">LEFT(B4,7)</f>
        <v>0110219</v>
      </c>
      <c r="G4" s="25" t="str">
        <f aca="false">RIGHT(F4,2)</f>
        <v>19</v>
      </c>
      <c r="H4" s="25" t="str">
        <f aca="false">CONCATENATE(20,G4)</f>
        <v>2019</v>
      </c>
      <c r="I4" s="55" t="str">
        <f aca="false">SUBSTITUTE(J4,",",".")</f>
        <v>3.89</v>
      </c>
      <c r="J4" s="57" t="s">
        <v>272</v>
      </c>
      <c r="K4" s="25" t="s">
        <v>266</v>
      </c>
      <c r="L4" s="59" t="s">
        <v>273</v>
      </c>
      <c r="M4" s="56" t="str">
        <f aca="false">CONCATENATE("Kota ",L4)</f>
        <v>Kota Sidoarjo</v>
      </c>
      <c r="N4" s="49" t="str">
        <f aca="false">TRIM(M4)</f>
        <v>Kota Sidoarjo</v>
      </c>
      <c r="O4" s="58" t="s">
        <v>274</v>
      </c>
      <c r="P4" s="49" t="str">
        <f aca="false">SUBSTITUTE(O4,"timur","Timur")</f>
        <v>Jawa Timur</v>
      </c>
      <c r="Q4" s="49" t="s">
        <v>139</v>
      </c>
      <c r="R4" s="17" t="n">
        <f aca="false">LOOKUP(N4,'Dashboard Rekap Mahasiswa'!B16:C81)</f>
        <v>0</v>
      </c>
      <c r="S4" s="49" t="str">
        <f aca="false">IFERROR(__xludf.dummyfunction("filter(U:U,V:V=Q4)"),"#N/A")</f>
        <v>#N/A</v>
      </c>
      <c r="V4" s="13"/>
    </row>
    <row r="5" customFormat="false" ht="15.75" hidden="false" customHeight="true" outlineLevel="0" collapsed="false">
      <c r="A5" s="54" t="s">
        <v>16</v>
      </c>
      <c r="B5" s="54" t="s">
        <v>17</v>
      </c>
      <c r="C5" s="25" t="s">
        <v>18</v>
      </c>
      <c r="D5" s="25" t="str">
        <f aca="false">IF(E5="01102", "TI","SI")</f>
        <v>TI</v>
      </c>
      <c r="E5" s="25" t="str">
        <f aca="false">LEFT(B5,5)</f>
        <v>01102</v>
      </c>
      <c r="F5" s="25" t="str">
        <f aca="false">LEFT(B5,7)</f>
        <v>0110219</v>
      </c>
      <c r="G5" s="25" t="str">
        <f aca="false">RIGHT(F5,2)</f>
        <v>19</v>
      </c>
      <c r="H5" s="25" t="str">
        <f aca="false">CONCATENATE(20,G5)</f>
        <v>2019</v>
      </c>
      <c r="I5" s="55" t="str">
        <f aca="false">SUBSTITUTE(J5,",",".")</f>
        <v>3.90</v>
      </c>
      <c r="J5" s="57" t="s">
        <v>275</v>
      </c>
      <c r="K5" s="25" t="s">
        <v>266</v>
      </c>
      <c r="L5" s="59" t="s">
        <v>276</v>
      </c>
      <c r="M5" s="56" t="str">
        <f aca="false">CONCATENATE("Kota ",L5)</f>
        <v>Kota Depok</v>
      </c>
      <c r="N5" s="49" t="str">
        <f aca="false">TRIM(M5)</f>
        <v>Kota Depok</v>
      </c>
      <c r="O5" s="58" t="s">
        <v>277</v>
      </c>
      <c r="P5" s="49" t="str">
        <f aca="false">SUBSTITUTE(O5,"Jabar","Jawa Barat")</f>
        <v>Jawa Barat</v>
      </c>
      <c r="Q5" s="49" t="str">
        <f aca="false">TRIM(P5)</f>
        <v>Jawa Barat</v>
      </c>
      <c r="R5" s="17" t="n">
        <f aca="false">LOOKUP(N5,'Dashboard Rekap Mahasiswa'!B16:C82)</f>
        <v>0</v>
      </c>
      <c r="S5" s="49" t="n">
        <f aca="false">IFERROR(__xludf.dummyfunction("filter(U:U,V:V=Q5)"),12)</f>
        <v>12</v>
      </c>
      <c r="V5" s="13"/>
    </row>
    <row r="6" customFormat="false" ht="15.75" hidden="false" customHeight="true" outlineLevel="0" collapsed="false">
      <c r="A6" s="54" t="s">
        <v>20</v>
      </c>
      <c r="B6" s="54" t="s">
        <v>21</v>
      </c>
      <c r="C6" s="25" t="s">
        <v>9</v>
      </c>
      <c r="D6" s="25" t="str">
        <f aca="false">IF(E6="01102", "TI","SI")</f>
        <v>TI</v>
      </c>
      <c r="E6" s="25" t="str">
        <f aca="false">LEFT(B6,5)</f>
        <v>01102</v>
      </c>
      <c r="F6" s="25" t="str">
        <f aca="false">LEFT(B6,7)</f>
        <v>0110219</v>
      </c>
      <c r="G6" s="25" t="str">
        <f aca="false">RIGHT(F6,2)</f>
        <v>19</v>
      </c>
      <c r="H6" s="25" t="str">
        <f aca="false">CONCATENATE(20,G6)</f>
        <v>2019</v>
      </c>
      <c r="I6" s="55" t="str">
        <f aca="false">SUBSTITUTE(J6,",",".")</f>
        <v>3.86</v>
      </c>
      <c r="J6" s="57" t="s">
        <v>278</v>
      </c>
      <c r="K6" s="25" t="s">
        <v>266</v>
      </c>
      <c r="L6" s="59" t="s">
        <v>279</v>
      </c>
      <c r="M6" s="56" t="str">
        <f aca="false">CONCATENATE("Kabupaten ",L6)</f>
        <v>Kabupaten Sleman</v>
      </c>
      <c r="N6" s="49" t="str">
        <f aca="false">TRIM(M6)</f>
        <v>Kabupaten Sleman</v>
      </c>
      <c r="O6" s="58" t="s">
        <v>169</v>
      </c>
      <c r="P6" s="49" t="str">
        <f aca="false">SUBSTITUTE(O6,"Yogyakarta","DI Yogyakarta")</f>
        <v>DI Yogyakarta</v>
      </c>
      <c r="Q6" s="49" t="str">
        <f aca="false">TRIM(P6)</f>
        <v>DI Yogyakarta</v>
      </c>
      <c r="R6" s="17" t="n">
        <f aca="false">LOOKUP(N6,'Dashboard Rekap Mahasiswa'!B16:C83)</f>
        <v>0</v>
      </c>
      <c r="S6" s="49" t="str">
        <f aca="false">IFERROR(__xludf.dummyfunction("filter(U:U,V:V=Q6)"),"#N/A")</f>
        <v>#N/A</v>
      </c>
      <c r="V6" s="13"/>
    </row>
    <row r="7" customFormat="false" ht="15.75" hidden="false" customHeight="true" outlineLevel="0" collapsed="false">
      <c r="A7" s="54" t="s">
        <v>23</v>
      </c>
      <c r="B7" s="54" t="s">
        <v>24</v>
      </c>
      <c r="C7" s="25" t="s">
        <v>18</v>
      </c>
      <c r="D7" s="25" t="str">
        <f aca="false">IF(E7="01102", "TI","SI")</f>
        <v>TI</v>
      </c>
      <c r="E7" s="25" t="str">
        <f aca="false">LEFT(B7,5)</f>
        <v>01102</v>
      </c>
      <c r="F7" s="25" t="str">
        <f aca="false">LEFT(B7,7)</f>
        <v>0110219</v>
      </c>
      <c r="G7" s="25" t="str">
        <f aca="false">RIGHT(F7,2)</f>
        <v>19</v>
      </c>
      <c r="H7" s="25" t="str">
        <f aca="false">CONCATENATE(20,G7)</f>
        <v>2019</v>
      </c>
      <c r="I7" s="55" t="str">
        <f aca="false">SUBSTITUTE(J7,",",".")</f>
        <v>3.87</v>
      </c>
      <c r="J7" s="57" t="s">
        <v>280</v>
      </c>
      <c r="K7" s="25" t="s">
        <v>266</v>
      </c>
      <c r="L7" s="59" t="s">
        <v>281</v>
      </c>
      <c r="M7" s="56" t="str">
        <f aca="false">SUBSTITUTE(L7,"Kab.","Kabupaten")</f>
        <v>Kabupaten Ciamis</v>
      </c>
      <c r="N7" s="49" t="str">
        <f aca="false">TRIM(M7)</f>
        <v>Kabupaten Ciamis</v>
      </c>
      <c r="O7" s="58" t="s">
        <v>282</v>
      </c>
      <c r="P7" s="12" t="str">
        <f aca="false">SUBSTITUTE(O7,"barat","Barat")</f>
        <v>Jawa Barat</v>
      </c>
      <c r="Q7" s="49" t="str">
        <f aca="false">TRIM(P7)</f>
        <v>Jawa Barat</v>
      </c>
      <c r="R7" s="17" t="n">
        <f aca="false">LOOKUP(N7,'Dashboard Rekap Mahasiswa'!B16:C84)</f>
        <v>0</v>
      </c>
      <c r="S7" s="49" t="n">
        <f aca="false">IFERROR(__xludf.dummyfunction("filter(U:U,V:V=Q7)"),12)</f>
        <v>12</v>
      </c>
      <c r="V7" s="13"/>
    </row>
    <row r="8" customFormat="false" ht="15.75" hidden="false" customHeight="true" outlineLevel="0" collapsed="false">
      <c r="A8" s="54" t="s">
        <v>26</v>
      </c>
      <c r="B8" s="54" t="s">
        <v>27</v>
      </c>
      <c r="C8" s="25" t="s">
        <v>9</v>
      </c>
      <c r="D8" s="25" t="str">
        <f aca="false">IF(E8="01102", "TI","SI")</f>
        <v>TI</v>
      </c>
      <c r="E8" s="25" t="str">
        <f aca="false">LEFT(B8,5)</f>
        <v>01102</v>
      </c>
      <c r="F8" s="25" t="str">
        <f aca="false">LEFT(B8,7)</f>
        <v>0110219</v>
      </c>
      <c r="G8" s="25" t="str">
        <f aca="false">RIGHT(F8,2)</f>
        <v>19</v>
      </c>
      <c r="H8" s="25" t="str">
        <f aca="false">CONCATENATE(20,G8)</f>
        <v>2019</v>
      </c>
      <c r="I8" s="55" t="str">
        <f aca="false">SUBSTITUTE(J8,",",".")</f>
        <v>3.90</v>
      </c>
      <c r="J8" s="57" t="s">
        <v>275</v>
      </c>
      <c r="K8" s="25" t="s">
        <v>266</v>
      </c>
      <c r="L8" s="59" t="s">
        <v>283</v>
      </c>
      <c r="M8" s="56" t="str">
        <f aca="false">CONCATENATE("Kabupaten ",L8)</f>
        <v>Kabupaten Luwu Timur</v>
      </c>
      <c r="N8" s="49" t="str">
        <f aca="false">TRIM(M8)</f>
        <v>Kabupaten Luwu Timur</v>
      </c>
      <c r="O8" s="58" t="s">
        <v>143</v>
      </c>
      <c r="P8" s="49" t="str">
        <f aca="false">SUBSTITUTE(O8,"Dki jakarta","DKI Jakarta")</f>
        <v>Sulawesi Selatan</v>
      </c>
      <c r="Q8" s="49" t="str">
        <f aca="false">TRIM(P8)</f>
        <v>Sulawesi Selatan</v>
      </c>
      <c r="R8" s="17" t="n">
        <f aca="false">LOOKUP(N8,'Dashboard Rekap Mahasiswa'!B16:C85)</f>
        <v>0</v>
      </c>
      <c r="S8" s="49" t="str">
        <f aca="false">IFERROR(__xludf.dummyfunction("filter(U:U,V:V=Q8)"),"#N/A")</f>
        <v>#N/A</v>
      </c>
      <c r="V8" s="13"/>
    </row>
    <row r="9" customFormat="false" ht="15.75" hidden="false" customHeight="true" outlineLevel="0" collapsed="false">
      <c r="A9" s="54" t="s">
        <v>29</v>
      </c>
      <c r="B9" s="54" t="s">
        <v>30</v>
      </c>
      <c r="C9" s="25" t="s">
        <v>9</v>
      </c>
      <c r="D9" s="25" t="str">
        <f aca="false">IF(E9="01102", "TI","SI")</f>
        <v>TI</v>
      </c>
      <c r="E9" s="25" t="str">
        <f aca="false">LEFT(B9,5)</f>
        <v>01102</v>
      </c>
      <c r="F9" s="25" t="str">
        <f aca="false">LEFT(B9,7)</f>
        <v>0110219</v>
      </c>
      <c r="G9" s="25" t="str">
        <f aca="false">RIGHT(F9,2)</f>
        <v>19</v>
      </c>
      <c r="H9" s="25" t="str">
        <f aca="false">CONCATENATE(20,G9)</f>
        <v>2019</v>
      </c>
      <c r="I9" s="55" t="str">
        <f aca="false">SUBSTITUTE(J9,",",".")</f>
        <v>3.83</v>
      </c>
      <c r="J9" s="57" t="s">
        <v>284</v>
      </c>
      <c r="K9" s="25" t="s">
        <v>266</v>
      </c>
      <c r="L9" s="59" t="s">
        <v>285</v>
      </c>
      <c r="M9" s="56" t="str">
        <f aca="false">CONCATENATE("Kabupaten ",L9)</f>
        <v>Kabupaten Bekasi</v>
      </c>
      <c r="N9" s="49" t="str">
        <f aca="false">SUBSTITUTE(M9,"Kabupaten Bekasi","Kota Bekasi")</f>
        <v>Kota Bekasi</v>
      </c>
      <c r="O9" s="58" t="s">
        <v>137</v>
      </c>
      <c r="P9" s="49" t="s">
        <v>137</v>
      </c>
      <c r="Q9" s="49" t="str">
        <f aca="false">TRIM(P9)</f>
        <v>Jawa Barat</v>
      </c>
      <c r="R9" s="17" t="n">
        <f aca="false">LOOKUP(N9,'Dashboard Rekap Mahasiswa'!B16:C86)</f>
        <v>0</v>
      </c>
      <c r="S9" s="49" t="n">
        <f aca="false">IFERROR(__xludf.dummyfunction("filter(U:U,V:V=Q9)"),12)</f>
        <v>12</v>
      </c>
      <c r="V9" s="13"/>
    </row>
    <row r="10" customFormat="false" ht="15.75" hidden="false" customHeight="true" outlineLevel="0" collapsed="false">
      <c r="A10" s="54" t="s">
        <v>32</v>
      </c>
      <c r="B10" s="54" t="s">
        <v>33</v>
      </c>
      <c r="C10" s="25" t="s">
        <v>9</v>
      </c>
      <c r="D10" s="25" t="str">
        <f aca="false">IF(E10="01102", "TI","SI")</f>
        <v>TI</v>
      </c>
      <c r="E10" s="25" t="str">
        <f aca="false">LEFT(B10,5)</f>
        <v>01102</v>
      </c>
      <c r="F10" s="25" t="str">
        <f aca="false">LEFT(B10,7)</f>
        <v>0110220</v>
      </c>
      <c r="G10" s="25" t="str">
        <f aca="false">RIGHT(F10,2)</f>
        <v>20</v>
      </c>
      <c r="H10" s="25" t="str">
        <f aca="false">CONCATENATE(20,G10)</f>
        <v>2020</v>
      </c>
      <c r="I10" s="55" t="str">
        <f aca="false">SUBSTITUTE(J10,",",".")</f>
        <v>3.84</v>
      </c>
      <c r="J10" s="57" t="s">
        <v>286</v>
      </c>
      <c r="K10" s="25" t="s">
        <v>266</v>
      </c>
      <c r="L10" s="59" t="s">
        <v>250</v>
      </c>
      <c r="M10" s="60" t="s">
        <v>287</v>
      </c>
      <c r="N10" s="49" t="str">
        <f aca="false">TRIM(M10)</f>
        <v>Kota Tasikmalaya</v>
      </c>
      <c r="O10" s="58" t="s">
        <v>137</v>
      </c>
      <c r="P10" s="49" t="s">
        <v>137</v>
      </c>
      <c r="Q10" s="49" t="str">
        <f aca="false">TRIM(P10)</f>
        <v>Jawa Barat</v>
      </c>
      <c r="R10" s="17" t="n">
        <f aca="false">LOOKUP(N10,'Dashboard Rekap Mahasiswa'!B16:C87)</f>
        <v>0</v>
      </c>
      <c r="S10" s="49" t="n">
        <f aca="false">IFERROR(__xludf.dummyfunction("filter(U:U,V:V=Q10)"),12)</f>
        <v>12</v>
      </c>
      <c r="V10" s="13"/>
    </row>
    <row r="11" customFormat="false" ht="15.75" hidden="false" customHeight="true" outlineLevel="0" collapsed="false">
      <c r="A11" s="54" t="s">
        <v>35</v>
      </c>
      <c r="B11" s="54" t="s">
        <v>36</v>
      </c>
      <c r="C11" s="25" t="s">
        <v>9</v>
      </c>
      <c r="D11" s="25" t="str">
        <f aca="false">IF(E11="01102", "TI","SI")</f>
        <v>TI</v>
      </c>
      <c r="E11" s="25" t="str">
        <f aca="false">LEFT(B11,5)</f>
        <v>01102</v>
      </c>
      <c r="F11" s="25" t="str">
        <f aca="false">LEFT(B11,7)</f>
        <v>0110220</v>
      </c>
      <c r="G11" s="25" t="str">
        <f aca="false">RIGHT(F11,2)</f>
        <v>20</v>
      </c>
      <c r="H11" s="25" t="str">
        <f aca="false">CONCATENATE(20,G11)</f>
        <v>2020</v>
      </c>
      <c r="I11" s="55" t="str">
        <f aca="false">SUBSTITUTE(J11,",",".")</f>
        <v>3.86</v>
      </c>
      <c r="J11" s="57" t="s">
        <v>278</v>
      </c>
      <c r="K11" s="25" t="s">
        <v>266</v>
      </c>
      <c r="L11" s="59" t="s">
        <v>288</v>
      </c>
      <c r="M11" s="56" t="str">
        <f aca="false">CONCATENATE("Kota ",L2)</f>
        <v>Kota Jakarta Timur</v>
      </c>
      <c r="N11" s="49" t="str">
        <f aca="false">TRIM(M11)</f>
        <v>Kota Jakarta Timur</v>
      </c>
      <c r="O11" s="58" t="s">
        <v>135</v>
      </c>
      <c r="P11" s="49" t="str">
        <f aca="false">SUBSTITUTE(O11,"Dki jakarta","DKI Jakarta")</f>
        <v>DKI Jakarta</v>
      </c>
      <c r="Q11" s="49" t="str">
        <f aca="false">TRIM(P11)</f>
        <v>DKI Jakarta</v>
      </c>
      <c r="R11" s="17" t="e">
        <f aca="false">LOOKUP(N11,'Dashboard Rekap Mahasiswa'!B19:C88)</f>
        <v>#N/A</v>
      </c>
      <c r="S11" s="49" t="n">
        <f aca="false">IFERROR(__xludf.dummyfunction("filter(U:U,V:V=Q11)"),11)</f>
        <v>11</v>
      </c>
      <c r="V11" s="13"/>
    </row>
    <row r="12" customFormat="false" ht="15.75" hidden="false" customHeight="true" outlineLevel="0" collapsed="false">
      <c r="A12" s="54" t="s">
        <v>38</v>
      </c>
      <c r="B12" s="54" t="s">
        <v>39</v>
      </c>
      <c r="C12" s="25" t="s">
        <v>9</v>
      </c>
      <c r="D12" s="25" t="str">
        <f aca="false">IF(E12="01102", "TI","SI")</f>
        <v>TI</v>
      </c>
      <c r="E12" s="25" t="str">
        <f aca="false">LEFT(B12,5)</f>
        <v>01102</v>
      </c>
      <c r="F12" s="25" t="str">
        <f aca="false">LEFT(B12,7)</f>
        <v>0110220</v>
      </c>
      <c r="G12" s="25" t="str">
        <f aca="false">RIGHT(F12,2)</f>
        <v>20</v>
      </c>
      <c r="H12" s="25" t="str">
        <f aca="false">CONCATENATE(20,G12)</f>
        <v>2020</v>
      </c>
      <c r="I12" s="55" t="str">
        <f aca="false">SUBSTITUTE(J12,",",".")</f>
        <v>3.66</v>
      </c>
      <c r="J12" s="57" t="n">
        <v>3.66</v>
      </c>
      <c r="K12" s="25" t="s">
        <v>266</v>
      </c>
      <c r="L12" s="59" t="s">
        <v>289</v>
      </c>
      <c r="M12" s="60" t="s">
        <v>205</v>
      </c>
      <c r="N12" s="49" t="str">
        <f aca="false">TRIM(M12)</f>
        <v>Kabupaten Sukabumi</v>
      </c>
      <c r="O12" s="58" t="s">
        <v>137</v>
      </c>
      <c r="P12" s="49" t="s">
        <v>137</v>
      </c>
      <c r="Q12" s="49" t="str">
        <f aca="false">TRIM(P12)</f>
        <v>Jawa Barat</v>
      </c>
      <c r="R12" s="17" t="e">
        <f aca="false">LOOKUP(N12,'Dashboard Rekap Mahasiswa'!B19:C89)</f>
        <v>#N/A</v>
      </c>
      <c r="S12" s="49" t="n">
        <f aca="false">IFERROR(__xludf.dummyfunction("filter(U:U,V:V=Q12)"),12)</f>
        <v>12</v>
      </c>
      <c r="V12" s="13"/>
    </row>
    <row r="13" customFormat="false" ht="15.75" hidden="false" customHeight="true" outlineLevel="0" collapsed="false">
      <c r="A13" s="54" t="s">
        <v>41</v>
      </c>
      <c r="B13" s="54" t="s">
        <v>42</v>
      </c>
      <c r="C13" s="25" t="s">
        <v>9</v>
      </c>
      <c r="D13" s="25" t="str">
        <f aca="false">IF(E13="01102", "TI","SI")</f>
        <v>TI</v>
      </c>
      <c r="E13" s="25" t="str">
        <f aca="false">LEFT(B13,5)</f>
        <v>01102</v>
      </c>
      <c r="F13" s="25" t="str">
        <f aca="false">LEFT(B13,7)</f>
        <v>0110220</v>
      </c>
      <c r="G13" s="25" t="str">
        <f aca="false">RIGHT(F13,2)</f>
        <v>20</v>
      </c>
      <c r="H13" s="25" t="str">
        <f aca="false">CONCATENATE(20,G13)</f>
        <v>2020</v>
      </c>
      <c r="I13" s="55" t="str">
        <f aca="false">SUBSTITUTE(J13,",",".")</f>
        <v>3.76</v>
      </c>
      <c r="J13" s="57" t="s">
        <v>290</v>
      </c>
      <c r="K13" s="25" t="s">
        <v>266</v>
      </c>
      <c r="L13" s="59" t="s">
        <v>215</v>
      </c>
      <c r="M13" s="60" t="s">
        <v>215</v>
      </c>
      <c r="N13" s="49" t="str">
        <f aca="false">TRIM(M13)</f>
        <v>Kota Bandung</v>
      </c>
      <c r="O13" s="58" t="s">
        <v>137</v>
      </c>
      <c r="P13" s="49" t="str">
        <f aca="false">SUBSTITUTE(O13,"Dki jakarta","DKI Jakarta")</f>
        <v>Jawa Barat</v>
      </c>
      <c r="Q13" s="49" t="str">
        <f aca="false">TRIM(P13)</f>
        <v>Jawa Barat</v>
      </c>
      <c r="R13" s="17" t="e">
        <f aca="false">LOOKUP(N13,'Dashboard Rekap Mahasiswa'!B19:C90)</f>
        <v>#N/A</v>
      </c>
      <c r="S13" s="49" t="n">
        <f aca="false">IFERROR(__xludf.dummyfunction("filter(U:U,V:V=Q13)"),12)</f>
        <v>12</v>
      </c>
      <c r="V13" s="13"/>
    </row>
    <row r="14" customFormat="false" ht="15.75" hidden="false" customHeight="true" outlineLevel="0" collapsed="false">
      <c r="A14" s="54" t="s">
        <v>44</v>
      </c>
      <c r="B14" s="54" t="s">
        <v>45</v>
      </c>
      <c r="C14" s="25" t="s">
        <v>18</v>
      </c>
      <c r="D14" s="25" t="str">
        <f aca="false">IF(E14="01102", "TI","SI")</f>
        <v>TI</v>
      </c>
      <c r="E14" s="25" t="str">
        <f aca="false">LEFT(B14,5)</f>
        <v>01102</v>
      </c>
      <c r="F14" s="25" t="str">
        <f aca="false">LEFT(B14,7)</f>
        <v>0110220</v>
      </c>
      <c r="G14" s="25" t="str">
        <f aca="false">RIGHT(F14,2)</f>
        <v>20</v>
      </c>
      <c r="H14" s="25" t="str">
        <f aca="false">CONCATENATE(20,G14)</f>
        <v>2020</v>
      </c>
      <c r="I14" s="55" t="str">
        <f aca="false">SUBSTITUTE(J14,",",".")</f>
        <v>3.51</v>
      </c>
      <c r="J14" s="59" t="s">
        <v>265</v>
      </c>
      <c r="K14" s="25" t="s">
        <v>266</v>
      </c>
      <c r="L14" s="59" t="s">
        <v>291</v>
      </c>
      <c r="M14" s="60" t="str">
        <f aca="false">CONCATENATE("Kabupaten ",L14)</f>
        <v>Kabupaten Karawang</v>
      </c>
      <c r="N14" s="49" t="str">
        <f aca="false">TRIM(M14)</f>
        <v>Kabupaten Karawang</v>
      </c>
      <c r="O14" s="58" t="s">
        <v>137</v>
      </c>
      <c r="P14" s="49" t="s">
        <v>137</v>
      </c>
      <c r="Q14" s="49" t="str">
        <f aca="false">TRIM(P14)</f>
        <v>Jawa Barat</v>
      </c>
      <c r="R14" s="17" t="e">
        <f aca="false">LOOKUP(N14,'Dashboard Rekap Mahasiswa'!B19:C91)</f>
        <v>#N/A</v>
      </c>
      <c r="S14" s="49" t="n">
        <f aca="false">IFERROR(__xludf.dummyfunction("filter(U:U,V:V=Q14)"),12)</f>
        <v>12</v>
      </c>
      <c r="V14" s="13"/>
    </row>
    <row r="15" customFormat="false" ht="15.75" hidden="false" customHeight="true" outlineLevel="0" collapsed="false">
      <c r="A15" s="54" t="s">
        <v>46</v>
      </c>
      <c r="B15" s="54" t="s">
        <v>47</v>
      </c>
      <c r="C15" s="25" t="s">
        <v>9</v>
      </c>
      <c r="D15" s="25" t="str">
        <f aca="false">IF(E15="01102", "TI","SI")</f>
        <v>TI</v>
      </c>
      <c r="E15" s="25" t="str">
        <f aca="false">LEFT(B15,5)</f>
        <v>01102</v>
      </c>
      <c r="F15" s="25" t="str">
        <f aca="false">LEFT(B15,7)</f>
        <v>0110220</v>
      </c>
      <c r="G15" s="25" t="str">
        <f aca="false">RIGHT(F15,2)</f>
        <v>20</v>
      </c>
      <c r="H15" s="25" t="str">
        <f aca="false">CONCATENATE(20,G15)</f>
        <v>2020</v>
      </c>
      <c r="I15" s="55" t="str">
        <f aca="false">SUBSTITUTE(J15,",",".")</f>
        <v>3.67</v>
      </c>
      <c r="J15" s="59" t="s">
        <v>269</v>
      </c>
      <c r="K15" s="25" t="s">
        <v>266</v>
      </c>
      <c r="L15" s="59" t="s">
        <v>292</v>
      </c>
      <c r="M15" s="60" t="str">
        <f aca="false">CONCATENATE("Kabupaten ",L15)</f>
        <v>Kabupaten Bojonegoro</v>
      </c>
      <c r="N15" s="49" t="str">
        <f aca="false">SUBSTITUTE(M15,"Kabupaten Bojonegoro","Kabupaten Bojonegoro")</f>
        <v>Kabupaten Bojonegoro</v>
      </c>
      <c r="O15" s="58" t="s">
        <v>139</v>
      </c>
      <c r="P15" s="49" t="s">
        <v>139</v>
      </c>
      <c r="Q15" s="49" t="str">
        <f aca="false">TRIM(P15)</f>
        <v>Jawa Timur</v>
      </c>
      <c r="R15" s="17" t="e">
        <f aca="false">LOOKUP(M15,Dashboard!K11:L31)</f>
        <v>#REF!</v>
      </c>
      <c r="S15" s="49" t="str">
        <f aca="false">IFERROR(__xludf.dummyfunction("filter(U:U,V:V=Q15)"),"#N/A")</f>
        <v>#N/A</v>
      </c>
      <c r="V15" s="13"/>
    </row>
    <row r="16" customFormat="false" ht="15.75" hidden="false" customHeight="true" outlineLevel="0" collapsed="false">
      <c r="A16" s="54" t="s">
        <v>48</v>
      </c>
      <c r="B16" s="54" t="s">
        <v>49</v>
      </c>
      <c r="C16" s="25" t="s">
        <v>18</v>
      </c>
      <c r="D16" s="25" t="str">
        <f aca="false">IF(E16="01102", "TI","SI")</f>
        <v>TI</v>
      </c>
      <c r="E16" s="25" t="str">
        <f aca="false">LEFT(B16,5)</f>
        <v>01102</v>
      </c>
      <c r="F16" s="25" t="str">
        <f aca="false">LEFT(B16,7)</f>
        <v>0110220</v>
      </c>
      <c r="G16" s="25" t="str">
        <f aca="false">RIGHT(F16,2)</f>
        <v>20</v>
      </c>
      <c r="H16" s="25" t="str">
        <f aca="false">CONCATENATE(20,G16)</f>
        <v>2020</v>
      </c>
      <c r="I16" s="55" t="str">
        <f aca="false">SUBSTITUTE(J16,",",".")</f>
        <v>3.89</v>
      </c>
      <c r="J16" s="59" t="s">
        <v>272</v>
      </c>
      <c r="K16" s="25" t="s">
        <v>266</v>
      </c>
      <c r="L16" s="59" t="s">
        <v>293</v>
      </c>
      <c r="M16" s="60" t="str">
        <f aca="false">CONCATENATE("Kota ",L16)</f>
        <v>Kota Bekasi </v>
      </c>
      <c r="N16" s="49" t="str">
        <f aca="false">TRIM(M16)</f>
        <v>Kota Bekasi</v>
      </c>
      <c r="O16" s="58" t="s">
        <v>137</v>
      </c>
      <c r="P16" s="49" t="s">
        <v>137</v>
      </c>
      <c r="Q16" s="49" t="str">
        <f aca="false">TRIM(P16)</f>
        <v>Jawa Barat</v>
      </c>
      <c r="R16" s="17" t="e">
        <f aca="false">LOOKUP(N16,'Dashboard Rekap Mahasiswa'!B19:C93)</f>
        <v>#N/A</v>
      </c>
      <c r="S16" s="49" t="n">
        <f aca="false">IFERROR(__xludf.dummyfunction("filter(U:U,V:V=Q16)"),12)</f>
        <v>12</v>
      </c>
      <c r="V16" s="13"/>
    </row>
    <row r="17" customFormat="false" ht="15.75" hidden="false" customHeight="true" outlineLevel="0" collapsed="false">
      <c r="A17" s="54" t="s">
        <v>50</v>
      </c>
      <c r="B17" s="54" t="s">
        <v>51</v>
      </c>
      <c r="C17" s="25" t="s">
        <v>9</v>
      </c>
      <c r="D17" s="25" t="str">
        <f aca="false">IF(E17="01102", "TI","SI")</f>
        <v>TI</v>
      </c>
      <c r="E17" s="25" t="str">
        <f aca="false">LEFT(B17,5)</f>
        <v>01102</v>
      </c>
      <c r="F17" s="25" t="str">
        <f aca="false">LEFT(B17,7)</f>
        <v>0110220</v>
      </c>
      <c r="G17" s="25" t="str">
        <f aca="false">RIGHT(F17,2)</f>
        <v>20</v>
      </c>
      <c r="H17" s="25" t="str">
        <f aca="false">CONCATENATE(20,G17)</f>
        <v>2020</v>
      </c>
      <c r="I17" s="55" t="str">
        <f aca="false">SUBSTITUTE(J17,",",".")</f>
        <v>3.90</v>
      </c>
      <c r="J17" s="59" t="s">
        <v>275</v>
      </c>
      <c r="K17" s="25" t="s">
        <v>266</v>
      </c>
      <c r="L17" s="59" t="s">
        <v>294</v>
      </c>
      <c r="M17" s="56" t="str">
        <f aca="false">SUBSTITUTE(L17,"KAB. GRESIK","Kabupaten Gresik")</f>
        <v>Kabupaten Gresik</v>
      </c>
      <c r="N17" s="49" t="str">
        <f aca="false">TRIM(M17)</f>
        <v>Kabupaten Gresik</v>
      </c>
      <c r="O17" s="58" t="s">
        <v>139</v>
      </c>
      <c r="P17" s="49" t="s">
        <v>139</v>
      </c>
      <c r="Q17" s="49" t="str">
        <f aca="false">TRIM(P17)</f>
        <v>Jawa Timur</v>
      </c>
      <c r="R17" s="17" t="e">
        <f aca="false">LOOKUP(N17,'Dashboard Rekap Mahasiswa'!B19:C94)</f>
        <v>#N/A</v>
      </c>
      <c r="S17" s="49" t="str">
        <f aca="false">IFERROR(__xludf.dummyfunction("filter(U:U,V:V=Q17)"),"#N/A")</f>
        <v>#N/A</v>
      </c>
      <c r="V17" s="13"/>
    </row>
    <row r="18" customFormat="false" ht="15.75" hidden="false" customHeight="true" outlineLevel="0" collapsed="false">
      <c r="A18" s="54" t="s">
        <v>52</v>
      </c>
      <c r="B18" s="54" t="s">
        <v>53</v>
      </c>
      <c r="C18" s="25" t="s">
        <v>9</v>
      </c>
      <c r="D18" s="25" t="str">
        <f aca="false">IF(E18="01102", "TI","SI")</f>
        <v>TI</v>
      </c>
      <c r="E18" s="25" t="str">
        <f aca="false">LEFT(B18,5)</f>
        <v>01102</v>
      </c>
      <c r="F18" s="25" t="str">
        <f aca="false">LEFT(B18,7)</f>
        <v>0110220</v>
      </c>
      <c r="G18" s="25" t="str">
        <f aca="false">RIGHT(F18,2)</f>
        <v>20</v>
      </c>
      <c r="H18" s="25" t="str">
        <f aca="false">CONCATENATE(20,G18)</f>
        <v>2020</v>
      </c>
      <c r="I18" s="55" t="str">
        <f aca="false">SUBSTITUTE(J18,",",".")</f>
        <v>3.86</v>
      </c>
      <c r="J18" s="59" t="s">
        <v>278</v>
      </c>
      <c r="K18" s="25" t="s">
        <v>266</v>
      </c>
      <c r="L18" s="59" t="s">
        <v>295</v>
      </c>
      <c r="M18" s="56" t="str">
        <f aca="false">CONCATENATE("Kota ",L18)</f>
        <v>Kota Tangerang</v>
      </c>
      <c r="N18" s="49" t="str">
        <f aca="false">TRIM(M18)</f>
        <v>Kota Tangerang</v>
      </c>
      <c r="O18" s="58" t="s">
        <v>145</v>
      </c>
      <c r="P18" s="49" t="s">
        <v>145</v>
      </c>
      <c r="Q18" s="49" t="str">
        <f aca="false">TRIM(P18)</f>
        <v>Banten</v>
      </c>
      <c r="R18" s="17" t="e">
        <f aca="false">LOOKUP(N18,'Dashboard Rekap Mahasiswa'!B19:C95)</f>
        <v>#N/A</v>
      </c>
      <c r="S18" s="49" t="str">
        <f aca="false">IFERROR(__xludf.dummyfunction("filter(U:U,V:V=Q18)"),"#N/A")</f>
        <v>#N/A</v>
      </c>
      <c r="V18" s="13"/>
    </row>
    <row r="19" customFormat="false" ht="15.75" hidden="false" customHeight="true" outlineLevel="0" collapsed="false">
      <c r="A19" s="54" t="s">
        <v>54</v>
      </c>
      <c r="B19" s="54" t="s">
        <v>55</v>
      </c>
      <c r="C19" s="25" t="s">
        <v>18</v>
      </c>
      <c r="D19" s="25" t="str">
        <f aca="false">IF(E19="01102", "TI","SI")</f>
        <v>TI</v>
      </c>
      <c r="E19" s="25" t="str">
        <f aca="false">LEFT(B19,5)</f>
        <v>01102</v>
      </c>
      <c r="F19" s="25" t="str">
        <f aca="false">LEFT(B19,7)</f>
        <v>0110220</v>
      </c>
      <c r="G19" s="25" t="str">
        <f aca="false">RIGHT(F19,2)</f>
        <v>20</v>
      </c>
      <c r="H19" s="25" t="str">
        <f aca="false">CONCATENATE(20,G19)</f>
        <v>2020</v>
      </c>
      <c r="I19" s="55" t="str">
        <f aca="false">SUBSTITUTE(J19,",",".")</f>
        <v>3.79</v>
      </c>
      <c r="J19" s="59" t="s">
        <v>296</v>
      </c>
      <c r="K19" s="25" t="s">
        <v>266</v>
      </c>
      <c r="L19" s="59" t="s">
        <v>273</v>
      </c>
      <c r="M19" s="56" t="str">
        <f aca="false">CONCATENATE("Kabupaten ",L19)</f>
        <v>Kabupaten Sidoarjo</v>
      </c>
      <c r="N19" s="49" t="str">
        <f aca="false">TRIM(M19)</f>
        <v>Kabupaten Sidoarjo</v>
      </c>
      <c r="O19" s="58" t="s">
        <v>274</v>
      </c>
      <c r="P19" s="49" t="str">
        <f aca="false">SUBSTITUTE(O19,"timur","Timur")</f>
        <v>Jawa Timur</v>
      </c>
      <c r="Q19" s="49" t="str">
        <f aca="false">TRIM(P19)</f>
        <v>Jawa Timur</v>
      </c>
      <c r="R19" s="17" t="e">
        <f aca="false">LOOKUP(N19,'Dashboard Rekap Mahasiswa'!B19:C96)</f>
        <v>#N/A</v>
      </c>
      <c r="S19" s="49" t="str">
        <f aca="false">IFERROR(__xludf.dummyfunction("filter(U:U,V:V=Q19)"),"#N/A")</f>
        <v>#N/A</v>
      </c>
      <c r="V19" s="13"/>
    </row>
    <row r="20" customFormat="false" ht="15.75" hidden="false" customHeight="true" outlineLevel="0" collapsed="false">
      <c r="A20" s="54" t="s">
        <v>56</v>
      </c>
      <c r="B20" s="54" t="s">
        <v>57</v>
      </c>
      <c r="C20" s="25" t="s">
        <v>9</v>
      </c>
      <c r="D20" s="25" t="str">
        <f aca="false">IF(E20="01102", "TI","SI")</f>
        <v>TI</v>
      </c>
      <c r="E20" s="25" t="str">
        <f aca="false">LEFT(B20,5)</f>
        <v>01102</v>
      </c>
      <c r="F20" s="25" t="str">
        <f aca="false">LEFT(B20,7)</f>
        <v>0110220</v>
      </c>
      <c r="G20" s="25" t="str">
        <f aca="false">RIGHT(F20,2)</f>
        <v>20</v>
      </c>
      <c r="H20" s="25" t="str">
        <f aca="false">CONCATENATE(20,G20)</f>
        <v>2020</v>
      </c>
      <c r="I20" s="55" t="str">
        <f aca="false">SUBSTITUTE(J20,",",".")</f>
        <v>3.90</v>
      </c>
      <c r="J20" s="59" t="s">
        <v>275</v>
      </c>
      <c r="K20" s="25" t="s">
        <v>266</v>
      </c>
      <c r="L20" s="59" t="s">
        <v>297</v>
      </c>
      <c r="M20" s="56" t="str">
        <f aca="false">CONCATENATE("Kota ",L20)</f>
        <v>Kota Surabaya</v>
      </c>
      <c r="N20" s="49" t="str">
        <f aca="false">TRIM(M20)</f>
        <v>Kota Surabaya</v>
      </c>
      <c r="O20" s="58" t="s">
        <v>139</v>
      </c>
      <c r="P20" s="49" t="s">
        <v>139</v>
      </c>
      <c r="Q20" s="49" t="str">
        <f aca="false">TRIM(P20)</f>
        <v>Jawa Timur</v>
      </c>
      <c r="R20" s="17" t="e">
        <f aca="false">LOOKUP(N20,'Dashboard Rekap Mahasiswa'!B19:C97)</f>
        <v>#N/A</v>
      </c>
      <c r="S20" s="49" t="str">
        <f aca="false">IFERROR(__xludf.dummyfunction("filter(U:U,V:V=Q20)"),"#N/A")</f>
        <v>#N/A</v>
      </c>
      <c r="V20" s="13"/>
    </row>
    <row r="21" customFormat="false" ht="15.75" hidden="false" customHeight="true" outlineLevel="0" collapsed="false">
      <c r="A21" s="54" t="s">
        <v>58</v>
      </c>
      <c r="B21" s="54" t="s">
        <v>59</v>
      </c>
      <c r="C21" s="25" t="s">
        <v>18</v>
      </c>
      <c r="D21" s="25" t="str">
        <f aca="false">IF(E21="01102", "TI","SI")</f>
        <v>TI</v>
      </c>
      <c r="E21" s="25" t="str">
        <f aca="false">LEFT(B21,5)</f>
        <v>01102</v>
      </c>
      <c r="F21" s="25" t="str">
        <f aca="false">LEFT(B21,7)</f>
        <v>0110220</v>
      </c>
      <c r="G21" s="25" t="str">
        <f aca="false">RIGHT(F21,2)</f>
        <v>20</v>
      </c>
      <c r="H21" s="25" t="str">
        <f aca="false">CONCATENATE(20,G21)</f>
        <v>2020</v>
      </c>
      <c r="I21" s="55" t="str">
        <f aca="false">SUBSTITUTE(J21,",",".")</f>
        <v>3.83</v>
      </c>
      <c r="J21" s="59" t="s">
        <v>284</v>
      </c>
      <c r="K21" s="25" t="s">
        <v>266</v>
      </c>
      <c r="L21" s="59" t="s">
        <v>273</v>
      </c>
      <c r="M21" s="56" t="str">
        <f aca="false">CONCATENATE("Kabupaten ",L21)</f>
        <v>Kabupaten Sidoarjo</v>
      </c>
      <c r="N21" s="49" t="str">
        <f aca="false">TRIM(M21)</f>
        <v>Kabupaten Sidoarjo</v>
      </c>
      <c r="O21" s="58" t="s">
        <v>274</v>
      </c>
      <c r="P21" s="49" t="str">
        <f aca="false">SUBSTITUTE(O21,"timur","Timur")</f>
        <v>Jawa Timur</v>
      </c>
      <c r="Q21" s="49" t="str">
        <f aca="false">TRIM(P21)</f>
        <v>Jawa Timur</v>
      </c>
      <c r="R21" s="17" t="e">
        <f aca="false">LOOKUP(N21,'Dashboard Rekap Mahasiswa'!B19:C98)</f>
        <v>#N/A</v>
      </c>
      <c r="S21" s="49" t="str">
        <f aca="false">IFERROR(__xludf.dummyfunction("filter(U:U,V:V=Q21)"),"#N/A")</f>
        <v>#N/A</v>
      </c>
      <c r="V21" s="13"/>
    </row>
    <row r="22" customFormat="false" ht="15.75" hidden="false" customHeight="true" outlineLevel="0" collapsed="false">
      <c r="A22" s="54" t="s">
        <v>60</v>
      </c>
      <c r="B22" s="54" t="s">
        <v>61</v>
      </c>
      <c r="C22" s="25" t="s">
        <v>9</v>
      </c>
      <c r="D22" s="25" t="str">
        <f aca="false">IF(E22="01102", "TI","SI")</f>
        <v>TI</v>
      </c>
      <c r="E22" s="25" t="str">
        <f aca="false">LEFT(B22,5)</f>
        <v>01102</v>
      </c>
      <c r="F22" s="25" t="str">
        <f aca="false">LEFT(B22,7)</f>
        <v>0110220</v>
      </c>
      <c r="G22" s="25" t="str">
        <f aca="false">RIGHT(F22,2)</f>
        <v>20</v>
      </c>
      <c r="H22" s="25" t="str">
        <f aca="false">CONCATENATE(20,G22)</f>
        <v>2020</v>
      </c>
      <c r="I22" s="55" t="str">
        <f aca="false">SUBSTITUTE(J22,",",".")</f>
        <v>3.99</v>
      </c>
      <c r="J22" s="59" t="s">
        <v>298</v>
      </c>
      <c r="K22" s="25" t="s">
        <v>266</v>
      </c>
      <c r="L22" s="59" t="s">
        <v>279</v>
      </c>
      <c r="M22" s="56" t="str">
        <f aca="false">CONCATENATE("Kabupaten ",L22)</f>
        <v>Kabupaten Sleman</v>
      </c>
      <c r="N22" s="49" t="str">
        <f aca="false">TRIM(M22)</f>
        <v>Kabupaten Sleman</v>
      </c>
      <c r="O22" s="58" t="s">
        <v>299</v>
      </c>
      <c r="P22" s="49" t="str">
        <f aca="false">SUBSTITUTE(O22,"D.I. Yogyakarta","DI Yogyakarta")</f>
        <v>DI Yogyakarta</v>
      </c>
      <c r="Q22" s="49" t="str">
        <f aca="false">TRIM(P22)</f>
        <v>DI Yogyakarta</v>
      </c>
      <c r="R22" s="17" t="e">
        <f aca="false">LOOKUP(N22,'Dashboard Rekap Mahasiswa'!B19:C99)</f>
        <v>#N/A</v>
      </c>
      <c r="S22" s="49" t="str">
        <f aca="false">IFERROR(__xludf.dummyfunction("filter(U:U,V:V=Q22)"),"#N/A")</f>
        <v>#N/A</v>
      </c>
      <c r="V22" s="13"/>
    </row>
    <row r="23" customFormat="false" ht="15.75" hidden="false" customHeight="true" outlineLevel="0" collapsed="false">
      <c r="A23" s="54" t="s">
        <v>62</v>
      </c>
      <c r="B23" s="54" t="s">
        <v>63</v>
      </c>
      <c r="C23" s="25" t="s">
        <v>9</v>
      </c>
      <c r="D23" s="25" t="str">
        <f aca="false">IF(E23="01102", "TI","SI")</f>
        <v>TI</v>
      </c>
      <c r="E23" s="25" t="str">
        <f aca="false">LEFT(B23,5)</f>
        <v>01102</v>
      </c>
      <c r="F23" s="25" t="str">
        <f aca="false">LEFT(B23,7)</f>
        <v>0110220</v>
      </c>
      <c r="G23" s="25" t="str">
        <f aca="false">RIGHT(F23,2)</f>
        <v>20</v>
      </c>
      <c r="H23" s="25" t="str">
        <f aca="false">CONCATENATE(20,G23)</f>
        <v>2020</v>
      </c>
      <c r="I23" s="55" t="str">
        <f aca="false">SUBSTITUTE(J23,",",".")</f>
        <v>3.86</v>
      </c>
      <c r="J23" s="59" t="s">
        <v>278</v>
      </c>
      <c r="K23" s="25" t="s">
        <v>266</v>
      </c>
      <c r="L23" s="59" t="s">
        <v>300</v>
      </c>
      <c r="M23" s="56" t="str">
        <f aca="false">CONCATENATE("Kota ",L23)</f>
        <v>Kota Magelang</v>
      </c>
      <c r="N23" s="49" t="str">
        <f aca="false">TRIM(M23)</f>
        <v>Kota Magelang</v>
      </c>
      <c r="O23" s="58" t="s">
        <v>301</v>
      </c>
      <c r="P23" s="49" t="s">
        <v>147</v>
      </c>
      <c r="Q23" s="49" t="str">
        <f aca="false">TRIM(P23)</f>
        <v>Jawa Tengah</v>
      </c>
      <c r="R23" s="17" t="e">
        <f aca="false">LOOKUP(N23,'Dashboard Rekap Mahasiswa'!B19:C100)</f>
        <v>#N/A</v>
      </c>
      <c r="S23" s="49" t="str">
        <f aca="false">IFERROR(__xludf.dummyfunction("filter(U:U,V:V=Q23)"),"#N/A")</f>
        <v>#N/A</v>
      </c>
      <c r="V23" s="13"/>
    </row>
    <row r="24" customFormat="false" ht="15.75" hidden="false" customHeight="true" outlineLevel="0" collapsed="false">
      <c r="A24" s="54" t="s">
        <v>64</v>
      </c>
      <c r="B24" s="54" t="s">
        <v>65</v>
      </c>
      <c r="C24" s="25" t="s">
        <v>9</v>
      </c>
      <c r="D24" s="25" t="str">
        <f aca="false">IF(E24="01102", "TI","SI")</f>
        <v>TI</v>
      </c>
      <c r="E24" s="25" t="str">
        <f aca="false">LEFT(B24,5)</f>
        <v>01102</v>
      </c>
      <c r="F24" s="25" t="str">
        <f aca="false">LEFT(B24,7)</f>
        <v>0110220</v>
      </c>
      <c r="G24" s="25" t="str">
        <f aca="false">RIGHT(F24,2)</f>
        <v>20</v>
      </c>
      <c r="H24" s="25" t="str">
        <f aca="false">CONCATENATE(20,G24)</f>
        <v>2020</v>
      </c>
      <c r="I24" s="55" t="str">
        <f aca="false">SUBSTITUTE(J24,",",".")</f>
        <v>3.66</v>
      </c>
      <c r="J24" s="59" t="s">
        <v>302</v>
      </c>
      <c r="K24" s="25" t="s">
        <v>266</v>
      </c>
      <c r="L24" s="59" t="s">
        <v>303</v>
      </c>
      <c r="M24" s="56" t="str">
        <f aca="false">CONCATENATE("Kabupaten ",L24)</f>
        <v>Kabupaten Jember</v>
      </c>
      <c r="N24" s="49" t="str">
        <f aca="false">TRIM(M24)</f>
        <v>Kabupaten Jember</v>
      </c>
      <c r="O24" s="58" t="s">
        <v>139</v>
      </c>
      <c r="P24" s="49" t="s">
        <v>139</v>
      </c>
      <c r="Q24" s="49" t="str">
        <f aca="false">TRIM(P24)</f>
        <v>Jawa Timur</v>
      </c>
      <c r="R24" s="17" t="e">
        <f aca="false">LOOKUP(N24,'Dashboard Rekap Mahasiswa'!B19:C101)</f>
        <v>#N/A</v>
      </c>
      <c r="S24" s="49" t="str">
        <f aca="false">IFERROR(__xludf.dummyfunction("filter(U:U,V:V=Q24)"),"#N/A")</f>
        <v>#N/A</v>
      </c>
    </row>
    <row r="25" customFormat="false" ht="15.75" hidden="false" customHeight="true" outlineLevel="0" collapsed="false">
      <c r="A25" s="54" t="s">
        <v>66</v>
      </c>
      <c r="B25" s="54" t="s">
        <v>67</v>
      </c>
      <c r="C25" s="25" t="s">
        <v>18</v>
      </c>
      <c r="D25" s="25" t="str">
        <f aca="false">IF(E25="01102", "TI","SI")</f>
        <v>TI</v>
      </c>
      <c r="E25" s="25" t="str">
        <f aca="false">LEFT(B25,5)</f>
        <v>01102</v>
      </c>
      <c r="F25" s="25" t="str">
        <f aca="false">LEFT(B25,7)</f>
        <v>0110220</v>
      </c>
      <c r="G25" s="25" t="str">
        <f aca="false">RIGHT(F25,2)</f>
        <v>20</v>
      </c>
      <c r="H25" s="25" t="str">
        <f aca="false">CONCATENATE(20,G25)</f>
        <v>2020</v>
      </c>
      <c r="I25" s="55" t="str">
        <f aca="false">SUBSTITUTE(J25,",",".")</f>
        <v>3.76</v>
      </c>
      <c r="J25" s="59" t="s">
        <v>290</v>
      </c>
      <c r="K25" s="25" t="s">
        <v>266</v>
      </c>
      <c r="L25" s="59" t="s">
        <v>231</v>
      </c>
      <c r="M25" s="60" t="s">
        <v>231</v>
      </c>
      <c r="N25" s="49" t="str">
        <f aca="false">TRIM(M25)</f>
        <v>Kota Malang</v>
      </c>
      <c r="O25" s="58" t="s">
        <v>139</v>
      </c>
      <c r="P25" s="49" t="s">
        <v>139</v>
      </c>
      <c r="Q25" s="49" t="str">
        <f aca="false">TRIM(P25)</f>
        <v>Jawa Timur</v>
      </c>
      <c r="R25" s="17" t="e">
        <f aca="false">LOOKUP(N25,'Dashboard Rekap Mahasiswa'!B19:C102)</f>
        <v>#N/A</v>
      </c>
      <c r="S25" s="49" t="str">
        <f aca="false">IFERROR(__xludf.dummyfunction("filter(U:U,V:V=Q25)"),"#N/A")</f>
        <v>#N/A</v>
      </c>
    </row>
    <row r="26" customFormat="false" ht="15.75" hidden="false" customHeight="true" outlineLevel="0" collapsed="false">
      <c r="A26" s="54" t="s">
        <v>68</v>
      </c>
      <c r="B26" s="54" t="s">
        <v>69</v>
      </c>
      <c r="C26" s="25" t="s">
        <v>9</v>
      </c>
      <c r="D26" s="25" t="str">
        <f aca="false">IF(E26="01102", "TI","SI")</f>
        <v>TI</v>
      </c>
      <c r="E26" s="25" t="str">
        <f aca="false">LEFT(B26,5)</f>
        <v>01102</v>
      </c>
      <c r="F26" s="25" t="str">
        <f aca="false">LEFT(B26,7)</f>
        <v>0110220</v>
      </c>
      <c r="G26" s="25" t="str">
        <f aca="false">RIGHT(F26,2)</f>
        <v>20</v>
      </c>
      <c r="H26" s="25" t="str">
        <f aca="false">CONCATENATE(20,G26)</f>
        <v>2020</v>
      </c>
      <c r="I26" s="55" t="str">
        <f aca="false">SUBSTITUTE(J26,",",".")</f>
        <v>3.77</v>
      </c>
      <c r="J26" s="59" t="s">
        <v>304</v>
      </c>
      <c r="K26" s="25" t="s">
        <v>266</v>
      </c>
      <c r="L26" s="59" t="s">
        <v>305</v>
      </c>
      <c r="M26" s="56" t="str">
        <f aca="false">CONCATENATE("Kabupaten ",L26)</f>
        <v>Kabupaten Bandung</v>
      </c>
      <c r="N26" s="49" t="str">
        <f aca="false">TRIM(M26)</f>
        <v>Kabupaten Bandung</v>
      </c>
      <c r="O26" s="58" t="s">
        <v>137</v>
      </c>
      <c r="P26" s="12" t="s">
        <v>137</v>
      </c>
      <c r="Q26" s="49" t="str">
        <f aca="false">TRIM(P26)</f>
        <v>Jawa Barat</v>
      </c>
      <c r="R26" s="17" t="e">
        <f aca="false">LOOKUP(N26,'Dashboard Rekap Mahasiswa'!B19:C103)</f>
        <v>#N/A</v>
      </c>
      <c r="S26" s="49" t="n">
        <f aca="false">IFERROR(__xludf.dummyfunction("filter(U:U,V:V=Q26)"),12)</f>
        <v>12</v>
      </c>
    </row>
    <row r="27" customFormat="false" ht="15.75" hidden="false" customHeight="true" outlineLevel="0" collapsed="false">
      <c r="A27" s="54" t="s">
        <v>70</v>
      </c>
      <c r="B27" s="54" t="s">
        <v>71</v>
      </c>
      <c r="C27" s="25" t="s">
        <v>18</v>
      </c>
      <c r="D27" s="25" t="str">
        <f aca="false">IF(E27="01102", "TI","SI")</f>
        <v>TI</v>
      </c>
      <c r="E27" s="25" t="str">
        <f aca="false">LEFT(B27,5)</f>
        <v>01102</v>
      </c>
      <c r="F27" s="25" t="str">
        <f aca="false">LEFT(B27,7)</f>
        <v>0110220</v>
      </c>
      <c r="G27" s="25" t="str">
        <f aca="false">RIGHT(F27,2)</f>
        <v>20</v>
      </c>
      <c r="H27" s="25" t="str">
        <f aca="false">CONCATENATE(20,G27)</f>
        <v>2020</v>
      </c>
      <c r="I27" s="55" t="str">
        <f aca="false">SUBSTITUTE(J27,",",".")</f>
        <v>3.78</v>
      </c>
      <c r="J27" s="59" t="s">
        <v>306</v>
      </c>
      <c r="K27" s="25" t="s">
        <v>266</v>
      </c>
      <c r="L27" s="59" t="s">
        <v>307</v>
      </c>
      <c r="M27" s="56" t="str">
        <f aca="false">CONCATENATE("Kabupaten ",L27)</f>
        <v>Kabupaten Jombang</v>
      </c>
      <c r="N27" s="49" t="str">
        <f aca="false">TRIM(M27)</f>
        <v>Kabupaten Jombang</v>
      </c>
      <c r="O27" s="58" t="s">
        <v>139</v>
      </c>
      <c r="P27" s="49" t="s">
        <v>139</v>
      </c>
      <c r="Q27" s="49" t="str">
        <f aca="false">TRIM(P27)</f>
        <v>Jawa Timur</v>
      </c>
      <c r="R27" s="17" t="e">
        <f aca="false">LOOKUP(N27,'Dashboard Rekap Mahasiswa'!B19:C104)</f>
        <v>#N/A</v>
      </c>
      <c r="S27" s="49" t="str">
        <f aca="false">IFERROR(__xludf.dummyfunction("filter(U:U,V:V=Q27)"),"#N/A")</f>
        <v>#N/A</v>
      </c>
    </row>
    <row r="28" customFormat="false" ht="15.75" hidden="false" customHeight="true" outlineLevel="0" collapsed="false">
      <c r="A28" s="54" t="s">
        <v>72</v>
      </c>
      <c r="B28" s="54" t="s">
        <v>73</v>
      </c>
      <c r="C28" s="25" t="s">
        <v>18</v>
      </c>
      <c r="D28" s="25" t="str">
        <f aca="false">IF(E28="01102", "TI","SI")</f>
        <v>TI</v>
      </c>
      <c r="E28" s="25" t="str">
        <f aca="false">LEFT(B28,5)</f>
        <v>01102</v>
      </c>
      <c r="F28" s="25" t="str">
        <f aca="false">LEFT(B28,7)</f>
        <v>0110220</v>
      </c>
      <c r="G28" s="25" t="str">
        <f aca="false">RIGHT(F28,2)</f>
        <v>20</v>
      </c>
      <c r="H28" s="25" t="str">
        <f aca="false">CONCATENATE(20,G28)</f>
        <v>2020</v>
      </c>
      <c r="I28" s="55" t="str">
        <f aca="false">SUBSTITUTE(J28,",",".")</f>
        <v>3.79</v>
      </c>
      <c r="J28" s="59" t="s">
        <v>296</v>
      </c>
      <c r="K28" s="25" t="s">
        <v>266</v>
      </c>
      <c r="L28" s="59" t="s">
        <v>308</v>
      </c>
      <c r="M28" s="56" t="str">
        <f aca="false">CONCATENATE("Kabupaten ",L28)</f>
        <v>Kabupaten Kendal</v>
      </c>
      <c r="N28" s="49" t="str">
        <f aca="false">TRIM(M28)</f>
        <v>Kabupaten Kendal</v>
      </c>
      <c r="O28" s="58" t="s">
        <v>147</v>
      </c>
      <c r="P28" s="49" t="s">
        <v>147</v>
      </c>
      <c r="Q28" s="49" t="str">
        <f aca="false">TRIM(P28)</f>
        <v>Jawa Tengah</v>
      </c>
      <c r="R28" s="17" t="e">
        <f aca="false">LOOKUP(N28,'Dashboard Rekap Mahasiswa'!B19:C105)</f>
        <v>#N/A</v>
      </c>
      <c r="S28" s="49" t="str">
        <f aca="false">IFERROR(__xludf.dummyfunction("filter(U:U,V:V=Q28)"),"#N/A")</f>
        <v>#N/A</v>
      </c>
    </row>
    <row r="29" customFormat="false" ht="15.75" hidden="false" customHeight="true" outlineLevel="0" collapsed="false">
      <c r="A29" s="54" t="s">
        <v>74</v>
      </c>
      <c r="B29" s="54" t="s">
        <v>75</v>
      </c>
      <c r="C29" s="25" t="s">
        <v>18</v>
      </c>
      <c r="D29" s="25" t="str">
        <f aca="false">IF(E29="01102", "TI","SI")</f>
        <v>TI</v>
      </c>
      <c r="E29" s="25" t="str">
        <f aca="false">LEFT(B29,5)</f>
        <v>01102</v>
      </c>
      <c r="F29" s="25" t="str">
        <f aca="false">LEFT(B29,7)</f>
        <v>0110220</v>
      </c>
      <c r="G29" s="25" t="str">
        <f aca="false">RIGHT(F29,2)</f>
        <v>20</v>
      </c>
      <c r="H29" s="25" t="str">
        <f aca="false">CONCATENATE(20,G29)</f>
        <v>2020</v>
      </c>
      <c r="I29" s="55" t="str">
        <f aca="false">SUBSTITUTE(J29,",",".")</f>
        <v>3.90</v>
      </c>
      <c r="J29" s="59" t="s">
        <v>275</v>
      </c>
      <c r="K29" s="25" t="s">
        <v>266</v>
      </c>
      <c r="L29" s="59" t="s">
        <v>293</v>
      </c>
      <c r="M29" s="56" t="str">
        <f aca="false">CONCATENATE("Kabupaten ",L29)</f>
        <v>Kabupaten Bekasi </v>
      </c>
      <c r="N29" s="49" t="str">
        <f aca="false">TRIM(M29)</f>
        <v>Kabupaten Bekasi</v>
      </c>
      <c r="O29" s="58" t="s">
        <v>271</v>
      </c>
      <c r="P29" s="49" t="str">
        <f aca="false">SUBSTITUTE(O29,"barat","Barat")</f>
        <v>Jawa Barat </v>
      </c>
      <c r="Q29" s="49" t="str">
        <f aca="false">TRIM(P29)</f>
        <v>Jawa Barat</v>
      </c>
      <c r="R29" s="17" t="e">
        <f aca="false">LOOKUP(N29,'Dashboard Rekap Mahasiswa'!B19:C106)</f>
        <v>#N/A</v>
      </c>
      <c r="S29" s="49" t="n">
        <f aca="false">IFERROR(__xludf.dummyfunction("filter(U:U,V:V=Q29)"),12)</f>
        <v>12</v>
      </c>
    </row>
    <row r="30" customFormat="false" ht="15" hidden="false" customHeight="false" outlineLevel="0" collapsed="false">
      <c r="A30" s="54" t="s">
        <v>76</v>
      </c>
      <c r="B30" s="54" t="s">
        <v>77</v>
      </c>
      <c r="C30" s="25" t="s">
        <v>9</v>
      </c>
      <c r="D30" s="25" t="str">
        <f aca="false">IF(E30="01102", "TI","SI")</f>
        <v>TI</v>
      </c>
      <c r="E30" s="25" t="str">
        <f aca="false">LEFT(B30,5)</f>
        <v>01102</v>
      </c>
      <c r="F30" s="25" t="str">
        <f aca="false">LEFT(B30,7)</f>
        <v>0110220</v>
      </c>
      <c r="G30" s="25" t="str">
        <f aca="false">RIGHT(F30,2)</f>
        <v>20</v>
      </c>
      <c r="H30" s="25" t="str">
        <f aca="false">CONCATENATE(20,G30)</f>
        <v>2020</v>
      </c>
      <c r="I30" s="55" t="str">
        <f aca="false">SUBSTITUTE(J30,",",".")</f>
        <v>3.83</v>
      </c>
      <c r="J30" s="59" t="s">
        <v>284</v>
      </c>
      <c r="K30" s="25" t="s">
        <v>266</v>
      </c>
      <c r="L30" s="59" t="s">
        <v>309</v>
      </c>
      <c r="M30" s="56" t="str">
        <f aca="false">SUBSTITUTE(L30,"Ciwideyy","Kabupaten Bandung")</f>
        <v>Kabupaten Bandung</v>
      </c>
      <c r="N30" s="49" t="str">
        <f aca="false">TRIM(M30)</f>
        <v>Kabupaten Bandung</v>
      </c>
      <c r="O30" s="58" t="s">
        <v>271</v>
      </c>
      <c r="P30" s="49" t="str">
        <f aca="false">SUBSTITUTE(O30,"barat","Barat")</f>
        <v>Jawa Barat </v>
      </c>
      <c r="Q30" s="49" t="str">
        <f aca="false">TRIM(P30)</f>
        <v>Jawa Barat</v>
      </c>
      <c r="R30" s="17" t="e">
        <f aca="false">LOOKUP(N30,'Dashboard Rekap Mahasiswa'!B19:C107)</f>
        <v>#N/A</v>
      </c>
      <c r="S30" s="49" t="n">
        <f aca="false">IFERROR(__xludf.dummyfunction("filter(U:U,V:V=Q30)"),12)</f>
        <v>12</v>
      </c>
    </row>
    <row r="31" customFormat="false" ht="15" hidden="false" customHeight="false" outlineLevel="0" collapsed="false">
      <c r="A31" s="54" t="s">
        <v>78</v>
      </c>
      <c r="B31" s="54" t="s">
        <v>79</v>
      </c>
      <c r="C31" s="25" t="s">
        <v>9</v>
      </c>
      <c r="D31" s="25" t="str">
        <f aca="false">IF(E31="01102", "TI","SI")</f>
        <v>TI</v>
      </c>
      <c r="E31" s="25" t="str">
        <f aca="false">LEFT(B31,5)</f>
        <v>01102</v>
      </c>
      <c r="F31" s="25" t="str">
        <f aca="false">LEFT(B31,7)</f>
        <v>0110220</v>
      </c>
      <c r="G31" s="25" t="str">
        <f aca="false">RIGHT(F31,2)</f>
        <v>20</v>
      </c>
      <c r="H31" s="25" t="str">
        <f aca="false">CONCATENATE(20,G31)</f>
        <v>2020</v>
      </c>
      <c r="I31" s="55" t="str">
        <f aca="false">SUBSTITUTE(J31,",",".")</f>
        <v>3.84</v>
      </c>
      <c r="J31" s="59" t="s">
        <v>286</v>
      </c>
      <c r="K31" s="25" t="s">
        <v>266</v>
      </c>
      <c r="L31" s="59" t="s">
        <v>223</v>
      </c>
      <c r="M31" s="60" t="s">
        <v>223</v>
      </c>
      <c r="N31" s="49" t="str">
        <f aca="false">TRIM(M31)</f>
        <v>Kota Jakarta Barat</v>
      </c>
      <c r="O31" s="58" t="s">
        <v>310</v>
      </c>
      <c r="P31" s="49" t="str">
        <f aca="false">SUBSTITUTE(O31,"Dki","DKI")</f>
        <v>DKI Jakarta</v>
      </c>
      <c r="Q31" s="49" t="str">
        <f aca="false">TRIM(P31)</f>
        <v>DKI Jakarta</v>
      </c>
      <c r="R31" s="17" t="e">
        <f aca="false">LOOKUP(N31,'Dashboard Rekap Mahasiswa'!B19:C108)</f>
        <v>#N/A</v>
      </c>
      <c r="S31" s="49" t="n">
        <f aca="false">IFERROR(__xludf.dummyfunction("filter(U:U,V:V=Q31)"),11)</f>
        <v>11</v>
      </c>
    </row>
    <row r="32" customFormat="false" ht="15" hidden="false" customHeight="false" outlineLevel="0" collapsed="false">
      <c r="A32" s="54" t="s">
        <v>80</v>
      </c>
      <c r="B32" s="54" t="s">
        <v>81</v>
      </c>
      <c r="C32" s="25" t="s">
        <v>9</v>
      </c>
      <c r="D32" s="25" t="str">
        <f aca="false">IF(E32="01102", "TI","SI")</f>
        <v>TI</v>
      </c>
      <c r="E32" s="25" t="str">
        <f aca="false">LEFT(B32,5)</f>
        <v>01102</v>
      </c>
      <c r="F32" s="25" t="str">
        <f aca="false">LEFT(B32,7)</f>
        <v>0110220</v>
      </c>
      <c r="G32" s="25" t="str">
        <f aca="false">RIGHT(F32,2)</f>
        <v>20</v>
      </c>
      <c r="H32" s="25" t="str">
        <f aca="false">CONCATENATE(20,G32)</f>
        <v>2020</v>
      </c>
      <c r="I32" s="55" t="str">
        <f aca="false">SUBSTITUTE(J32,",",".")</f>
        <v>3.86</v>
      </c>
      <c r="J32" s="59" t="s">
        <v>278</v>
      </c>
      <c r="K32" s="25" t="s">
        <v>266</v>
      </c>
      <c r="L32" s="59" t="s">
        <v>288</v>
      </c>
      <c r="M32" s="56" t="str">
        <f aca="false">CONCATENATE("Kota ",L32)</f>
        <v>Kota Jakarta Selatan</v>
      </c>
      <c r="N32" s="49" t="str">
        <f aca="false">TRIM(M32)</f>
        <v>Kota Jakarta Selatan</v>
      </c>
      <c r="O32" s="58" t="s">
        <v>135</v>
      </c>
      <c r="P32" s="49" t="str">
        <f aca="false">SUBSTITUTE(O32,"Dki jakarta","DKI Jakarta")</f>
        <v>DKI Jakarta</v>
      </c>
      <c r="Q32" s="49" t="str">
        <f aca="false">TRIM(P32)</f>
        <v>DKI Jakarta</v>
      </c>
      <c r="R32" s="17" t="e">
        <f aca="false">LOOKUP(N32,'Dashboard Rekap Mahasiswa'!B19:C109)</f>
        <v>#N/A</v>
      </c>
      <c r="S32" s="49" t="n">
        <f aca="false">IFERROR(__xludf.dummyfunction("filter(U:U,V:V=Q32)"),11)</f>
        <v>11</v>
      </c>
    </row>
    <row r="33" customFormat="false" ht="15" hidden="false" customHeight="false" outlineLevel="0" collapsed="false">
      <c r="A33" s="54" t="s">
        <v>82</v>
      </c>
      <c r="B33" s="54" t="s">
        <v>83</v>
      </c>
      <c r="C33" s="25" t="s">
        <v>9</v>
      </c>
      <c r="D33" s="25" t="str">
        <f aca="false">IF(E33="01102", "TI","SI")</f>
        <v>TI</v>
      </c>
      <c r="E33" s="25" t="str">
        <f aca="false">LEFT(B33,5)</f>
        <v>01102</v>
      </c>
      <c r="F33" s="25" t="str">
        <f aca="false">LEFT(B33,7)</f>
        <v>0110220</v>
      </c>
      <c r="G33" s="25" t="str">
        <f aca="false">RIGHT(F33,2)</f>
        <v>20</v>
      </c>
      <c r="H33" s="25" t="str">
        <f aca="false">CONCATENATE(20,G33)</f>
        <v>2020</v>
      </c>
      <c r="I33" s="55" t="str">
        <f aca="false">SUBSTITUTE(J33,",",".")</f>
        <v>3.87</v>
      </c>
      <c r="J33" s="59" t="s">
        <v>280</v>
      </c>
      <c r="K33" s="25" t="s">
        <v>266</v>
      </c>
      <c r="L33" s="59" t="s">
        <v>222</v>
      </c>
      <c r="M33" s="60" t="s">
        <v>222</v>
      </c>
      <c r="N33" s="49" t="str">
        <f aca="false">TRIM(M33)</f>
        <v>Kota Depok</v>
      </c>
      <c r="O33" s="58" t="s">
        <v>137</v>
      </c>
      <c r="P33" s="49" t="str">
        <f aca="false">SUBSTITUTE(O33,"barat","Barat")</f>
        <v>Jawa Barat</v>
      </c>
      <c r="Q33" s="49" t="str">
        <f aca="false">TRIM(P33)</f>
        <v>Jawa Barat</v>
      </c>
      <c r="R33" s="17" t="e">
        <f aca="false">LOOKUP(N33,'Dashboard Rekap Mahasiswa'!B19:C110)</f>
        <v>#N/A</v>
      </c>
      <c r="S33" s="49" t="n">
        <f aca="false">IFERROR(__xludf.dummyfunction("filter(U:U,V:V=Q33)"),12)</f>
        <v>12</v>
      </c>
    </row>
    <row r="34" customFormat="false" ht="15" hidden="false" customHeight="false" outlineLevel="0" collapsed="false">
      <c r="A34" s="54" t="s">
        <v>84</v>
      </c>
      <c r="B34" s="54" t="s">
        <v>85</v>
      </c>
      <c r="C34" s="25" t="s">
        <v>9</v>
      </c>
      <c r="D34" s="25" t="str">
        <f aca="false">IF(E34="01102", "TI","SI")</f>
        <v>TI</v>
      </c>
      <c r="E34" s="25" t="str">
        <f aca="false">LEFT(B34,5)</f>
        <v>01102</v>
      </c>
      <c r="F34" s="25" t="str">
        <f aca="false">LEFT(B34,7)</f>
        <v>0110220</v>
      </c>
      <c r="G34" s="25" t="str">
        <f aca="false">RIGHT(F34,2)</f>
        <v>20</v>
      </c>
      <c r="H34" s="25" t="str">
        <f aca="false">CONCATENATE(20,G34)</f>
        <v>2020</v>
      </c>
      <c r="I34" s="55" t="str">
        <f aca="false">SUBSTITUTE(J34,",",".")</f>
        <v>3.76</v>
      </c>
      <c r="J34" s="59" t="s">
        <v>290</v>
      </c>
      <c r="K34" s="25" t="s">
        <v>266</v>
      </c>
      <c r="L34" s="59" t="s">
        <v>311</v>
      </c>
      <c r="M34" s="56" t="str">
        <f aca="false">CONCATENATE("Kota ",L34)</f>
        <v>Kota Cimahi</v>
      </c>
      <c r="N34" s="49" t="str">
        <f aca="false">TRIM(M34)</f>
        <v>Kota Cimahi</v>
      </c>
      <c r="O34" s="58" t="s">
        <v>282</v>
      </c>
      <c r="P34" s="49" t="str">
        <f aca="false">SUBSTITUTE(O34,"barat","Barat")</f>
        <v>Jawa Barat</v>
      </c>
      <c r="Q34" s="49" t="str">
        <f aca="false">TRIM(P34)</f>
        <v>Jawa Barat</v>
      </c>
      <c r="R34" s="17" t="e">
        <f aca="false">LOOKUP(N34,'Dashboard Rekap Mahasiswa'!B19:C111)</f>
        <v>#N/A</v>
      </c>
      <c r="S34" s="49" t="n">
        <f aca="false">IFERROR(__xludf.dummyfunction("filter(U:U,V:V=Q34)"),12)</f>
        <v>12</v>
      </c>
    </row>
    <row r="35" customFormat="false" ht="15" hidden="false" customHeight="false" outlineLevel="0" collapsed="false">
      <c r="A35" s="54" t="s">
        <v>86</v>
      </c>
      <c r="B35" s="54" t="s">
        <v>87</v>
      </c>
      <c r="C35" s="25" t="s">
        <v>9</v>
      </c>
      <c r="D35" s="25" t="str">
        <f aca="false">IF(E35="01102", "TI","SI")</f>
        <v>TI</v>
      </c>
      <c r="E35" s="25" t="str">
        <f aca="false">LEFT(B35,5)</f>
        <v>01102</v>
      </c>
      <c r="F35" s="25" t="str">
        <f aca="false">LEFT(B35,7)</f>
        <v>0110220</v>
      </c>
      <c r="G35" s="25" t="str">
        <f aca="false">RIGHT(F35,2)</f>
        <v>20</v>
      </c>
      <c r="H35" s="25" t="str">
        <f aca="false">CONCATENATE(20,G35)</f>
        <v>2020</v>
      </c>
      <c r="I35" s="55" t="str">
        <f aca="false">SUBSTITUTE(J35,",",".")</f>
        <v>3.51</v>
      </c>
      <c r="J35" s="59" t="s">
        <v>265</v>
      </c>
      <c r="K35" s="25" t="s">
        <v>266</v>
      </c>
      <c r="L35" s="59" t="s">
        <v>246</v>
      </c>
      <c r="M35" s="60" t="s">
        <v>246</v>
      </c>
      <c r="N35" s="49" t="str">
        <f aca="false">TRIM(M35)</f>
        <v>Kota Sukabumi</v>
      </c>
      <c r="O35" s="58" t="s">
        <v>137</v>
      </c>
      <c r="P35" s="49" t="str">
        <f aca="false">SUBSTITUTE(O35,"barat","Barat")</f>
        <v>Jawa Barat</v>
      </c>
      <c r="Q35" s="49" t="str">
        <f aca="false">TRIM(P35)</f>
        <v>Jawa Barat</v>
      </c>
      <c r="R35" s="17" t="e">
        <f aca="false">LOOKUP(N35,'Dashboard Rekap Mahasiswa'!B19:C112)</f>
        <v>#N/A</v>
      </c>
      <c r="S35" s="49" t="n">
        <f aca="false">IFERROR(__xludf.dummyfunction("filter(U:U,V:V=Q35)"),12)</f>
        <v>12</v>
      </c>
    </row>
    <row r="36" customFormat="false" ht="15" hidden="false" customHeight="false" outlineLevel="0" collapsed="false">
      <c r="A36" s="54" t="s">
        <v>88</v>
      </c>
      <c r="B36" s="54" t="s">
        <v>89</v>
      </c>
      <c r="C36" s="25" t="s">
        <v>18</v>
      </c>
      <c r="D36" s="25" t="str">
        <f aca="false">IF(E36="01102", "TI","SI")</f>
        <v>TI</v>
      </c>
      <c r="E36" s="25" t="str">
        <f aca="false">LEFT(B36,5)</f>
        <v>01102</v>
      </c>
      <c r="F36" s="25" t="str">
        <f aca="false">LEFT(B36,7)</f>
        <v>0110220</v>
      </c>
      <c r="G36" s="25" t="str">
        <f aca="false">RIGHT(F36,2)</f>
        <v>20</v>
      </c>
      <c r="H36" s="25" t="str">
        <f aca="false">CONCATENATE(20,G36)</f>
        <v>2020</v>
      </c>
      <c r="I36" s="55" t="str">
        <f aca="false">SUBSTITUTE(J36,",",".")</f>
        <v>3.52</v>
      </c>
      <c r="J36" s="59" t="s">
        <v>312</v>
      </c>
      <c r="K36" s="25" t="s">
        <v>266</v>
      </c>
      <c r="L36" s="59" t="s">
        <v>313</v>
      </c>
      <c r="M36" s="56" t="str">
        <f aca="false">CONCATENATE("Kabupaten ",L36)</f>
        <v>Kabupaten Kulonprogo</v>
      </c>
      <c r="N36" s="49" t="str">
        <f aca="false">TRIM(M36)</f>
        <v>Kabupaten Kulonprogo</v>
      </c>
      <c r="O36" s="58" t="s">
        <v>314</v>
      </c>
      <c r="P36" s="49" t="str">
        <f aca="false">SUBSTITUTE(O36,"DIY","DI Yogyakarta")</f>
        <v>DI Yogyakarta</v>
      </c>
      <c r="Q36" s="49" t="str">
        <f aca="false">TRIM(P36)</f>
        <v>DI Yogyakarta</v>
      </c>
      <c r="R36" s="17" t="e">
        <f aca="false">LOOKUP(N36,'Dashboard Rekap Mahasiswa'!B19:C113)</f>
        <v>#N/A</v>
      </c>
      <c r="S36" s="49" t="str">
        <f aca="false">IFERROR(__xludf.dummyfunction("filter(U:U,V:V=Q36)"),"#N/A")</f>
        <v>#N/A</v>
      </c>
    </row>
    <row r="37" customFormat="false" ht="15" hidden="false" customHeight="false" outlineLevel="0" collapsed="false">
      <c r="A37" s="54" t="s">
        <v>90</v>
      </c>
      <c r="B37" s="54" t="s">
        <v>91</v>
      </c>
      <c r="C37" s="25" t="s">
        <v>9</v>
      </c>
      <c r="D37" s="25" t="str">
        <f aca="false">IF(E37="01102", "TI","SI")</f>
        <v>TI</v>
      </c>
      <c r="E37" s="25" t="str">
        <f aca="false">LEFT(B37,5)</f>
        <v>01102</v>
      </c>
      <c r="F37" s="25" t="str">
        <f aca="false">LEFT(B37,7)</f>
        <v>0110220</v>
      </c>
      <c r="G37" s="25" t="str">
        <f aca="false">RIGHT(F37,2)</f>
        <v>20</v>
      </c>
      <c r="H37" s="25" t="str">
        <f aca="false">CONCATENATE(20,G37)</f>
        <v>2020</v>
      </c>
      <c r="I37" s="55" t="str">
        <f aca="false">SUBSTITUTE(J37,",",".")</f>
        <v>3.89</v>
      </c>
      <c r="J37" s="59" t="s">
        <v>272</v>
      </c>
      <c r="K37" s="25" t="s">
        <v>266</v>
      </c>
      <c r="L37" s="59" t="s">
        <v>276</v>
      </c>
      <c r="M37" s="56" t="str">
        <f aca="false">CONCATENATE("Kota ",L37)</f>
        <v>Kota Depok</v>
      </c>
      <c r="N37" s="49" t="str">
        <f aca="false">TRIM(M37)</f>
        <v>Kota Depok</v>
      </c>
      <c r="O37" s="58" t="s">
        <v>282</v>
      </c>
      <c r="P37" s="49" t="str">
        <f aca="false">SUBSTITUTE(O37,"barat","Barat")</f>
        <v>Jawa Barat</v>
      </c>
      <c r="Q37" s="49" t="str">
        <f aca="false">TRIM(P37)</f>
        <v>Jawa Barat</v>
      </c>
      <c r="R37" s="17" t="e">
        <f aca="false">LOOKUP(N37,'Dashboard Rekap Mahasiswa'!B19:C114)</f>
        <v>#N/A</v>
      </c>
      <c r="S37" s="49" t="n">
        <f aca="false">IFERROR(__xludf.dummyfunction("filter(U:U,V:V=Q37)"),12)</f>
        <v>12</v>
      </c>
    </row>
    <row r="38" customFormat="false" ht="15" hidden="false" customHeight="false" outlineLevel="0" collapsed="false">
      <c r="A38" s="54" t="s">
        <v>92</v>
      </c>
      <c r="B38" s="54" t="s">
        <v>93</v>
      </c>
      <c r="C38" s="25" t="s">
        <v>9</v>
      </c>
      <c r="D38" s="25" t="str">
        <f aca="false">IF(E38="01102", "TI","SI")</f>
        <v>TI</v>
      </c>
      <c r="E38" s="25" t="str">
        <f aca="false">LEFT(B38,5)</f>
        <v>01102</v>
      </c>
      <c r="F38" s="25" t="str">
        <f aca="false">LEFT(B38,7)</f>
        <v>0110220</v>
      </c>
      <c r="G38" s="25" t="str">
        <f aca="false">RIGHT(F38,2)</f>
        <v>20</v>
      </c>
      <c r="H38" s="25" t="str">
        <f aca="false">CONCATENATE(20,G38)</f>
        <v>2020</v>
      </c>
      <c r="I38" s="55" t="str">
        <f aca="false">SUBSTITUTE(J38,",",".")</f>
        <v>3.90</v>
      </c>
      <c r="J38" s="59" t="s">
        <v>275</v>
      </c>
      <c r="K38" s="25" t="s">
        <v>266</v>
      </c>
      <c r="L38" s="59" t="s">
        <v>305</v>
      </c>
      <c r="M38" s="56" t="str">
        <f aca="false">CONCATENATE("Kota ",L38)</f>
        <v>Kota Bandung</v>
      </c>
      <c r="N38" s="49" t="str">
        <f aca="false">TRIM(M38)</f>
        <v>Kota Bandung</v>
      </c>
      <c r="O38" s="58" t="s">
        <v>137</v>
      </c>
      <c r="P38" s="49" t="s">
        <v>315</v>
      </c>
      <c r="Q38" s="49" t="str">
        <f aca="false">TRIM(P38)</f>
        <v>Jawa Barat</v>
      </c>
      <c r="R38" s="17" t="e">
        <f aca="false">LOOKUP(N38,'Dashboard Rekap Mahasiswa'!B19:C115)</f>
        <v>#N/A</v>
      </c>
      <c r="S38" s="49" t="n">
        <f aca="false">IFERROR(__xludf.dummyfunction("filter(U:U,V:V=Q38)"),12)</f>
        <v>12</v>
      </c>
    </row>
    <row r="39" customFormat="false" ht="15" hidden="false" customHeight="false" outlineLevel="0" collapsed="false">
      <c r="A39" s="54" t="s">
        <v>94</v>
      </c>
      <c r="B39" s="54" t="s">
        <v>95</v>
      </c>
      <c r="C39" s="25" t="s">
        <v>9</v>
      </c>
      <c r="D39" s="25" t="str">
        <f aca="false">IF(E39="01102", "TI","SI")</f>
        <v>TI</v>
      </c>
      <c r="E39" s="25" t="str">
        <f aca="false">LEFT(B39,5)</f>
        <v>01102</v>
      </c>
      <c r="F39" s="25" t="str">
        <f aca="false">LEFT(B39,7)</f>
        <v>0110220</v>
      </c>
      <c r="G39" s="25" t="str">
        <f aca="false">RIGHT(F39,2)</f>
        <v>20</v>
      </c>
      <c r="H39" s="25" t="str">
        <f aca="false">CONCATENATE(20,G39)</f>
        <v>2020</v>
      </c>
      <c r="I39" s="55" t="str">
        <f aca="false">SUBSTITUTE(J39,",",".")</f>
        <v>3.91</v>
      </c>
      <c r="J39" s="59" t="s">
        <v>316</v>
      </c>
      <c r="K39" s="25" t="s">
        <v>266</v>
      </c>
      <c r="L39" s="59" t="s">
        <v>317</v>
      </c>
      <c r="M39" s="56" t="str">
        <f aca="false">CONCATENATE("Kota ",L39)</f>
        <v>Kota Palembang</v>
      </c>
      <c r="N39" s="49" t="str">
        <f aca="false">TRIM(M39)</f>
        <v>Kota Palembang</v>
      </c>
      <c r="O39" s="58" t="s">
        <v>149</v>
      </c>
      <c r="P39" s="49" t="s">
        <v>149</v>
      </c>
      <c r="Q39" s="49" t="str">
        <f aca="false">TRIM(P39)</f>
        <v>Sumatera Selatan</v>
      </c>
      <c r="R39" s="17" t="e">
        <f aca="false">LOOKUP(N39,'Dashboard Rekap Mahasiswa'!B20:C116)</f>
        <v>#N/A</v>
      </c>
      <c r="S39" s="49" t="str">
        <f aca="false">IFERROR(__xludf.dummyfunction("filter(U:U,V:V=Q39)"),"#N/A")</f>
        <v>#N/A</v>
      </c>
    </row>
    <row r="40" customFormat="false" ht="15" hidden="false" customHeight="false" outlineLevel="0" collapsed="false">
      <c r="A40" s="54" t="s">
        <v>96</v>
      </c>
      <c r="B40" s="54" t="s">
        <v>97</v>
      </c>
      <c r="C40" s="25" t="s">
        <v>9</v>
      </c>
      <c r="D40" s="25" t="str">
        <f aca="false">IF(E40="01102", "TI","SI")</f>
        <v>TI</v>
      </c>
      <c r="E40" s="25" t="str">
        <f aca="false">LEFT(B40,5)</f>
        <v>01102</v>
      </c>
      <c r="F40" s="25" t="str">
        <f aca="false">LEFT(B40,7)</f>
        <v>0110220</v>
      </c>
      <c r="G40" s="25" t="str">
        <f aca="false">RIGHT(F40,2)</f>
        <v>20</v>
      </c>
      <c r="H40" s="25" t="str">
        <f aca="false">CONCATENATE(20,G40)</f>
        <v>2020</v>
      </c>
      <c r="I40" s="55" t="str">
        <f aca="false">SUBSTITUTE(J40,",",".")</f>
        <v>3.92</v>
      </c>
      <c r="J40" s="59" t="s">
        <v>318</v>
      </c>
      <c r="K40" s="25" t="s">
        <v>266</v>
      </c>
      <c r="L40" s="61" t="s">
        <v>319</v>
      </c>
      <c r="M40" s="56" t="str">
        <f aca="false">SUBSTITUTE(L40,"KABUPATEN KARANGANYAR","Kabupaten Karanganyar")</f>
        <v>Kabupaten Karanganyar</v>
      </c>
      <c r="N40" s="49" t="str">
        <f aca="false">TRIM(M40)</f>
        <v>Kabupaten Karanganyar</v>
      </c>
      <c r="O40" s="58" t="s">
        <v>320</v>
      </c>
      <c r="P40" s="49" t="str">
        <f aca="false">SUBSTITUTE(O40,"tengah","Tengah")</f>
        <v>Jawa Tengah</v>
      </c>
      <c r="Q40" s="49" t="str">
        <f aca="false">TRIM(P40)</f>
        <v>Jawa Tengah</v>
      </c>
      <c r="R40" s="17" t="e">
        <f aca="false">LOOKUP(N40,'Dashboard Rekap Mahasiswa'!B21:C117)</f>
        <v>#N/A</v>
      </c>
      <c r="S40" s="49" t="str">
        <f aca="false">IFERROR(__xludf.dummyfunction("filter(U:U,V:V=Q40)"),"#N/A")</f>
        <v>#N/A</v>
      </c>
    </row>
    <row r="41" customFormat="false" ht="15" hidden="false" customHeight="false" outlineLevel="0" collapsed="false">
      <c r="A41" s="54" t="s">
        <v>98</v>
      </c>
      <c r="B41" s="54" t="s">
        <v>99</v>
      </c>
      <c r="C41" s="25" t="s">
        <v>9</v>
      </c>
      <c r="D41" s="25" t="str">
        <f aca="false">IF(E41="01102", "TI","SI")</f>
        <v>TI</v>
      </c>
      <c r="E41" s="25" t="str">
        <f aca="false">LEFT(B41,5)</f>
        <v>01102</v>
      </c>
      <c r="F41" s="25" t="str">
        <f aca="false">LEFT(B41,7)</f>
        <v>0110220</v>
      </c>
      <c r="G41" s="25" t="str">
        <f aca="false">RIGHT(F41,2)</f>
        <v>20</v>
      </c>
      <c r="H41" s="25" t="str">
        <f aca="false">CONCATENATE(20,G41)</f>
        <v>2020</v>
      </c>
      <c r="I41" s="55" t="str">
        <f aca="false">SUBSTITUTE(J41,",",".")</f>
        <v>3.93</v>
      </c>
      <c r="J41" s="59" t="s">
        <v>321</v>
      </c>
      <c r="K41" s="25" t="s">
        <v>266</v>
      </c>
      <c r="L41" s="59" t="s">
        <v>307</v>
      </c>
      <c r="M41" s="56" t="str">
        <f aca="false">CONCATENATE("Kabupaten ",L41)</f>
        <v>Kabupaten Jombang</v>
      </c>
      <c r="N41" s="49" t="str">
        <f aca="false">TRIM(M41)</f>
        <v>Kabupaten Jombang</v>
      </c>
      <c r="O41" s="58" t="s">
        <v>139</v>
      </c>
      <c r="P41" s="49" t="s">
        <v>139</v>
      </c>
      <c r="Q41" s="49" t="str">
        <f aca="false">TRIM(P41)</f>
        <v>Jawa Timur</v>
      </c>
      <c r="R41" s="17" t="e">
        <f aca="false">LOOKUP(N41,'Dashboard Rekap Mahasiswa'!B22:C118)</f>
        <v>#N/A</v>
      </c>
      <c r="S41" s="49" t="str">
        <f aca="false">IFERROR(__xludf.dummyfunction("filter(U:U,V:V=Q41)"),"#N/A")</f>
        <v>#N/A</v>
      </c>
    </row>
    <row r="42" customFormat="false" ht="15" hidden="false" customHeight="false" outlineLevel="0" collapsed="false">
      <c r="A42" s="54" t="s">
        <v>100</v>
      </c>
      <c r="B42" s="54" t="s">
        <v>101</v>
      </c>
      <c r="C42" s="25" t="s">
        <v>9</v>
      </c>
      <c r="D42" s="25" t="str">
        <f aca="false">IF(E42="01102", "TI","SI")</f>
        <v>TI</v>
      </c>
      <c r="E42" s="25" t="str">
        <f aca="false">LEFT(B42,5)</f>
        <v>01102</v>
      </c>
      <c r="F42" s="25" t="str">
        <f aca="false">LEFT(B42,7)</f>
        <v>0110220</v>
      </c>
      <c r="G42" s="25" t="str">
        <f aca="false">RIGHT(F42,2)</f>
        <v>20</v>
      </c>
      <c r="H42" s="25" t="str">
        <f aca="false">CONCATENATE(20,G42)</f>
        <v>2020</v>
      </c>
      <c r="I42" s="55" t="str">
        <f aca="false">SUBSTITUTE(J42,",",".")</f>
        <v>3.90</v>
      </c>
      <c r="J42" s="59" t="s">
        <v>275</v>
      </c>
      <c r="K42" s="25" t="s">
        <v>266</v>
      </c>
      <c r="L42" s="59" t="s">
        <v>200</v>
      </c>
      <c r="M42" s="60" t="s">
        <v>200</v>
      </c>
      <c r="N42" s="49" t="str">
        <f aca="false">TRIM(M42)</f>
        <v>Kabupaten Serang</v>
      </c>
      <c r="O42" s="58" t="s">
        <v>145</v>
      </c>
      <c r="P42" s="49" t="s">
        <v>145</v>
      </c>
      <c r="Q42" s="49" t="str">
        <f aca="false">TRIM(P42)</f>
        <v>Banten</v>
      </c>
      <c r="R42" s="17" t="e">
        <f aca="false">LOOKUP(N42,'Dashboard Rekap Mahasiswa'!B23:C119)</f>
        <v>#N/A</v>
      </c>
      <c r="S42" s="49" t="str">
        <f aca="false">IFERROR(__xludf.dummyfunction("filter(U:U,V:V=Q42)"),"#N/A")</f>
        <v>#N/A</v>
      </c>
    </row>
    <row r="43" customFormat="false" ht="15" hidden="false" customHeight="false" outlineLevel="0" collapsed="false">
      <c r="A43" s="54" t="s">
        <v>102</v>
      </c>
      <c r="B43" s="54" t="s">
        <v>103</v>
      </c>
      <c r="C43" s="25" t="s">
        <v>9</v>
      </c>
      <c r="D43" s="25" t="str">
        <f aca="false">IF(E43="01102", "TI","SI")</f>
        <v>TI</v>
      </c>
      <c r="E43" s="25" t="str">
        <f aca="false">LEFT(B43,5)</f>
        <v>01102</v>
      </c>
      <c r="F43" s="25" t="str">
        <f aca="false">LEFT(B43,7)</f>
        <v>0110220</v>
      </c>
      <c r="G43" s="25" t="str">
        <f aca="false">RIGHT(F43,2)</f>
        <v>20</v>
      </c>
      <c r="H43" s="25" t="str">
        <f aca="false">CONCATENATE(20,G43)</f>
        <v>2020</v>
      </c>
      <c r="I43" s="55" t="str">
        <f aca="false">SUBSTITUTE(J43,",",".")</f>
        <v>3.83</v>
      </c>
      <c r="J43" s="59" t="s">
        <v>284</v>
      </c>
      <c r="K43" s="25" t="s">
        <v>266</v>
      </c>
      <c r="L43" s="59" t="s">
        <v>322</v>
      </c>
      <c r="M43" s="56" t="str">
        <f aca="false">CONCATENATE("Kota ",L43)</f>
        <v>Kota Denpasar</v>
      </c>
      <c r="N43" s="49" t="str">
        <f aca="false">TRIM(M43)</f>
        <v>Kota Denpasar</v>
      </c>
      <c r="O43" s="58" t="s">
        <v>151</v>
      </c>
      <c r="P43" s="49" t="str">
        <f aca="false">O43</f>
        <v>Bali</v>
      </c>
      <c r="Q43" s="49" t="str">
        <f aca="false">TRIM(P43)</f>
        <v>Bali</v>
      </c>
      <c r="R43" s="17" t="e">
        <f aca="false">LOOKUP(N43,'Dashboard Rekap Mahasiswa'!B24:C120)</f>
        <v>#N/A</v>
      </c>
      <c r="S43" s="49" t="str">
        <f aca="false">IFERROR(__xludf.dummyfunction("filter(U:U,V:V=Q43)"),"#N/A")</f>
        <v>#N/A</v>
      </c>
    </row>
    <row r="44" customFormat="false" ht="15" hidden="false" customHeight="false" outlineLevel="0" collapsed="false">
      <c r="A44" s="54" t="s">
        <v>104</v>
      </c>
      <c r="B44" s="54" t="s">
        <v>105</v>
      </c>
      <c r="C44" s="25" t="s">
        <v>9</v>
      </c>
      <c r="D44" s="25" t="str">
        <f aca="false">IF(E44="01102", "TI","SI")</f>
        <v>TI</v>
      </c>
      <c r="E44" s="25" t="str">
        <f aca="false">LEFT(B44,5)</f>
        <v>01102</v>
      </c>
      <c r="F44" s="25" t="str">
        <f aca="false">LEFT(B44,7)</f>
        <v>0110220</v>
      </c>
      <c r="G44" s="25" t="str">
        <f aca="false">RIGHT(F44,2)</f>
        <v>20</v>
      </c>
      <c r="H44" s="25" t="str">
        <f aca="false">CONCATENATE(20,G44)</f>
        <v>2020</v>
      </c>
      <c r="I44" s="55" t="str">
        <f aca="false">SUBSTITUTE(J44,",",".")</f>
        <v>3.84</v>
      </c>
      <c r="J44" s="59" t="s">
        <v>286</v>
      </c>
      <c r="K44" s="25" t="s">
        <v>266</v>
      </c>
      <c r="L44" s="59" t="s">
        <v>323</v>
      </c>
      <c r="M44" s="56" t="str">
        <f aca="false">CONCATENATE("Kabupaten ",L44)</f>
        <v>Kabupaten Pandeglang</v>
      </c>
      <c r="N44" s="49" t="str">
        <f aca="false">TRIM(M44)</f>
        <v>Kabupaten Pandeglang</v>
      </c>
      <c r="O44" s="58" t="s">
        <v>145</v>
      </c>
      <c r="P44" s="49" t="s">
        <v>145</v>
      </c>
      <c r="Q44" s="49" t="str">
        <f aca="false">TRIM(P44)</f>
        <v>Banten</v>
      </c>
      <c r="R44" s="17" t="e">
        <f aca="false">LOOKUP(N44,'Dashboard Rekap Mahasiswa'!B25:C121)</f>
        <v>#N/A</v>
      </c>
      <c r="S44" s="49" t="str">
        <f aca="false">IFERROR(__xludf.dummyfunction("filter(U:U,V:V=Q44)"),"#N/A")</f>
        <v>#N/A</v>
      </c>
    </row>
    <row r="45" customFormat="false" ht="15" hidden="false" customHeight="false" outlineLevel="0" collapsed="false">
      <c r="A45" s="54" t="s">
        <v>106</v>
      </c>
      <c r="B45" s="54" t="s">
        <v>107</v>
      </c>
      <c r="C45" s="25" t="s">
        <v>9</v>
      </c>
      <c r="D45" s="25" t="str">
        <f aca="false">IF(E45="01102", "TI","SI")</f>
        <v>TI</v>
      </c>
      <c r="E45" s="25" t="str">
        <f aca="false">LEFT(B45,5)</f>
        <v>01102</v>
      </c>
      <c r="F45" s="25" t="str">
        <f aca="false">LEFT(B45,7)</f>
        <v>0110220</v>
      </c>
      <c r="G45" s="25" t="str">
        <f aca="false">RIGHT(F45,2)</f>
        <v>20</v>
      </c>
      <c r="H45" s="25" t="str">
        <f aca="false">CONCATENATE(20,G45)</f>
        <v>2020</v>
      </c>
      <c r="I45" s="55" t="str">
        <f aca="false">SUBSTITUTE(J45,",",".")</f>
        <v>3.86</v>
      </c>
      <c r="J45" s="59" t="s">
        <v>278</v>
      </c>
      <c r="K45" s="25" t="s">
        <v>266</v>
      </c>
      <c r="L45" s="59" t="s">
        <v>307</v>
      </c>
      <c r="M45" s="56" t="str">
        <f aca="false">CONCATENATE("Kabupaten ",L45)</f>
        <v>Kabupaten Jombang</v>
      </c>
      <c r="N45" s="49" t="str">
        <f aca="false">TRIM(M45)</f>
        <v>Kabupaten Jombang</v>
      </c>
      <c r="O45" s="58" t="s">
        <v>139</v>
      </c>
      <c r="P45" s="49" t="str">
        <f aca="false">SUBSTITUTE(O45,"timur","Timur")</f>
        <v>Jawa Timur</v>
      </c>
      <c r="Q45" s="49" t="str">
        <f aca="false">TRIM(P45)</f>
        <v>Jawa Timur</v>
      </c>
      <c r="R45" s="17" t="e">
        <f aca="false">LOOKUP(N45,'Dashboard Rekap Mahasiswa'!B26:C122)</f>
        <v>#N/A</v>
      </c>
      <c r="S45" s="49" t="str">
        <f aca="false">IFERROR(__xludf.dummyfunction("filter(U:U,V:V=Q45)"),"#N/A")</f>
        <v>#N/A</v>
      </c>
    </row>
    <row r="46" customFormat="false" ht="15" hidden="false" customHeight="false" outlineLevel="0" collapsed="false">
      <c r="A46" s="54" t="s">
        <v>108</v>
      </c>
      <c r="B46" s="54" t="s">
        <v>109</v>
      </c>
      <c r="C46" s="25" t="s">
        <v>9</v>
      </c>
      <c r="D46" s="25" t="str">
        <f aca="false">IF(E46="01102", "TI","SI")</f>
        <v>TI</v>
      </c>
      <c r="E46" s="25" t="str">
        <f aca="false">LEFT(B46,5)</f>
        <v>01102</v>
      </c>
      <c r="F46" s="25" t="str">
        <f aca="false">LEFT(B46,7)</f>
        <v>0110220</v>
      </c>
      <c r="G46" s="25" t="str">
        <f aca="false">RIGHT(F46,2)</f>
        <v>20</v>
      </c>
      <c r="H46" s="25" t="str">
        <f aca="false">CONCATENATE(20,G46)</f>
        <v>2020</v>
      </c>
      <c r="I46" s="55" t="str">
        <f aca="false">SUBSTITUTE(J46,",",".")</f>
        <v>3.87</v>
      </c>
      <c r="J46" s="59" t="s">
        <v>280</v>
      </c>
      <c r="K46" s="25" t="s">
        <v>266</v>
      </c>
      <c r="L46" s="59" t="s">
        <v>324</v>
      </c>
      <c r="M46" s="56" t="str">
        <f aca="false">CONCATENATE("Kota ",L46)</f>
        <v>Kota Balikpapan</v>
      </c>
      <c r="N46" s="49" t="str">
        <f aca="false">TRIM(M46)</f>
        <v>Kota Balikpapan</v>
      </c>
      <c r="O46" s="58" t="s">
        <v>325</v>
      </c>
      <c r="P46" s="49" t="str">
        <f aca="false">SUBSTITUTE(O46,"timur","Timur")</f>
        <v>Kalimantan Timur</v>
      </c>
      <c r="Q46" s="49" t="str">
        <f aca="false">TRIM(P46)</f>
        <v>Kalimantan Timur</v>
      </c>
      <c r="R46" s="17" t="e">
        <f aca="false">LOOKUP(N46,'Dashboard Rekap Mahasiswa'!B27:C123)</f>
        <v>#N/A</v>
      </c>
      <c r="S46" s="49" t="str">
        <f aca="false">IFERROR(__xludf.dummyfunction("filter(U:U,V:V=Q46)"),"#N/A")</f>
        <v>#N/A</v>
      </c>
    </row>
    <row r="47" customFormat="false" ht="15" hidden="false" customHeight="false" outlineLevel="0" collapsed="false">
      <c r="A47" s="54" t="s">
        <v>110</v>
      </c>
      <c r="B47" s="54" t="s">
        <v>111</v>
      </c>
      <c r="C47" s="25" t="s">
        <v>9</v>
      </c>
      <c r="D47" s="25" t="str">
        <f aca="false">IF(E47="01102", "TI","SI")</f>
        <v>TI</v>
      </c>
      <c r="E47" s="25" t="str">
        <f aca="false">LEFT(B47,5)</f>
        <v>01102</v>
      </c>
      <c r="F47" s="25" t="str">
        <f aca="false">LEFT(B47,7)</f>
        <v>0110220</v>
      </c>
      <c r="G47" s="25" t="str">
        <f aca="false">RIGHT(F47,2)</f>
        <v>20</v>
      </c>
      <c r="H47" s="25" t="str">
        <f aca="false">CONCATENATE(20,G47)</f>
        <v>2020</v>
      </c>
      <c r="I47" s="55" t="str">
        <f aca="false">SUBSTITUTE(J47,",",".")</f>
        <v>3.76</v>
      </c>
      <c r="J47" s="59" t="s">
        <v>290</v>
      </c>
      <c r="K47" s="25" t="s">
        <v>266</v>
      </c>
      <c r="L47" s="59" t="s">
        <v>212</v>
      </c>
      <c r="M47" s="60" t="s">
        <v>212</v>
      </c>
      <c r="N47" s="49" t="str">
        <f aca="false">TRIM(M47)</f>
        <v>Kota Balikpapan</v>
      </c>
      <c r="O47" s="58" t="s">
        <v>153</v>
      </c>
      <c r="P47" s="49" t="str">
        <f aca="false">SUBSTITUTE(O47,"timur","Timur")</f>
        <v>Kalimantan Timur</v>
      </c>
      <c r="Q47" s="49" t="str">
        <f aca="false">TRIM(P47)</f>
        <v>Kalimantan Timur</v>
      </c>
      <c r="R47" s="17" t="e">
        <f aca="false">LOOKUP(N47,'Dashboard Rekap Mahasiswa'!B28:C124)</f>
        <v>#N/A</v>
      </c>
      <c r="S47" s="49" t="str">
        <f aca="false">IFERROR(__xludf.dummyfunction("filter(U:U,V:V=Q47)"),"#N/A")</f>
        <v>#N/A</v>
      </c>
    </row>
    <row r="48" customFormat="false" ht="15" hidden="false" customHeight="false" outlineLevel="0" collapsed="false">
      <c r="A48" s="54" t="s">
        <v>112</v>
      </c>
      <c r="B48" s="54" t="s">
        <v>113</v>
      </c>
      <c r="C48" s="25" t="s">
        <v>9</v>
      </c>
      <c r="D48" s="25" t="str">
        <f aca="false">IF(E48="01102", "TI","SI")</f>
        <v>TI</v>
      </c>
      <c r="E48" s="25" t="str">
        <f aca="false">LEFT(B48,5)</f>
        <v>01102</v>
      </c>
      <c r="F48" s="25" t="str">
        <f aca="false">LEFT(B48,7)</f>
        <v>0110220</v>
      </c>
      <c r="G48" s="25" t="str">
        <f aca="false">RIGHT(F48,2)</f>
        <v>20</v>
      </c>
      <c r="H48" s="25" t="str">
        <f aca="false">CONCATENATE(20,G48)</f>
        <v>2020</v>
      </c>
      <c r="I48" s="55" t="str">
        <f aca="false">SUBSTITUTE(J48,",",".")</f>
        <v>3.51</v>
      </c>
      <c r="J48" s="59" t="s">
        <v>265</v>
      </c>
      <c r="K48" s="25" t="s">
        <v>266</v>
      </c>
      <c r="L48" s="59" t="s">
        <v>326</v>
      </c>
      <c r="M48" s="56" t="str">
        <f aca="false">CONCATENATE("Kabupaten ",L48)</f>
        <v>Kabupaten Nganjuk</v>
      </c>
      <c r="N48" s="49" t="str">
        <f aca="false">TRIM(M48)</f>
        <v>Kabupaten Nganjuk</v>
      </c>
      <c r="O48" s="58" t="s">
        <v>274</v>
      </c>
      <c r="P48" s="49" t="str">
        <f aca="false">SUBSTITUTE(O48,"timur","Timur")</f>
        <v>Jawa Timur</v>
      </c>
      <c r="Q48" s="49" t="str">
        <f aca="false">TRIM(P48)</f>
        <v>Jawa Timur</v>
      </c>
      <c r="R48" s="17" t="e">
        <f aca="false">LOOKUP(N48,'Dashboard Rekap Mahasiswa'!B29:C125)</f>
        <v>#N/A</v>
      </c>
      <c r="S48" s="49" t="str">
        <f aca="false">IFERROR(__xludf.dummyfunction("filter(U:U,V:V=Q48)"),"#N/A")</f>
        <v>#N/A</v>
      </c>
    </row>
    <row r="49" customFormat="false" ht="15" hidden="false" customHeight="false" outlineLevel="0" collapsed="false">
      <c r="A49" s="54" t="s">
        <v>114</v>
      </c>
      <c r="B49" s="54" t="s">
        <v>115</v>
      </c>
      <c r="C49" s="25" t="s">
        <v>18</v>
      </c>
      <c r="D49" s="25" t="str">
        <f aca="false">IF(E49="01102", "TI","SI")</f>
        <v>TI</v>
      </c>
      <c r="E49" s="25" t="str">
        <f aca="false">LEFT(B49,5)</f>
        <v>01102</v>
      </c>
      <c r="F49" s="25" t="str">
        <f aca="false">LEFT(B49,7)</f>
        <v>0110220</v>
      </c>
      <c r="G49" s="25" t="str">
        <f aca="false">RIGHT(F49,2)</f>
        <v>20</v>
      </c>
      <c r="H49" s="25" t="str">
        <f aca="false">CONCATENATE(20,G49)</f>
        <v>2020</v>
      </c>
      <c r="I49" s="55" t="str">
        <f aca="false">SUBSTITUTE(J49,",",".")</f>
        <v>3.52</v>
      </c>
      <c r="J49" s="59" t="s">
        <v>312</v>
      </c>
      <c r="K49" s="25" t="s">
        <v>266</v>
      </c>
      <c r="L49" s="59" t="s">
        <v>327</v>
      </c>
      <c r="M49" s="56" t="str">
        <f aca="false">CONCATENATE("Kabupaten ",L49)</f>
        <v>Kabupaten Ngawi</v>
      </c>
      <c r="N49" s="49" t="str">
        <f aca="false">TRIM(M49)</f>
        <v>Kabupaten Ngawi</v>
      </c>
      <c r="O49" s="58" t="s">
        <v>139</v>
      </c>
      <c r="P49" s="49" t="str">
        <f aca="false">SUBSTITUTE(O49,"timur","Timur")</f>
        <v>Jawa Timur</v>
      </c>
      <c r="Q49" s="49" t="str">
        <f aca="false">TRIM(P49)</f>
        <v>Jawa Timur</v>
      </c>
      <c r="R49" s="17" t="e">
        <f aca="false">LOOKUP(N49,'Dashboard Rekap Mahasiswa'!B30:C126)</f>
        <v>#N/A</v>
      </c>
      <c r="S49" s="49" t="str">
        <f aca="false">IFERROR(__xludf.dummyfunction("filter(U:U,V:V=Q49)"),"#N/A")</f>
        <v>#N/A</v>
      </c>
    </row>
    <row r="50" customFormat="false" ht="15" hidden="false" customHeight="false" outlineLevel="0" collapsed="false">
      <c r="A50" s="54" t="s">
        <v>116</v>
      </c>
      <c r="B50" s="54" t="s">
        <v>117</v>
      </c>
      <c r="C50" s="25" t="s">
        <v>9</v>
      </c>
      <c r="D50" s="25" t="str">
        <f aca="false">IF(E50="01102", "TI","SI")</f>
        <v>TI</v>
      </c>
      <c r="E50" s="25" t="str">
        <f aca="false">LEFT(B50,5)</f>
        <v>01102</v>
      </c>
      <c r="F50" s="25" t="str">
        <f aca="false">LEFT(B50,7)</f>
        <v>0110220</v>
      </c>
      <c r="G50" s="25" t="str">
        <f aca="false">RIGHT(F50,2)</f>
        <v>20</v>
      </c>
      <c r="H50" s="25" t="str">
        <f aca="false">CONCATENATE(20,G50)</f>
        <v>2020</v>
      </c>
      <c r="I50" s="55" t="str">
        <f aca="false">SUBSTITUTE(J50,",",".")</f>
        <v>3.89</v>
      </c>
      <c r="J50" s="59" t="s">
        <v>272</v>
      </c>
      <c r="K50" s="25" t="s">
        <v>266</v>
      </c>
      <c r="L50" s="59" t="s">
        <v>328</v>
      </c>
      <c r="M50" s="56" t="str">
        <f aca="false">CONCATENATE("Kabupaten ",L50)</f>
        <v>Kabupaten Tuban</v>
      </c>
      <c r="N50" s="49" t="str">
        <f aca="false">TRIM(M50)</f>
        <v>Kabupaten Tuban</v>
      </c>
      <c r="O50" s="58" t="s">
        <v>329</v>
      </c>
      <c r="P50" s="49" t="str">
        <f aca="false">SUBSTITUTE(O50,"timur","Timur")</f>
        <v>Jawa Timur </v>
      </c>
      <c r="Q50" s="49" t="str">
        <f aca="false">TRIM(P50)</f>
        <v>Jawa Timur</v>
      </c>
      <c r="R50" s="17" t="e">
        <f aca="false">LOOKUP(N50,'Dashboard Rekap Mahasiswa'!B31:C127)</f>
        <v>#N/A</v>
      </c>
      <c r="S50" s="49" t="str">
        <f aca="false">IFERROR(__xludf.dummyfunction("filter(U:U,V:V=Q50)"),"#N/A")</f>
        <v>#N/A</v>
      </c>
    </row>
    <row r="51" customFormat="false" ht="15" hidden="false" customHeight="false" outlineLevel="0" collapsed="false">
      <c r="A51" s="54" t="s">
        <v>330</v>
      </c>
      <c r="B51" s="54" t="s">
        <v>331</v>
      </c>
      <c r="C51" s="25" t="s">
        <v>9</v>
      </c>
      <c r="D51" s="25" t="str">
        <f aca="false">IF(E51="01102", "TI","SI")</f>
        <v>TI</v>
      </c>
      <c r="E51" s="25" t="str">
        <f aca="false">LEFT(B51,5)</f>
        <v>01102</v>
      </c>
      <c r="F51" s="25" t="str">
        <f aca="false">LEFT(B51,7)</f>
        <v>0110220</v>
      </c>
      <c r="G51" s="25" t="str">
        <f aca="false">RIGHT(F51,2)</f>
        <v>20</v>
      </c>
      <c r="H51" s="25" t="str">
        <f aca="false">CONCATENATE(20,G51)</f>
        <v>2020</v>
      </c>
      <c r="I51" s="55" t="str">
        <f aca="false">SUBSTITUTE(J51,",",".")</f>
        <v>3.51</v>
      </c>
      <c r="J51" s="59" t="s">
        <v>265</v>
      </c>
      <c r="K51" s="25" t="s">
        <v>266</v>
      </c>
      <c r="L51" s="59" t="s">
        <v>332</v>
      </c>
      <c r="M51" s="56" t="str">
        <f aca="false">CONCATENATE("Kota ",L51)</f>
        <v>Kota Kediri </v>
      </c>
      <c r="N51" s="49" t="str">
        <f aca="false">TRIM(M51)</f>
        <v>Kota Kediri</v>
      </c>
      <c r="O51" s="58" t="s">
        <v>329</v>
      </c>
      <c r="P51" s="49" t="str">
        <f aca="false">SUBSTITUTE(O51,"timur","Timur")</f>
        <v>Jawa Timur </v>
      </c>
      <c r="Q51" s="49" t="str">
        <f aca="false">TRIM(P51)</f>
        <v>Jawa Timur</v>
      </c>
      <c r="R51" s="17" t="e">
        <f aca="false">LOOKUP(N51,'Dashboard Rekap Mahasiswa'!B32:C128)</f>
        <v>#N/A</v>
      </c>
      <c r="S51" s="49" t="str">
        <f aca="false">IFERROR(__xludf.dummyfunction("filter(U:U,V:V=Q51)"),"#N/A")</f>
        <v>#N/A</v>
      </c>
    </row>
    <row r="52" customFormat="false" ht="15" hidden="false" customHeight="false" outlineLevel="0" collapsed="false">
      <c r="A52" s="54" t="s">
        <v>333</v>
      </c>
      <c r="B52" s="54" t="s">
        <v>334</v>
      </c>
      <c r="C52" s="25" t="s">
        <v>9</v>
      </c>
      <c r="D52" s="25" t="str">
        <f aca="false">IF(E52="01102", "TI","SI")</f>
        <v>TI</v>
      </c>
      <c r="E52" s="25" t="str">
        <f aca="false">LEFT(B52,5)</f>
        <v>01102</v>
      </c>
      <c r="F52" s="25" t="str">
        <f aca="false">LEFT(B52,7)</f>
        <v>0110220</v>
      </c>
      <c r="G52" s="25" t="str">
        <f aca="false">RIGHT(F52,2)</f>
        <v>20</v>
      </c>
      <c r="H52" s="25" t="str">
        <f aca="false">CONCATENATE(20,G52)</f>
        <v>2020</v>
      </c>
      <c r="I52" s="55" t="str">
        <f aca="false">SUBSTITUTE(J52,",",".")</f>
        <v>3.52</v>
      </c>
      <c r="J52" s="59" t="s">
        <v>312</v>
      </c>
      <c r="K52" s="25" t="s">
        <v>266</v>
      </c>
      <c r="L52" s="59" t="s">
        <v>335</v>
      </c>
      <c r="M52" s="60" t="s">
        <v>248</v>
      </c>
      <c r="N52" s="49" t="str">
        <f aca="false">TRIM(M52)</f>
        <v>Kota Tangerang</v>
      </c>
      <c r="O52" s="58" t="s">
        <v>336</v>
      </c>
      <c r="P52" s="49" t="s">
        <v>145</v>
      </c>
      <c r="Q52" s="49" t="str">
        <f aca="false">TRIM(P52)</f>
        <v>Banten</v>
      </c>
      <c r="R52" s="17" t="e">
        <f aca="false">LOOKUP(N52,'Dashboard Rekap Mahasiswa'!B33:C129)</f>
        <v>#N/A</v>
      </c>
      <c r="S52" s="49" t="str">
        <f aca="false">IFERROR(__xludf.dummyfunction("filter(U:U,V:V=Q52)"),"#N/A")</f>
        <v>#N/A</v>
      </c>
    </row>
    <row r="53" customFormat="false" ht="15" hidden="false" customHeight="false" outlineLevel="0" collapsed="false">
      <c r="A53" s="54" t="s">
        <v>337</v>
      </c>
      <c r="B53" s="54" t="s">
        <v>338</v>
      </c>
      <c r="C53" s="25" t="s">
        <v>18</v>
      </c>
      <c r="D53" s="25" t="str">
        <f aca="false">IF(E53="01102", "TI","SI")</f>
        <v>TI</v>
      </c>
      <c r="E53" s="25" t="str">
        <f aca="false">LEFT(B53,5)</f>
        <v>01102</v>
      </c>
      <c r="F53" s="25" t="str">
        <f aca="false">LEFT(B53,7)</f>
        <v>0110220</v>
      </c>
      <c r="G53" s="25" t="str">
        <f aca="false">RIGHT(F53,2)</f>
        <v>20</v>
      </c>
      <c r="H53" s="25" t="str">
        <f aca="false">CONCATENATE(20,G53)</f>
        <v>2020</v>
      </c>
      <c r="I53" s="55" t="str">
        <f aca="false">SUBSTITUTE(J53,",",".")</f>
        <v>3.89</v>
      </c>
      <c r="J53" s="59" t="s">
        <v>272</v>
      </c>
      <c r="K53" s="25" t="s">
        <v>266</v>
      </c>
      <c r="L53" s="59" t="s">
        <v>339</v>
      </c>
      <c r="M53" s="56" t="str">
        <f aca="false">CONCATENATE("Kota ",L53)</f>
        <v>Kota Jakarta Utara</v>
      </c>
      <c r="N53" s="49" t="str">
        <f aca="false">TRIM(M53)</f>
        <v>Kota Jakarta Utara</v>
      </c>
      <c r="O53" s="58" t="s">
        <v>135</v>
      </c>
      <c r="P53" s="49" t="str">
        <f aca="false">SUBSTITUTE(O53,"Dki jakarta","DKI Jakarta")</f>
        <v>DKI Jakarta</v>
      </c>
      <c r="Q53" s="49" t="str">
        <f aca="false">TRIM(P53)</f>
        <v>DKI Jakarta</v>
      </c>
      <c r="R53" s="17" t="e">
        <f aca="false">LOOKUP(N53,'Dashboard Rekap Mahasiswa'!B34:C130)</f>
        <v>#N/A</v>
      </c>
      <c r="S53" s="49" t="n">
        <f aca="false">IFERROR(__xludf.dummyfunction("filter(U:U,V:V=Q53)"),11)</f>
        <v>11</v>
      </c>
    </row>
    <row r="54" customFormat="false" ht="15" hidden="false" customHeight="false" outlineLevel="0" collapsed="false">
      <c r="A54" s="54" t="s">
        <v>340</v>
      </c>
      <c r="B54" s="54" t="s">
        <v>341</v>
      </c>
      <c r="C54" s="25" t="s">
        <v>9</v>
      </c>
      <c r="D54" s="25" t="str">
        <f aca="false">IF(E54="01102", "TI","SI")</f>
        <v>TI</v>
      </c>
      <c r="E54" s="25" t="str">
        <f aca="false">LEFT(B54,5)</f>
        <v>01102</v>
      </c>
      <c r="F54" s="25" t="str">
        <f aca="false">LEFT(B54,7)</f>
        <v>0110220</v>
      </c>
      <c r="G54" s="25" t="str">
        <f aca="false">RIGHT(F54,2)</f>
        <v>20</v>
      </c>
      <c r="H54" s="25" t="str">
        <f aca="false">CONCATENATE(20,G54)</f>
        <v>2020</v>
      </c>
      <c r="I54" s="55" t="str">
        <f aca="false">SUBSTITUTE(J54,",",".")</f>
        <v>3.90</v>
      </c>
      <c r="J54" s="59" t="s">
        <v>275</v>
      </c>
      <c r="K54" s="25" t="s">
        <v>266</v>
      </c>
      <c r="L54" s="59" t="s">
        <v>342</v>
      </c>
      <c r="M54" s="56" t="str">
        <f aca="false">CONCATENATE("Kabupaten ",L54)</f>
        <v>Kabupaten Pasaman</v>
      </c>
      <c r="N54" s="49" t="str">
        <f aca="false">TRIM(M54)</f>
        <v>Kabupaten Pasaman</v>
      </c>
      <c r="O54" s="58" t="s">
        <v>155</v>
      </c>
      <c r="P54" s="49" t="str">
        <f aca="false">SUBSTITUTE(O54,"Dki jakarta","DKI Jakarta")</f>
        <v>Sumatera Barat</v>
      </c>
      <c r="Q54" s="49" t="str">
        <f aca="false">TRIM(P54)</f>
        <v>Sumatera Barat</v>
      </c>
      <c r="R54" s="17" t="e">
        <f aca="false">LOOKUP(N54,'Dashboard Rekap Mahasiswa'!B35:C131)</f>
        <v>#N/A</v>
      </c>
      <c r="S54" s="49" t="str">
        <f aca="false">IFERROR(__xludf.dummyfunction("filter(U:U,V:V=Q54)"),"#N/A")</f>
        <v>#N/A</v>
      </c>
    </row>
    <row r="55" customFormat="false" ht="15" hidden="false" customHeight="false" outlineLevel="0" collapsed="false">
      <c r="A55" s="54" t="s">
        <v>343</v>
      </c>
      <c r="B55" s="54" t="s">
        <v>344</v>
      </c>
      <c r="C55" s="25" t="s">
        <v>9</v>
      </c>
      <c r="D55" s="25" t="str">
        <f aca="false">IF(E55="01102", "TI","SI")</f>
        <v>TI</v>
      </c>
      <c r="E55" s="25" t="str">
        <f aca="false">LEFT(B55,5)</f>
        <v>01102</v>
      </c>
      <c r="F55" s="25" t="str">
        <f aca="false">LEFT(B55,7)</f>
        <v>0110220</v>
      </c>
      <c r="G55" s="25" t="str">
        <f aca="false">RIGHT(F55,2)</f>
        <v>20</v>
      </c>
      <c r="H55" s="25" t="str">
        <f aca="false">CONCATENATE(20,G55)</f>
        <v>2020</v>
      </c>
      <c r="I55" s="55" t="str">
        <f aca="false">SUBSTITUTE(J55,",",".")</f>
        <v>3.86</v>
      </c>
      <c r="J55" s="59" t="s">
        <v>278</v>
      </c>
      <c r="K55" s="25" t="s">
        <v>266</v>
      </c>
      <c r="L55" s="59" t="s">
        <v>345</v>
      </c>
      <c r="M55" s="56" t="str">
        <f aca="false">CONCATENATE("Kota ",L55)</f>
        <v>Kota Jakarta Barat</v>
      </c>
      <c r="N55" s="49" t="str">
        <f aca="false">TRIM(M55)</f>
        <v>Kota Jakarta Barat</v>
      </c>
      <c r="O55" s="58" t="s">
        <v>310</v>
      </c>
      <c r="P55" s="49" t="str">
        <f aca="false">SUBSTITUTE(O55,"Dki Jakarta","DKI Jakarta")</f>
        <v>DKI Jakarta</v>
      </c>
      <c r="Q55" s="49" t="str">
        <f aca="false">TRIM(P55)</f>
        <v>DKI Jakarta</v>
      </c>
      <c r="R55" s="17" t="e">
        <f aca="false">LOOKUP(N55,'Dashboard Rekap Mahasiswa'!B36:C132)</f>
        <v>#N/A</v>
      </c>
      <c r="S55" s="49" t="n">
        <f aca="false">IFERROR(__xludf.dummyfunction("filter(U:U,V:V=Q55)"),11)</f>
        <v>11</v>
      </c>
    </row>
    <row r="56" customFormat="false" ht="15" hidden="false" customHeight="false" outlineLevel="0" collapsed="false">
      <c r="A56" s="54" t="s">
        <v>346</v>
      </c>
      <c r="B56" s="54" t="s">
        <v>347</v>
      </c>
      <c r="C56" s="25" t="s">
        <v>9</v>
      </c>
      <c r="D56" s="25" t="str">
        <f aca="false">IF(E56="01102", "TI","SI")</f>
        <v>TI</v>
      </c>
      <c r="E56" s="25" t="str">
        <f aca="false">LEFT(B56,5)</f>
        <v>01102</v>
      </c>
      <c r="F56" s="25" t="str">
        <f aca="false">LEFT(B56,7)</f>
        <v>0110220</v>
      </c>
      <c r="G56" s="25" t="str">
        <f aca="false">RIGHT(F56,2)</f>
        <v>20</v>
      </c>
      <c r="H56" s="25" t="str">
        <f aca="false">CONCATENATE(20,G56)</f>
        <v>2020</v>
      </c>
      <c r="I56" s="55" t="str">
        <f aca="false">SUBSTITUTE(J56,",",".")</f>
        <v>3.87</v>
      </c>
      <c r="J56" s="59" t="s">
        <v>280</v>
      </c>
      <c r="K56" s="25" t="s">
        <v>266</v>
      </c>
      <c r="L56" s="59" t="s">
        <v>279</v>
      </c>
      <c r="M56" s="56" t="str">
        <f aca="false">CONCATENATE("Kabupaten ",L56)</f>
        <v>Kabupaten Sleman</v>
      </c>
      <c r="N56" s="49" t="str">
        <f aca="false">TRIM(M56)</f>
        <v>Kabupaten Sleman</v>
      </c>
      <c r="O56" s="58" t="s">
        <v>169</v>
      </c>
      <c r="P56" s="49" t="str">
        <f aca="false">SUBSTITUTE(O56,"Yogyakarta","DI Yogyakarta")</f>
        <v>DI Yogyakarta</v>
      </c>
      <c r="Q56" s="49" t="str">
        <f aca="false">TRIM(P56)</f>
        <v>DI Yogyakarta</v>
      </c>
      <c r="R56" s="17" t="e">
        <f aca="false">LOOKUP(N56,'Dashboard Rekap Mahasiswa'!B37:C133)</f>
        <v>#N/A</v>
      </c>
      <c r="S56" s="49" t="str">
        <f aca="false">IFERROR(__xludf.dummyfunction("filter(U:U,V:V=Q56)"),"#N/A")</f>
        <v>#N/A</v>
      </c>
    </row>
    <row r="57" customFormat="false" ht="15" hidden="false" customHeight="false" outlineLevel="0" collapsed="false">
      <c r="A57" s="54" t="s">
        <v>348</v>
      </c>
      <c r="B57" s="54" t="s">
        <v>349</v>
      </c>
      <c r="C57" s="25" t="s">
        <v>9</v>
      </c>
      <c r="D57" s="25" t="str">
        <f aca="false">IF(E57="01102", "TI","SI")</f>
        <v>TI</v>
      </c>
      <c r="E57" s="25" t="str">
        <f aca="false">LEFT(B57,5)</f>
        <v>01102</v>
      </c>
      <c r="F57" s="25" t="str">
        <f aca="false">LEFT(B57,7)</f>
        <v>0110220</v>
      </c>
      <c r="G57" s="25" t="str">
        <f aca="false">RIGHT(F57,2)</f>
        <v>20</v>
      </c>
      <c r="H57" s="25" t="str">
        <f aca="false">CONCATENATE(20,G57)</f>
        <v>2020</v>
      </c>
      <c r="I57" s="55" t="str">
        <f aca="false">SUBSTITUTE(J57,",",".")</f>
        <v>3.90</v>
      </c>
      <c r="J57" s="59" t="s">
        <v>275</v>
      </c>
      <c r="K57" s="25" t="s">
        <v>266</v>
      </c>
      <c r="L57" s="59" t="s">
        <v>350</v>
      </c>
      <c r="M57" s="56" t="str">
        <f aca="false">CONCATENATE("Kota ",L57)</f>
        <v>Kota Pekanbaru</v>
      </c>
      <c r="N57" s="49" t="str">
        <f aca="false">TRIM(M57)</f>
        <v>Kota Pekanbaru</v>
      </c>
      <c r="O57" s="58" t="s">
        <v>351</v>
      </c>
      <c r="P57" s="49" t="str">
        <f aca="false">SUBSTITUTE(O57,"Riau","Kepulauan Riau")</f>
        <v>Kepulauan Riau</v>
      </c>
      <c r="Q57" s="49" t="str">
        <f aca="false">TRIM(P57)</f>
        <v>Kepulauan Riau</v>
      </c>
      <c r="R57" s="17" t="e">
        <f aca="false">LOOKUP(N57,'Dashboard Rekap Mahasiswa'!B38:C134)</f>
        <v>#N/A</v>
      </c>
      <c r="S57" s="49" t="str">
        <f aca="false">IFERROR(__xludf.dummyfunction("filter(U:U,V:V=Q57)"),"#N/A")</f>
        <v>#N/A</v>
      </c>
    </row>
    <row r="58" customFormat="false" ht="15" hidden="false" customHeight="false" outlineLevel="0" collapsed="false">
      <c r="A58" s="54" t="s">
        <v>352</v>
      </c>
      <c r="B58" s="54" t="s">
        <v>353</v>
      </c>
      <c r="C58" s="25" t="s">
        <v>9</v>
      </c>
      <c r="D58" s="25" t="str">
        <f aca="false">IF(E58="01102", "TI","SI")</f>
        <v>TI</v>
      </c>
      <c r="E58" s="25" t="str">
        <f aca="false">LEFT(B58,5)</f>
        <v>01102</v>
      </c>
      <c r="F58" s="25" t="str">
        <f aca="false">LEFT(B58,7)</f>
        <v>0110220</v>
      </c>
      <c r="G58" s="25" t="str">
        <f aca="false">RIGHT(F58,2)</f>
        <v>20</v>
      </c>
      <c r="H58" s="25" t="str">
        <f aca="false">CONCATENATE(20,G58)</f>
        <v>2020</v>
      </c>
      <c r="I58" s="55" t="str">
        <f aca="false">SUBSTITUTE(J58,",",".")</f>
        <v>3.83</v>
      </c>
      <c r="J58" s="59" t="s">
        <v>284</v>
      </c>
      <c r="K58" s="25" t="s">
        <v>266</v>
      </c>
      <c r="L58" s="59" t="s">
        <v>142</v>
      </c>
      <c r="M58" s="60" t="s">
        <v>142</v>
      </c>
      <c r="N58" s="49" t="str">
        <f aca="false">TRIM(M58)</f>
        <v>Kabupaten Bekasi</v>
      </c>
      <c r="O58" s="58" t="s">
        <v>137</v>
      </c>
      <c r="P58" s="49" t="str">
        <f aca="false">SUBSTITUTE(O58,"Dki jakarta","DKI Jakarta")</f>
        <v>Jawa Barat</v>
      </c>
      <c r="Q58" s="49" t="str">
        <f aca="false">TRIM(P58)</f>
        <v>Jawa Barat</v>
      </c>
      <c r="R58" s="17" t="e">
        <f aca="false">LOOKUP(N58,'Dashboard Rekap Mahasiswa'!B39:C135)</f>
        <v>#N/A</v>
      </c>
      <c r="S58" s="49" t="n">
        <f aca="false">IFERROR(__xludf.dummyfunction("filter(U:U,V:V=Q58)"),12)</f>
        <v>12</v>
      </c>
    </row>
    <row r="59" customFormat="false" ht="15" hidden="false" customHeight="false" outlineLevel="0" collapsed="false">
      <c r="A59" s="54" t="s">
        <v>354</v>
      </c>
      <c r="B59" s="54" t="s">
        <v>355</v>
      </c>
      <c r="C59" s="25" t="s">
        <v>9</v>
      </c>
      <c r="D59" s="25" t="str">
        <f aca="false">IF(E59="01102", "TI","SI")</f>
        <v>TI</v>
      </c>
      <c r="E59" s="25" t="str">
        <f aca="false">LEFT(B59,5)</f>
        <v>01102</v>
      </c>
      <c r="F59" s="25" t="str">
        <f aca="false">LEFT(B59,7)</f>
        <v>0110220</v>
      </c>
      <c r="G59" s="25" t="str">
        <f aca="false">RIGHT(F59,2)</f>
        <v>20</v>
      </c>
      <c r="H59" s="25" t="str">
        <f aca="false">CONCATENATE(20,G59)</f>
        <v>2020</v>
      </c>
      <c r="I59" s="55" t="str">
        <f aca="false">SUBSTITUTE(J59,",",".")</f>
        <v>3.84</v>
      </c>
      <c r="J59" s="59" t="s">
        <v>286</v>
      </c>
      <c r="K59" s="25" t="s">
        <v>266</v>
      </c>
      <c r="L59" s="59" t="s">
        <v>356</v>
      </c>
      <c r="M59" s="56" t="str">
        <f aca="false">CONCATENATE("Kabupaten ",L59)</f>
        <v>Kabupaten Pasuruan</v>
      </c>
      <c r="N59" s="49" t="str">
        <f aca="false">TRIM(M59)</f>
        <v>Kabupaten Pasuruan</v>
      </c>
      <c r="O59" s="58" t="s">
        <v>357</v>
      </c>
      <c r="P59" s="49" t="str">
        <f aca="false">SUBSTITUTE(O59,"timur","Timur")</f>
        <v>Jawa Timur </v>
      </c>
      <c r="Q59" s="49" t="str">
        <f aca="false">TRIM(P59)</f>
        <v>Jawa Timur</v>
      </c>
      <c r="R59" s="17" t="e">
        <f aca="false">LOOKUP(N59,'Dashboard Rekap Mahasiswa'!B40:C136)</f>
        <v>#N/A</v>
      </c>
      <c r="S59" s="49" t="str">
        <f aca="false">IFERROR(__xludf.dummyfunction("filter(U:U,V:V=Q59)"),"#N/A")</f>
        <v>#N/A</v>
      </c>
    </row>
    <row r="60" customFormat="false" ht="15" hidden="false" customHeight="false" outlineLevel="0" collapsed="false">
      <c r="A60" s="54" t="s">
        <v>358</v>
      </c>
      <c r="B60" s="54" t="s">
        <v>359</v>
      </c>
      <c r="C60" s="25" t="s">
        <v>9</v>
      </c>
      <c r="D60" s="25" t="str">
        <f aca="false">IF(E60="01102", "TI","SI")</f>
        <v>TI</v>
      </c>
      <c r="E60" s="25" t="str">
        <f aca="false">LEFT(B60,5)</f>
        <v>01102</v>
      </c>
      <c r="F60" s="25" t="str">
        <f aca="false">LEFT(B60,7)</f>
        <v>0110220</v>
      </c>
      <c r="G60" s="25" t="str">
        <f aca="false">RIGHT(F60,2)</f>
        <v>20</v>
      </c>
      <c r="H60" s="25" t="str">
        <f aca="false">CONCATENATE(20,G60)</f>
        <v>2020</v>
      </c>
      <c r="I60" s="55" t="str">
        <f aca="false">SUBSTITUTE(J60,",",".")</f>
        <v>3.86</v>
      </c>
      <c r="J60" s="59" t="s">
        <v>278</v>
      </c>
      <c r="K60" s="25" t="s">
        <v>266</v>
      </c>
      <c r="L60" s="59" t="s">
        <v>279</v>
      </c>
      <c r="M60" s="56" t="str">
        <f aca="false">CONCATENATE("Kabupaten ",L60)</f>
        <v>Kabupaten Sleman</v>
      </c>
      <c r="N60" s="49" t="str">
        <f aca="false">TRIM(M60)</f>
        <v>Kabupaten Sleman</v>
      </c>
      <c r="O60" s="58" t="s">
        <v>314</v>
      </c>
      <c r="P60" s="49" t="str">
        <f aca="false">SUBSTITUTE(O60,"DIY","DI Yogyakarta")</f>
        <v>DI Yogyakarta</v>
      </c>
      <c r="Q60" s="49" t="str">
        <f aca="false">TRIM(P60)</f>
        <v>DI Yogyakarta</v>
      </c>
      <c r="R60" s="17" t="e">
        <f aca="false">LOOKUP(N60,'Dashboard Rekap Mahasiswa'!B41:C137)</f>
        <v>#N/A</v>
      </c>
      <c r="S60" s="49" t="str">
        <f aca="false">IFERROR(__xludf.dummyfunction("filter(U:U,V:V=Q60)"),"#N/A")</f>
        <v>#N/A</v>
      </c>
    </row>
    <row r="61" customFormat="false" ht="15" hidden="false" customHeight="false" outlineLevel="0" collapsed="false">
      <c r="A61" s="54" t="s">
        <v>360</v>
      </c>
      <c r="B61" s="54" t="s">
        <v>361</v>
      </c>
      <c r="C61" s="25" t="s">
        <v>9</v>
      </c>
      <c r="D61" s="25" t="str">
        <f aca="false">IF(E61="01102", "TI","SI")</f>
        <v>TI</v>
      </c>
      <c r="E61" s="25" t="str">
        <f aca="false">LEFT(B61,5)</f>
        <v>01102</v>
      </c>
      <c r="F61" s="25" t="str">
        <f aca="false">LEFT(B61,7)</f>
        <v>0110220</v>
      </c>
      <c r="G61" s="25" t="str">
        <f aca="false">RIGHT(F61,2)</f>
        <v>20</v>
      </c>
      <c r="H61" s="25" t="str">
        <f aca="false">CONCATENATE(20,G61)</f>
        <v>2020</v>
      </c>
      <c r="I61" s="55" t="str">
        <f aca="false">SUBSTITUTE(J61,",",".")</f>
        <v>3.87</v>
      </c>
      <c r="J61" s="59" t="s">
        <v>280</v>
      </c>
      <c r="K61" s="25" t="s">
        <v>266</v>
      </c>
      <c r="L61" s="59" t="s">
        <v>248</v>
      </c>
      <c r="M61" s="60" t="s">
        <v>248</v>
      </c>
      <c r="N61" s="49" t="str">
        <f aca="false">TRIM(M61)</f>
        <v>Kota Tangerang</v>
      </c>
      <c r="O61" s="58" t="s">
        <v>145</v>
      </c>
      <c r="P61" s="49" t="str">
        <f aca="false">SUBSTITUTE(O61,"Dki jakarta","DKI Jakarta")</f>
        <v>Banten</v>
      </c>
      <c r="Q61" s="49" t="str">
        <f aca="false">TRIM(P61)</f>
        <v>Banten</v>
      </c>
      <c r="R61" s="17" t="e">
        <f aca="false">LOOKUP(N61,'Dashboard Rekap Mahasiswa'!B42:C138)</f>
        <v>#N/A</v>
      </c>
      <c r="S61" s="49" t="str">
        <f aca="false">IFERROR(__xludf.dummyfunction("filter(U:U,V:V=Q61)"),"#N/A")</f>
        <v>#N/A</v>
      </c>
    </row>
    <row r="62" customFormat="false" ht="15" hidden="false" customHeight="false" outlineLevel="0" collapsed="false">
      <c r="A62" s="54" t="s">
        <v>362</v>
      </c>
      <c r="B62" s="54" t="s">
        <v>363</v>
      </c>
      <c r="C62" s="25" t="s">
        <v>9</v>
      </c>
      <c r="D62" s="25" t="str">
        <f aca="false">IF(E62="01102", "TI","SI")</f>
        <v>TI</v>
      </c>
      <c r="E62" s="25" t="str">
        <f aca="false">LEFT(B62,5)</f>
        <v>01102</v>
      </c>
      <c r="F62" s="25" t="str">
        <f aca="false">LEFT(B62,7)</f>
        <v>0110220</v>
      </c>
      <c r="G62" s="25" t="str">
        <f aca="false">RIGHT(F62,2)</f>
        <v>20</v>
      </c>
      <c r="H62" s="25" t="str">
        <f aca="false">CONCATENATE(20,G62)</f>
        <v>2020</v>
      </c>
      <c r="I62" s="55" t="str">
        <f aca="false">SUBSTITUTE(J62,",",".")</f>
        <v>3.76</v>
      </c>
      <c r="J62" s="59" t="s">
        <v>290</v>
      </c>
      <c r="K62" s="25" t="s">
        <v>266</v>
      </c>
      <c r="L62" s="59" t="s">
        <v>305</v>
      </c>
      <c r="M62" s="56" t="str">
        <f aca="false">CONCATENATE("Kota ",L62)</f>
        <v>Kota Bandung</v>
      </c>
      <c r="N62" s="49" t="str">
        <f aca="false">TRIM(M62)</f>
        <v>Kota Bandung</v>
      </c>
      <c r="O62" s="58" t="s">
        <v>137</v>
      </c>
      <c r="P62" s="49" t="str">
        <f aca="false">SUBSTITUTE(O62,"Dki jakarta","DKI Jakarta")</f>
        <v>Jawa Barat</v>
      </c>
      <c r="Q62" s="49" t="str">
        <f aca="false">TRIM(P62)</f>
        <v>Jawa Barat</v>
      </c>
      <c r="R62" s="17" t="e">
        <f aca="false">LOOKUP(N62,'Dashboard Rekap Mahasiswa'!B43:C139)</f>
        <v>#N/A</v>
      </c>
      <c r="S62" s="49" t="n">
        <f aca="false">IFERROR(__xludf.dummyfunction("filter(U:U,V:V=Q62)"),12)</f>
        <v>12</v>
      </c>
    </row>
    <row r="63" customFormat="false" ht="15" hidden="false" customHeight="false" outlineLevel="0" collapsed="false">
      <c r="A63" s="54" t="s">
        <v>364</v>
      </c>
      <c r="B63" s="54" t="s">
        <v>365</v>
      </c>
      <c r="C63" s="25" t="s">
        <v>9</v>
      </c>
      <c r="D63" s="25" t="str">
        <f aca="false">IF(E63="01102", "TI","SI")</f>
        <v>TI</v>
      </c>
      <c r="E63" s="25" t="str">
        <f aca="false">LEFT(B63,5)</f>
        <v>01102</v>
      </c>
      <c r="F63" s="25" t="str">
        <f aca="false">LEFT(B63,7)</f>
        <v>0110220</v>
      </c>
      <c r="G63" s="25" t="str">
        <f aca="false">RIGHT(F63,2)</f>
        <v>20</v>
      </c>
      <c r="H63" s="25" t="str">
        <f aca="false">CONCATENATE(20,G63)</f>
        <v>2020</v>
      </c>
      <c r="I63" s="55" t="str">
        <f aca="false">SUBSTITUTE(J63,",",".")</f>
        <v>3.51</v>
      </c>
      <c r="J63" s="59" t="s">
        <v>265</v>
      </c>
      <c r="K63" s="25" t="s">
        <v>266</v>
      </c>
      <c r="L63" s="59" t="s">
        <v>366</v>
      </c>
      <c r="M63" s="60" t="s">
        <v>146</v>
      </c>
      <c r="N63" s="49" t="str">
        <f aca="false">TRIM(M63)</f>
        <v>Kabupaten Bogor</v>
      </c>
      <c r="O63" s="58" t="s">
        <v>315</v>
      </c>
      <c r="P63" s="49" t="str">
        <f aca="false">SUBSTITUTE(O63,"Dki jakarta","DKI Jakarta")</f>
        <v>Jawa Barat </v>
      </c>
      <c r="Q63" s="49" t="str">
        <f aca="false">TRIM(P63)</f>
        <v>Jawa Barat</v>
      </c>
      <c r="R63" s="17" t="e">
        <f aca="false">LOOKUP(N63,'Dashboard Rekap Mahasiswa'!B44:C140)</f>
        <v>#N/A</v>
      </c>
      <c r="S63" s="49" t="n">
        <f aca="false">IFERROR(__xludf.dummyfunction("filter(U:U,V:V=Q63)"),12)</f>
        <v>12</v>
      </c>
    </row>
    <row r="64" customFormat="false" ht="15" hidden="false" customHeight="false" outlineLevel="0" collapsed="false">
      <c r="A64" s="54" t="s">
        <v>367</v>
      </c>
      <c r="B64" s="54" t="s">
        <v>368</v>
      </c>
      <c r="C64" s="25" t="s">
        <v>9</v>
      </c>
      <c r="D64" s="25" t="str">
        <f aca="false">IF(E64="01102", "TI","SI")</f>
        <v>TI</v>
      </c>
      <c r="E64" s="25" t="str">
        <f aca="false">LEFT(B64,5)</f>
        <v>01102</v>
      </c>
      <c r="F64" s="25" t="str">
        <f aca="false">LEFT(B64,7)</f>
        <v>0110220</v>
      </c>
      <c r="G64" s="25" t="str">
        <f aca="false">RIGHT(F64,2)</f>
        <v>20</v>
      </c>
      <c r="H64" s="25" t="str">
        <f aca="false">CONCATENATE(20,G64)</f>
        <v>2020</v>
      </c>
      <c r="I64" s="55" t="str">
        <f aca="false">SUBSTITUTE(J64,",",".")</f>
        <v>3.52</v>
      </c>
      <c r="J64" s="59" t="s">
        <v>312</v>
      </c>
      <c r="K64" s="25" t="s">
        <v>266</v>
      </c>
      <c r="L64" s="59" t="s">
        <v>369</v>
      </c>
      <c r="M64" s="56" t="str">
        <f aca="false">CONCATENATE("Kota ",L64)</f>
        <v>Kota Baubau</v>
      </c>
      <c r="N64" s="49" t="str">
        <f aca="false">TRIM(M64)</f>
        <v>Kota Baubau</v>
      </c>
      <c r="O64" s="58" t="s">
        <v>370</v>
      </c>
      <c r="P64" s="49" t="str">
        <f aca="false">SUBSTITUTE(O64,"tenggara","Tenggara")</f>
        <v>Sulawesi Tenggara</v>
      </c>
      <c r="Q64" s="49" t="str">
        <f aca="false">TRIM(P64)</f>
        <v>Sulawesi Tenggara</v>
      </c>
      <c r="R64" s="17" t="e">
        <f aca="false">LOOKUP(N64,'Dashboard Rekap Mahasiswa'!B45:C141)</f>
        <v>#N/A</v>
      </c>
      <c r="S64" s="49" t="str">
        <f aca="false">IFERROR(__xludf.dummyfunction("filter(U:U,V:V=Q64)"),"#N/A")</f>
        <v>#N/A</v>
      </c>
    </row>
    <row r="65" customFormat="false" ht="15" hidden="false" customHeight="false" outlineLevel="0" collapsed="false">
      <c r="A65" s="54" t="s">
        <v>371</v>
      </c>
      <c r="B65" s="54" t="s">
        <v>372</v>
      </c>
      <c r="C65" s="25" t="s">
        <v>18</v>
      </c>
      <c r="D65" s="25" t="str">
        <f aca="false">IF(E65="01102", "TI","SI")</f>
        <v>TI</v>
      </c>
      <c r="E65" s="25" t="str">
        <f aca="false">LEFT(B65,5)</f>
        <v>01102</v>
      </c>
      <c r="F65" s="25" t="str">
        <f aca="false">LEFT(B65,7)</f>
        <v>0110220</v>
      </c>
      <c r="G65" s="25" t="str">
        <f aca="false">RIGHT(F65,2)</f>
        <v>20</v>
      </c>
      <c r="H65" s="25" t="str">
        <f aca="false">CONCATENATE(20,G65)</f>
        <v>2020</v>
      </c>
      <c r="I65" s="55" t="str">
        <f aca="false">SUBSTITUTE(J65,",",".")</f>
        <v>3.89</v>
      </c>
      <c r="J65" s="59" t="s">
        <v>272</v>
      </c>
      <c r="K65" s="25" t="s">
        <v>266</v>
      </c>
      <c r="L65" s="59" t="s">
        <v>276</v>
      </c>
      <c r="M65" s="56" t="str">
        <f aca="false">CONCATENATE("Kota ",L65)</f>
        <v>Kota Depok</v>
      </c>
      <c r="N65" s="49" t="str">
        <f aca="false">TRIM(M65)</f>
        <v>Kota Depok</v>
      </c>
      <c r="O65" s="58" t="s">
        <v>137</v>
      </c>
      <c r="P65" s="49" t="str">
        <f aca="false">SUBSTITUTE(O65,"Dki jakarta","DKI Jakarta")</f>
        <v>Jawa Barat</v>
      </c>
      <c r="Q65" s="49" t="str">
        <f aca="false">TRIM(P65)</f>
        <v>Jawa Barat</v>
      </c>
      <c r="R65" s="17" t="e">
        <f aca="false">LOOKUP(N65,'Dashboard Rekap Mahasiswa'!B46:C142)</f>
        <v>#N/A</v>
      </c>
      <c r="S65" s="49" t="n">
        <f aca="false">IFERROR(__xludf.dummyfunction("filter(U:U,V:V=Q65)"),12)</f>
        <v>12</v>
      </c>
    </row>
    <row r="66" customFormat="false" ht="15" hidden="false" customHeight="false" outlineLevel="0" collapsed="false">
      <c r="A66" s="54" t="s">
        <v>373</v>
      </c>
      <c r="B66" s="54" t="s">
        <v>374</v>
      </c>
      <c r="C66" s="25" t="s">
        <v>9</v>
      </c>
      <c r="D66" s="25" t="str">
        <f aca="false">IF(E66="01102", "TI","SI")</f>
        <v>TI</v>
      </c>
      <c r="E66" s="25" t="str">
        <f aca="false">LEFT(B66,5)</f>
        <v>01102</v>
      </c>
      <c r="F66" s="25" t="str">
        <f aca="false">LEFT(B66,7)</f>
        <v>0110220</v>
      </c>
      <c r="G66" s="25" t="str">
        <f aca="false">RIGHT(F66,2)</f>
        <v>20</v>
      </c>
      <c r="H66" s="25" t="str">
        <f aca="false">CONCATENATE(20,G66)</f>
        <v>2020</v>
      </c>
      <c r="I66" s="55" t="str">
        <f aca="false">SUBSTITUTE(J66,",",".")</f>
        <v>3.90</v>
      </c>
      <c r="J66" s="59" t="s">
        <v>275</v>
      </c>
      <c r="K66" s="25" t="s">
        <v>266</v>
      </c>
      <c r="L66" s="59" t="s">
        <v>375</v>
      </c>
      <c r="M66" s="56" t="str">
        <f aca="false">CONCATENATE("Kota ",L66)</f>
        <v>Kota Bogor</v>
      </c>
      <c r="N66" s="49" t="str">
        <f aca="false">TRIM(M66)</f>
        <v>Kota Bogor</v>
      </c>
      <c r="O66" s="58" t="s">
        <v>137</v>
      </c>
      <c r="P66" s="49" t="str">
        <f aca="false">SUBSTITUTE(O66,"Dki jakarta","DKI Jakarta")</f>
        <v>Jawa Barat</v>
      </c>
      <c r="Q66" s="49" t="str">
        <f aca="false">TRIM(P66)</f>
        <v>Jawa Barat</v>
      </c>
      <c r="R66" s="17" t="e">
        <f aca="false">LOOKUP(N66,'Dashboard Rekap Mahasiswa'!B47:C143)</f>
        <v>#N/A</v>
      </c>
      <c r="S66" s="49" t="n">
        <f aca="false">IFERROR(__xludf.dummyfunction("filter(U:U,V:V=Q66)"),12)</f>
        <v>12</v>
      </c>
    </row>
    <row r="67" customFormat="false" ht="15" hidden="false" customHeight="false" outlineLevel="0" collapsed="false">
      <c r="A67" s="54" t="s">
        <v>376</v>
      </c>
      <c r="B67" s="54" t="s">
        <v>377</v>
      </c>
      <c r="C67" s="25" t="s">
        <v>9</v>
      </c>
      <c r="D67" s="25" t="str">
        <f aca="false">IF(E67="01102", "TI","SI")</f>
        <v>TI</v>
      </c>
      <c r="E67" s="25" t="str">
        <f aca="false">LEFT(B67,5)</f>
        <v>01102</v>
      </c>
      <c r="F67" s="25" t="str">
        <f aca="false">LEFT(B67,7)</f>
        <v>0110220</v>
      </c>
      <c r="G67" s="25" t="str">
        <f aca="false">RIGHT(F67,2)</f>
        <v>20</v>
      </c>
      <c r="H67" s="25" t="str">
        <f aca="false">CONCATENATE(20,G67)</f>
        <v>2020</v>
      </c>
      <c r="I67" s="55" t="str">
        <f aca="false">SUBSTITUTE(J67,",",".")</f>
        <v>3.86</v>
      </c>
      <c r="J67" s="59" t="s">
        <v>278</v>
      </c>
      <c r="K67" s="25" t="s">
        <v>266</v>
      </c>
      <c r="L67" s="59" t="s">
        <v>273</v>
      </c>
      <c r="M67" s="56" t="str">
        <f aca="false">CONCATENATE("Kabupaten ",L67)</f>
        <v>Kabupaten Sidoarjo</v>
      </c>
      <c r="N67" s="49" t="str">
        <f aca="false">TRIM(M67)</f>
        <v>Kabupaten Sidoarjo</v>
      </c>
      <c r="O67" s="58" t="s">
        <v>139</v>
      </c>
      <c r="P67" s="49" t="str">
        <f aca="false">SUBSTITUTE(O67,"Dki jakarta","DKI Jakarta")</f>
        <v>Jawa Timur</v>
      </c>
      <c r="Q67" s="49" t="str">
        <f aca="false">TRIM(P67)</f>
        <v>Jawa Timur</v>
      </c>
      <c r="R67" s="17" t="e">
        <f aca="false">LOOKUP(N67,'Dashboard Rekap Mahasiswa'!B48:C144)</f>
        <v>#N/A</v>
      </c>
      <c r="S67" s="49" t="str">
        <f aca="false">IFERROR(__xludf.dummyfunction("filter(U:U,V:V=Q67)"),"#N/A")</f>
        <v>#N/A</v>
      </c>
    </row>
    <row r="68" customFormat="false" ht="15" hidden="false" customHeight="false" outlineLevel="0" collapsed="false">
      <c r="A68" s="54" t="s">
        <v>378</v>
      </c>
      <c r="B68" s="54" t="s">
        <v>379</v>
      </c>
      <c r="C68" s="25" t="s">
        <v>9</v>
      </c>
      <c r="D68" s="25" t="str">
        <f aca="false">IF(E68="01102", "TI","SI")</f>
        <v>TI</v>
      </c>
      <c r="E68" s="25" t="str">
        <f aca="false">LEFT(B68,5)</f>
        <v>01102</v>
      </c>
      <c r="F68" s="25" t="str">
        <f aca="false">LEFT(B68,7)</f>
        <v>0110220</v>
      </c>
      <c r="G68" s="25" t="str">
        <f aca="false">RIGHT(F68,2)</f>
        <v>20</v>
      </c>
      <c r="H68" s="25" t="str">
        <f aca="false">CONCATENATE(20,G68)</f>
        <v>2020</v>
      </c>
      <c r="I68" s="55" t="str">
        <f aca="false">SUBSTITUTE(J68,",",".")</f>
        <v>3.87</v>
      </c>
      <c r="J68" s="59" t="s">
        <v>280</v>
      </c>
      <c r="K68" s="25" t="s">
        <v>266</v>
      </c>
      <c r="L68" s="59" t="s">
        <v>380</v>
      </c>
      <c r="M68" s="56" t="str">
        <f aca="false">CONCATENATE("Kabupaten ",L68)</f>
        <v>Kabupaten Karawang </v>
      </c>
      <c r="N68" s="49" t="str">
        <f aca="false">TRIM(M68)</f>
        <v>Kabupaten Karawang</v>
      </c>
      <c r="O68" s="58" t="s">
        <v>315</v>
      </c>
      <c r="P68" s="49" t="str">
        <f aca="false">SUBSTITUTE(O68,"Dki jakarta","DKI Jakarta")</f>
        <v>Jawa Barat </v>
      </c>
      <c r="Q68" s="49" t="str">
        <f aca="false">TRIM(P68)</f>
        <v>Jawa Barat</v>
      </c>
      <c r="R68" s="17" t="e">
        <f aca="false">LOOKUP(N68,'Dashboard Rekap Mahasiswa'!B49:C145)</f>
        <v>#N/A</v>
      </c>
      <c r="S68" s="49" t="n">
        <f aca="false">IFERROR(__xludf.dummyfunction("filter(U:U,V:V=Q68)"),12)</f>
        <v>12</v>
      </c>
    </row>
    <row r="69" customFormat="false" ht="15" hidden="false" customHeight="false" outlineLevel="0" collapsed="false">
      <c r="A69" s="54" t="s">
        <v>381</v>
      </c>
      <c r="B69" s="54" t="s">
        <v>382</v>
      </c>
      <c r="C69" s="25" t="s">
        <v>9</v>
      </c>
      <c r="D69" s="25" t="str">
        <f aca="false">IF(E69="01102", "TI","SI")</f>
        <v>TI</v>
      </c>
      <c r="E69" s="25" t="str">
        <f aca="false">LEFT(B69,5)</f>
        <v>01102</v>
      </c>
      <c r="F69" s="25" t="str">
        <f aca="false">LEFT(B69,7)</f>
        <v>0110220</v>
      </c>
      <c r="G69" s="25" t="str">
        <f aca="false">RIGHT(F69,2)</f>
        <v>20</v>
      </c>
      <c r="H69" s="25" t="str">
        <f aca="false">CONCATENATE(20,G69)</f>
        <v>2020</v>
      </c>
      <c r="I69" s="55" t="str">
        <f aca="false">SUBSTITUTE(J69,",",".")</f>
        <v>3.90</v>
      </c>
      <c r="J69" s="59" t="s">
        <v>275</v>
      </c>
      <c r="K69" s="25" t="s">
        <v>266</v>
      </c>
      <c r="L69" s="59" t="s">
        <v>383</v>
      </c>
      <c r="M69" s="56" t="str">
        <f aca="false">SUBSTITUTE(L69,"prabumulih","Kota Prabumulih")</f>
        <v>Kota Prabumulih</v>
      </c>
      <c r="N69" s="49" t="str">
        <f aca="false">TRIM(M69)</f>
        <v>Kota Prabumulih</v>
      </c>
      <c r="O69" s="58" t="s">
        <v>384</v>
      </c>
      <c r="P69" s="49" t="str">
        <f aca="false">SUBSTITUTE(O69,"sumatera selatan","Sumatera Selatan")</f>
        <v>Sumatera Selatan</v>
      </c>
      <c r="Q69" s="49" t="str">
        <f aca="false">TRIM(P69)</f>
        <v>Sumatera Selatan</v>
      </c>
      <c r="R69" s="17" t="e">
        <f aca="false">LOOKUP(N69,'Dashboard Rekap Mahasiswa'!B50:C146)</f>
        <v>#N/A</v>
      </c>
      <c r="S69" s="49" t="str">
        <f aca="false">IFERROR(__xludf.dummyfunction("filter(U:U,V:V=Q69)"),"#N/A")</f>
        <v>#N/A</v>
      </c>
    </row>
    <row r="70" customFormat="false" ht="15" hidden="false" customHeight="false" outlineLevel="0" collapsed="false">
      <c r="A70" s="54" t="s">
        <v>385</v>
      </c>
      <c r="B70" s="54" t="s">
        <v>386</v>
      </c>
      <c r="C70" s="25" t="s">
        <v>9</v>
      </c>
      <c r="D70" s="25" t="str">
        <f aca="false">IF(E70="01102", "TI","SI")</f>
        <v>TI</v>
      </c>
      <c r="E70" s="25" t="str">
        <f aca="false">LEFT(B70,5)</f>
        <v>01102</v>
      </c>
      <c r="F70" s="25" t="str">
        <f aca="false">LEFT(B70,7)</f>
        <v>0110220</v>
      </c>
      <c r="G70" s="25" t="str">
        <f aca="false">RIGHT(F70,2)</f>
        <v>20</v>
      </c>
      <c r="H70" s="25" t="str">
        <f aca="false">CONCATENATE(20,G70)</f>
        <v>2020</v>
      </c>
      <c r="I70" s="55" t="str">
        <f aca="false">SUBSTITUTE(J70,",",".")</f>
        <v>3.83</v>
      </c>
      <c r="J70" s="59" t="s">
        <v>284</v>
      </c>
      <c r="K70" s="25" t="s">
        <v>266</v>
      </c>
      <c r="L70" s="59" t="s">
        <v>387</v>
      </c>
      <c r="M70" s="56" t="str">
        <f aca="false">SUBSTITUTE(L70,"SURABAYA","Kota Surabaya")</f>
        <v>Kota Surabaya</v>
      </c>
      <c r="N70" s="49" t="str">
        <f aca="false">TRIM(M70)</f>
        <v>Kota Surabaya</v>
      </c>
      <c r="O70" s="58" t="s">
        <v>388</v>
      </c>
      <c r="P70" s="49" t="str">
        <f aca="false">SUBSTITUTE(O70,"JAWA TIMUR","Jawa Timur")</f>
        <v>Jawa Timur</v>
      </c>
      <c r="Q70" s="49" t="str">
        <f aca="false">TRIM(P70)</f>
        <v>Jawa Timur</v>
      </c>
      <c r="R70" s="17" t="e">
        <f aca="false">LOOKUP(N70,'Dashboard Rekap Mahasiswa'!B51:C147)</f>
        <v>#N/A</v>
      </c>
      <c r="S70" s="49" t="str">
        <f aca="false">IFERROR(__xludf.dummyfunction("filter(U:U,V:V=Q70)"),"#N/A")</f>
        <v>#N/A</v>
      </c>
    </row>
    <row r="71" customFormat="false" ht="15" hidden="false" customHeight="false" outlineLevel="0" collapsed="false">
      <c r="A71" s="54" t="s">
        <v>389</v>
      </c>
      <c r="B71" s="54" t="s">
        <v>390</v>
      </c>
      <c r="C71" s="25" t="s">
        <v>9</v>
      </c>
      <c r="D71" s="25" t="str">
        <f aca="false">IF(E71="01102", "TI","SI")</f>
        <v>TI</v>
      </c>
      <c r="E71" s="25" t="str">
        <f aca="false">LEFT(B71,5)</f>
        <v>01102</v>
      </c>
      <c r="F71" s="25" t="str">
        <f aca="false">LEFT(B71,7)</f>
        <v>0110220</v>
      </c>
      <c r="G71" s="25" t="str">
        <f aca="false">RIGHT(F71,2)</f>
        <v>20</v>
      </c>
      <c r="H71" s="25" t="str">
        <f aca="false">CONCATENATE(20,G71)</f>
        <v>2020</v>
      </c>
      <c r="I71" s="55" t="str">
        <f aca="false">SUBSTITUTE(J71,",",".")</f>
        <v>3.99</v>
      </c>
      <c r="J71" s="59" t="s">
        <v>298</v>
      </c>
      <c r="K71" s="25" t="s">
        <v>266</v>
      </c>
      <c r="L71" s="59" t="s">
        <v>305</v>
      </c>
      <c r="M71" s="56" t="str">
        <f aca="false">CONCATENATE("Kota ",L71)</f>
        <v>Kota Bandung</v>
      </c>
      <c r="N71" s="49" t="str">
        <f aca="false">TRIM(M71)</f>
        <v>Kota Bandung</v>
      </c>
      <c r="O71" s="58" t="s">
        <v>137</v>
      </c>
      <c r="P71" s="49" t="str">
        <f aca="false">SUBSTITUTE(O71,"Dki jakarta","DKI Jakarta")</f>
        <v>Jawa Barat</v>
      </c>
      <c r="Q71" s="49" t="str">
        <f aca="false">TRIM(P71)</f>
        <v>Jawa Barat</v>
      </c>
      <c r="R71" s="17" t="e">
        <f aca="false">LOOKUP(M71,Dashboard!K63:L100)</f>
        <v>#REF!</v>
      </c>
      <c r="S71" s="49" t="n">
        <f aca="false">IFERROR(__xludf.dummyfunction("filter(U:U,V:V=Q71)"),12)</f>
        <v>12</v>
      </c>
    </row>
    <row r="72" customFormat="false" ht="15" hidden="false" customHeight="false" outlineLevel="0" collapsed="false">
      <c r="A72" s="54" t="s">
        <v>391</v>
      </c>
      <c r="B72" s="54" t="s">
        <v>392</v>
      </c>
      <c r="C72" s="25" t="s">
        <v>18</v>
      </c>
      <c r="D72" s="25" t="str">
        <f aca="false">IF(E72="01102", "TI","SI")</f>
        <v>TI</v>
      </c>
      <c r="E72" s="25" t="str">
        <f aca="false">LEFT(B72,5)</f>
        <v>01102</v>
      </c>
      <c r="F72" s="25" t="str">
        <f aca="false">LEFT(B72,7)</f>
        <v>0110220</v>
      </c>
      <c r="G72" s="25" t="str">
        <f aca="false">RIGHT(F72,2)</f>
        <v>20</v>
      </c>
      <c r="H72" s="25" t="str">
        <f aca="false">CONCATENATE(20,G72)</f>
        <v>2020</v>
      </c>
      <c r="I72" s="55" t="str">
        <f aca="false">SUBSTITUTE(J72,",",".")</f>
        <v>3.86</v>
      </c>
      <c r="J72" s="59" t="s">
        <v>278</v>
      </c>
      <c r="K72" s="25" t="s">
        <v>266</v>
      </c>
      <c r="L72" s="59" t="s">
        <v>393</v>
      </c>
      <c r="M72" s="56" t="str">
        <f aca="false">CONCATENATE("Kabupaten ",L72)</f>
        <v>Kabupaten Sukoharjo</v>
      </c>
      <c r="N72" s="49" t="str">
        <f aca="false">TRIM(M72)</f>
        <v>Kabupaten Sukoharjo</v>
      </c>
      <c r="O72" s="58" t="s">
        <v>147</v>
      </c>
      <c r="P72" s="49" t="str">
        <f aca="false">SUBSTITUTE(O72,"Dki jakarta","DKI Jakarta")</f>
        <v>Jawa Tengah</v>
      </c>
      <c r="Q72" s="49" t="str">
        <f aca="false">TRIM(P72)</f>
        <v>Jawa Tengah</v>
      </c>
      <c r="R72" s="17" t="e">
        <f aca="false">LOOKUP(M72,Dashboard!K54:L100)</f>
        <v>#REF!</v>
      </c>
      <c r="S72" s="49" t="str">
        <f aca="false">IFERROR(__xludf.dummyfunction("filter(U:U,V:V=Q72)"),"#N/A")</f>
        <v>#N/A</v>
      </c>
    </row>
    <row r="73" customFormat="false" ht="15" hidden="false" customHeight="false" outlineLevel="0" collapsed="false">
      <c r="A73" s="54" t="s">
        <v>394</v>
      </c>
      <c r="B73" s="54" t="s">
        <v>395</v>
      </c>
      <c r="C73" s="25" t="s">
        <v>9</v>
      </c>
      <c r="D73" s="25" t="str">
        <f aca="false">IF(E73="01102", "TI","SI")</f>
        <v>SI</v>
      </c>
      <c r="E73" s="25" t="str">
        <f aca="false">LEFT(B73,5)</f>
        <v>01101</v>
      </c>
      <c r="F73" s="25" t="str">
        <f aca="false">LEFT(B73,7)</f>
        <v>0110120</v>
      </c>
      <c r="G73" s="25" t="str">
        <f aca="false">RIGHT(F73,2)</f>
        <v>20</v>
      </c>
      <c r="H73" s="25" t="str">
        <f aca="false">CONCATENATE(20,G73)</f>
        <v>2020</v>
      </c>
      <c r="I73" s="55" t="str">
        <f aca="false">SUBSTITUTE(J73,",",".")</f>
        <v>3.87</v>
      </c>
      <c r="J73" s="59" t="s">
        <v>280</v>
      </c>
      <c r="K73" s="25" t="s">
        <v>266</v>
      </c>
      <c r="L73" s="59" t="s">
        <v>375</v>
      </c>
      <c r="M73" s="56" t="str">
        <f aca="false">CONCATENATE("Kabupaten ",L73)</f>
        <v>Kabupaten Bogor</v>
      </c>
      <c r="N73" s="49" t="str">
        <f aca="false">TRIM(M73)</f>
        <v>Kabupaten Bogor</v>
      </c>
      <c r="O73" s="58" t="s">
        <v>137</v>
      </c>
      <c r="P73" s="49" t="str">
        <f aca="false">SUBSTITUTE(O73,"Dki jakarta","DKI Jakarta")</f>
        <v>Jawa Barat</v>
      </c>
      <c r="Q73" s="49" t="str">
        <f aca="false">TRIM(P73)</f>
        <v>Jawa Barat</v>
      </c>
      <c r="R73" s="17" t="e">
        <f aca="false">LOOKUP(M73,'Dashboard Rekap Mahasiswa'!B44:C81)</f>
        <v>#N/A</v>
      </c>
      <c r="S73" s="49" t="n">
        <f aca="false">IFERROR(__xludf.dummyfunction("filter(U:U,V:V=Q73)"),12)</f>
        <v>12</v>
      </c>
    </row>
    <row r="74" customFormat="false" ht="15" hidden="false" customHeight="false" outlineLevel="0" collapsed="false">
      <c r="A74" s="54" t="s">
        <v>396</v>
      </c>
      <c r="B74" s="54" t="s">
        <v>397</v>
      </c>
      <c r="C74" s="25" t="s">
        <v>18</v>
      </c>
      <c r="D74" s="25" t="str">
        <f aca="false">IF(E74="01102", "TI","SI")</f>
        <v>SI</v>
      </c>
      <c r="E74" s="25" t="str">
        <f aca="false">LEFT(B74,5)</f>
        <v>01101</v>
      </c>
      <c r="F74" s="25" t="str">
        <f aca="false">LEFT(B74,7)</f>
        <v>0110120</v>
      </c>
      <c r="G74" s="25" t="str">
        <f aca="false">RIGHT(F74,2)</f>
        <v>20</v>
      </c>
      <c r="H74" s="25" t="str">
        <f aca="false">CONCATENATE(20,G74)</f>
        <v>2020</v>
      </c>
      <c r="I74" s="55" t="str">
        <f aca="false">SUBSTITUTE(J74,",",".")</f>
        <v>3.76</v>
      </c>
      <c r="J74" s="59" t="s">
        <v>290</v>
      </c>
      <c r="K74" s="25" t="s">
        <v>266</v>
      </c>
      <c r="L74" s="59" t="s">
        <v>398</v>
      </c>
      <c r="M74" s="56" t="str">
        <f aca="false">CONCATENATE("Kabupaten ",L74)</f>
        <v>Kabupaten Sragen</v>
      </c>
      <c r="N74" s="49" t="str">
        <f aca="false">TRIM(M74)</f>
        <v>Kabupaten Sragen</v>
      </c>
      <c r="O74" s="58" t="s">
        <v>147</v>
      </c>
      <c r="P74" s="49" t="str">
        <f aca="false">SUBSTITUTE(O74,"Dki jakarta","DKI Jakarta")</f>
        <v>Jawa Tengah</v>
      </c>
      <c r="Q74" s="49" t="str">
        <f aca="false">TRIM(P74)</f>
        <v>Jawa Tengah</v>
      </c>
      <c r="R74" s="17" t="e">
        <f aca="false">LOOKUP(M74,'Dashboard Rekap Mahasiswa'!B45:C82)</f>
        <v>#N/A</v>
      </c>
      <c r="S74" s="49" t="str">
        <f aca="false">IFERROR(__xludf.dummyfunction("filter(U:U,V:V=Q74)"),"#N/A")</f>
        <v>#N/A</v>
      </c>
    </row>
    <row r="75" customFormat="false" ht="15" hidden="false" customHeight="false" outlineLevel="0" collapsed="false">
      <c r="A75" s="54" t="s">
        <v>399</v>
      </c>
      <c r="B75" s="54" t="s">
        <v>400</v>
      </c>
      <c r="C75" s="25" t="s">
        <v>9</v>
      </c>
      <c r="D75" s="25" t="str">
        <f aca="false">IF(E75="01102", "TI","SI")</f>
        <v>SI</v>
      </c>
      <c r="E75" s="25" t="str">
        <f aca="false">LEFT(B75,5)</f>
        <v>01101</v>
      </c>
      <c r="F75" s="25" t="str">
        <f aca="false">LEFT(B75,7)</f>
        <v>0110120</v>
      </c>
      <c r="G75" s="25" t="str">
        <f aca="false">RIGHT(F75,2)</f>
        <v>20</v>
      </c>
      <c r="H75" s="25" t="str">
        <f aca="false">CONCATENATE(20,G75)</f>
        <v>2020</v>
      </c>
      <c r="I75" s="55" t="str">
        <f aca="false">SUBSTITUTE(J75,",",".")</f>
        <v>3.78</v>
      </c>
      <c r="J75" s="59" t="s">
        <v>306</v>
      </c>
      <c r="K75" s="25" t="s">
        <v>266</v>
      </c>
      <c r="L75" s="59" t="s">
        <v>401</v>
      </c>
      <c r="M75" s="56" t="str">
        <f aca="false">SUBSTITUTE(L75,"Kab.","Kabupaten")</f>
        <v>Kabupaten Berau</v>
      </c>
      <c r="N75" s="49" t="str">
        <f aca="false">TRIM(M75)</f>
        <v>Kabupaten Berau</v>
      </c>
      <c r="O75" s="58" t="s">
        <v>153</v>
      </c>
      <c r="P75" s="49" t="str">
        <f aca="false">SUBSTITUTE(O75,"Dki jakarta","DKI Jakarta")</f>
        <v>Kalimantan Timur</v>
      </c>
      <c r="Q75" s="49" t="str">
        <f aca="false">TRIM(P75)</f>
        <v>Kalimantan Timur</v>
      </c>
      <c r="R75" s="17" t="e">
        <f aca="false">LOOKUP(M75,'Dashboard Rekap Mahasiswa'!B46:C83)</f>
        <v>#N/A</v>
      </c>
      <c r="S75" s="49" t="str">
        <f aca="false">IFERROR(__xludf.dummyfunction("filter(U:U,V:V=Q75)"),"#N/A")</f>
        <v>#N/A</v>
      </c>
    </row>
    <row r="76" customFormat="false" ht="15" hidden="false" customHeight="false" outlineLevel="0" collapsed="false">
      <c r="A76" s="54" t="s">
        <v>402</v>
      </c>
      <c r="B76" s="54" t="s">
        <v>403</v>
      </c>
      <c r="C76" s="25" t="s">
        <v>18</v>
      </c>
      <c r="D76" s="25" t="str">
        <f aca="false">IF(E76="01102", "TI","SI")</f>
        <v>SI</v>
      </c>
      <c r="E76" s="25" t="str">
        <f aca="false">LEFT(B76,5)</f>
        <v>01101</v>
      </c>
      <c r="F76" s="25" t="str">
        <f aca="false">LEFT(B76,7)</f>
        <v>0110120</v>
      </c>
      <c r="G76" s="25" t="str">
        <f aca="false">RIGHT(F76,2)</f>
        <v>20</v>
      </c>
      <c r="H76" s="25" t="str">
        <f aca="false">CONCATENATE(20,G76)</f>
        <v>2020</v>
      </c>
      <c r="I76" s="55" t="str">
        <f aca="false">SUBSTITUTE(J76,",",".")</f>
        <v>3.79</v>
      </c>
      <c r="J76" s="59" t="s">
        <v>296</v>
      </c>
      <c r="K76" s="25" t="s">
        <v>266</v>
      </c>
      <c r="L76" s="59" t="s">
        <v>404</v>
      </c>
      <c r="M76" s="56" t="str">
        <f aca="false">CONCATENATE("Kabupaten ",L76)</f>
        <v>Kabupaten Maros</v>
      </c>
      <c r="N76" s="49" t="str">
        <f aca="false">TRIM(M76)</f>
        <v>Kabupaten Maros</v>
      </c>
      <c r="O76" s="58" t="s">
        <v>405</v>
      </c>
      <c r="P76" s="49" t="str">
        <f aca="false">SUBSTITUTE(O76,"Dki jakarta","DKI Jakarta")</f>
        <v>Sulawesi Selatan </v>
      </c>
      <c r="Q76" s="49" t="str">
        <f aca="false">TRIM(P76)</f>
        <v>Sulawesi Selatan</v>
      </c>
      <c r="R76" s="17" t="e">
        <f aca="false">LOOKUP(M76,'Dashboard Rekap Mahasiswa'!B47:C84)</f>
        <v>#N/A</v>
      </c>
      <c r="S76" s="49" t="str">
        <f aca="false">IFERROR(__xludf.dummyfunction("filter(U:U,V:V=Q76)"),"#N/A")</f>
        <v>#N/A</v>
      </c>
    </row>
    <row r="77" customFormat="false" ht="15" hidden="false" customHeight="false" outlineLevel="0" collapsed="false">
      <c r="A77" s="54" t="s">
        <v>406</v>
      </c>
      <c r="B77" s="54" t="s">
        <v>407</v>
      </c>
      <c r="C77" s="25" t="s">
        <v>18</v>
      </c>
      <c r="D77" s="25" t="str">
        <f aca="false">IF(E77="01102", "TI","SI")</f>
        <v>SI</v>
      </c>
      <c r="E77" s="25" t="str">
        <f aca="false">LEFT(B77,5)</f>
        <v>01101</v>
      </c>
      <c r="F77" s="25" t="str">
        <f aca="false">LEFT(B77,7)</f>
        <v>0110120</v>
      </c>
      <c r="G77" s="25" t="str">
        <f aca="false">RIGHT(F77,2)</f>
        <v>20</v>
      </c>
      <c r="H77" s="25" t="str">
        <f aca="false">CONCATENATE(20,G77)</f>
        <v>2020</v>
      </c>
      <c r="I77" s="55" t="str">
        <f aca="false">SUBSTITUTE(J77,",",".")</f>
        <v>3.80</v>
      </c>
      <c r="J77" s="59" t="s">
        <v>408</v>
      </c>
      <c r="K77" s="25" t="s">
        <v>266</v>
      </c>
      <c r="L77" s="59" t="s">
        <v>409</v>
      </c>
      <c r="M77" s="56" t="str">
        <f aca="false">CONCATENATE("Kota ",L77)</f>
        <v>Kota Batam</v>
      </c>
      <c r="N77" s="49" t="str">
        <f aca="false">TRIM(M77)</f>
        <v>Kota Batam</v>
      </c>
      <c r="O77" s="58" t="s">
        <v>157</v>
      </c>
      <c r="P77" s="49" t="str">
        <f aca="false">SUBSTITUTE(O77,"Dki jakarta","DKI Jakarta")</f>
        <v>Kepulauan Riau</v>
      </c>
      <c r="Q77" s="49" t="str">
        <f aca="false">TRIM(P77)</f>
        <v>Kepulauan Riau</v>
      </c>
      <c r="R77" s="17" t="e">
        <f aca="false">LOOKUP(M77,'Dashboard Rekap Mahasiswa'!B48:C85)</f>
        <v>#N/A</v>
      </c>
      <c r="S77" s="49" t="str">
        <f aca="false">IFERROR(__xludf.dummyfunction("filter(U:U,V:V=Q77)"),"#N/A")</f>
        <v>#N/A</v>
      </c>
    </row>
    <row r="78" customFormat="false" ht="15" hidden="false" customHeight="false" outlineLevel="0" collapsed="false">
      <c r="A78" s="54" t="s">
        <v>410</v>
      </c>
      <c r="B78" s="54" t="s">
        <v>411</v>
      </c>
      <c r="C78" s="25" t="s">
        <v>9</v>
      </c>
      <c r="D78" s="25" t="str">
        <f aca="false">IF(E78="01102", "TI","SI")</f>
        <v>SI</v>
      </c>
      <c r="E78" s="25" t="str">
        <f aca="false">LEFT(B78,5)</f>
        <v>01101</v>
      </c>
      <c r="F78" s="25" t="str">
        <f aca="false">LEFT(B78,7)</f>
        <v>0110120</v>
      </c>
      <c r="G78" s="25" t="str">
        <f aca="false">RIGHT(F78,2)</f>
        <v>20</v>
      </c>
      <c r="H78" s="25" t="str">
        <f aca="false">CONCATENATE(20,G78)</f>
        <v>2020</v>
      </c>
      <c r="I78" s="55" t="str">
        <f aca="false">SUBSTITUTE(J78,",",".")</f>
        <v>3.90</v>
      </c>
      <c r="J78" s="59" t="s">
        <v>275</v>
      </c>
      <c r="K78" s="25" t="s">
        <v>266</v>
      </c>
      <c r="L78" s="59" t="s">
        <v>398</v>
      </c>
      <c r="M78" s="56" t="str">
        <f aca="false">CONCATENATE("Kabupaten ",L78)</f>
        <v>Kabupaten Sragen</v>
      </c>
      <c r="N78" s="49" t="str">
        <f aca="false">TRIM(M78)</f>
        <v>Kabupaten Sragen</v>
      </c>
      <c r="O78" s="58" t="s">
        <v>147</v>
      </c>
      <c r="P78" s="49" t="str">
        <f aca="false">SUBSTITUTE(O78,"Dki jakarta","DKI Jakarta")</f>
        <v>Jawa Tengah</v>
      </c>
      <c r="Q78" s="49" t="str">
        <f aca="false">TRIM(P78)</f>
        <v>Jawa Tengah</v>
      </c>
      <c r="R78" s="17" t="e">
        <f aca="false">LOOKUP(M78,'Dashboard Rekap Mahasiswa'!B49:C86)</f>
        <v>#N/A</v>
      </c>
      <c r="S78" s="49" t="str">
        <f aca="false">IFERROR(__xludf.dummyfunction("filter(U:U,V:V=Q78)"),"#N/A")</f>
        <v>#N/A</v>
      </c>
    </row>
    <row r="79" customFormat="false" ht="15" hidden="false" customHeight="false" outlineLevel="0" collapsed="false">
      <c r="A79" s="54" t="s">
        <v>412</v>
      </c>
      <c r="B79" s="54" t="s">
        <v>413</v>
      </c>
      <c r="C79" s="25" t="s">
        <v>18</v>
      </c>
      <c r="D79" s="25" t="str">
        <f aca="false">IF(E79="01102", "TI","SI")</f>
        <v>SI</v>
      </c>
      <c r="E79" s="25" t="str">
        <f aca="false">LEFT(B79,5)</f>
        <v>01101</v>
      </c>
      <c r="F79" s="25" t="str">
        <f aca="false">LEFT(B79,7)</f>
        <v>0110120</v>
      </c>
      <c r="G79" s="25" t="str">
        <f aca="false">RIGHT(F79,2)</f>
        <v>20</v>
      </c>
      <c r="H79" s="25" t="str">
        <f aca="false">CONCATENATE(20,G79)</f>
        <v>2020</v>
      </c>
      <c r="I79" s="55" t="str">
        <f aca="false">SUBSTITUTE(J79,",",".")</f>
        <v>3.83</v>
      </c>
      <c r="J79" s="59" t="s">
        <v>284</v>
      </c>
      <c r="K79" s="25" t="s">
        <v>266</v>
      </c>
      <c r="L79" s="59" t="s">
        <v>414</v>
      </c>
      <c r="M79" s="56" t="str">
        <f aca="false">CONCATENATE("Kota ",L79)</f>
        <v>Kota Malang </v>
      </c>
      <c r="N79" s="49" t="str">
        <f aca="false">TRIM(M79)</f>
        <v>Kota Malang</v>
      </c>
      <c r="O79" s="58" t="s">
        <v>329</v>
      </c>
      <c r="P79" s="49" t="str">
        <f aca="false">SUBSTITUTE(O79,"Dki jakarta","DKI Jakarta")</f>
        <v>Jawa Timur </v>
      </c>
      <c r="Q79" s="49" t="str">
        <f aca="false">TRIM(P79)</f>
        <v>Jawa Timur</v>
      </c>
      <c r="R79" s="17" t="e">
        <f aca="false">LOOKUP(N79,'Dashboard Rekap Mahasiswa'!B60:C156)</f>
        <v>#N/A</v>
      </c>
      <c r="S79" s="49" t="str">
        <f aca="false">IFERROR(__xludf.dummyfunction("filter(U:U,V:V=Q79)"),"#N/A")</f>
        <v>#N/A</v>
      </c>
    </row>
    <row r="80" customFormat="false" ht="15" hidden="false" customHeight="false" outlineLevel="0" collapsed="false">
      <c r="A80" s="54" t="s">
        <v>415</v>
      </c>
      <c r="B80" s="54" t="s">
        <v>416</v>
      </c>
      <c r="C80" s="25" t="s">
        <v>18</v>
      </c>
      <c r="D80" s="25" t="str">
        <f aca="false">IF(E80="01102", "TI","SI")</f>
        <v>SI</v>
      </c>
      <c r="E80" s="25" t="str">
        <f aca="false">LEFT(B80,5)</f>
        <v>01101</v>
      </c>
      <c r="F80" s="25" t="str">
        <f aca="false">LEFT(B80,7)</f>
        <v>0110120</v>
      </c>
      <c r="G80" s="25" t="str">
        <f aca="false">RIGHT(F80,2)</f>
        <v>20</v>
      </c>
      <c r="H80" s="25" t="str">
        <f aca="false">CONCATENATE(20,G80)</f>
        <v>2020</v>
      </c>
      <c r="I80" s="55" t="str">
        <f aca="false">SUBSTITUTE(J80,",",".")</f>
        <v>3.99</v>
      </c>
      <c r="J80" s="59" t="s">
        <v>298</v>
      </c>
      <c r="K80" s="25" t="s">
        <v>266</v>
      </c>
      <c r="L80" s="59" t="s">
        <v>327</v>
      </c>
      <c r="M80" s="56" t="str">
        <f aca="false">CONCATENATE("Kota ",L80)</f>
        <v>Kota Ngawi</v>
      </c>
      <c r="N80" s="49" t="str">
        <f aca="false">TRIM(M80)</f>
        <v>Kota Ngawi</v>
      </c>
      <c r="O80" s="58" t="s">
        <v>139</v>
      </c>
      <c r="P80" s="49" t="str">
        <f aca="false">SUBSTITUTE(O80,"Dki jakarta","DKI Jakarta")</f>
        <v>Jawa Timur</v>
      </c>
      <c r="Q80" s="49" t="str">
        <f aca="false">TRIM(P80)</f>
        <v>Jawa Timur</v>
      </c>
      <c r="R80" s="17" t="e">
        <f aca="false">LOOKUP(N80,'Dashboard Rekap Mahasiswa'!B61:C157)</f>
        <v>#N/A</v>
      </c>
      <c r="S80" s="49" t="str">
        <f aca="false">IFERROR(__xludf.dummyfunction("filter(U:U,V:V=Q80)"),"#N/A")</f>
        <v>#N/A</v>
      </c>
    </row>
    <row r="81" customFormat="false" ht="15" hidden="false" customHeight="false" outlineLevel="0" collapsed="false">
      <c r="A81" s="54" t="s">
        <v>417</v>
      </c>
      <c r="B81" s="54" t="s">
        <v>418</v>
      </c>
      <c r="C81" s="25" t="s">
        <v>9</v>
      </c>
      <c r="D81" s="25" t="str">
        <f aca="false">IF(E81="01102", "TI","SI")</f>
        <v>SI</v>
      </c>
      <c r="E81" s="25" t="str">
        <f aca="false">LEFT(B81,5)</f>
        <v>01101</v>
      </c>
      <c r="F81" s="25" t="str">
        <f aca="false">LEFT(B81,7)</f>
        <v>0110120</v>
      </c>
      <c r="G81" s="25" t="str">
        <f aca="false">RIGHT(F81,2)</f>
        <v>20</v>
      </c>
      <c r="H81" s="25" t="str">
        <f aca="false">CONCATENATE(20,G81)</f>
        <v>2020</v>
      </c>
      <c r="I81" s="55" t="str">
        <f aca="false">SUBSTITUTE(J81,",",".")</f>
        <v>3.86</v>
      </c>
      <c r="J81" s="59" t="s">
        <v>278</v>
      </c>
      <c r="K81" s="25" t="s">
        <v>266</v>
      </c>
      <c r="L81" s="59" t="s">
        <v>291</v>
      </c>
      <c r="M81" s="56" t="str">
        <f aca="false">CONCATENATE("Kabupaten ",L81)</f>
        <v>Kabupaten Karawang</v>
      </c>
      <c r="N81" s="49" t="str">
        <f aca="false">TRIM(M81)</f>
        <v>Kabupaten Karawang</v>
      </c>
      <c r="O81" s="58" t="s">
        <v>137</v>
      </c>
      <c r="P81" s="49" t="str">
        <f aca="false">SUBSTITUTE(O81,"Dki jakarta","DKI Jakarta")</f>
        <v>Jawa Barat</v>
      </c>
      <c r="Q81" s="49" t="str">
        <f aca="false">TRIM(P81)</f>
        <v>Jawa Barat</v>
      </c>
      <c r="R81" s="17" t="e">
        <f aca="false">LOOKUP(N81,'Dashboard Rekap Mahasiswa'!B62:C158)</f>
        <v>#N/A</v>
      </c>
      <c r="S81" s="49" t="n">
        <f aca="false">IFERROR(__xludf.dummyfunction("filter(U:U,V:V=Q81)"),12)</f>
        <v>12</v>
      </c>
    </row>
    <row r="82" customFormat="false" ht="15" hidden="false" customHeight="false" outlineLevel="0" collapsed="false">
      <c r="A82" s="54" t="s">
        <v>419</v>
      </c>
      <c r="B82" s="54" t="s">
        <v>420</v>
      </c>
      <c r="C82" s="25" t="s">
        <v>18</v>
      </c>
      <c r="D82" s="25" t="str">
        <f aca="false">IF(E82="01102", "TI","SI")</f>
        <v>SI</v>
      </c>
      <c r="E82" s="25" t="str">
        <f aca="false">LEFT(B82,5)</f>
        <v>01101</v>
      </c>
      <c r="F82" s="25" t="str">
        <f aca="false">LEFT(B82,7)</f>
        <v>0110120</v>
      </c>
      <c r="G82" s="25" t="str">
        <f aca="false">RIGHT(F82,2)</f>
        <v>20</v>
      </c>
      <c r="H82" s="25" t="str">
        <f aca="false">CONCATENATE(20,G82)</f>
        <v>2020</v>
      </c>
      <c r="I82" s="55" t="str">
        <f aca="false">SUBSTITUTE(J82,",",".")</f>
        <v>3.66</v>
      </c>
      <c r="J82" s="59" t="s">
        <v>302</v>
      </c>
      <c r="K82" s="25" t="s">
        <v>266</v>
      </c>
      <c r="L82" s="59" t="s">
        <v>421</v>
      </c>
      <c r="M82" s="56" t="str">
        <f aca="false">CONCATENATE("Kabupaten ",L82)</f>
        <v>Kabupaten Bulungan</v>
      </c>
      <c r="N82" s="49" t="str">
        <f aca="false">TRIM(M82)</f>
        <v>Kabupaten Bulungan</v>
      </c>
      <c r="O82" s="58" t="s">
        <v>161</v>
      </c>
      <c r="P82" s="49" t="str">
        <f aca="false">SUBSTITUTE(O82,"Dki jakarta","DKI Jakarta")</f>
        <v>Kalimantan Utara</v>
      </c>
      <c r="Q82" s="49" t="str">
        <f aca="false">TRIM(P82)</f>
        <v>Kalimantan Utara</v>
      </c>
      <c r="R82" s="17" t="e">
        <f aca="false">LOOKUP(N82,'Dashboard Rekap Mahasiswa'!B63:C159)</f>
        <v>#N/A</v>
      </c>
      <c r="S82" s="49" t="str">
        <f aca="false">IFERROR(__xludf.dummyfunction("filter(U:U,V:V=Q82)"),"#N/A")</f>
        <v>#N/A</v>
      </c>
    </row>
    <row r="83" customFormat="false" ht="15" hidden="false" customHeight="false" outlineLevel="0" collapsed="false">
      <c r="A83" s="54" t="s">
        <v>422</v>
      </c>
      <c r="B83" s="54" t="s">
        <v>423</v>
      </c>
      <c r="C83" s="25" t="s">
        <v>18</v>
      </c>
      <c r="D83" s="25" t="str">
        <f aca="false">IF(E83="01102", "TI","SI")</f>
        <v>SI</v>
      </c>
      <c r="E83" s="25" t="str">
        <f aca="false">LEFT(B83,5)</f>
        <v>01101</v>
      </c>
      <c r="F83" s="25" t="str">
        <f aca="false">LEFT(B83,7)</f>
        <v>0110120</v>
      </c>
      <c r="G83" s="25" t="str">
        <f aca="false">RIGHT(F83,2)</f>
        <v>20</v>
      </c>
      <c r="H83" s="25" t="str">
        <f aca="false">CONCATENATE(20,G83)</f>
        <v>2020</v>
      </c>
      <c r="I83" s="55" t="str">
        <f aca="false">SUBSTITUTE(J83,",",".")</f>
        <v>3.76</v>
      </c>
      <c r="J83" s="59" t="s">
        <v>290</v>
      </c>
      <c r="K83" s="25" t="s">
        <v>266</v>
      </c>
      <c r="L83" s="59" t="s">
        <v>424</v>
      </c>
      <c r="M83" s="56" t="str">
        <f aca="false">CONCATENATE("Kabupaten ",L83)</f>
        <v>Kabupaten Kutai Kartanegara </v>
      </c>
      <c r="N83" s="49" t="str">
        <f aca="false">TRIM(M83)</f>
        <v>Kabupaten Kutai Kartanegara</v>
      </c>
      <c r="O83" s="58" t="s">
        <v>425</v>
      </c>
      <c r="P83" s="49" t="str">
        <f aca="false">SUBSTITUTE(O83,"Dki jakarta","DKI Jakarta")</f>
        <v>Kalimantan Timur </v>
      </c>
      <c r="Q83" s="49" t="str">
        <f aca="false">TRIM(P83)</f>
        <v>Kalimantan Timur</v>
      </c>
      <c r="R83" s="17" t="e">
        <f aca="false">LOOKUP(N83,'Dashboard Rekap Mahasiswa'!B64:C160)</f>
        <v>#N/A</v>
      </c>
      <c r="S83" s="49" t="str">
        <f aca="false">IFERROR(__xludf.dummyfunction("filter(U:U,V:V=Q83)"),"#N/A")</f>
        <v>#N/A</v>
      </c>
    </row>
    <row r="84" customFormat="false" ht="15" hidden="false" customHeight="false" outlineLevel="0" collapsed="false">
      <c r="A84" s="54" t="s">
        <v>426</v>
      </c>
      <c r="B84" s="54" t="s">
        <v>427</v>
      </c>
      <c r="C84" s="25" t="s">
        <v>18</v>
      </c>
      <c r="D84" s="25" t="str">
        <f aca="false">IF(E84="01102", "TI","SI")</f>
        <v>SI</v>
      </c>
      <c r="E84" s="25" t="str">
        <f aca="false">LEFT(B84,5)</f>
        <v>01101</v>
      </c>
      <c r="F84" s="25" t="str">
        <f aca="false">LEFT(B84,7)</f>
        <v>0110120</v>
      </c>
      <c r="G84" s="25" t="str">
        <f aca="false">RIGHT(F84,2)</f>
        <v>20</v>
      </c>
      <c r="H84" s="25" t="str">
        <f aca="false">CONCATENATE(20,G84)</f>
        <v>2020</v>
      </c>
      <c r="I84" s="55" t="str">
        <f aca="false">SUBSTITUTE(J84,",",".")</f>
        <v>3.51</v>
      </c>
      <c r="J84" s="59" t="s">
        <v>265</v>
      </c>
      <c r="K84" s="25" t="s">
        <v>266</v>
      </c>
      <c r="L84" s="59" t="s">
        <v>428</v>
      </c>
      <c r="M84" s="56" t="str">
        <f aca="false">CONCATENATE("Kota ",L84)</f>
        <v>Kota Tangerang Selatan </v>
      </c>
      <c r="N84" s="49" t="str">
        <f aca="false">TRIM(M84)</f>
        <v>Kota Tangerang Selatan</v>
      </c>
      <c r="O84" s="58" t="s">
        <v>145</v>
      </c>
      <c r="P84" s="49" t="s">
        <v>145</v>
      </c>
      <c r="Q84" s="49" t="str">
        <f aca="false">TRIM(P84)</f>
        <v>Banten</v>
      </c>
      <c r="R84" s="17" t="e">
        <f aca="false">LOOKUP(N84,'Dashboard Rekap Mahasiswa'!B65:C161)</f>
        <v>#N/A</v>
      </c>
      <c r="S84" s="49" t="str">
        <f aca="false">IFERROR(__xludf.dummyfunction("filter(U:U,V:V=Q84)"),"#N/A")</f>
        <v>#N/A</v>
      </c>
    </row>
    <row r="85" customFormat="false" ht="15" hidden="false" customHeight="false" outlineLevel="0" collapsed="false">
      <c r="A85" s="54" t="s">
        <v>429</v>
      </c>
      <c r="B85" s="54" t="s">
        <v>430</v>
      </c>
      <c r="C85" s="25" t="s">
        <v>18</v>
      </c>
      <c r="D85" s="25" t="str">
        <f aca="false">IF(E85="01102", "TI","SI")</f>
        <v>SI</v>
      </c>
      <c r="E85" s="25" t="str">
        <f aca="false">LEFT(B85,5)</f>
        <v>01101</v>
      </c>
      <c r="F85" s="25" t="str">
        <f aca="false">LEFT(B85,7)</f>
        <v>0110120</v>
      </c>
      <c r="G85" s="25" t="str">
        <f aca="false">RIGHT(F85,2)</f>
        <v>20</v>
      </c>
      <c r="H85" s="25" t="str">
        <f aca="false">CONCATENATE(20,G85)</f>
        <v>2020</v>
      </c>
      <c r="I85" s="55" t="str">
        <f aca="false">SUBSTITUTE(J85,",",".")</f>
        <v>3.67</v>
      </c>
      <c r="J85" s="59" t="s">
        <v>269</v>
      </c>
      <c r="K85" s="25" t="s">
        <v>266</v>
      </c>
      <c r="L85" s="59" t="s">
        <v>288</v>
      </c>
      <c r="M85" s="56" t="str">
        <f aca="false">CONCATENATE("Kota ",L85)</f>
        <v>Kota Jakarta Selatan</v>
      </c>
      <c r="N85" s="49" t="str">
        <f aca="false">TRIM(M85)</f>
        <v>Kota Jakarta Selatan</v>
      </c>
      <c r="O85" s="58" t="s">
        <v>135</v>
      </c>
      <c r="P85" s="49" t="str">
        <f aca="false">SUBSTITUTE(O85,"Dki jakarta","DKI Jakarta")</f>
        <v>DKI Jakarta</v>
      </c>
      <c r="Q85" s="49" t="str">
        <f aca="false">TRIM(P85)</f>
        <v>DKI Jakarta</v>
      </c>
      <c r="R85" s="17" t="e">
        <f aca="false">LOOKUP(N85,'Dashboard Rekap Mahasiswa'!B66:C162)</f>
        <v>#N/A</v>
      </c>
      <c r="S85" s="49" t="n">
        <f aca="false">IFERROR(__xludf.dummyfunction("filter(U:U,V:V=Q85)"),11)</f>
        <v>11</v>
      </c>
    </row>
    <row r="86" customFormat="false" ht="15" hidden="false" customHeight="false" outlineLevel="0" collapsed="false">
      <c r="A86" s="54" t="s">
        <v>431</v>
      </c>
      <c r="B86" s="54" t="s">
        <v>432</v>
      </c>
      <c r="C86" s="25" t="s">
        <v>9</v>
      </c>
      <c r="D86" s="25" t="str">
        <f aca="false">IF(E86="01102", "TI","SI")</f>
        <v>SI</v>
      </c>
      <c r="E86" s="25" t="str">
        <f aca="false">LEFT(B86,5)</f>
        <v>01101</v>
      </c>
      <c r="F86" s="25" t="str">
        <f aca="false">LEFT(B86,7)</f>
        <v>0110120</v>
      </c>
      <c r="G86" s="25" t="str">
        <f aca="false">RIGHT(F86,2)</f>
        <v>20</v>
      </c>
      <c r="H86" s="25" t="str">
        <f aca="false">CONCATENATE(20,G86)</f>
        <v>2020</v>
      </c>
      <c r="I86" s="55" t="str">
        <f aca="false">SUBSTITUTE(J86,",",".")</f>
        <v>3.89</v>
      </c>
      <c r="J86" s="59" t="s">
        <v>272</v>
      </c>
      <c r="K86" s="25" t="s">
        <v>266</v>
      </c>
      <c r="L86" s="59" t="s">
        <v>317</v>
      </c>
      <c r="M86" s="56" t="str">
        <f aca="false">CONCATENATE("Kota ",L86)</f>
        <v>Kota Palembang</v>
      </c>
      <c r="N86" s="49" t="str">
        <f aca="false">TRIM(M86)</f>
        <v>Kota Palembang</v>
      </c>
      <c r="O86" s="58" t="s">
        <v>149</v>
      </c>
      <c r="P86" s="49" t="str">
        <f aca="false">SUBSTITUTE(O86,"Dki jakarta","DKI Jakarta")</f>
        <v>Sumatera Selatan</v>
      </c>
      <c r="Q86" s="49" t="str">
        <f aca="false">TRIM(P86)</f>
        <v>Sumatera Selatan</v>
      </c>
      <c r="R86" s="17" t="e">
        <f aca="false">LOOKUP(N86,'Dashboard Rekap Mahasiswa'!B67:C163)</f>
        <v>#N/A</v>
      </c>
      <c r="S86" s="49" t="str">
        <f aca="false">IFERROR(__xludf.dummyfunction("filter(U:U,V:V=Q86)"),"#N/A")</f>
        <v>#N/A</v>
      </c>
    </row>
    <row r="87" customFormat="false" ht="15" hidden="false" customHeight="false" outlineLevel="0" collapsed="false">
      <c r="A87" s="54" t="s">
        <v>433</v>
      </c>
      <c r="B87" s="54" t="s">
        <v>434</v>
      </c>
      <c r="C87" s="25" t="s">
        <v>18</v>
      </c>
      <c r="D87" s="25" t="str">
        <f aca="false">IF(E87="01102", "TI","SI")</f>
        <v>SI</v>
      </c>
      <c r="E87" s="25" t="str">
        <f aca="false">LEFT(B87,5)</f>
        <v>01101</v>
      </c>
      <c r="F87" s="25" t="str">
        <f aca="false">LEFT(B87,7)</f>
        <v>0110120</v>
      </c>
      <c r="G87" s="25" t="str">
        <f aca="false">RIGHT(F87,2)</f>
        <v>20</v>
      </c>
      <c r="H87" s="25" t="str">
        <f aca="false">CONCATENATE(20,G87)</f>
        <v>2020</v>
      </c>
      <c r="I87" s="55" t="str">
        <f aca="false">SUBSTITUTE(J87,",",".")</f>
        <v>3.90</v>
      </c>
      <c r="J87" s="59" t="s">
        <v>275</v>
      </c>
      <c r="K87" s="25" t="s">
        <v>266</v>
      </c>
      <c r="L87" s="59" t="s">
        <v>435</v>
      </c>
      <c r="M87" s="56" t="str">
        <f aca="false">CONCATENATE("Kabupaten ",L87)</f>
        <v>Kabupaten Bogor </v>
      </c>
      <c r="N87" s="49" t="str">
        <f aca="false">TRIM(M87)</f>
        <v>Kabupaten Bogor</v>
      </c>
      <c r="O87" s="58" t="s">
        <v>271</v>
      </c>
      <c r="P87" s="49" t="str">
        <f aca="false">SUBSTITUTE(O87,"barat","Barat")</f>
        <v>Jawa Barat </v>
      </c>
      <c r="Q87" s="49" t="str">
        <f aca="false">TRIM(P87)</f>
        <v>Jawa Barat</v>
      </c>
      <c r="R87" s="17" t="e">
        <f aca="false">LOOKUP(N87,'Dashboard Rekap Mahasiswa'!B68:C164)</f>
        <v>#N/A</v>
      </c>
      <c r="S87" s="49" t="n">
        <f aca="false">IFERROR(__xludf.dummyfunction("filter(U:U,V:V=Q87)"),12)</f>
        <v>12</v>
      </c>
    </row>
    <row r="88" customFormat="false" ht="15" hidden="false" customHeight="false" outlineLevel="0" collapsed="false">
      <c r="A88" s="54" t="s">
        <v>436</v>
      </c>
      <c r="B88" s="54" t="s">
        <v>437</v>
      </c>
      <c r="C88" s="25" t="s">
        <v>9</v>
      </c>
      <c r="D88" s="25" t="str">
        <f aca="false">IF(E88="01102", "TI","SI")</f>
        <v>SI</v>
      </c>
      <c r="E88" s="25" t="str">
        <f aca="false">LEFT(B88,5)</f>
        <v>01101</v>
      </c>
      <c r="F88" s="25" t="str">
        <f aca="false">LEFT(B88,7)</f>
        <v>0110120</v>
      </c>
      <c r="G88" s="25" t="str">
        <f aca="false">RIGHT(F88,2)</f>
        <v>20</v>
      </c>
      <c r="H88" s="25" t="str">
        <f aca="false">CONCATENATE(20,G88)</f>
        <v>2020</v>
      </c>
      <c r="I88" s="55" t="str">
        <f aca="false">SUBSTITUTE(J88,",",".")</f>
        <v>3.91</v>
      </c>
      <c r="J88" s="59" t="s">
        <v>316</v>
      </c>
      <c r="K88" s="25" t="s">
        <v>266</v>
      </c>
      <c r="L88" s="59" t="s">
        <v>438</v>
      </c>
      <c r="M88" s="56" t="str">
        <f aca="false">CONCATENATE("Kabupaten ",L88)</f>
        <v>Kabupaten Tasikmalaya</v>
      </c>
      <c r="N88" s="49" t="str">
        <f aca="false">TRIM(M88)</f>
        <v>Kabupaten Tasikmalaya</v>
      </c>
      <c r="O88" s="58" t="s">
        <v>282</v>
      </c>
      <c r="P88" s="49" t="str">
        <f aca="false">SUBSTITUTE(O88,"barat","Barat")</f>
        <v>Jawa Barat</v>
      </c>
      <c r="Q88" s="49" t="str">
        <f aca="false">TRIM(P88)</f>
        <v>Jawa Barat</v>
      </c>
      <c r="R88" s="17" t="e">
        <f aca="false">LOOKUP(N88,'Dashboard Rekap Mahasiswa'!B69:C165)</f>
        <v>#N/A</v>
      </c>
      <c r="S88" s="49" t="n">
        <f aca="false">IFERROR(__xludf.dummyfunction("filter(U:U,V:V=Q88)"),12)</f>
        <v>12</v>
      </c>
    </row>
    <row r="89" customFormat="false" ht="15" hidden="false" customHeight="false" outlineLevel="0" collapsed="false">
      <c r="A89" s="54" t="s">
        <v>439</v>
      </c>
      <c r="B89" s="54" t="s">
        <v>440</v>
      </c>
      <c r="C89" s="25" t="s">
        <v>9</v>
      </c>
      <c r="D89" s="25" t="str">
        <f aca="false">IF(E89="01102", "TI","SI")</f>
        <v>SI</v>
      </c>
      <c r="E89" s="25" t="str">
        <f aca="false">LEFT(B89,5)</f>
        <v>01101</v>
      </c>
      <c r="F89" s="25" t="str">
        <f aca="false">LEFT(B89,7)</f>
        <v>0110120</v>
      </c>
      <c r="G89" s="25" t="str">
        <f aca="false">RIGHT(F89,2)</f>
        <v>20</v>
      </c>
      <c r="H89" s="25" t="str">
        <f aca="false">CONCATENATE(20,G89)</f>
        <v>2020</v>
      </c>
      <c r="I89" s="55" t="str">
        <f aca="false">SUBSTITUTE(J89,",",".")</f>
        <v>3.92</v>
      </c>
      <c r="J89" s="59" t="s">
        <v>318</v>
      </c>
      <c r="K89" s="25" t="s">
        <v>266</v>
      </c>
      <c r="L89" s="59" t="s">
        <v>441</v>
      </c>
      <c r="M89" s="56" t="str">
        <f aca="false">CONCATENATE("Kota ",L89)</f>
        <v>Kota Tangerang Selatan</v>
      </c>
      <c r="N89" s="49" t="str">
        <f aca="false">TRIM(M89)</f>
        <v>Kota Tangerang Selatan</v>
      </c>
      <c r="O89" s="58" t="s">
        <v>145</v>
      </c>
      <c r="P89" s="49" t="s">
        <v>145</v>
      </c>
      <c r="Q89" s="49" t="str">
        <f aca="false">TRIM(P89)</f>
        <v>Banten</v>
      </c>
      <c r="R89" s="17" t="e">
        <f aca="false">LOOKUP(N89,'Dashboard Rekap Mahasiswa'!B70:C166)</f>
        <v>#N/A</v>
      </c>
      <c r="S89" s="49" t="str">
        <f aca="false">IFERROR(__xludf.dummyfunction("filter(U:U,V:V=Q89)"),"#N/A")</f>
        <v>#N/A</v>
      </c>
    </row>
    <row r="90" customFormat="false" ht="15" hidden="false" customHeight="false" outlineLevel="0" collapsed="false">
      <c r="A90" s="54" t="s">
        <v>442</v>
      </c>
      <c r="B90" s="54" t="s">
        <v>443</v>
      </c>
      <c r="C90" s="25" t="s">
        <v>9</v>
      </c>
      <c r="D90" s="25" t="str">
        <f aca="false">IF(E90="01102", "TI","SI")</f>
        <v>SI</v>
      </c>
      <c r="E90" s="25" t="str">
        <f aca="false">LEFT(B90,5)</f>
        <v>01101</v>
      </c>
      <c r="F90" s="25" t="str">
        <f aca="false">LEFT(B90,7)</f>
        <v>0110120</v>
      </c>
      <c r="G90" s="25" t="str">
        <f aca="false">RIGHT(F90,2)</f>
        <v>20</v>
      </c>
      <c r="H90" s="25" t="str">
        <f aca="false">CONCATENATE(20,G90)</f>
        <v>2020</v>
      </c>
      <c r="I90" s="55" t="str">
        <f aca="false">SUBSTITUTE(J90,",",".")</f>
        <v>3.93</v>
      </c>
      <c r="J90" s="59" t="s">
        <v>321</v>
      </c>
      <c r="K90" s="25" t="s">
        <v>266</v>
      </c>
      <c r="L90" s="59" t="s">
        <v>444</v>
      </c>
      <c r="M90" s="56" t="str">
        <f aca="false">CONCATENATE("Kabupaten ",L90)</f>
        <v>Kabupaten Gunungkidul</v>
      </c>
      <c r="N90" s="49" t="str">
        <f aca="false">TRIM(M90)</f>
        <v>Kabupaten Gunungkidul</v>
      </c>
      <c r="O90" s="62" t="s">
        <v>445</v>
      </c>
      <c r="P90" s="49" t="str">
        <f aca="false">SUBSTITUTE(O90,"Daerah Istimewa","DI")</f>
        <v>DI Yogyakarta </v>
      </c>
      <c r="Q90" s="49" t="str">
        <f aca="false">TRIM(P90)</f>
        <v>DI Yogyakarta</v>
      </c>
      <c r="R90" s="17" t="e">
        <f aca="false">LOOKUP(N90,'Dashboard Rekap Mahasiswa'!B71:C167)</f>
        <v>#N/A</v>
      </c>
      <c r="S90" s="49" t="str">
        <f aca="false">IFERROR(__xludf.dummyfunction("filter(U:U,V:V=Q90)"),"#N/A")</f>
        <v>#N/A</v>
      </c>
    </row>
    <row r="91" customFormat="false" ht="15" hidden="false" customHeight="false" outlineLevel="0" collapsed="false">
      <c r="A91" s="54" t="s">
        <v>446</v>
      </c>
      <c r="B91" s="54" t="s">
        <v>447</v>
      </c>
      <c r="C91" s="25" t="s">
        <v>9</v>
      </c>
      <c r="D91" s="25" t="str">
        <f aca="false">IF(E91="01102", "TI","SI")</f>
        <v>SI</v>
      </c>
      <c r="E91" s="25" t="str">
        <f aca="false">LEFT(B91,5)</f>
        <v>01101</v>
      </c>
      <c r="F91" s="25" t="str">
        <f aca="false">LEFT(B91,7)</f>
        <v>0110120</v>
      </c>
      <c r="G91" s="25" t="str">
        <f aca="false">RIGHT(F91,2)</f>
        <v>20</v>
      </c>
      <c r="H91" s="25" t="str">
        <f aca="false">CONCATENATE(20,G91)</f>
        <v>2020</v>
      </c>
      <c r="I91" s="55" t="str">
        <f aca="false">SUBSTITUTE(J91,",",".")</f>
        <v>3.90</v>
      </c>
      <c r="J91" s="59" t="s">
        <v>275</v>
      </c>
      <c r="K91" s="25" t="s">
        <v>266</v>
      </c>
      <c r="L91" s="59" t="s">
        <v>237</v>
      </c>
      <c r="M91" s="56" t="str">
        <f aca="false">L91</f>
        <v>Kota Palopo</v>
      </c>
      <c r="N91" s="49" t="str">
        <f aca="false">TRIM(M91)</f>
        <v>Kota Palopo</v>
      </c>
      <c r="O91" s="58" t="s">
        <v>143</v>
      </c>
      <c r="P91" s="49" t="str">
        <f aca="false">SUBSTITUTE(O91,"Dki jakarta","DKI Jakarta")</f>
        <v>Sulawesi Selatan</v>
      </c>
      <c r="Q91" s="49" t="str">
        <f aca="false">TRIM(P91)</f>
        <v>Sulawesi Selatan</v>
      </c>
      <c r="R91" s="17" t="e">
        <f aca="false">LOOKUP(N91,'Dashboard Rekap Mahasiswa'!B72:C168)</f>
        <v>#N/A</v>
      </c>
      <c r="S91" s="49" t="str">
        <f aca="false">IFERROR(__xludf.dummyfunction("filter(U:U,V:V=Q91)"),"#N/A")</f>
        <v>#N/A</v>
      </c>
    </row>
    <row r="92" customFormat="false" ht="15" hidden="false" customHeight="false" outlineLevel="0" collapsed="false">
      <c r="A92" s="54" t="s">
        <v>448</v>
      </c>
      <c r="B92" s="54" t="s">
        <v>449</v>
      </c>
      <c r="C92" s="25" t="s">
        <v>9</v>
      </c>
      <c r="D92" s="25" t="str">
        <f aca="false">IF(E92="01102", "TI","SI")</f>
        <v>SI</v>
      </c>
      <c r="E92" s="25" t="str">
        <f aca="false">LEFT(B92,5)</f>
        <v>01101</v>
      </c>
      <c r="F92" s="25" t="str">
        <f aca="false">LEFT(B92,7)</f>
        <v>0110120</v>
      </c>
      <c r="G92" s="25" t="str">
        <f aca="false">RIGHT(F92,2)</f>
        <v>20</v>
      </c>
      <c r="H92" s="25" t="str">
        <f aca="false">CONCATENATE(20,G92)</f>
        <v>2020</v>
      </c>
      <c r="I92" s="55" t="str">
        <f aca="false">SUBSTITUTE(J92,",",".")</f>
        <v>3.83</v>
      </c>
      <c r="J92" s="59" t="s">
        <v>284</v>
      </c>
      <c r="K92" s="25" t="s">
        <v>266</v>
      </c>
      <c r="L92" s="59" t="s">
        <v>450</v>
      </c>
      <c r="M92" s="56" t="str">
        <f aca="false">CONCATENATE("Kota ",L92)</f>
        <v>Kota Jakarta Pusat</v>
      </c>
      <c r="N92" s="49" t="str">
        <f aca="false">TRIM(M92)</f>
        <v>Kota Jakarta Pusat</v>
      </c>
      <c r="O92" s="58" t="s">
        <v>135</v>
      </c>
      <c r="P92" s="49" t="str">
        <f aca="false">SUBSTITUTE(O92,"Dki jakarta","DKI Jakarta")</f>
        <v>DKI Jakarta</v>
      </c>
      <c r="Q92" s="49" t="str">
        <f aca="false">TRIM(P92)</f>
        <v>DKI Jakarta</v>
      </c>
      <c r="R92" s="17" t="e">
        <f aca="false">LOOKUP(N92,'Dashboard Rekap Mahasiswa'!B73:C169)</f>
        <v>#N/A</v>
      </c>
      <c r="S92" s="49" t="n">
        <f aca="false">IFERROR(__xludf.dummyfunction("filter(U:U,V:V=Q92)"),11)</f>
        <v>11</v>
      </c>
    </row>
    <row r="93" customFormat="false" ht="15" hidden="false" customHeight="false" outlineLevel="0" collapsed="false">
      <c r="A93" s="54" t="s">
        <v>451</v>
      </c>
      <c r="B93" s="54" t="s">
        <v>452</v>
      </c>
      <c r="C93" s="25" t="s">
        <v>9</v>
      </c>
      <c r="D93" s="25" t="str">
        <f aca="false">IF(E93="01102", "TI","SI")</f>
        <v>SI</v>
      </c>
      <c r="E93" s="25" t="str">
        <f aca="false">LEFT(B93,5)</f>
        <v>01101</v>
      </c>
      <c r="F93" s="25" t="str">
        <f aca="false">LEFT(B93,7)</f>
        <v>0110120</v>
      </c>
      <c r="G93" s="25" t="str">
        <f aca="false">RIGHT(F93,2)</f>
        <v>20</v>
      </c>
      <c r="H93" s="25" t="str">
        <f aca="false">CONCATENATE(20,G93)</f>
        <v>2020</v>
      </c>
      <c r="I93" s="55" t="str">
        <f aca="false">SUBSTITUTE(J93,",",".")</f>
        <v>3.99</v>
      </c>
      <c r="J93" s="59" t="s">
        <v>298</v>
      </c>
      <c r="K93" s="25" t="s">
        <v>266</v>
      </c>
      <c r="L93" s="59" t="s">
        <v>453</v>
      </c>
      <c r="M93" s="60" t="str">
        <f aca="false">SUBSTITUTE(L93,"probolinggo","Probolinggo")</f>
        <v>Kota Probolinggo </v>
      </c>
      <c r="N93" s="49" t="str">
        <f aca="false">TRIM(M93)</f>
        <v>Kota Probolinggo</v>
      </c>
      <c r="O93" s="58" t="s">
        <v>357</v>
      </c>
      <c r="P93" s="49" t="str">
        <f aca="false">SUBSTITUTE(O93,"timur","Timur")</f>
        <v>Jawa Timur </v>
      </c>
      <c r="Q93" s="49" t="str">
        <f aca="false">TRIM(P93)</f>
        <v>Jawa Timur</v>
      </c>
      <c r="R93" s="17" t="e">
        <f aca="false">LOOKUP(N93,'Dashboard Rekap Mahasiswa'!B74:C170)</f>
        <v>#N/A</v>
      </c>
      <c r="S93" s="49" t="str">
        <f aca="false">IFERROR(__xludf.dummyfunction("filter(U:U,V:V=Q93)"),"#N/A")</f>
        <v>#N/A</v>
      </c>
    </row>
    <row r="94" customFormat="false" ht="15" hidden="false" customHeight="false" outlineLevel="0" collapsed="false">
      <c r="A94" s="54" t="s">
        <v>454</v>
      </c>
      <c r="B94" s="54" t="s">
        <v>455</v>
      </c>
      <c r="C94" s="25" t="s">
        <v>9</v>
      </c>
      <c r="D94" s="25" t="str">
        <f aca="false">IF(E94="01102", "TI","SI")</f>
        <v>SI</v>
      </c>
      <c r="E94" s="25" t="str">
        <f aca="false">LEFT(B94,5)</f>
        <v>01101</v>
      </c>
      <c r="F94" s="25" t="str">
        <f aca="false">LEFT(B94,7)</f>
        <v>0110120</v>
      </c>
      <c r="G94" s="25" t="str">
        <f aca="false">RIGHT(F94,2)</f>
        <v>20</v>
      </c>
      <c r="H94" s="25" t="str">
        <f aca="false">CONCATENATE(20,G94)</f>
        <v>2020</v>
      </c>
      <c r="I94" s="55" t="str">
        <f aca="false">SUBSTITUTE(J94,",",".")</f>
        <v>3.86</v>
      </c>
      <c r="J94" s="59" t="s">
        <v>278</v>
      </c>
      <c r="K94" s="25" t="s">
        <v>266</v>
      </c>
      <c r="L94" s="59" t="s">
        <v>305</v>
      </c>
      <c r="M94" s="56" t="str">
        <f aca="false">CONCATENATE("Kabupaten ",L94)</f>
        <v>Kabupaten Bandung</v>
      </c>
      <c r="N94" s="49" t="str">
        <f aca="false">TRIM(M94)</f>
        <v>Kabupaten Bandung</v>
      </c>
      <c r="O94" s="58" t="s">
        <v>137</v>
      </c>
      <c r="P94" s="49" t="str">
        <f aca="false">SUBSTITUTE(O94,"Dki jakarta","DKI Jakarta")</f>
        <v>Jawa Barat</v>
      </c>
      <c r="Q94" s="49" t="str">
        <f aca="false">TRIM(P94)</f>
        <v>Jawa Barat</v>
      </c>
      <c r="R94" s="17" t="e">
        <f aca="false">LOOKUP(N94,'Dashboard Rekap Mahasiswa'!B75:C171)</f>
        <v>#N/A</v>
      </c>
      <c r="S94" s="49" t="n">
        <f aca="false">IFERROR(__xludf.dummyfunction("filter(U:U,V:V=Q94)"),12)</f>
        <v>12</v>
      </c>
    </row>
    <row r="95" customFormat="false" ht="15" hidden="false" customHeight="false" outlineLevel="0" collapsed="false">
      <c r="A95" s="54" t="s">
        <v>456</v>
      </c>
      <c r="B95" s="54" t="s">
        <v>457</v>
      </c>
      <c r="C95" s="25" t="s">
        <v>18</v>
      </c>
      <c r="D95" s="25" t="str">
        <f aca="false">IF(E95="01102", "TI","SI")</f>
        <v>SI</v>
      </c>
      <c r="E95" s="25" t="str">
        <f aca="false">LEFT(B95,5)</f>
        <v>01101</v>
      </c>
      <c r="F95" s="25" t="str">
        <f aca="false">LEFT(B95,7)</f>
        <v>0110120</v>
      </c>
      <c r="G95" s="25" t="str">
        <f aca="false">RIGHT(F95,2)</f>
        <v>20</v>
      </c>
      <c r="H95" s="25" t="str">
        <f aca="false">CONCATENATE(20,G95)</f>
        <v>2020</v>
      </c>
      <c r="I95" s="55" t="str">
        <f aca="false">SUBSTITUTE(J95,",",".")</f>
        <v>3.66</v>
      </c>
      <c r="J95" s="59" t="s">
        <v>302</v>
      </c>
      <c r="K95" s="25" t="s">
        <v>266</v>
      </c>
      <c r="L95" s="59" t="s">
        <v>288</v>
      </c>
      <c r="M95" s="56" t="str">
        <f aca="false">CONCATENATE("Kota ",L95)</f>
        <v>Kota Jakarta Selatan</v>
      </c>
      <c r="N95" s="49" t="str">
        <f aca="false">TRIM(M95)</f>
        <v>Kota Jakarta Selatan</v>
      </c>
      <c r="O95" s="58" t="s">
        <v>135</v>
      </c>
      <c r="P95" s="49" t="str">
        <f aca="false">SUBSTITUTE(O95,"Dki jakarta","DKI Jakarta")</f>
        <v>DKI Jakarta</v>
      </c>
      <c r="Q95" s="49" t="str">
        <f aca="false">TRIM(P95)</f>
        <v>DKI Jakarta</v>
      </c>
      <c r="R95" s="17" t="e">
        <f aca="false">LOOKUP(N95,'Dashboard Rekap Mahasiswa'!B76:C172)</f>
        <v>#N/A</v>
      </c>
      <c r="S95" s="49" t="n">
        <f aca="false">IFERROR(__xludf.dummyfunction("filter(U:U,V:V=Q95)"),11)</f>
        <v>11</v>
      </c>
    </row>
    <row r="96" customFormat="false" ht="15" hidden="false" customHeight="false" outlineLevel="0" collapsed="false">
      <c r="A96" s="54" t="s">
        <v>458</v>
      </c>
      <c r="B96" s="54" t="s">
        <v>459</v>
      </c>
      <c r="C96" s="25" t="s">
        <v>18</v>
      </c>
      <c r="D96" s="25" t="str">
        <f aca="false">IF(E96="01102", "TI","SI")</f>
        <v>SI</v>
      </c>
      <c r="E96" s="25" t="str">
        <f aca="false">LEFT(B96,5)</f>
        <v>01101</v>
      </c>
      <c r="F96" s="25" t="str">
        <f aca="false">LEFT(B96,7)</f>
        <v>0110120</v>
      </c>
      <c r="G96" s="25" t="str">
        <f aca="false">RIGHT(F96,2)</f>
        <v>20</v>
      </c>
      <c r="H96" s="25" t="str">
        <f aca="false">CONCATENATE(20,G96)</f>
        <v>2020</v>
      </c>
      <c r="I96" s="55" t="str">
        <f aca="false">SUBSTITUTE(J96,",",".")</f>
        <v>3.76</v>
      </c>
      <c r="J96" s="59" t="s">
        <v>290</v>
      </c>
      <c r="K96" s="25" t="s">
        <v>266</v>
      </c>
      <c r="L96" s="59" t="s">
        <v>460</v>
      </c>
      <c r="M96" s="56" t="str">
        <f aca="false">CONCATENATE("Kota ",L96)</f>
        <v>Kota Medan</v>
      </c>
      <c r="N96" s="49" t="str">
        <f aca="false">TRIM(M96)</f>
        <v>Kota Medan</v>
      </c>
      <c r="O96" s="58" t="s">
        <v>461</v>
      </c>
      <c r="P96" s="49" t="str">
        <f aca="false">SUBSTITUTE(O96,"utara","Utara")</f>
        <v>Sumatera Utara</v>
      </c>
      <c r="Q96" s="49" t="str">
        <f aca="false">TRIM(P96)</f>
        <v>Sumatera Utara</v>
      </c>
      <c r="R96" s="17" t="e">
        <f aca="false">LOOKUP(N96,'Dashboard Rekap Mahasiswa'!B77:C173)</f>
        <v>#N/A</v>
      </c>
      <c r="S96" s="49" t="str">
        <f aca="false">IFERROR(__xludf.dummyfunction("filter(U:U,V:V=Q96)"),"#N/A")</f>
        <v>#N/A</v>
      </c>
    </row>
    <row r="97" customFormat="false" ht="15" hidden="false" customHeight="false" outlineLevel="0" collapsed="false">
      <c r="A97" s="54" t="s">
        <v>462</v>
      </c>
      <c r="B97" s="54" t="s">
        <v>463</v>
      </c>
      <c r="C97" s="25" t="s">
        <v>18</v>
      </c>
      <c r="D97" s="25" t="str">
        <f aca="false">IF(E97="01102", "TI","SI")</f>
        <v>SI</v>
      </c>
      <c r="E97" s="25" t="str">
        <f aca="false">LEFT(B97,5)</f>
        <v>01101</v>
      </c>
      <c r="F97" s="25" t="str">
        <f aca="false">LEFT(B97,7)</f>
        <v>0110120</v>
      </c>
      <c r="G97" s="25" t="str">
        <f aca="false">RIGHT(F97,2)</f>
        <v>20</v>
      </c>
      <c r="H97" s="25" t="str">
        <f aca="false">CONCATENATE(20,G97)</f>
        <v>2020</v>
      </c>
      <c r="I97" s="55" t="str">
        <f aca="false">SUBSTITUTE(J97,",",".")</f>
        <v>3.51</v>
      </c>
      <c r="J97" s="59" t="s">
        <v>265</v>
      </c>
      <c r="K97" s="25" t="s">
        <v>266</v>
      </c>
      <c r="L97" s="59" t="s">
        <v>324</v>
      </c>
      <c r="M97" s="56" t="str">
        <f aca="false">CONCATENATE("Kota ",L97)</f>
        <v>Kota Balikpapan</v>
      </c>
      <c r="N97" s="49" t="str">
        <f aca="false">TRIM(M97)</f>
        <v>Kota Balikpapan</v>
      </c>
      <c r="O97" s="58" t="s">
        <v>153</v>
      </c>
      <c r="P97" s="49" t="str">
        <f aca="false">SUBSTITUTE(O97,"Dki jakarta","DKI Jakarta")</f>
        <v>Kalimantan Timur</v>
      </c>
      <c r="Q97" s="49" t="str">
        <f aca="false">TRIM(P97)</f>
        <v>Kalimantan Timur</v>
      </c>
      <c r="R97" s="17" t="e">
        <f aca="false">LOOKUP(N97,'Dashboard Rekap Mahasiswa'!B78:C174)</f>
        <v>#N/A</v>
      </c>
      <c r="S97" s="49" t="str">
        <f aca="false">IFERROR(__xludf.dummyfunction("filter(U:U,V:V=Q97)"),"#N/A")</f>
        <v>#N/A</v>
      </c>
    </row>
    <row r="98" customFormat="false" ht="15" hidden="false" customHeight="false" outlineLevel="0" collapsed="false">
      <c r="A98" s="54" t="s">
        <v>464</v>
      </c>
      <c r="B98" s="54" t="s">
        <v>465</v>
      </c>
      <c r="C98" s="25" t="s">
        <v>18</v>
      </c>
      <c r="D98" s="25" t="str">
        <f aca="false">IF(E98="01102", "TI","SI")</f>
        <v>SI</v>
      </c>
      <c r="E98" s="25" t="str">
        <f aca="false">LEFT(B98,5)</f>
        <v>01101</v>
      </c>
      <c r="F98" s="25" t="str">
        <f aca="false">LEFT(B98,7)</f>
        <v>0110120</v>
      </c>
      <c r="G98" s="25" t="str">
        <f aca="false">RIGHT(F98,2)</f>
        <v>20</v>
      </c>
      <c r="H98" s="25" t="str">
        <f aca="false">CONCATENATE(20,G98)</f>
        <v>2020</v>
      </c>
      <c r="I98" s="55" t="str">
        <f aca="false">SUBSTITUTE(J98,",",".")</f>
        <v>3.52</v>
      </c>
      <c r="J98" s="59" t="s">
        <v>312</v>
      </c>
      <c r="K98" s="25" t="s">
        <v>266</v>
      </c>
      <c r="L98" s="59" t="s">
        <v>466</v>
      </c>
      <c r="M98" s="56" t="str">
        <f aca="false">SUBSTITUTE(L98,"JAKARTA TIMUR", "Kota Jakarta Timur")</f>
        <v>Kota Jakarta Timur</v>
      </c>
      <c r="N98" s="49" t="str">
        <f aca="false">TRIM(M98)</f>
        <v>Kota Jakarta Timur</v>
      </c>
      <c r="O98" s="58" t="s">
        <v>135</v>
      </c>
      <c r="P98" s="49" t="str">
        <f aca="false">SUBSTITUTE(O98,"Dki jakarta","DKI Jakarta")</f>
        <v>DKI Jakarta</v>
      </c>
      <c r="Q98" s="49" t="str">
        <f aca="false">TRIM(P98)</f>
        <v>DKI Jakarta</v>
      </c>
      <c r="R98" s="17" t="e">
        <f aca="false">LOOKUP(N98,'Dashboard Rekap Mahasiswa'!B79:C175)</f>
        <v>#N/A</v>
      </c>
      <c r="S98" s="49" t="n">
        <f aca="false">IFERROR(__xludf.dummyfunction("filter(U:U,V:V=Q98)"),11)</f>
        <v>11</v>
      </c>
    </row>
    <row r="99" customFormat="false" ht="15" hidden="false" customHeight="false" outlineLevel="0" collapsed="false">
      <c r="A99" s="54" t="s">
        <v>467</v>
      </c>
      <c r="B99" s="54" t="s">
        <v>468</v>
      </c>
      <c r="C99" s="25" t="s">
        <v>9</v>
      </c>
      <c r="D99" s="25" t="str">
        <f aca="false">IF(E99="01102", "TI","SI")</f>
        <v>SI</v>
      </c>
      <c r="E99" s="25" t="str">
        <f aca="false">LEFT(B99,5)</f>
        <v>01101</v>
      </c>
      <c r="F99" s="25" t="str">
        <f aca="false">LEFT(B99,7)</f>
        <v>0110120</v>
      </c>
      <c r="G99" s="25" t="str">
        <f aca="false">RIGHT(F99,2)</f>
        <v>20</v>
      </c>
      <c r="H99" s="25" t="str">
        <f aca="false">CONCATENATE(20,G99)</f>
        <v>2020</v>
      </c>
      <c r="I99" s="55" t="str">
        <f aca="false">SUBSTITUTE(J99,",",".")</f>
        <v>3.89</v>
      </c>
      <c r="J99" s="59" t="s">
        <v>272</v>
      </c>
      <c r="K99" s="25" t="s">
        <v>266</v>
      </c>
      <c r="L99" s="59" t="s">
        <v>285</v>
      </c>
      <c r="M99" s="56" t="str">
        <f aca="false">CONCATENATE("Kabupaten ",L99)</f>
        <v>Kabupaten Bekasi</v>
      </c>
      <c r="N99" s="49" t="str">
        <f aca="false">TRIM(M99)</f>
        <v>Kabupaten Bekasi</v>
      </c>
      <c r="O99" s="58" t="s">
        <v>137</v>
      </c>
      <c r="P99" s="49" t="str">
        <f aca="false">SUBSTITUTE(O99,"Dki jakarta","DKI Jakarta")</f>
        <v>Jawa Barat</v>
      </c>
      <c r="Q99" s="49" t="str">
        <f aca="false">TRIM(P99)</f>
        <v>Jawa Barat</v>
      </c>
      <c r="R99" s="17" t="e">
        <f aca="false">LOOKUP(N99,'Dashboard Rekap Mahasiswa'!B80:C176)</f>
        <v>#N/A</v>
      </c>
      <c r="S99" s="49" t="n">
        <f aca="false">IFERROR(__xludf.dummyfunction("filter(U:U,V:V=Q99)"),12)</f>
        <v>12</v>
      </c>
    </row>
    <row r="100" customFormat="false" ht="15" hidden="false" customHeight="false" outlineLevel="0" collapsed="false">
      <c r="A100" s="54" t="s">
        <v>469</v>
      </c>
      <c r="B100" s="54" t="s">
        <v>470</v>
      </c>
      <c r="C100" s="25" t="s">
        <v>18</v>
      </c>
      <c r="D100" s="25" t="str">
        <f aca="false">IF(E100="01102", "TI","SI")</f>
        <v>SI</v>
      </c>
      <c r="E100" s="25" t="str">
        <f aca="false">LEFT(B100,5)</f>
        <v>01101</v>
      </c>
      <c r="F100" s="25" t="str">
        <f aca="false">LEFT(B100,7)</f>
        <v>0110120</v>
      </c>
      <c r="G100" s="25" t="str">
        <f aca="false">RIGHT(F100,2)</f>
        <v>20</v>
      </c>
      <c r="H100" s="25" t="str">
        <f aca="false">CONCATENATE(20,G100)</f>
        <v>2020</v>
      </c>
      <c r="I100" s="55" t="str">
        <f aca="false">SUBSTITUTE(J100,",",".")</f>
        <v>3.90</v>
      </c>
      <c r="J100" s="59" t="s">
        <v>275</v>
      </c>
      <c r="K100" s="25" t="s">
        <v>266</v>
      </c>
      <c r="L100" s="59" t="s">
        <v>471</v>
      </c>
      <c r="M100" s="56" t="str">
        <f aca="false">CONCATENATE("Kabupaten ",L100)</f>
        <v>Kabupaten Kutai Timur</v>
      </c>
      <c r="N100" s="49" t="str">
        <f aca="false">TRIM(M100)</f>
        <v>Kabupaten Kutai Timur</v>
      </c>
      <c r="O100" s="58" t="s">
        <v>153</v>
      </c>
      <c r="P100" s="49" t="str">
        <f aca="false">SUBSTITUTE(O100,"Dki jakarta","DKI Jakarta")</f>
        <v>Kalimantan Timur</v>
      </c>
      <c r="Q100" s="49" t="str">
        <f aca="false">TRIM(P100)</f>
        <v>Kalimantan Timur</v>
      </c>
      <c r="R100" s="17" t="e">
        <f aca="false">LOOKUP(N100,'Dashboard Rekap Mahasiswa'!B81:C177)</f>
        <v>#N/A</v>
      </c>
      <c r="S100" s="49" t="str">
        <f aca="false">IFERROR(__xludf.dummyfunction("filter(U:U,V:V=Q100)"),"#N/A")</f>
        <v>#N/A</v>
      </c>
    </row>
    <row r="101" customFormat="false" ht="15" hidden="false" customHeight="false" outlineLevel="0" collapsed="false">
      <c r="A101" s="54" t="s">
        <v>472</v>
      </c>
      <c r="B101" s="54" t="s">
        <v>473</v>
      </c>
      <c r="C101" s="25" t="s">
        <v>18</v>
      </c>
      <c r="D101" s="25" t="str">
        <f aca="false">IF(E101="01102", "TI","SI")</f>
        <v>SI</v>
      </c>
      <c r="E101" s="25" t="str">
        <f aca="false">LEFT(B101,5)</f>
        <v>01101</v>
      </c>
      <c r="F101" s="25" t="str">
        <f aca="false">LEFT(B101,7)</f>
        <v>0110120</v>
      </c>
      <c r="G101" s="25" t="str">
        <f aca="false">RIGHT(F101,2)</f>
        <v>20</v>
      </c>
      <c r="H101" s="25" t="str">
        <f aca="false">CONCATENATE(20,G101)</f>
        <v>2020</v>
      </c>
      <c r="I101" s="55" t="str">
        <f aca="false">SUBSTITUTE(J101,",",".")</f>
        <v>3.86</v>
      </c>
      <c r="J101" s="59" t="s">
        <v>278</v>
      </c>
      <c r="K101" s="25" t="s">
        <v>266</v>
      </c>
      <c r="L101" s="59" t="s">
        <v>276</v>
      </c>
      <c r="M101" s="56" t="str">
        <f aca="false">CONCATENATE("Kota ",L101)</f>
        <v>Kota Depok</v>
      </c>
      <c r="N101" s="49" t="str">
        <f aca="false">TRIM(M101)</f>
        <v>Kota Depok</v>
      </c>
      <c r="O101" s="58" t="s">
        <v>137</v>
      </c>
      <c r="P101" s="49" t="str">
        <f aca="false">SUBSTITUTE(O101,"Dki jakarta","DKI Jakarta")</f>
        <v>Jawa Barat</v>
      </c>
      <c r="Q101" s="49" t="str">
        <f aca="false">TRIM(P101)</f>
        <v>Jawa Barat</v>
      </c>
      <c r="R101" s="17" t="e">
        <f aca="false">LOOKUP(N101,'Dashboard Rekap Mahasiswa'!B82:C178)</f>
        <v>#N/A</v>
      </c>
      <c r="S101" s="49" t="n">
        <f aca="false">IFERROR(__xludf.dummyfunction("filter(U:U,V:V=Q101)"),12)</f>
        <v>12</v>
      </c>
    </row>
    <row r="102" customFormat="false" ht="15" hidden="false" customHeight="false" outlineLevel="0" collapsed="false">
      <c r="A102" s="54" t="s">
        <v>474</v>
      </c>
      <c r="B102" s="54" t="s">
        <v>475</v>
      </c>
      <c r="C102" s="25" t="s">
        <v>18</v>
      </c>
      <c r="D102" s="25" t="str">
        <f aca="false">IF(E102="01102", "TI","SI")</f>
        <v>SI</v>
      </c>
      <c r="E102" s="25" t="str">
        <f aca="false">LEFT(B102,5)</f>
        <v>01101</v>
      </c>
      <c r="F102" s="25" t="str">
        <f aca="false">LEFT(B102,7)</f>
        <v>0110120</v>
      </c>
      <c r="G102" s="25" t="str">
        <f aca="false">RIGHT(F102,2)</f>
        <v>20</v>
      </c>
      <c r="H102" s="25" t="str">
        <f aca="false">CONCATENATE(20,G102)</f>
        <v>2020</v>
      </c>
      <c r="I102" s="55" t="str">
        <f aca="false">SUBSTITUTE(J102,",",".")</f>
        <v>3.87</v>
      </c>
      <c r="J102" s="59" t="s">
        <v>280</v>
      </c>
      <c r="K102" s="25" t="s">
        <v>266</v>
      </c>
      <c r="L102" s="59" t="s">
        <v>288</v>
      </c>
      <c r="M102" s="56" t="str">
        <f aca="false">CONCATENATE("Kota ",L102)</f>
        <v>Kota Jakarta Selatan</v>
      </c>
      <c r="N102" s="49" t="str">
        <f aca="false">TRIM(M102)</f>
        <v>Kota Jakarta Selatan</v>
      </c>
      <c r="O102" s="58" t="s">
        <v>310</v>
      </c>
      <c r="P102" s="49" t="str">
        <f aca="false">SUBSTITUTE(O102,"Dki","DKI")</f>
        <v>DKI Jakarta</v>
      </c>
      <c r="Q102" s="49" t="str">
        <f aca="false">TRIM(P102)</f>
        <v>DKI Jakarta</v>
      </c>
      <c r="R102" s="17" t="e">
        <f aca="false">LOOKUP(N102,'Dashboard Rekap Mahasiswa'!B83:C179)</f>
        <v>#N/A</v>
      </c>
      <c r="S102" s="49" t="n">
        <f aca="false">IFERROR(__xludf.dummyfunction("filter(U:U,V:V=Q102)"),11)</f>
        <v>11</v>
      </c>
    </row>
    <row r="103" customFormat="false" ht="15" hidden="false" customHeight="false" outlineLevel="0" collapsed="false">
      <c r="A103" s="54" t="s">
        <v>476</v>
      </c>
      <c r="B103" s="54" t="s">
        <v>477</v>
      </c>
      <c r="C103" s="25" t="s">
        <v>9</v>
      </c>
      <c r="D103" s="25" t="str">
        <f aca="false">IF(E103="01102", "TI","SI")</f>
        <v>SI</v>
      </c>
      <c r="E103" s="25" t="str">
        <f aca="false">LEFT(B103,5)</f>
        <v>01101</v>
      </c>
      <c r="F103" s="25" t="str">
        <f aca="false">LEFT(B103,7)</f>
        <v>0110120</v>
      </c>
      <c r="G103" s="25" t="str">
        <f aca="false">RIGHT(F103,2)</f>
        <v>20</v>
      </c>
      <c r="H103" s="25" t="str">
        <f aca="false">CONCATENATE(20,G103)</f>
        <v>2020</v>
      </c>
      <c r="I103" s="55" t="str">
        <f aca="false">SUBSTITUTE(J103,",",".")</f>
        <v>3.76</v>
      </c>
      <c r="J103" s="59" t="s">
        <v>290</v>
      </c>
      <c r="K103" s="25" t="s">
        <v>266</v>
      </c>
      <c r="L103" s="59" t="s">
        <v>478</v>
      </c>
      <c r="M103" s="56" t="str">
        <f aca="false">SUBSTITUTE(L103,"Kab.","Kabupaten")</f>
        <v>Kabupaten Bandung</v>
      </c>
      <c r="N103" s="49" t="str">
        <f aca="false">TRIM(M103)</f>
        <v>Kabupaten Bandung</v>
      </c>
      <c r="O103" s="58" t="s">
        <v>315</v>
      </c>
      <c r="P103" s="49" t="str">
        <f aca="false">SUBSTITUTE(O103,"Dki jakarta","DKI Jakarta")</f>
        <v>Jawa Barat </v>
      </c>
      <c r="Q103" s="49" t="str">
        <f aca="false">TRIM(P103)</f>
        <v>Jawa Barat</v>
      </c>
      <c r="R103" s="17" t="e">
        <f aca="false">LOOKUP(N103,'Dashboard Rekap Mahasiswa'!B84:C180)</f>
        <v>#N/A</v>
      </c>
      <c r="S103" s="49" t="n">
        <f aca="false">IFERROR(__xludf.dummyfunction("filter(U:U,V:V=Q103)"),12)</f>
        <v>12</v>
      </c>
    </row>
    <row r="104" customFormat="false" ht="15" hidden="false" customHeight="false" outlineLevel="0" collapsed="false">
      <c r="A104" s="54" t="s">
        <v>479</v>
      </c>
      <c r="B104" s="54" t="s">
        <v>480</v>
      </c>
      <c r="C104" s="25" t="s">
        <v>18</v>
      </c>
      <c r="D104" s="25" t="str">
        <f aca="false">IF(E104="01102", "TI","SI")</f>
        <v>SI</v>
      </c>
      <c r="E104" s="25" t="str">
        <f aca="false">LEFT(B104,5)</f>
        <v>01101</v>
      </c>
      <c r="F104" s="25" t="str">
        <f aca="false">LEFT(B104,7)</f>
        <v>0110120</v>
      </c>
      <c r="G104" s="25" t="str">
        <f aca="false">RIGHT(F104,2)</f>
        <v>20</v>
      </c>
      <c r="H104" s="25" t="str">
        <f aca="false">CONCATENATE(20,G104)</f>
        <v>2020</v>
      </c>
      <c r="I104" s="55" t="str">
        <f aca="false">SUBSTITUTE(J104,",",".")</f>
        <v>3.51</v>
      </c>
      <c r="J104" s="59" t="s">
        <v>265</v>
      </c>
      <c r="K104" s="25" t="s">
        <v>266</v>
      </c>
      <c r="L104" s="59" t="s">
        <v>188</v>
      </c>
      <c r="M104" s="60" t="s">
        <v>188</v>
      </c>
      <c r="N104" s="49" t="str">
        <f aca="false">TRIM(M104)</f>
        <v>Kabupaten Malang</v>
      </c>
      <c r="O104" s="58" t="s">
        <v>274</v>
      </c>
      <c r="P104" s="49" t="str">
        <f aca="false">SUBSTITUTE(O59,"timur","Timur")</f>
        <v>Jawa Timur </v>
      </c>
      <c r="Q104" s="49" t="str">
        <f aca="false">TRIM(P104)</f>
        <v>Jawa Timur</v>
      </c>
      <c r="R104" s="17" t="e">
        <f aca="false">LOOKUP(N104,'Dashboard Rekap Mahasiswa'!B85:C181)</f>
        <v>#N/A</v>
      </c>
      <c r="S104" s="49" t="str">
        <f aca="false">IFERROR(__xludf.dummyfunction("filter(U:U,V:V=Q104)"),"#N/A")</f>
        <v>#N/A</v>
      </c>
    </row>
    <row r="105" customFormat="false" ht="15" hidden="false" customHeight="false" outlineLevel="0" collapsed="false">
      <c r="A105" s="54" t="s">
        <v>481</v>
      </c>
      <c r="B105" s="54" t="s">
        <v>482</v>
      </c>
      <c r="C105" s="25" t="s">
        <v>18</v>
      </c>
      <c r="D105" s="25" t="str">
        <f aca="false">IF(E105="01102", "TI","SI")</f>
        <v>SI</v>
      </c>
      <c r="E105" s="25" t="str">
        <f aca="false">LEFT(B105,5)</f>
        <v>01101</v>
      </c>
      <c r="F105" s="25" t="str">
        <f aca="false">LEFT(B105,7)</f>
        <v>0110120</v>
      </c>
      <c r="G105" s="25" t="str">
        <f aca="false">RIGHT(F105,2)</f>
        <v>20</v>
      </c>
      <c r="H105" s="25" t="str">
        <f aca="false">CONCATENATE(20,G105)</f>
        <v>2020</v>
      </c>
      <c r="I105" s="55" t="str">
        <f aca="false">SUBSTITUTE(J105,",",".")</f>
        <v>3.52</v>
      </c>
      <c r="J105" s="59" t="s">
        <v>312</v>
      </c>
      <c r="K105" s="25" t="s">
        <v>266</v>
      </c>
      <c r="L105" s="59" t="s">
        <v>483</v>
      </c>
      <c r="M105" s="56" t="str">
        <f aca="false">SUBSTITUTE(L105,"Jakarta timur","Kota Jakarta Timur")</f>
        <v>Kota Jakarta Timur</v>
      </c>
      <c r="N105" s="49" t="str">
        <f aca="false">TRIM(M105)</f>
        <v>Kota Jakarta Timur</v>
      </c>
      <c r="O105" s="58" t="s">
        <v>484</v>
      </c>
      <c r="P105" s="49" t="str">
        <f aca="false">SUBSTITUTE(O105,"Dki jakarta","DKI Jakarta")</f>
        <v>DKI Jakarta </v>
      </c>
      <c r="Q105" s="49" t="str">
        <f aca="false">TRIM(P105)</f>
        <v>DKI Jakarta</v>
      </c>
      <c r="R105" s="17" t="e">
        <f aca="false">LOOKUP(N105,'Dashboard Rekap Mahasiswa'!B86:C182)</f>
        <v>#N/A</v>
      </c>
      <c r="S105" s="49" t="n">
        <f aca="false">IFERROR(__xludf.dummyfunction("filter(U:U,V:V=Q105)"),11)</f>
        <v>11</v>
      </c>
    </row>
    <row r="106" customFormat="false" ht="15" hidden="false" customHeight="false" outlineLevel="0" collapsed="false">
      <c r="A106" s="54" t="s">
        <v>485</v>
      </c>
      <c r="B106" s="54" t="s">
        <v>486</v>
      </c>
      <c r="C106" s="25" t="s">
        <v>9</v>
      </c>
      <c r="D106" s="25" t="str">
        <f aca="false">IF(E106="01102", "TI","SI")</f>
        <v>SI</v>
      </c>
      <c r="E106" s="25" t="str">
        <f aca="false">LEFT(B106,5)</f>
        <v>01101</v>
      </c>
      <c r="F106" s="25" t="str">
        <f aca="false">LEFT(B106,7)</f>
        <v>0110120</v>
      </c>
      <c r="G106" s="25" t="str">
        <f aca="false">RIGHT(F106,2)</f>
        <v>20</v>
      </c>
      <c r="H106" s="25" t="str">
        <f aca="false">CONCATENATE(20,G106)</f>
        <v>2020</v>
      </c>
      <c r="I106" s="55" t="str">
        <f aca="false">SUBSTITUTE(J106,",",".")</f>
        <v>3.89</v>
      </c>
      <c r="J106" s="59" t="s">
        <v>272</v>
      </c>
      <c r="K106" s="25" t="s">
        <v>266</v>
      </c>
      <c r="L106" s="59" t="s">
        <v>441</v>
      </c>
      <c r="M106" s="56" t="str">
        <f aca="false">CONCATENATE("Kota ",L106)</f>
        <v>Kota Tangerang Selatan</v>
      </c>
      <c r="N106" s="49" t="str">
        <f aca="false">TRIM(M106)</f>
        <v>Kota Tangerang Selatan</v>
      </c>
      <c r="O106" s="58" t="s">
        <v>145</v>
      </c>
      <c r="P106" s="49" t="s">
        <v>145</v>
      </c>
      <c r="Q106" s="49" t="str">
        <f aca="false">TRIM(P106)</f>
        <v>Banten</v>
      </c>
      <c r="R106" s="17" t="e">
        <f aca="false">LOOKUP(N106,'Dashboard Rekap Mahasiswa'!B87:C183)</f>
        <v>#N/A</v>
      </c>
      <c r="S106" s="49" t="str">
        <f aca="false">IFERROR(__xludf.dummyfunction("filter(U:U,V:V=Q106)"),"#N/A")</f>
        <v>#N/A</v>
      </c>
    </row>
    <row r="107" customFormat="false" ht="15" hidden="false" customHeight="false" outlineLevel="0" collapsed="false">
      <c r="A107" s="54" t="s">
        <v>487</v>
      </c>
      <c r="B107" s="54" t="s">
        <v>488</v>
      </c>
      <c r="C107" s="25" t="s">
        <v>18</v>
      </c>
      <c r="D107" s="25" t="str">
        <f aca="false">IF(E107="01102", "TI","SI")</f>
        <v>SI</v>
      </c>
      <c r="E107" s="25" t="str">
        <f aca="false">LEFT(B107,5)</f>
        <v>01101</v>
      </c>
      <c r="F107" s="25" t="str">
        <f aca="false">LEFT(B107,7)</f>
        <v>0110120</v>
      </c>
      <c r="G107" s="25" t="str">
        <f aca="false">RIGHT(F107,2)</f>
        <v>20</v>
      </c>
      <c r="H107" s="25" t="str">
        <f aca="false">CONCATENATE(20,G107)</f>
        <v>2020</v>
      </c>
      <c r="I107" s="55" t="str">
        <f aca="false">SUBSTITUTE(J107,",",".")</f>
        <v>3.90</v>
      </c>
      <c r="J107" s="59" t="s">
        <v>275</v>
      </c>
      <c r="K107" s="25" t="s">
        <v>266</v>
      </c>
      <c r="L107" s="59" t="s">
        <v>165</v>
      </c>
      <c r="M107" s="60" t="s">
        <v>165</v>
      </c>
      <c r="N107" s="49" t="str">
        <f aca="false">TRIM(M107)</f>
        <v>Madinah</v>
      </c>
      <c r="O107" s="58" t="s">
        <v>165</v>
      </c>
      <c r="P107" s="49" t="str">
        <f aca="false">SUBSTITUTE(O107,"Dki jakarta","DKI Jakarta")</f>
        <v>Madinah</v>
      </c>
      <c r="Q107" s="49" t="str">
        <f aca="false">TRIM(P107)</f>
        <v>Madinah</v>
      </c>
      <c r="R107" s="17" t="e">
        <f aca="false">LOOKUP(N107,'Dashboard Rekap Mahasiswa'!B88:C184)</f>
        <v>#N/A</v>
      </c>
      <c r="S107" s="49" t="str">
        <f aca="false">IFERROR(__xludf.dummyfunction("filter(U:U,V:V=Q107)"),"#N/A")</f>
        <v>#N/A</v>
      </c>
    </row>
    <row r="108" customFormat="false" ht="15" hidden="false" customHeight="false" outlineLevel="0" collapsed="false">
      <c r="A108" s="54" t="s">
        <v>489</v>
      </c>
      <c r="B108" s="54" t="s">
        <v>490</v>
      </c>
      <c r="C108" s="25" t="s">
        <v>9</v>
      </c>
      <c r="D108" s="25" t="str">
        <f aca="false">IF(E108="01102", "TI","SI")</f>
        <v>SI</v>
      </c>
      <c r="E108" s="25" t="str">
        <f aca="false">LEFT(B108,5)</f>
        <v>01101</v>
      </c>
      <c r="F108" s="25" t="str">
        <f aca="false">LEFT(B108,7)</f>
        <v>0110120</v>
      </c>
      <c r="G108" s="25" t="str">
        <f aca="false">RIGHT(F108,2)</f>
        <v>20</v>
      </c>
      <c r="H108" s="25" t="str">
        <f aca="false">CONCATENATE(20,G108)</f>
        <v>2020</v>
      </c>
      <c r="I108" s="55" t="str">
        <f aca="false">SUBSTITUTE(J108,",",".")</f>
        <v>3.86</v>
      </c>
      <c r="J108" s="59" t="s">
        <v>278</v>
      </c>
      <c r="K108" s="25" t="s">
        <v>266</v>
      </c>
      <c r="L108" s="59" t="s">
        <v>491</v>
      </c>
      <c r="M108" s="56" t="str">
        <f aca="false">CONCATENATE("Kabupaten ",L108)</f>
        <v>Kabupaten Gresik</v>
      </c>
      <c r="N108" s="49" t="str">
        <f aca="false">TRIM(M108)</f>
        <v>Kabupaten Gresik</v>
      </c>
      <c r="O108" s="58" t="s">
        <v>139</v>
      </c>
      <c r="P108" s="49" t="str">
        <f aca="false">SUBSTITUTE(O108,"Dki jakarta","DKI Jakarta")</f>
        <v>Jawa Timur</v>
      </c>
      <c r="Q108" s="49" t="str">
        <f aca="false">TRIM(P108)</f>
        <v>Jawa Timur</v>
      </c>
      <c r="R108" s="17" t="e">
        <f aca="false">LOOKUP(N108,'Dashboard Rekap Mahasiswa'!B89:C185)</f>
        <v>#N/A</v>
      </c>
      <c r="S108" s="49" t="str">
        <f aca="false">IFERROR(__xludf.dummyfunction("filter(U:U,V:V=Q108)"),"#N/A")</f>
        <v>#N/A</v>
      </c>
    </row>
    <row r="109" customFormat="false" ht="15" hidden="false" customHeight="false" outlineLevel="0" collapsed="false">
      <c r="A109" s="54" t="s">
        <v>492</v>
      </c>
      <c r="B109" s="54" t="s">
        <v>493</v>
      </c>
      <c r="C109" s="25" t="s">
        <v>9</v>
      </c>
      <c r="D109" s="25" t="str">
        <f aca="false">IF(E109="01102", "TI","SI")</f>
        <v>SI</v>
      </c>
      <c r="E109" s="25" t="str">
        <f aca="false">LEFT(B109,5)</f>
        <v>01101</v>
      </c>
      <c r="F109" s="25" t="str">
        <f aca="false">LEFT(B109,7)</f>
        <v>0110120</v>
      </c>
      <c r="G109" s="25" t="str">
        <f aca="false">RIGHT(F109,2)</f>
        <v>20</v>
      </c>
      <c r="H109" s="25" t="str">
        <f aca="false">CONCATENATE(20,G109)</f>
        <v>2020</v>
      </c>
      <c r="I109" s="55" t="str">
        <f aca="false">SUBSTITUTE(J109,",",".")</f>
        <v>3.87</v>
      </c>
      <c r="J109" s="59" t="s">
        <v>280</v>
      </c>
      <c r="K109" s="25" t="s">
        <v>266</v>
      </c>
      <c r="L109" s="59" t="s">
        <v>494</v>
      </c>
      <c r="M109" s="56" t="str">
        <f aca="false">CONCATENATE("Kabupaten ",L109)</f>
        <v>Kabupaten Semarang</v>
      </c>
      <c r="N109" s="49" t="str">
        <f aca="false">TRIM(M109)</f>
        <v>Kabupaten Semarang</v>
      </c>
      <c r="O109" s="58" t="s">
        <v>147</v>
      </c>
      <c r="P109" s="49" t="str">
        <f aca="false">SUBSTITUTE(O109,"Dki jakarta","DKI Jakarta")</f>
        <v>Jawa Tengah</v>
      </c>
      <c r="Q109" s="49" t="str">
        <f aca="false">TRIM(P109)</f>
        <v>Jawa Tengah</v>
      </c>
      <c r="R109" s="17" t="e">
        <f aca="false">LOOKUP(N109,'Dashboard Rekap Mahasiswa'!B90:C186)</f>
        <v>#N/A</v>
      </c>
      <c r="S109" s="49" t="str">
        <f aca="false">IFERROR(__xludf.dummyfunction("filter(U:U,V:V=Q109)"),"#N/A")</f>
        <v>#N/A</v>
      </c>
    </row>
    <row r="110" customFormat="false" ht="15" hidden="false" customHeight="false" outlineLevel="0" collapsed="false">
      <c r="A110" s="54" t="s">
        <v>495</v>
      </c>
      <c r="B110" s="54" t="s">
        <v>496</v>
      </c>
      <c r="C110" s="25" t="s">
        <v>9</v>
      </c>
      <c r="D110" s="25" t="str">
        <f aca="false">IF(E110="01102", "TI","SI")</f>
        <v>SI</v>
      </c>
      <c r="E110" s="25" t="str">
        <f aca="false">LEFT(B110,5)</f>
        <v>01101</v>
      </c>
      <c r="F110" s="25" t="str">
        <f aca="false">LEFT(B110,7)</f>
        <v>0110120</v>
      </c>
      <c r="G110" s="25" t="str">
        <f aca="false">RIGHT(F110,2)</f>
        <v>20</v>
      </c>
      <c r="H110" s="25" t="str">
        <f aca="false">CONCATENATE(20,G110)</f>
        <v>2020</v>
      </c>
      <c r="I110" s="55" t="str">
        <f aca="false">SUBSTITUTE(J110,",",".")</f>
        <v>3.90</v>
      </c>
      <c r="J110" s="59" t="s">
        <v>275</v>
      </c>
      <c r="K110" s="25" t="s">
        <v>266</v>
      </c>
      <c r="L110" s="59" t="s">
        <v>324</v>
      </c>
      <c r="M110" s="56" t="str">
        <f aca="false">CONCATENATE("Kota ",L110)</f>
        <v>Kota Balikpapan</v>
      </c>
      <c r="N110" s="49" t="str">
        <f aca="false">TRIM(M110)</f>
        <v>Kota Balikpapan</v>
      </c>
      <c r="O110" s="58" t="s">
        <v>153</v>
      </c>
      <c r="P110" s="49" t="str">
        <f aca="false">SUBSTITUTE(O110,"Dki jakarta","DKI Jakarta")</f>
        <v>Kalimantan Timur</v>
      </c>
      <c r="Q110" s="49" t="str">
        <f aca="false">TRIM(P110)</f>
        <v>Kalimantan Timur</v>
      </c>
      <c r="R110" s="17" t="e">
        <f aca="false">LOOKUP(N110,'Dashboard Rekap Mahasiswa'!B91:C187)</f>
        <v>#N/A</v>
      </c>
      <c r="S110" s="49" t="str">
        <f aca="false">IFERROR(__xludf.dummyfunction("filter(U:U,V:V=Q110)"),"#N/A")</f>
        <v>#N/A</v>
      </c>
    </row>
    <row r="111" customFormat="false" ht="15" hidden="false" customHeight="false" outlineLevel="0" collapsed="false">
      <c r="A111" s="54" t="s">
        <v>497</v>
      </c>
      <c r="B111" s="54" t="s">
        <v>498</v>
      </c>
      <c r="C111" s="25" t="s">
        <v>18</v>
      </c>
      <c r="D111" s="25" t="str">
        <f aca="false">IF(E111="01102", "TI","SI")</f>
        <v>SI</v>
      </c>
      <c r="E111" s="25" t="str">
        <f aca="false">LEFT(B111,5)</f>
        <v>01101</v>
      </c>
      <c r="F111" s="25" t="str">
        <f aca="false">LEFT(B111,7)</f>
        <v>0110120</v>
      </c>
      <c r="G111" s="25" t="str">
        <f aca="false">RIGHT(F111,2)</f>
        <v>20</v>
      </c>
      <c r="H111" s="25" t="str">
        <f aca="false">CONCATENATE(20,G111)</f>
        <v>2020</v>
      </c>
      <c r="I111" s="55" t="str">
        <f aca="false">SUBSTITUTE(J111,",",".")</f>
        <v>3.83</v>
      </c>
      <c r="J111" s="59" t="s">
        <v>284</v>
      </c>
      <c r="K111" s="25" t="s">
        <v>266</v>
      </c>
      <c r="L111" s="59" t="s">
        <v>214</v>
      </c>
      <c r="M111" s="60" t="s">
        <v>214</v>
      </c>
      <c r="N111" s="49" t="str">
        <f aca="false">TRIM(M111)</f>
        <v>Kota Bandar Lampung</v>
      </c>
      <c r="O111" s="58" t="s">
        <v>167</v>
      </c>
      <c r="P111" s="49" t="str">
        <f aca="false">SUBSTITUTE(O111,"Dki jakarta","DKI Jakarta")</f>
        <v>Lampung</v>
      </c>
      <c r="Q111" s="49" t="str">
        <f aca="false">TRIM(P111)</f>
        <v>Lampung</v>
      </c>
      <c r="R111" s="17" t="e">
        <f aca="false">LOOKUP(N111,'Dashboard Rekap Mahasiswa'!B92:C188)</f>
        <v>#N/A</v>
      </c>
      <c r="S111" s="49" t="str">
        <f aca="false">IFERROR(__xludf.dummyfunction("filter(U:U,V:V=Q111)"),"#N/A")</f>
        <v>#N/A</v>
      </c>
    </row>
    <row r="112" customFormat="false" ht="15" hidden="false" customHeight="false" outlineLevel="0" collapsed="false">
      <c r="A112" s="54" t="s">
        <v>499</v>
      </c>
      <c r="B112" s="54" t="s">
        <v>500</v>
      </c>
      <c r="C112" s="25" t="s">
        <v>9</v>
      </c>
      <c r="D112" s="25" t="str">
        <f aca="false">IF(E112="01102", "TI","SI")</f>
        <v>SI</v>
      </c>
      <c r="E112" s="25" t="str">
        <f aca="false">LEFT(B112,5)</f>
        <v>01101</v>
      </c>
      <c r="F112" s="25" t="str">
        <f aca="false">LEFT(B112,7)</f>
        <v>0110119</v>
      </c>
      <c r="G112" s="25" t="str">
        <f aca="false">RIGHT(F112,2)</f>
        <v>19</v>
      </c>
      <c r="H112" s="25" t="str">
        <f aca="false">CONCATENATE(20,G112)</f>
        <v>2019</v>
      </c>
      <c r="I112" s="55" t="str">
        <f aca="false">SUBSTITUTE(J112,",",".")</f>
        <v>3.84</v>
      </c>
      <c r="J112" s="59" t="s">
        <v>286</v>
      </c>
      <c r="K112" s="25" t="s">
        <v>266</v>
      </c>
      <c r="L112" s="59" t="s">
        <v>267</v>
      </c>
      <c r="M112" s="56" t="str">
        <f aca="false">CONCATENATE("Kota ",L112)</f>
        <v>Kota Jakarta Timur</v>
      </c>
      <c r="N112" s="49" t="str">
        <f aca="false">TRIM(M112)</f>
        <v>Kota Jakarta Timur</v>
      </c>
      <c r="O112" s="58" t="s">
        <v>135</v>
      </c>
      <c r="P112" s="49" t="str">
        <f aca="false">SUBSTITUTE(O112,"Dki jakarta","DKI Jakarta")</f>
        <v>DKI Jakarta</v>
      </c>
      <c r="Q112" s="49" t="str">
        <f aca="false">TRIM(P112)</f>
        <v>DKI Jakarta</v>
      </c>
      <c r="R112" s="17" t="e">
        <f aca="false">LOOKUP(N112,'Dashboard Rekap Mahasiswa'!B93:C189)</f>
        <v>#N/A</v>
      </c>
      <c r="S112" s="49" t="n">
        <f aca="false">IFERROR(__xludf.dummyfunction("filter(U:U,V:V=Q112)"),11)</f>
        <v>11</v>
      </c>
    </row>
    <row r="113" customFormat="false" ht="15" hidden="false" customHeight="false" outlineLevel="0" collapsed="false">
      <c r="A113" s="54" t="s">
        <v>501</v>
      </c>
      <c r="B113" s="54" t="s">
        <v>502</v>
      </c>
      <c r="C113" s="25" t="s">
        <v>9</v>
      </c>
      <c r="D113" s="25" t="str">
        <f aca="false">IF(E113="01102", "TI","SI")</f>
        <v>SI</v>
      </c>
      <c r="E113" s="25" t="str">
        <f aca="false">LEFT(B113,5)</f>
        <v>01101</v>
      </c>
      <c r="F113" s="25" t="str">
        <f aca="false">LEFT(B113,7)</f>
        <v>0110119</v>
      </c>
      <c r="G113" s="25" t="str">
        <f aca="false">RIGHT(F113,2)</f>
        <v>19</v>
      </c>
      <c r="H113" s="25" t="str">
        <f aca="false">CONCATENATE(20,G113)</f>
        <v>2019</v>
      </c>
      <c r="I113" s="55" t="str">
        <f aca="false">SUBSTITUTE(J113,",",".")</f>
        <v>3.86</v>
      </c>
      <c r="J113" s="59" t="s">
        <v>278</v>
      </c>
      <c r="K113" s="25" t="s">
        <v>266</v>
      </c>
      <c r="L113" s="59" t="s">
        <v>273</v>
      </c>
      <c r="M113" s="56" t="str">
        <f aca="false">CONCATENATE("Kabupaten ",L113)</f>
        <v>Kabupaten Sidoarjo</v>
      </c>
      <c r="N113" s="49" t="str">
        <f aca="false">TRIM(M113)</f>
        <v>Kabupaten Sidoarjo</v>
      </c>
      <c r="O113" s="58" t="s">
        <v>274</v>
      </c>
      <c r="P113" s="49" t="str">
        <f aca="false">SUBSTITUTE(O59,"timur","Timur")</f>
        <v>Jawa Timur </v>
      </c>
      <c r="Q113" s="49" t="str">
        <f aca="false">TRIM(P113)</f>
        <v>Jawa Timur</v>
      </c>
      <c r="R113" s="17" t="e">
        <f aca="false">LOOKUP(N113,'Dashboard Rekap Mahasiswa'!B94:C190)</f>
        <v>#N/A</v>
      </c>
      <c r="S113" s="49" t="str">
        <f aca="false">IFERROR(__xludf.dummyfunction("filter(U:U,V:V=Q113)"),"#N/A")</f>
        <v>#N/A</v>
      </c>
    </row>
    <row r="114" customFormat="false" ht="15" hidden="false" customHeight="false" outlineLevel="0" collapsed="false">
      <c r="A114" s="54" t="s">
        <v>503</v>
      </c>
      <c r="B114" s="54" t="s">
        <v>504</v>
      </c>
      <c r="C114" s="25" t="s">
        <v>9</v>
      </c>
      <c r="D114" s="25" t="str">
        <f aca="false">IF(E114="01102", "TI","SI")</f>
        <v>SI</v>
      </c>
      <c r="E114" s="25" t="str">
        <f aca="false">LEFT(B114,5)</f>
        <v>01101</v>
      </c>
      <c r="F114" s="25" t="str">
        <f aca="false">LEFT(B114,7)</f>
        <v>0110119</v>
      </c>
      <c r="G114" s="25" t="str">
        <f aca="false">RIGHT(F114,2)</f>
        <v>19</v>
      </c>
      <c r="H114" s="25" t="str">
        <f aca="false">CONCATENATE(20,G114)</f>
        <v>2019</v>
      </c>
      <c r="I114" s="55" t="str">
        <f aca="false">SUBSTITUTE(J114,",",".")</f>
        <v>3.87</v>
      </c>
      <c r="J114" s="59" t="s">
        <v>280</v>
      </c>
      <c r="K114" s="25" t="s">
        <v>266</v>
      </c>
      <c r="L114" s="59" t="s">
        <v>505</v>
      </c>
      <c r="M114" s="16" t="str">
        <f aca="false">SUBSTITUTE(L114,"Kab.","Kabupaten")</f>
        <v>Kabupaten Serang</v>
      </c>
      <c r="N114" s="49" t="str">
        <f aca="false">TRIM(M114)</f>
        <v>Kabupaten Serang</v>
      </c>
      <c r="O114" s="58" t="s">
        <v>145</v>
      </c>
      <c r="P114" s="49" t="str">
        <f aca="false">SUBSTITUTE(O114,"Dki jakarta","DKI Jakarta")</f>
        <v>Banten</v>
      </c>
      <c r="Q114" s="49" t="str">
        <f aca="false">TRIM(P114)</f>
        <v>Banten</v>
      </c>
      <c r="R114" s="17" t="e">
        <f aca="false">LOOKUP(N114,'Dashboard Rekap Mahasiswa'!B95:C191)</f>
        <v>#N/A</v>
      </c>
      <c r="S114" s="49" t="str">
        <f aca="false">IFERROR(__xludf.dummyfunction("filter(U:U,V:V=Q114)"),"#N/A")</f>
        <v>#N/A</v>
      </c>
    </row>
    <row r="115" customFormat="false" ht="15" hidden="false" customHeight="false" outlineLevel="0" collapsed="false">
      <c r="A115" s="54" t="s">
        <v>506</v>
      </c>
      <c r="B115" s="54" t="s">
        <v>507</v>
      </c>
      <c r="C115" s="25" t="s">
        <v>9</v>
      </c>
      <c r="D115" s="25" t="str">
        <f aca="false">IF(E115="01102", "TI","SI")</f>
        <v>SI</v>
      </c>
      <c r="E115" s="25" t="str">
        <f aca="false">LEFT(B115,5)</f>
        <v>01101</v>
      </c>
      <c r="F115" s="25" t="str">
        <f aca="false">LEFT(B115,7)</f>
        <v>0110119</v>
      </c>
      <c r="G115" s="25" t="str">
        <f aca="false">RIGHT(F115,2)</f>
        <v>19</v>
      </c>
      <c r="H115" s="25" t="str">
        <f aca="false">CONCATENATE(20,G115)</f>
        <v>2019</v>
      </c>
      <c r="I115" s="55" t="str">
        <f aca="false">SUBSTITUTE(J115,",",".")</f>
        <v>3.76</v>
      </c>
      <c r="J115" s="59" t="s">
        <v>290</v>
      </c>
      <c r="K115" s="25" t="s">
        <v>266</v>
      </c>
      <c r="L115" s="59" t="s">
        <v>169</v>
      </c>
      <c r="M115" s="56" t="str">
        <f aca="false">CONCATENATE("Kota ",L115)</f>
        <v>Kota Yogyakarta</v>
      </c>
      <c r="N115" s="49" t="str">
        <f aca="false">TRIM(M115)</f>
        <v>Kota Yogyakarta</v>
      </c>
      <c r="O115" s="58" t="s">
        <v>314</v>
      </c>
      <c r="P115" s="49" t="str">
        <f aca="false">SUBSTITUTE(O115,"DIY","DI Yogyakarta")</f>
        <v>DI Yogyakarta</v>
      </c>
      <c r="Q115" s="49" t="str">
        <f aca="false">TRIM(P115)</f>
        <v>DI Yogyakarta</v>
      </c>
      <c r="R115" s="17" t="e">
        <f aca="false">LOOKUP(N115,'Dashboard Rekap Mahasiswa'!B96:C192)</f>
        <v>#N/A</v>
      </c>
      <c r="S115" s="49" t="str">
        <f aca="false">IFERROR(__xludf.dummyfunction("filter(U:U,V:V=Q115)"),"#N/A")</f>
        <v>#N/A</v>
      </c>
    </row>
    <row r="116" customFormat="false" ht="15" hidden="false" customHeight="false" outlineLevel="0" collapsed="false">
      <c r="A116" s="54" t="s">
        <v>508</v>
      </c>
      <c r="B116" s="54" t="s">
        <v>509</v>
      </c>
      <c r="C116" s="25" t="s">
        <v>9</v>
      </c>
      <c r="D116" s="25" t="str">
        <f aca="false">IF(E116="01102", "TI","SI")</f>
        <v>SI</v>
      </c>
      <c r="E116" s="25" t="str">
        <f aca="false">LEFT(B116,5)</f>
        <v>01101</v>
      </c>
      <c r="F116" s="25" t="str">
        <f aca="false">LEFT(B116,7)</f>
        <v>0110119</v>
      </c>
      <c r="G116" s="25" t="str">
        <f aca="false">RIGHT(F116,2)</f>
        <v>19</v>
      </c>
      <c r="H116" s="25" t="str">
        <f aca="false">CONCATENATE(20,G116)</f>
        <v>2019</v>
      </c>
      <c r="I116" s="55" t="str">
        <f aca="false">SUBSTITUTE(J116,",",".")</f>
        <v>3.77</v>
      </c>
      <c r="J116" s="59" t="s">
        <v>304</v>
      </c>
      <c r="K116" s="25" t="s">
        <v>266</v>
      </c>
      <c r="L116" s="59" t="s">
        <v>267</v>
      </c>
      <c r="M116" s="56" t="str">
        <f aca="false">CONCATENATE("Kota ",L116)</f>
        <v>Kota Jakarta Timur</v>
      </c>
      <c r="N116" s="49" t="str">
        <f aca="false">TRIM(M116)</f>
        <v>Kota Jakarta Timur</v>
      </c>
      <c r="O116" s="58" t="s">
        <v>310</v>
      </c>
      <c r="P116" s="49" t="str">
        <f aca="false">SUBSTITUTE(O116,"Dki","DKI")</f>
        <v>DKI Jakarta</v>
      </c>
      <c r="Q116" s="49" t="str">
        <f aca="false">TRIM(P116)</f>
        <v>DKI Jakarta</v>
      </c>
      <c r="R116" s="17" t="e">
        <f aca="false">LOOKUP(N116,'Dashboard Rekap Mahasiswa'!B97:C193)</f>
        <v>#N/A</v>
      </c>
      <c r="S116" s="49" t="n">
        <f aca="false">IFERROR(__xludf.dummyfunction("filter(U:U,V:V=Q116)"),11)</f>
        <v>11</v>
      </c>
    </row>
    <row r="117" customFormat="false" ht="15" hidden="false" customHeight="false" outlineLevel="0" collapsed="false">
      <c r="A117" s="54" t="s">
        <v>510</v>
      </c>
      <c r="B117" s="54" t="s">
        <v>511</v>
      </c>
      <c r="C117" s="25" t="s">
        <v>9</v>
      </c>
      <c r="D117" s="25" t="str">
        <f aca="false">IF(E117="01102", "TI","SI")</f>
        <v>SI</v>
      </c>
      <c r="E117" s="25" t="str">
        <f aca="false">LEFT(B117,5)</f>
        <v>01101</v>
      </c>
      <c r="F117" s="25" t="str">
        <f aca="false">LEFT(B117,7)</f>
        <v>0110119</v>
      </c>
      <c r="G117" s="25" t="str">
        <f aca="false">RIGHT(F117,2)</f>
        <v>19</v>
      </c>
      <c r="H117" s="25" t="str">
        <f aca="false">CONCATENATE(20,G117)</f>
        <v>2019</v>
      </c>
      <c r="I117" s="55" t="str">
        <f aca="false">SUBSTITUTE(J117,",",".")</f>
        <v>3.86</v>
      </c>
      <c r="J117" s="59" t="s">
        <v>278</v>
      </c>
      <c r="K117" s="25" t="s">
        <v>266</v>
      </c>
      <c r="L117" s="61" t="s">
        <v>512</v>
      </c>
      <c r="M117" s="56" t="str">
        <f aca="false">SUBSTITUTE(L117, "Kota Administrasi", "Kota")</f>
        <v>Kota Jakarta Pusat</v>
      </c>
      <c r="N117" s="49" t="str">
        <f aca="false">TRIM(M117)</f>
        <v>Kota Jakarta Pusat</v>
      </c>
      <c r="O117" s="58" t="s">
        <v>135</v>
      </c>
      <c r="P117" s="49" t="str">
        <f aca="false">SUBSTITUTE(O117,"Dki jakarta","DKI Jakarta")</f>
        <v>DKI Jakarta</v>
      </c>
      <c r="Q117" s="49" t="str">
        <f aca="false">TRIM(P117)</f>
        <v>DKI Jakarta</v>
      </c>
      <c r="R117" s="17" t="e">
        <f aca="false">LOOKUP(N117,'Dashboard Rekap Mahasiswa'!B98:C194)</f>
        <v>#N/A</v>
      </c>
      <c r="S117" s="49" t="n">
        <f aca="false">IFERROR(__xludf.dummyfunction("filter(U:U,V:V=Q117)"),11)</f>
        <v>11</v>
      </c>
    </row>
    <row r="118" customFormat="false" ht="15" hidden="false" customHeight="false" outlineLevel="0" collapsed="false">
      <c r="A118" s="54" t="s">
        <v>513</v>
      </c>
      <c r="B118" s="54" t="s">
        <v>514</v>
      </c>
      <c r="C118" s="25" t="s">
        <v>9</v>
      </c>
      <c r="D118" s="25" t="str">
        <f aca="false">IF(E118="01102", "TI","SI")</f>
        <v>SI</v>
      </c>
      <c r="E118" s="25" t="str">
        <f aca="false">LEFT(B118,5)</f>
        <v>01101</v>
      </c>
      <c r="F118" s="25" t="str">
        <f aca="false">LEFT(B118,7)</f>
        <v>0110119</v>
      </c>
      <c r="G118" s="25" t="str">
        <f aca="false">RIGHT(F118,2)</f>
        <v>19</v>
      </c>
      <c r="H118" s="25" t="str">
        <f aca="false">CONCATENATE(20,G118)</f>
        <v>2019</v>
      </c>
      <c r="I118" s="55" t="str">
        <f aca="false">SUBSTITUTE(J118,",",".")</f>
        <v>3.97</v>
      </c>
      <c r="J118" s="59" t="s">
        <v>515</v>
      </c>
      <c r="K118" s="25" t="s">
        <v>266</v>
      </c>
      <c r="L118" s="59" t="s">
        <v>375</v>
      </c>
      <c r="M118" s="56" t="str">
        <f aca="false">CONCATENATE("Kabupaten ",L118)</f>
        <v>Kabupaten Bogor</v>
      </c>
      <c r="N118" s="49" t="str">
        <f aca="false">TRIM(M118)</f>
        <v>Kabupaten Bogor</v>
      </c>
      <c r="O118" s="58" t="s">
        <v>137</v>
      </c>
      <c r="P118" s="49" t="s">
        <v>137</v>
      </c>
      <c r="Q118" s="49" t="str">
        <f aca="false">TRIM(P118)</f>
        <v>Jawa Barat</v>
      </c>
      <c r="R118" s="17" t="e">
        <f aca="false">LOOKUP(N118,'Dashboard Rekap Mahasiswa'!B99:C195)</f>
        <v>#N/A</v>
      </c>
      <c r="S118" s="49" t="n">
        <f aca="false">IFERROR(__xludf.dummyfunction("filter(U:U,V:V=Q118)"),12)</f>
        <v>12</v>
      </c>
    </row>
    <row r="119" customFormat="false" ht="15" hidden="false" customHeight="false" outlineLevel="0" collapsed="false">
      <c r="A119" s="54" t="s">
        <v>516</v>
      </c>
      <c r="B119" s="54" t="s">
        <v>517</v>
      </c>
      <c r="C119" s="25" t="s">
        <v>18</v>
      </c>
      <c r="D119" s="25" t="str">
        <f aca="false">IF(E119="01102", "TI","SI")</f>
        <v>SI</v>
      </c>
      <c r="E119" s="25" t="str">
        <f aca="false">LEFT(B119,5)</f>
        <v>01101</v>
      </c>
      <c r="F119" s="25" t="str">
        <f aca="false">LEFT(B119,7)</f>
        <v>0110119</v>
      </c>
      <c r="G119" s="25" t="str">
        <f aca="false">RIGHT(F119,2)</f>
        <v>19</v>
      </c>
      <c r="H119" s="25" t="str">
        <f aca="false">CONCATENATE(20,G119)</f>
        <v>2019</v>
      </c>
      <c r="I119" s="55" t="str">
        <f aca="false">SUBSTITUTE(J119,",",".")</f>
        <v>3.90</v>
      </c>
      <c r="J119" s="59" t="s">
        <v>275</v>
      </c>
      <c r="K119" s="25" t="s">
        <v>266</v>
      </c>
      <c r="L119" s="59" t="s">
        <v>518</v>
      </c>
      <c r="M119" s="16" t="str">
        <f aca="false">SUBSTITUTE(L119,"Kab.","Kabupaten ")</f>
        <v>Kabupaten Cirebon</v>
      </c>
      <c r="N119" s="49" t="str">
        <f aca="false">TRIM(M119)</f>
        <v>Kabupaten Cirebon</v>
      </c>
      <c r="O119" s="58" t="s">
        <v>137</v>
      </c>
      <c r="P119" s="49" t="str">
        <f aca="false">SUBSTITUTE(O119,"Dki jakarta","DKI Jakarta")</f>
        <v>Jawa Barat</v>
      </c>
      <c r="Q119" s="49" t="str">
        <f aca="false">TRIM(P119)</f>
        <v>Jawa Barat</v>
      </c>
      <c r="R119" s="17" t="e">
        <f aca="false">LOOKUP(N119,'Dashboard Rekap Mahasiswa'!B100:C196)</f>
        <v>#N/A</v>
      </c>
      <c r="S119" s="49" t="n">
        <f aca="false">IFERROR(__xludf.dummyfunction("filter(U:U,V:V=Q119)"),12)</f>
        <v>12</v>
      </c>
    </row>
    <row r="120" customFormat="false" ht="15" hidden="false" customHeight="false" outlineLevel="0" collapsed="false">
      <c r="A120" s="54" t="s">
        <v>519</v>
      </c>
      <c r="B120" s="54" t="s">
        <v>520</v>
      </c>
      <c r="C120" s="25" t="s">
        <v>9</v>
      </c>
      <c r="D120" s="25" t="str">
        <f aca="false">IF(E120="01102", "TI","SI")</f>
        <v>SI</v>
      </c>
      <c r="E120" s="25" t="str">
        <f aca="false">LEFT(B120,5)</f>
        <v>01101</v>
      </c>
      <c r="F120" s="25" t="str">
        <f aca="false">LEFT(B120,7)</f>
        <v>0110119</v>
      </c>
      <c r="G120" s="25" t="str">
        <f aca="false">RIGHT(F120,2)</f>
        <v>19</v>
      </c>
      <c r="H120" s="25" t="str">
        <f aca="false">CONCATENATE(20,G120)</f>
        <v>2019</v>
      </c>
      <c r="I120" s="55" t="str">
        <f aca="false">SUBSTITUTE(J120,",",".")</f>
        <v>3.83</v>
      </c>
      <c r="J120" s="59" t="s">
        <v>284</v>
      </c>
      <c r="K120" s="25" t="s">
        <v>266</v>
      </c>
      <c r="L120" s="59" t="s">
        <v>521</v>
      </c>
      <c r="M120" s="56" t="str">
        <f aca="false">CONCATENATE("Kabupaten ",L120)</f>
        <v>Kabupaten Kampar</v>
      </c>
      <c r="N120" s="49" t="str">
        <f aca="false">TRIM(M120)</f>
        <v>Kabupaten Kampar</v>
      </c>
      <c r="O120" s="58" t="s">
        <v>351</v>
      </c>
      <c r="P120" s="49" t="str">
        <f aca="false">SUBSTITUTE(O120,"Riau","Kepulauan Riau")</f>
        <v>Kepulauan Riau</v>
      </c>
      <c r="Q120" s="49" t="str">
        <f aca="false">TRIM(P120)</f>
        <v>Kepulauan Riau</v>
      </c>
      <c r="R120" s="17" t="e">
        <f aca="false">LOOKUP(N120,'Dashboard Rekap Mahasiswa'!B101:C197)</f>
        <v>#N/A</v>
      </c>
      <c r="S120" s="49" t="str">
        <f aca="false">IFERROR(__xludf.dummyfunction("filter(U:U,V:V=Q120)"),"#N/A")</f>
        <v>#N/A</v>
      </c>
    </row>
    <row r="121" customFormat="false" ht="15" hidden="false" customHeight="false" outlineLevel="0" collapsed="false">
      <c r="A121" s="54" t="s">
        <v>522</v>
      </c>
      <c r="B121" s="54" t="s">
        <v>523</v>
      </c>
      <c r="C121" s="25" t="s">
        <v>9</v>
      </c>
      <c r="D121" s="25" t="str">
        <f aca="false">IF(E121="01102", "TI","SI")</f>
        <v>SI</v>
      </c>
      <c r="E121" s="25" t="str">
        <f aca="false">LEFT(B121,5)</f>
        <v>01101</v>
      </c>
      <c r="F121" s="25" t="str">
        <f aca="false">LEFT(B121,7)</f>
        <v>0110119</v>
      </c>
      <c r="G121" s="25" t="str">
        <f aca="false">RIGHT(F121,2)</f>
        <v>19</v>
      </c>
      <c r="H121" s="25" t="str">
        <f aca="false">CONCATENATE(20,G121)</f>
        <v>2019</v>
      </c>
      <c r="I121" s="55" t="str">
        <f aca="false">SUBSTITUTE(J121,",",".")</f>
        <v>3.99</v>
      </c>
      <c r="J121" s="59" t="s">
        <v>298</v>
      </c>
      <c r="K121" s="25" t="s">
        <v>266</v>
      </c>
      <c r="L121" s="59" t="s">
        <v>204</v>
      </c>
      <c r="M121" s="60" t="s">
        <v>204</v>
      </c>
      <c r="N121" s="49" t="str">
        <f aca="false">TRIM(M121)</f>
        <v>Kabupaten Subang</v>
      </c>
      <c r="O121" s="58" t="s">
        <v>137</v>
      </c>
      <c r="P121" s="49" t="str">
        <f aca="false">SUBSTITUTE(O121,"Dki jakarta","DKI Jakarta")</f>
        <v>Jawa Barat</v>
      </c>
      <c r="Q121" s="49" t="str">
        <f aca="false">TRIM(P121)</f>
        <v>Jawa Barat</v>
      </c>
      <c r="R121" s="17" t="e">
        <f aca="false">LOOKUP(N121,'Dashboard Rekap Mahasiswa'!B102:C198)</f>
        <v>#N/A</v>
      </c>
      <c r="S121" s="49" t="n">
        <f aca="false">IFERROR(__xludf.dummyfunction("filter(U:U,V:V=Q121)"),12)</f>
        <v>12</v>
      </c>
    </row>
    <row r="122" customFormat="false" ht="15" hidden="false" customHeight="false" outlineLevel="0" collapsed="false">
      <c r="A122" s="54" t="s">
        <v>524</v>
      </c>
      <c r="B122" s="54" t="s">
        <v>525</v>
      </c>
      <c r="C122" s="25" t="s">
        <v>9</v>
      </c>
      <c r="D122" s="25" t="str">
        <f aca="false">IF(E122="01102", "TI","SI")</f>
        <v>SI</v>
      </c>
      <c r="E122" s="25" t="str">
        <f aca="false">LEFT(B122,5)</f>
        <v>01101</v>
      </c>
      <c r="F122" s="25" t="str">
        <f aca="false">LEFT(B122,7)</f>
        <v>0110119</v>
      </c>
      <c r="G122" s="25" t="str">
        <f aca="false">RIGHT(F122,2)</f>
        <v>19</v>
      </c>
      <c r="H122" s="25" t="str">
        <f aca="false">CONCATENATE(20,G122)</f>
        <v>2019</v>
      </c>
      <c r="I122" s="55" t="str">
        <f aca="false">SUBSTITUTE(J122,",",".")</f>
        <v>3.86</v>
      </c>
      <c r="J122" s="59" t="s">
        <v>278</v>
      </c>
      <c r="K122" s="25" t="s">
        <v>266</v>
      </c>
      <c r="L122" s="59" t="s">
        <v>526</v>
      </c>
      <c r="M122" s="56" t="str">
        <f aca="false">CONCATENATE("Kota ",L122)</f>
        <v>Kota Malang</v>
      </c>
      <c r="N122" s="49" t="str">
        <f aca="false">TRIM(M122)</f>
        <v>Kota Malang</v>
      </c>
      <c r="O122" s="58" t="s">
        <v>139</v>
      </c>
      <c r="P122" s="49" t="str">
        <f aca="false">SUBSTITUTE(O122,"Dki jakarta","DKI Jakarta")</f>
        <v>Jawa Timur</v>
      </c>
      <c r="Q122" s="49" t="str">
        <f aca="false">TRIM(P122)</f>
        <v>Jawa Timur</v>
      </c>
      <c r="R122" s="17" t="e">
        <f aca="false">LOOKUP(N122,'Dashboard Rekap Mahasiswa'!B103:C199)</f>
        <v>#N/A</v>
      </c>
      <c r="S122" s="49" t="str">
        <f aca="false">IFERROR(__xludf.dummyfunction("filter(U:U,V:V=Q122)"),"#N/A")</f>
        <v>#N/A</v>
      </c>
    </row>
    <row r="123" customFormat="false" ht="15" hidden="false" customHeight="false" outlineLevel="0" collapsed="false">
      <c r="A123" s="54" t="s">
        <v>527</v>
      </c>
      <c r="B123" s="54" t="s">
        <v>528</v>
      </c>
      <c r="C123" s="25" t="s">
        <v>9</v>
      </c>
      <c r="D123" s="25" t="str">
        <f aca="false">IF(E123="01102", "TI","SI")</f>
        <v>SI</v>
      </c>
      <c r="E123" s="25" t="str">
        <f aca="false">LEFT(B123,5)</f>
        <v>01101</v>
      </c>
      <c r="F123" s="25" t="str">
        <f aca="false">LEFT(B123,7)</f>
        <v>0110119</v>
      </c>
      <c r="G123" s="25" t="str">
        <f aca="false">RIGHT(F123,2)</f>
        <v>19</v>
      </c>
      <c r="H123" s="25" t="str">
        <f aca="false">CONCATENATE(20,G123)</f>
        <v>2019</v>
      </c>
      <c r="I123" s="55" t="str">
        <f aca="false">SUBSTITUTE(J123,",",".")</f>
        <v>3.66</v>
      </c>
      <c r="J123" s="59" t="s">
        <v>302</v>
      </c>
      <c r="K123" s="25" t="s">
        <v>266</v>
      </c>
      <c r="L123" s="59" t="s">
        <v>529</v>
      </c>
      <c r="M123" s="56" t="str">
        <f aca="false">CONCATENATE("Kota ",L123)</f>
        <v>Kota Balikpapan </v>
      </c>
      <c r="N123" s="49" t="str">
        <f aca="false">TRIM(M123)</f>
        <v>Kota Balikpapan</v>
      </c>
      <c r="O123" s="58" t="s">
        <v>425</v>
      </c>
      <c r="P123" s="49" t="str">
        <f aca="false">SUBSTITUTE(O123,"Dki jakarta","DKI Jakarta")</f>
        <v>Kalimantan Timur </v>
      </c>
      <c r="Q123" s="49" t="str">
        <f aca="false">TRIM(P123)</f>
        <v>Kalimantan Timur</v>
      </c>
      <c r="R123" s="17" t="e">
        <f aca="false">LOOKUP(N123,'Dashboard Rekap Mahasiswa'!B104:C200)</f>
        <v>#N/A</v>
      </c>
      <c r="S123" s="49" t="str">
        <f aca="false">IFERROR(__xludf.dummyfunction("filter(U:U,V:V=Q123)"),"#N/A")</f>
        <v>#N/A</v>
      </c>
    </row>
    <row r="124" customFormat="false" ht="15" hidden="false" customHeight="false" outlineLevel="0" collapsed="false">
      <c r="A124" s="54" t="s">
        <v>530</v>
      </c>
      <c r="B124" s="54" t="s">
        <v>531</v>
      </c>
      <c r="C124" s="25" t="s">
        <v>18</v>
      </c>
      <c r="D124" s="25" t="str">
        <f aca="false">IF(E124="01102", "TI","SI")</f>
        <v>SI</v>
      </c>
      <c r="E124" s="25" t="str">
        <f aca="false">LEFT(B124,5)</f>
        <v>01101</v>
      </c>
      <c r="F124" s="25" t="str">
        <f aca="false">LEFT(B124,7)</f>
        <v>0110119</v>
      </c>
      <c r="G124" s="25" t="str">
        <f aca="false">RIGHT(F124,2)</f>
        <v>19</v>
      </c>
      <c r="H124" s="25" t="str">
        <f aca="false">CONCATENATE(20,G124)</f>
        <v>2019</v>
      </c>
      <c r="I124" s="55" t="str">
        <f aca="false">SUBSTITUTE(J124,",",".")</f>
        <v>3.76</v>
      </c>
      <c r="J124" s="59" t="s">
        <v>290</v>
      </c>
      <c r="K124" s="25" t="s">
        <v>266</v>
      </c>
      <c r="L124" s="59" t="s">
        <v>380</v>
      </c>
      <c r="M124" s="56" t="str">
        <f aca="false">CONCATENATE("Kabupaten ",L124)</f>
        <v>Kabupaten Karawang </v>
      </c>
      <c r="N124" s="49" t="str">
        <f aca="false">TRIM(M124)</f>
        <v>Kabupaten Karawang</v>
      </c>
      <c r="O124" s="58" t="s">
        <v>271</v>
      </c>
      <c r="P124" s="49" t="str">
        <f aca="false">SUBSTITUTE(O124,"barat","Barat")</f>
        <v>Jawa Barat </v>
      </c>
      <c r="Q124" s="49" t="str">
        <f aca="false">TRIM(P124)</f>
        <v>Jawa Barat</v>
      </c>
      <c r="R124" s="17" t="e">
        <f aca="false">LOOKUP(N124,'Dashboard Rekap Mahasiswa'!B105:C201)</f>
        <v>#N/A</v>
      </c>
      <c r="S124" s="49" t="n">
        <f aca="false">IFERROR(__xludf.dummyfunction("filter(U:U,V:V=Q124)"),12)</f>
        <v>12</v>
      </c>
    </row>
    <row r="125" customFormat="false" ht="15" hidden="false" customHeight="false" outlineLevel="0" collapsed="false">
      <c r="A125" s="54" t="s">
        <v>532</v>
      </c>
      <c r="B125" s="54" t="s">
        <v>533</v>
      </c>
      <c r="C125" s="25" t="s">
        <v>9</v>
      </c>
      <c r="D125" s="25" t="str">
        <f aca="false">IF(E125="01102", "TI","SI")</f>
        <v>SI</v>
      </c>
      <c r="E125" s="25" t="str">
        <f aca="false">LEFT(B125,5)</f>
        <v>01101</v>
      </c>
      <c r="F125" s="25" t="str">
        <f aca="false">LEFT(B125,7)</f>
        <v>0110119</v>
      </c>
      <c r="G125" s="25" t="str">
        <f aca="false">RIGHT(F125,2)</f>
        <v>19</v>
      </c>
      <c r="H125" s="25" t="str">
        <f aca="false">CONCATENATE(20,G125)</f>
        <v>2019</v>
      </c>
      <c r="I125" s="55" t="str">
        <f aca="false">SUBSTITUTE(J125,",",".")</f>
        <v>3.51</v>
      </c>
      <c r="J125" s="59" t="s">
        <v>265</v>
      </c>
      <c r="K125" s="25" t="s">
        <v>266</v>
      </c>
      <c r="L125" s="59" t="s">
        <v>460</v>
      </c>
      <c r="M125" s="56" t="str">
        <f aca="false">CONCATENATE("Kota ",L125)</f>
        <v>Kota Medan</v>
      </c>
      <c r="N125" s="49" t="str">
        <f aca="false">TRIM(M125)</f>
        <v>Kota Medan</v>
      </c>
      <c r="O125" s="58" t="s">
        <v>534</v>
      </c>
      <c r="P125" s="49" t="str">
        <f aca="false">SUBSTITUTE(O125,"Dki jakarta","DKI Jakarta")</f>
        <v>Sumatera Utara </v>
      </c>
      <c r="Q125" s="49" t="str">
        <f aca="false">TRIM(P125)</f>
        <v>Sumatera Utara</v>
      </c>
      <c r="R125" s="17" t="e">
        <f aca="false">LOOKUP(N125,'Dashboard Rekap Mahasiswa'!B106:C202)</f>
        <v>#N/A</v>
      </c>
      <c r="S125" s="49" t="str">
        <f aca="false">IFERROR(__xludf.dummyfunction("filter(U:U,V:V=Q125)"),"#N/A")</f>
        <v>#N/A</v>
      </c>
    </row>
    <row r="126" customFormat="false" ht="15" hidden="false" customHeight="false" outlineLevel="0" collapsed="false">
      <c r="A126" s="54" t="s">
        <v>535</v>
      </c>
      <c r="B126" s="54" t="s">
        <v>536</v>
      </c>
      <c r="C126" s="25" t="s">
        <v>9</v>
      </c>
      <c r="D126" s="25" t="str">
        <f aca="false">IF(E126="01102", "TI","SI")</f>
        <v>SI</v>
      </c>
      <c r="E126" s="25" t="str">
        <f aca="false">LEFT(B126,5)</f>
        <v>01101</v>
      </c>
      <c r="F126" s="25" t="str">
        <f aca="false">LEFT(B126,7)</f>
        <v>0110119</v>
      </c>
      <c r="G126" s="25" t="str">
        <f aca="false">RIGHT(F126,2)</f>
        <v>19</v>
      </c>
      <c r="H126" s="25" t="str">
        <f aca="false">CONCATENATE(20,G126)</f>
        <v>2019</v>
      </c>
      <c r="I126" s="55" t="str">
        <f aca="false">SUBSTITUTE(J126,",",".")</f>
        <v>3.67</v>
      </c>
      <c r="J126" s="59" t="s">
        <v>269</v>
      </c>
      <c r="K126" s="25" t="s">
        <v>266</v>
      </c>
      <c r="L126" s="59" t="s">
        <v>267</v>
      </c>
      <c r="M126" s="56" t="str">
        <f aca="false">CONCATENATE("Kota ",L126)</f>
        <v>Kota Jakarta Timur</v>
      </c>
      <c r="N126" s="49" t="str">
        <f aca="false">TRIM(M126)</f>
        <v>Kota Jakarta Timur</v>
      </c>
      <c r="O126" s="58" t="s">
        <v>135</v>
      </c>
      <c r="P126" s="49" t="str">
        <f aca="false">SUBSTITUTE(O126,"Dki jakarta","DKI Jakarta")</f>
        <v>DKI Jakarta</v>
      </c>
      <c r="Q126" s="49" t="str">
        <f aca="false">TRIM(P126)</f>
        <v>DKI Jakarta</v>
      </c>
      <c r="R126" s="17" t="e">
        <f aca="false">LOOKUP(N126,'Dashboard Rekap Mahasiswa'!B107:C203)</f>
        <v>#N/A</v>
      </c>
      <c r="S126" s="49" t="n">
        <f aca="false">IFERROR(__xludf.dummyfunction("filter(U:U,V:V=Q126)"),11)</f>
        <v>11</v>
      </c>
    </row>
    <row r="127" customFormat="false" ht="15" hidden="false" customHeight="false" outlineLevel="0" collapsed="false">
      <c r="A127" s="54" t="s">
        <v>537</v>
      </c>
      <c r="B127" s="54" t="s">
        <v>538</v>
      </c>
      <c r="C127" s="25" t="s">
        <v>18</v>
      </c>
      <c r="D127" s="25" t="str">
        <f aca="false">IF(E127="01102", "TI","SI")</f>
        <v>SI</v>
      </c>
      <c r="E127" s="25" t="str">
        <f aca="false">LEFT(B127,5)</f>
        <v>01101</v>
      </c>
      <c r="F127" s="25" t="str">
        <f aca="false">LEFT(B127,7)</f>
        <v>0110119</v>
      </c>
      <c r="G127" s="25" t="str">
        <f aca="false">RIGHT(F127,2)</f>
        <v>19</v>
      </c>
      <c r="H127" s="25" t="str">
        <f aca="false">CONCATENATE(20,G127)</f>
        <v>2019</v>
      </c>
      <c r="I127" s="55" t="str">
        <f aca="false">SUBSTITUTE(J127,",",".")</f>
        <v>3.79</v>
      </c>
      <c r="J127" s="59" t="s">
        <v>296</v>
      </c>
      <c r="K127" s="25" t="s">
        <v>266</v>
      </c>
      <c r="L127" s="59" t="s">
        <v>169</v>
      </c>
      <c r="M127" s="56" t="str">
        <f aca="false">CONCATENATE("Kota ",L127)</f>
        <v>Kota Yogyakarta</v>
      </c>
      <c r="N127" s="49" t="str">
        <f aca="false">TRIM(M127)</f>
        <v>Kota Yogyakarta</v>
      </c>
      <c r="O127" s="58" t="s">
        <v>314</v>
      </c>
      <c r="P127" s="49" t="str">
        <f aca="false">SUBSTITUTE(O127,"DIY","DI Yogyakarta")</f>
        <v>DI Yogyakarta</v>
      </c>
      <c r="Q127" s="49" t="str">
        <f aca="false">TRIM(P127)</f>
        <v>DI Yogyakarta</v>
      </c>
      <c r="R127" s="17" t="e">
        <f aca="false">LOOKUP(N127,'Dashboard Rekap Mahasiswa'!B108:C204)</f>
        <v>#N/A</v>
      </c>
      <c r="S127" s="49" t="str">
        <f aca="false">IFERROR(__xludf.dummyfunction("filter(U:U,V:V=Q127)"),"#N/A")</f>
        <v>#N/A</v>
      </c>
    </row>
    <row r="128" customFormat="false" ht="15" hidden="false" customHeight="false" outlineLevel="0" collapsed="false">
      <c r="A128" s="54" t="s">
        <v>539</v>
      </c>
      <c r="B128" s="54" t="s">
        <v>540</v>
      </c>
      <c r="C128" s="25" t="s">
        <v>9</v>
      </c>
      <c r="D128" s="25" t="str">
        <f aca="false">IF(E128="01102", "TI","SI")</f>
        <v>SI</v>
      </c>
      <c r="E128" s="25" t="str">
        <f aca="false">LEFT(B128,5)</f>
        <v>01101</v>
      </c>
      <c r="F128" s="25" t="str">
        <f aca="false">LEFT(B128,7)</f>
        <v>0110119</v>
      </c>
      <c r="G128" s="25" t="str">
        <f aca="false">RIGHT(F128,2)</f>
        <v>19</v>
      </c>
      <c r="H128" s="25" t="str">
        <f aca="false">CONCATENATE(20,G128)</f>
        <v>2019</v>
      </c>
      <c r="I128" s="55" t="str">
        <f aca="false">SUBSTITUTE(J128,",",".")</f>
        <v>3.90</v>
      </c>
      <c r="J128" s="59" t="s">
        <v>275</v>
      </c>
      <c r="K128" s="25" t="s">
        <v>266</v>
      </c>
      <c r="L128" s="59" t="s">
        <v>276</v>
      </c>
      <c r="M128" s="56" t="str">
        <f aca="false">CONCATENATE("Kota ",L128)</f>
        <v>Kota Depok</v>
      </c>
      <c r="N128" s="49" t="str">
        <f aca="false">TRIM(M128)</f>
        <v>Kota Depok</v>
      </c>
      <c r="O128" s="58" t="s">
        <v>137</v>
      </c>
      <c r="P128" s="49" t="str">
        <f aca="false">SUBSTITUTE(O128,"Dki jakarta","DKI Jakarta")</f>
        <v>Jawa Barat</v>
      </c>
      <c r="Q128" s="49" t="str">
        <f aca="false">TRIM(P128)</f>
        <v>Jawa Barat</v>
      </c>
      <c r="R128" s="17" t="e">
        <f aca="false">LOOKUP(N128,'Dashboard Rekap Mahasiswa'!B109:C205)</f>
        <v>#N/A</v>
      </c>
      <c r="S128" s="49" t="n">
        <f aca="false">IFERROR(__xludf.dummyfunction("filter(U:U,V:V=Q128)"),12)</f>
        <v>12</v>
      </c>
    </row>
    <row r="129" customFormat="false" ht="15" hidden="false" customHeight="false" outlineLevel="0" collapsed="false">
      <c r="A129" s="54" t="s">
        <v>541</v>
      </c>
      <c r="B129" s="54" t="s">
        <v>542</v>
      </c>
      <c r="C129" s="25" t="s">
        <v>9</v>
      </c>
      <c r="D129" s="25" t="str">
        <f aca="false">IF(E129="01102", "TI","SI")</f>
        <v>SI</v>
      </c>
      <c r="E129" s="25" t="str">
        <f aca="false">LEFT(B129,5)</f>
        <v>01101</v>
      </c>
      <c r="F129" s="25" t="str">
        <f aca="false">LEFT(B129,7)</f>
        <v>0110119</v>
      </c>
      <c r="G129" s="25" t="str">
        <f aca="false">RIGHT(F129,2)</f>
        <v>19</v>
      </c>
      <c r="H129" s="25" t="str">
        <f aca="false">CONCATENATE(20,G129)</f>
        <v>2019</v>
      </c>
      <c r="I129" s="55" t="str">
        <f aca="false">SUBSTITUTE(J129,",",".")</f>
        <v>3.83</v>
      </c>
      <c r="J129" s="59" t="s">
        <v>284</v>
      </c>
      <c r="K129" s="25" t="s">
        <v>266</v>
      </c>
      <c r="L129" s="59" t="s">
        <v>543</v>
      </c>
      <c r="M129" s="56" t="str">
        <f aca="false">CONCATENATE("Kabupaten ",L129)</f>
        <v>Kabupaten Sumedang </v>
      </c>
      <c r="N129" s="49" t="str">
        <f aca="false">TRIM(M129)</f>
        <v>Kabupaten Sumedang</v>
      </c>
      <c r="O129" s="58" t="s">
        <v>271</v>
      </c>
      <c r="P129" s="49" t="str">
        <f aca="false">SUBSTITUTE(O129,"barat","Barat")</f>
        <v>Jawa Barat </v>
      </c>
      <c r="Q129" s="49" t="str">
        <f aca="false">TRIM(P129)</f>
        <v>Jawa Barat</v>
      </c>
      <c r="R129" s="17" t="e">
        <f aca="false">LOOKUP(N129,'Dashboard Rekap Mahasiswa'!B110:C206)</f>
        <v>#N/A</v>
      </c>
      <c r="S129" s="49" t="n">
        <f aca="false">IFERROR(__xludf.dummyfunction("filter(U:U,V:V=Q129)"),12)</f>
        <v>12</v>
      </c>
    </row>
    <row r="130" customFormat="false" ht="15" hidden="false" customHeight="false" outlineLevel="0" collapsed="false">
      <c r="A130" s="54" t="s">
        <v>544</v>
      </c>
      <c r="B130" s="54" t="s">
        <v>545</v>
      </c>
      <c r="C130" s="25" t="s">
        <v>9</v>
      </c>
      <c r="D130" s="25" t="str">
        <f aca="false">IF(E130="01102", "TI","SI")</f>
        <v>SI</v>
      </c>
      <c r="E130" s="25" t="str">
        <f aca="false">LEFT(B130,5)</f>
        <v>01101</v>
      </c>
      <c r="F130" s="25" t="str">
        <f aca="false">LEFT(B130,7)</f>
        <v>0110119</v>
      </c>
      <c r="G130" s="25" t="str">
        <f aca="false">RIGHT(F130,2)</f>
        <v>19</v>
      </c>
      <c r="H130" s="25" t="str">
        <f aca="false">CONCATENATE(20,G130)</f>
        <v>2019</v>
      </c>
      <c r="I130" s="55" t="str">
        <f aca="false">SUBSTITUTE(J130,",",".")</f>
        <v>3.99</v>
      </c>
      <c r="J130" s="59" t="s">
        <v>298</v>
      </c>
      <c r="K130" s="25" t="s">
        <v>266</v>
      </c>
      <c r="L130" s="59" t="s">
        <v>285</v>
      </c>
      <c r="M130" s="56" t="str">
        <f aca="false">CONCATENATE("Kabupaten ",L130)</f>
        <v>Kabupaten Bekasi</v>
      </c>
      <c r="N130" s="49" t="str">
        <f aca="false">TRIM(M130)</f>
        <v>Kabupaten Bekasi</v>
      </c>
      <c r="O130" s="58" t="s">
        <v>137</v>
      </c>
      <c r="P130" s="49" t="str">
        <f aca="false">SUBSTITUTE(O130,"Dki jakarta","DKI Jakarta")</f>
        <v>Jawa Barat</v>
      </c>
      <c r="Q130" s="49" t="str">
        <f aca="false">TRIM(P130)</f>
        <v>Jawa Barat</v>
      </c>
      <c r="R130" s="17" t="e">
        <f aca="false">LOOKUP(N130,'Dashboard Rekap Mahasiswa'!B111:C207)</f>
        <v>#N/A</v>
      </c>
      <c r="S130" s="49" t="n">
        <f aca="false">IFERROR(__xludf.dummyfunction("filter(U:U,V:V=Q130)"),12)</f>
        <v>12</v>
      </c>
    </row>
    <row r="131" customFormat="false" ht="15" hidden="false" customHeight="false" outlineLevel="0" collapsed="false">
      <c r="A131" s="54" t="s">
        <v>546</v>
      </c>
      <c r="B131" s="54" t="s">
        <v>547</v>
      </c>
      <c r="C131" s="25" t="s">
        <v>9</v>
      </c>
      <c r="D131" s="25" t="str">
        <f aca="false">IF(E131="01102", "TI","SI")</f>
        <v>SI</v>
      </c>
      <c r="E131" s="25" t="str">
        <f aca="false">LEFT(B131,5)</f>
        <v>01101</v>
      </c>
      <c r="F131" s="25" t="str">
        <f aca="false">LEFT(B131,7)</f>
        <v>0110120</v>
      </c>
      <c r="G131" s="25" t="str">
        <f aca="false">RIGHT(F131,2)</f>
        <v>20</v>
      </c>
      <c r="H131" s="25" t="str">
        <f aca="false">CONCATENATE(20,G131)</f>
        <v>2020</v>
      </c>
      <c r="I131" s="55" t="str">
        <f aca="false">SUBSTITUTE(J131,",",".")</f>
        <v>3.86</v>
      </c>
      <c r="J131" s="59" t="s">
        <v>278</v>
      </c>
      <c r="K131" s="25" t="s">
        <v>266</v>
      </c>
      <c r="L131" s="59" t="s">
        <v>548</v>
      </c>
      <c r="M131" s="56" t="str">
        <f aca="false">CONCATENATE("Kabupaten ",L131)</f>
        <v>Kabupaten Probolinggo</v>
      </c>
      <c r="N131" s="49" t="str">
        <f aca="false">TRIM(M131)</f>
        <v>Kabupaten Probolinggo</v>
      </c>
      <c r="O131" s="58" t="s">
        <v>274</v>
      </c>
      <c r="P131" s="49" t="str">
        <f aca="false">SUBSTITUTE(O59,"timur","Timur")</f>
        <v>Jawa Timur </v>
      </c>
      <c r="Q131" s="49" t="str">
        <f aca="false">TRIM(P131)</f>
        <v>Jawa Timur</v>
      </c>
      <c r="R131" s="17" t="e">
        <f aca="false">LOOKUP(N131,'Dashboard Rekap Mahasiswa'!B112:C208)</f>
        <v>#N/A</v>
      </c>
      <c r="S131" s="49" t="str">
        <f aca="false">IFERROR(__xludf.dummyfunction("filter(U:U,V:V=Q131)"),"#N/A")</f>
        <v>#N/A</v>
      </c>
    </row>
    <row r="132" customFormat="false" ht="15" hidden="false" customHeight="false" outlineLevel="0" collapsed="false">
      <c r="A132" s="54" t="s">
        <v>549</v>
      </c>
      <c r="B132" s="54" t="s">
        <v>550</v>
      </c>
      <c r="C132" s="25" t="s">
        <v>18</v>
      </c>
      <c r="D132" s="25" t="str">
        <f aca="false">IF(E132="01102", "TI","SI")</f>
        <v>SI</v>
      </c>
      <c r="E132" s="25" t="str">
        <f aca="false">LEFT(B132,5)</f>
        <v>01101</v>
      </c>
      <c r="F132" s="25" t="str">
        <f aca="false">LEFT(B132,7)</f>
        <v>0110120</v>
      </c>
      <c r="G132" s="25" t="str">
        <f aca="false">RIGHT(F132,2)</f>
        <v>20</v>
      </c>
      <c r="H132" s="25" t="str">
        <f aca="false">CONCATENATE(20,G132)</f>
        <v>2020</v>
      </c>
      <c r="I132" s="55" t="str">
        <f aca="false">SUBSTITUTE(J132,",",".")</f>
        <v>3.66</v>
      </c>
      <c r="J132" s="59" t="s">
        <v>302</v>
      </c>
      <c r="K132" s="25" t="s">
        <v>266</v>
      </c>
      <c r="L132" s="59" t="s">
        <v>231</v>
      </c>
      <c r="M132" s="60" t="s">
        <v>231</v>
      </c>
      <c r="N132" s="49" t="str">
        <f aca="false">TRIM(M132)</f>
        <v>Kota Malang</v>
      </c>
      <c r="O132" s="58" t="s">
        <v>139</v>
      </c>
      <c r="P132" s="49" t="str">
        <f aca="false">SUBSTITUTE(O132,"Dki jakarta","DKI Jakarta")</f>
        <v>Jawa Timur</v>
      </c>
      <c r="Q132" s="49" t="str">
        <f aca="false">TRIM(P132)</f>
        <v>Jawa Timur</v>
      </c>
      <c r="R132" s="17" t="e">
        <f aca="false">LOOKUP(N132,'Dashboard Rekap Mahasiswa'!B113:C209)</f>
        <v>#N/A</v>
      </c>
      <c r="S132" s="49" t="str">
        <f aca="false">IFERROR(__xludf.dummyfunction("filter(U:U,V:V=Q132)"),"#N/A")</f>
        <v>#N/A</v>
      </c>
    </row>
    <row r="133" customFormat="false" ht="15" hidden="false" customHeight="false" outlineLevel="0" collapsed="false">
      <c r="A133" s="54" t="s">
        <v>551</v>
      </c>
      <c r="B133" s="54" t="s">
        <v>552</v>
      </c>
      <c r="C133" s="25" t="s">
        <v>9</v>
      </c>
      <c r="D133" s="25" t="str">
        <f aca="false">IF(E133="01102", "TI","SI")</f>
        <v>SI</v>
      </c>
      <c r="E133" s="25" t="str">
        <f aca="false">LEFT(B133,5)</f>
        <v>01101</v>
      </c>
      <c r="F133" s="25" t="str">
        <f aca="false">LEFT(B133,7)</f>
        <v>0110120</v>
      </c>
      <c r="G133" s="25" t="str">
        <f aca="false">RIGHT(F133,2)</f>
        <v>20</v>
      </c>
      <c r="H133" s="25" t="str">
        <f aca="false">CONCATENATE(20,G133)</f>
        <v>2020</v>
      </c>
      <c r="I133" s="55" t="str">
        <f aca="false">SUBSTITUTE(J133,",",".")</f>
        <v>3.76</v>
      </c>
      <c r="J133" s="59" t="s">
        <v>290</v>
      </c>
      <c r="K133" s="25" t="s">
        <v>266</v>
      </c>
      <c r="L133" s="59" t="s">
        <v>375</v>
      </c>
      <c r="M133" s="56" t="str">
        <f aca="false">CONCATENATE("Kota ",L133)</f>
        <v>Kota Bogor</v>
      </c>
      <c r="N133" s="49" t="str">
        <f aca="false">TRIM(M133)</f>
        <v>Kota Bogor</v>
      </c>
      <c r="O133" s="58" t="s">
        <v>282</v>
      </c>
      <c r="P133" s="49" t="str">
        <f aca="false">SUBSTITUTE(O133,"barat","Barat")</f>
        <v>Jawa Barat</v>
      </c>
      <c r="Q133" s="49" t="str">
        <f aca="false">TRIM(P133)</f>
        <v>Jawa Barat</v>
      </c>
      <c r="R133" s="17" t="e">
        <f aca="false">LOOKUP(N133,'Dashboard Rekap Mahasiswa'!B114:C210)</f>
        <v>#N/A</v>
      </c>
      <c r="S133" s="49" t="n">
        <f aca="false">IFERROR(__xludf.dummyfunction("filter(U:U,V:V=Q133)"),12)</f>
        <v>12</v>
      </c>
    </row>
    <row r="134" customFormat="false" ht="15" hidden="false" customHeight="false" outlineLevel="0" collapsed="false">
      <c r="A134" s="54" t="s">
        <v>553</v>
      </c>
      <c r="B134" s="54" t="s">
        <v>554</v>
      </c>
      <c r="C134" s="25" t="s">
        <v>9</v>
      </c>
      <c r="D134" s="25" t="str">
        <f aca="false">IF(E134="01102", "TI","SI")</f>
        <v>SI</v>
      </c>
      <c r="E134" s="25" t="str">
        <f aca="false">LEFT(B134,5)</f>
        <v>01101</v>
      </c>
      <c r="F134" s="25" t="str">
        <f aca="false">LEFT(B134,7)</f>
        <v>0110120</v>
      </c>
      <c r="G134" s="25" t="str">
        <f aca="false">RIGHT(F134,2)</f>
        <v>20</v>
      </c>
      <c r="H134" s="25" t="str">
        <f aca="false">CONCATENATE(20,G134)</f>
        <v>2020</v>
      </c>
      <c r="I134" s="55" t="str">
        <f aca="false">SUBSTITUTE(J134,",",".")</f>
        <v>3.51</v>
      </c>
      <c r="J134" s="59" t="s">
        <v>265</v>
      </c>
      <c r="K134" s="25" t="s">
        <v>266</v>
      </c>
      <c r="L134" s="59" t="s">
        <v>555</v>
      </c>
      <c r="M134" s="56" t="str">
        <f aca="false">CONCATENATE("Kabupaten ",L134)</f>
        <v>Kabupaten Cilacap </v>
      </c>
      <c r="N134" s="49" t="str">
        <f aca="false">TRIM(M134)</f>
        <v>Kabupaten Cilacap</v>
      </c>
      <c r="O134" s="58" t="s">
        <v>301</v>
      </c>
      <c r="P134" s="49" t="str">
        <f aca="false">SUBSTITUTE(O134,"Dki jakarta","DKI Jakarta")</f>
        <v>Jawa Tengah </v>
      </c>
      <c r="Q134" s="49" t="str">
        <f aca="false">TRIM(P134)</f>
        <v>Jawa Tengah</v>
      </c>
      <c r="R134" s="17" t="e">
        <f aca="false">LOOKUP(N134,'Dashboard Rekap Mahasiswa'!B115:C211)</f>
        <v>#N/A</v>
      </c>
      <c r="S134" s="49" t="str">
        <f aca="false">IFERROR(__xludf.dummyfunction("filter(U:U,V:V=Q134)"),"#N/A")</f>
        <v>#N/A</v>
      </c>
    </row>
    <row r="135" customFormat="false" ht="15" hidden="false" customHeight="false" outlineLevel="0" collapsed="false">
      <c r="A135" s="54" t="s">
        <v>556</v>
      </c>
      <c r="B135" s="54" t="s">
        <v>557</v>
      </c>
      <c r="C135" s="25" t="s">
        <v>9</v>
      </c>
      <c r="D135" s="25" t="str">
        <f aca="false">IF(E135="01102", "TI","SI")</f>
        <v>SI</v>
      </c>
      <c r="E135" s="25" t="str">
        <f aca="false">LEFT(B135,5)</f>
        <v>01101</v>
      </c>
      <c r="F135" s="25" t="str">
        <f aca="false">LEFT(B135,7)</f>
        <v>0110120</v>
      </c>
      <c r="G135" s="25" t="str">
        <f aca="false">RIGHT(F135,2)</f>
        <v>20</v>
      </c>
      <c r="H135" s="25" t="str">
        <f aca="false">CONCATENATE(20,G135)</f>
        <v>2020</v>
      </c>
      <c r="I135" s="55" t="str">
        <f aca="false">SUBSTITUTE(J135,",",".")</f>
        <v>3.52</v>
      </c>
      <c r="J135" s="59" t="s">
        <v>312</v>
      </c>
      <c r="K135" s="25" t="s">
        <v>266</v>
      </c>
      <c r="L135" s="59" t="s">
        <v>558</v>
      </c>
      <c r="M135" s="56" t="str">
        <f aca="false">CONCATENATE("Kabupaten ",L135)</f>
        <v>Kabupaten Ogan Ilir</v>
      </c>
      <c r="N135" s="49" t="str">
        <f aca="false">TRIM(M135)</f>
        <v>Kabupaten Ogan Ilir</v>
      </c>
      <c r="O135" s="58" t="s">
        <v>559</v>
      </c>
      <c r="P135" s="49" t="str">
        <f aca="false">SUBSTITUTE(O135,"Dki jakarta","DKI Jakarta")</f>
        <v>Sumatera Selatan </v>
      </c>
      <c r="Q135" s="49" t="str">
        <f aca="false">TRIM(P135)</f>
        <v>Sumatera Selatan</v>
      </c>
      <c r="R135" s="17" t="e">
        <f aca="false">LOOKUP(N135,'Dashboard Rekap Mahasiswa'!B116:C212)</f>
        <v>#N/A</v>
      </c>
      <c r="S135" s="49" t="str">
        <f aca="false">IFERROR(__xludf.dummyfunction("filter(U:U,V:V=Q135)"),"#N/A")</f>
        <v>#N/A</v>
      </c>
    </row>
    <row r="136" customFormat="false" ht="15" hidden="false" customHeight="false" outlineLevel="0" collapsed="false">
      <c r="A136" s="54" t="s">
        <v>560</v>
      </c>
      <c r="B136" s="54" t="s">
        <v>561</v>
      </c>
      <c r="C136" s="25" t="s">
        <v>9</v>
      </c>
      <c r="D136" s="25" t="str">
        <f aca="false">IF(E136="01102", "TI","SI")</f>
        <v>SI</v>
      </c>
      <c r="E136" s="25" t="str">
        <f aca="false">LEFT(B136,5)</f>
        <v>01101</v>
      </c>
      <c r="F136" s="25" t="str">
        <f aca="false">LEFT(B136,7)</f>
        <v>0110120</v>
      </c>
      <c r="G136" s="25" t="str">
        <f aca="false">RIGHT(F136,2)</f>
        <v>20</v>
      </c>
      <c r="H136" s="25" t="str">
        <f aca="false">CONCATENATE(20,G136)</f>
        <v>2020</v>
      </c>
      <c r="I136" s="55" t="str">
        <f aca="false">SUBSTITUTE(J136,",",".")</f>
        <v>3.89</v>
      </c>
      <c r="J136" s="59" t="s">
        <v>272</v>
      </c>
      <c r="K136" s="25" t="s">
        <v>266</v>
      </c>
      <c r="L136" s="59" t="s">
        <v>562</v>
      </c>
      <c r="M136" s="56" t="str">
        <f aca="false">CONCATENATE("Kabupaten ",L136)</f>
        <v>Kabupaten Tulungagung </v>
      </c>
      <c r="N136" s="49" t="str">
        <f aca="false">TRIM(M136)</f>
        <v>Kabupaten Tulungagung</v>
      </c>
      <c r="O136" s="58" t="s">
        <v>139</v>
      </c>
      <c r="P136" s="49" t="str">
        <f aca="false">SUBSTITUTE(O136,"Dki jakarta","DKI Jakarta")</f>
        <v>Jawa Timur</v>
      </c>
      <c r="Q136" s="49" t="str">
        <f aca="false">TRIM(P136)</f>
        <v>Jawa Timur</v>
      </c>
      <c r="R136" s="17" t="e">
        <f aca="false">LOOKUP(N136,'Dashboard Rekap Mahasiswa'!B117:C213)</f>
        <v>#N/A</v>
      </c>
      <c r="S136" s="49" t="str">
        <f aca="false">IFERROR(__xludf.dummyfunction("filter(U:U,V:V=Q136)"),"#N/A")</f>
        <v>#N/A</v>
      </c>
    </row>
    <row r="137" customFormat="false" ht="15" hidden="false" customHeight="false" outlineLevel="0" collapsed="false">
      <c r="A137" s="54" t="s">
        <v>563</v>
      </c>
      <c r="B137" s="54" t="s">
        <v>564</v>
      </c>
      <c r="C137" s="25" t="s">
        <v>18</v>
      </c>
      <c r="D137" s="25" t="str">
        <f aca="false">IF(E137="01102", "TI","SI")</f>
        <v>SI</v>
      </c>
      <c r="E137" s="25" t="str">
        <f aca="false">LEFT(B137,5)</f>
        <v>01101</v>
      </c>
      <c r="F137" s="25" t="str">
        <f aca="false">LEFT(B137,7)</f>
        <v>0110120</v>
      </c>
      <c r="G137" s="25" t="str">
        <f aca="false">RIGHT(F137,2)</f>
        <v>20</v>
      </c>
      <c r="H137" s="25" t="str">
        <f aca="false">CONCATENATE(20,G137)</f>
        <v>2020</v>
      </c>
      <c r="I137" s="55" t="str">
        <f aca="false">SUBSTITUTE(J137,",",".")</f>
        <v>3.90</v>
      </c>
      <c r="J137" s="59" t="s">
        <v>275</v>
      </c>
      <c r="K137" s="25" t="s">
        <v>266</v>
      </c>
      <c r="L137" s="59" t="s">
        <v>231</v>
      </c>
      <c r="M137" s="60" t="s">
        <v>231</v>
      </c>
      <c r="N137" s="49" t="str">
        <f aca="false">TRIM(M137)</f>
        <v>Kota Malang</v>
      </c>
      <c r="O137" s="58" t="s">
        <v>139</v>
      </c>
      <c r="P137" s="49" t="str">
        <f aca="false">SUBSTITUTE(O137,"Dki jakarta","DKI Jakarta")</f>
        <v>Jawa Timur</v>
      </c>
      <c r="Q137" s="49" t="str">
        <f aca="false">TRIM(P137)</f>
        <v>Jawa Timur</v>
      </c>
      <c r="R137" s="17" t="e">
        <f aca="false">LOOKUP(N137,'Dashboard Rekap Mahasiswa'!B118:C214)</f>
        <v>#N/A</v>
      </c>
      <c r="S137" s="49" t="str">
        <f aca="false">IFERROR(__xludf.dummyfunction("filter(U:U,V:V=Q137)"),"#N/A")</f>
        <v>#N/A</v>
      </c>
    </row>
    <row r="138" customFormat="false" ht="15" hidden="false" customHeight="false" outlineLevel="0" collapsed="false">
      <c r="A138" s="54" t="s">
        <v>565</v>
      </c>
      <c r="B138" s="54" t="s">
        <v>566</v>
      </c>
      <c r="C138" s="25" t="s">
        <v>9</v>
      </c>
      <c r="D138" s="25" t="str">
        <f aca="false">IF(E138="01102", "TI","SI")</f>
        <v>SI</v>
      </c>
      <c r="E138" s="25" t="str">
        <f aca="false">LEFT(B138,5)</f>
        <v>01101</v>
      </c>
      <c r="F138" s="25" t="str">
        <f aca="false">LEFT(B138,7)</f>
        <v>0110120</v>
      </c>
      <c r="G138" s="25" t="str">
        <f aca="false">RIGHT(F138,2)</f>
        <v>20</v>
      </c>
      <c r="H138" s="25" t="str">
        <f aca="false">CONCATENATE(20,G138)</f>
        <v>2020</v>
      </c>
      <c r="I138" s="55" t="str">
        <f aca="false">SUBSTITUTE(J138,",",".")</f>
        <v>3.86</v>
      </c>
      <c r="J138" s="59" t="s">
        <v>278</v>
      </c>
      <c r="K138" s="25" t="s">
        <v>266</v>
      </c>
      <c r="L138" s="59" t="s">
        <v>567</v>
      </c>
      <c r="M138" s="60" t="s">
        <v>188</v>
      </c>
      <c r="N138" s="49" t="str">
        <f aca="false">TRIM(M138)</f>
        <v>Kabupaten Malang</v>
      </c>
      <c r="O138" s="58" t="s">
        <v>329</v>
      </c>
      <c r="P138" s="49" t="str">
        <f aca="false">SUBSTITUTE(O138,"Dki jakarta","DKI Jakarta")</f>
        <v>Jawa Timur </v>
      </c>
      <c r="Q138" s="49" t="str">
        <f aca="false">TRIM(P138)</f>
        <v>Jawa Timur</v>
      </c>
      <c r="R138" s="17" t="e">
        <f aca="false">LOOKUP(N138,'Dashboard Rekap Mahasiswa'!B119:C215)</f>
        <v>#N/A</v>
      </c>
      <c r="S138" s="49" t="str">
        <f aca="false">IFERROR(__xludf.dummyfunction("filter(U:U,V:V=Q138)"),"#N/A")</f>
        <v>#N/A</v>
      </c>
    </row>
    <row r="139" customFormat="false" ht="15" hidden="false" customHeight="false" outlineLevel="0" collapsed="false">
      <c r="A139" s="54" t="s">
        <v>568</v>
      </c>
      <c r="B139" s="54" t="s">
        <v>569</v>
      </c>
      <c r="C139" s="25" t="s">
        <v>9</v>
      </c>
      <c r="D139" s="25" t="str">
        <f aca="false">IF(E139="01102", "TI","SI")</f>
        <v>SI</v>
      </c>
      <c r="E139" s="25" t="str">
        <f aca="false">LEFT(B139,5)</f>
        <v>01101</v>
      </c>
      <c r="F139" s="25" t="str">
        <f aca="false">LEFT(B139,7)</f>
        <v>0110120</v>
      </c>
      <c r="G139" s="25" t="str">
        <f aca="false">RIGHT(F139,2)</f>
        <v>20</v>
      </c>
      <c r="H139" s="25" t="str">
        <f aca="false">CONCATENATE(20,G139)</f>
        <v>2020</v>
      </c>
      <c r="I139" s="55" t="str">
        <f aca="false">SUBSTITUTE(J139,",",".")</f>
        <v>3.79</v>
      </c>
      <c r="J139" s="59" t="s">
        <v>296</v>
      </c>
      <c r="K139" s="25" t="s">
        <v>266</v>
      </c>
      <c r="L139" s="59" t="s">
        <v>570</v>
      </c>
      <c r="M139" s="56" t="str">
        <f aca="false">CONCATENATE("Kabupaten ",L139)</f>
        <v>Kabupaten Kediri</v>
      </c>
      <c r="N139" s="49" t="str">
        <f aca="false">TRIM(M139)</f>
        <v>Kabupaten Kediri</v>
      </c>
      <c r="O139" s="58" t="s">
        <v>139</v>
      </c>
      <c r="P139" s="49" t="str">
        <f aca="false">SUBSTITUTE(O139,"Dki jakarta","DKI Jakarta")</f>
        <v>Jawa Timur</v>
      </c>
      <c r="Q139" s="49" t="str">
        <f aca="false">TRIM(P139)</f>
        <v>Jawa Timur</v>
      </c>
      <c r="R139" s="17" t="e">
        <f aca="false">LOOKUP(N139,'Dashboard Rekap Mahasiswa'!B120:C216)</f>
        <v>#N/A</v>
      </c>
      <c r="S139" s="49" t="str">
        <f aca="false">IFERROR(__xludf.dummyfunction("filter(U:U,V:V=Q139)"),"#N/A")</f>
        <v>#N/A</v>
      </c>
    </row>
    <row r="140" customFormat="false" ht="15" hidden="false" customHeight="false" outlineLevel="0" collapsed="false">
      <c r="A140" s="54" t="s">
        <v>571</v>
      </c>
      <c r="B140" s="54" t="s">
        <v>572</v>
      </c>
      <c r="C140" s="25" t="s">
        <v>18</v>
      </c>
      <c r="D140" s="25" t="str">
        <f aca="false">IF(E140="01102", "TI","SI")</f>
        <v>SI</v>
      </c>
      <c r="E140" s="25" t="str">
        <f aca="false">LEFT(B140,5)</f>
        <v>01101</v>
      </c>
      <c r="F140" s="25" t="str">
        <f aca="false">LEFT(B140,7)</f>
        <v>0110120</v>
      </c>
      <c r="G140" s="25" t="str">
        <f aca="false">RIGHT(F140,2)</f>
        <v>20</v>
      </c>
      <c r="H140" s="25" t="str">
        <f aca="false">CONCATENATE(20,G140)</f>
        <v>2020</v>
      </c>
      <c r="I140" s="55" t="str">
        <f aca="false">SUBSTITUTE(J140,",",".")</f>
        <v>3.90</v>
      </c>
      <c r="J140" s="59" t="s">
        <v>275</v>
      </c>
      <c r="K140" s="25" t="s">
        <v>266</v>
      </c>
      <c r="L140" s="59" t="s">
        <v>573</v>
      </c>
      <c r="M140" s="56" t="str">
        <f aca="false">CONCATENATE("Kabupaten ",L140)</f>
        <v>Kabupaten Sleman </v>
      </c>
      <c r="N140" s="49" t="str">
        <f aca="false">TRIM(M140)</f>
        <v>Kabupaten Sleman</v>
      </c>
      <c r="O140" s="58" t="s">
        <v>314</v>
      </c>
      <c r="P140" s="49" t="str">
        <f aca="false">SUBSTITUTE(O140,"DIY","DI Yogyakarta")</f>
        <v>DI Yogyakarta</v>
      </c>
      <c r="Q140" s="49" t="str">
        <f aca="false">TRIM(P140)</f>
        <v>DI Yogyakarta</v>
      </c>
      <c r="R140" s="17" t="e">
        <f aca="false">LOOKUP(N140,'Dashboard Rekap Mahasiswa'!B121:C217)</f>
        <v>#N/A</v>
      </c>
      <c r="S140" s="49" t="str">
        <f aca="false">IFERROR(__xludf.dummyfunction("filter(U:U,V:V=Q140)"),"#N/A")</f>
        <v>#N/A</v>
      </c>
    </row>
    <row r="141" customFormat="false" ht="15" hidden="false" customHeight="false" outlineLevel="0" collapsed="false">
      <c r="A141" s="54" t="s">
        <v>574</v>
      </c>
      <c r="B141" s="54" t="s">
        <v>575</v>
      </c>
      <c r="C141" s="25" t="s">
        <v>18</v>
      </c>
      <c r="D141" s="25" t="str">
        <f aca="false">IF(E141="01102", "TI","SI")</f>
        <v>SI</v>
      </c>
      <c r="E141" s="25" t="str">
        <f aca="false">LEFT(B141,5)</f>
        <v>01101</v>
      </c>
      <c r="F141" s="25" t="str">
        <f aca="false">LEFT(B141,7)</f>
        <v>0110120</v>
      </c>
      <c r="G141" s="25" t="str">
        <f aca="false">RIGHT(F141,2)</f>
        <v>20</v>
      </c>
      <c r="H141" s="25" t="str">
        <f aca="false">CONCATENATE(20,G141)</f>
        <v>2020</v>
      </c>
      <c r="I141" s="55" t="str">
        <f aca="false">SUBSTITUTE(J141,",",".")</f>
        <v>3.83</v>
      </c>
      <c r="J141" s="59" t="s">
        <v>284</v>
      </c>
      <c r="K141" s="25" t="s">
        <v>266</v>
      </c>
      <c r="L141" s="59" t="s">
        <v>526</v>
      </c>
      <c r="M141" s="56" t="str">
        <f aca="false">CONCATENATE("Kabupaten ",L141)</f>
        <v>Kabupaten Malang</v>
      </c>
      <c r="N141" s="49" t="str">
        <f aca="false">TRIM(M141)</f>
        <v>Kabupaten Malang</v>
      </c>
      <c r="O141" s="58" t="s">
        <v>139</v>
      </c>
      <c r="P141" s="49" t="str">
        <f aca="false">SUBSTITUTE(O141,"Dki jakarta","DKI Jakarta")</f>
        <v>Jawa Timur</v>
      </c>
      <c r="Q141" s="49" t="str">
        <f aca="false">TRIM(P141)</f>
        <v>Jawa Timur</v>
      </c>
      <c r="R141" s="17" t="e">
        <f aca="false">LOOKUP(N141,'Dashboard Rekap Mahasiswa'!B122:C218)</f>
        <v>#N/A</v>
      </c>
      <c r="S141" s="49" t="str">
        <f aca="false">IFERROR(__xludf.dummyfunction("filter(U:U,V:V=Q141)"),"#N/A")</f>
        <v>#N/A</v>
      </c>
    </row>
    <row r="142" customFormat="false" ht="15" hidden="false" customHeight="false" outlineLevel="0" collapsed="false">
      <c r="A142" s="54" t="s">
        <v>576</v>
      </c>
      <c r="B142" s="54" t="s">
        <v>577</v>
      </c>
      <c r="C142" s="25" t="s">
        <v>18</v>
      </c>
      <c r="D142" s="25" t="str">
        <f aca="false">IF(E142="01102", "TI","SI")</f>
        <v>SI</v>
      </c>
      <c r="E142" s="25" t="str">
        <f aca="false">LEFT(B142,5)</f>
        <v>01101</v>
      </c>
      <c r="F142" s="25" t="str">
        <f aca="false">LEFT(B142,7)</f>
        <v>0110120</v>
      </c>
      <c r="G142" s="25" t="str">
        <f aca="false">RIGHT(F142,2)</f>
        <v>20</v>
      </c>
      <c r="H142" s="25" t="str">
        <f aca="false">CONCATENATE(20,G142)</f>
        <v>2020</v>
      </c>
      <c r="I142" s="55" t="str">
        <f aca="false">SUBSTITUTE(J142,",",".")</f>
        <v>3.84</v>
      </c>
      <c r="J142" s="59" t="s">
        <v>286</v>
      </c>
      <c r="K142" s="25" t="s">
        <v>266</v>
      </c>
      <c r="L142" s="59" t="s">
        <v>578</v>
      </c>
      <c r="M142" s="56" t="str">
        <f aca="false">CONCATENATE("Kabupaten ",L142)</f>
        <v>Kabupaten Banyuasin</v>
      </c>
      <c r="N142" s="49" t="str">
        <f aca="false">TRIM(M142)</f>
        <v>Kabupaten Banyuasin</v>
      </c>
      <c r="O142" s="58" t="s">
        <v>149</v>
      </c>
      <c r="P142" s="49" t="str">
        <f aca="false">SUBSTITUTE(O142,"Dki jakarta","DKI Jakarta")</f>
        <v>Sumatera Selatan</v>
      </c>
      <c r="Q142" s="49" t="str">
        <f aca="false">TRIM(P142)</f>
        <v>Sumatera Selatan</v>
      </c>
      <c r="R142" s="17" t="e">
        <f aca="false">LOOKUP(N142,'Dashboard Rekap Mahasiswa'!B123:C219)</f>
        <v>#N/A</v>
      </c>
      <c r="S142" s="49" t="str">
        <f aca="false">IFERROR(__xludf.dummyfunction("filter(U:U,V:V=Q142)"),"#N/A")</f>
        <v>#N/A</v>
      </c>
    </row>
    <row r="143" customFormat="false" ht="15" hidden="false" customHeight="false" outlineLevel="0" collapsed="false">
      <c r="A143" s="54" t="s">
        <v>579</v>
      </c>
      <c r="B143" s="54" t="s">
        <v>580</v>
      </c>
      <c r="C143" s="25" t="s">
        <v>18</v>
      </c>
      <c r="D143" s="25" t="str">
        <f aca="false">IF(E143="01102", "TI","SI")</f>
        <v>SI</v>
      </c>
      <c r="E143" s="25" t="str">
        <f aca="false">LEFT(B143,5)</f>
        <v>01101</v>
      </c>
      <c r="F143" s="25" t="str">
        <f aca="false">LEFT(B143,7)</f>
        <v>0110120</v>
      </c>
      <c r="G143" s="25" t="str">
        <f aca="false">RIGHT(F143,2)</f>
        <v>20</v>
      </c>
      <c r="H143" s="25" t="str">
        <f aca="false">CONCATENATE(20,G143)</f>
        <v>2020</v>
      </c>
      <c r="I143" s="55" t="str">
        <f aca="false">SUBSTITUTE(J143,",",".")</f>
        <v>3.86</v>
      </c>
      <c r="J143" s="59" t="s">
        <v>278</v>
      </c>
      <c r="K143" s="25" t="s">
        <v>266</v>
      </c>
      <c r="L143" s="59" t="s">
        <v>279</v>
      </c>
      <c r="M143" s="56" t="str">
        <f aca="false">CONCATENATE("Kabupaten ",L143)</f>
        <v>Kabupaten Sleman</v>
      </c>
      <c r="N143" s="49" t="str">
        <f aca="false">TRIM(M143)</f>
        <v>Kabupaten Sleman</v>
      </c>
      <c r="O143" s="58" t="s">
        <v>169</v>
      </c>
      <c r="P143" s="49" t="str">
        <f aca="false">SUBSTITUTE(O143,"Dki jakarta","DKI Jakarta")</f>
        <v>Yogyakarta</v>
      </c>
      <c r="Q143" s="49" t="str">
        <f aca="false">TRIM(P143)</f>
        <v>Yogyakarta</v>
      </c>
      <c r="R143" s="17" t="e">
        <f aca="false">LOOKUP(N143,'Dashboard Rekap Mahasiswa'!B124:C220)</f>
        <v>#N/A</v>
      </c>
      <c r="S143" s="49" t="str">
        <f aca="false">IFERROR(__xludf.dummyfunction("filter(U:U,V:V=Q143)"),"#N/A")</f>
        <v>#N/A</v>
      </c>
    </row>
    <row r="144" customFormat="false" ht="15" hidden="false" customHeight="false" outlineLevel="0" collapsed="false">
      <c r="A144" s="54" t="s">
        <v>581</v>
      </c>
      <c r="B144" s="54" t="s">
        <v>582</v>
      </c>
      <c r="C144" s="25" t="s">
        <v>9</v>
      </c>
      <c r="D144" s="25" t="str">
        <f aca="false">IF(E144="01102", "TI","SI")</f>
        <v>SI</v>
      </c>
      <c r="E144" s="25" t="str">
        <f aca="false">LEFT(B144,5)</f>
        <v>01101</v>
      </c>
      <c r="F144" s="25" t="str">
        <f aca="false">LEFT(B144,7)</f>
        <v>0110120</v>
      </c>
      <c r="G144" s="25" t="str">
        <f aca="false">RIGHT(F144,2)</f>
        <v>20</v>
      </c>
      <c r="H144" s="25" t="str">
        <f aca="false">CONCATENATE(20,G144)</f>
        <v>2020</v>
      </c>
      <c r="I144" s="55" t="str">
        <f aca="false">SUBSTITUTE(J144,",",".")</f>
        <v>3.87</v>
      </c>
      <c r="J144" s="59" t="s">
        <v>280</v>
      </c>
      <c r="K144" s="25" t="s">
        <v>266</v>
      </c>
      <c r="L144" s="59" t="s">
        <v>248</v>
      </c>
      <c r="M144" s="60" t="s">
        <v>248</v>
      </c>
      <c r="N144" s="49" t="str">
        <f aca="false">TRIM(M144)</f>
        <v>Kota Tangerang</v>
      </c>
      <c r="O144" s="58" t="s">
        <v>145</v>
      </c>
      <c r="P144" s="49" t="str">
        <f aca="false">SUBSTITUTE(O144,"Dki jakarta","DKI Jakarta")</f>
        <v>Banten</v>
      </c>
      <c r="Q144" s="49" t="str">
        <f aca="false">TRIM(P144)</f>
        <v>Banten</v>
      </c>
      <c r="R144" s="17" t="e">
        <f aca="false">LOOKUP(N144,'Dashboard Rekap Mahasiswa'!B125:C221)</f>
        <v>#N/A</v>
      </c>
      <c r="S144" s="49" t="str">
        <f aca="false">IFERROR(__xludf.dummyfunction("filter(U:U,V:V=Q144)"),"#N/A")</f>
        <v>#N/A</v>
      </c>
    </row>
    <row r="145" customFormat="false" ht="15" hidden="false" customHeight="false" outlineLevel="0" collapsed="false">
      <c r="A145" s="54" t="s">
        <v>583</v>
      </c>
      <c r="B145" s="54" t="s">
        <v>584</v>
      </c>
      <c r="C145" s="25" t="s">
        <v>18</v>
      </c>
      <c r="D145" s="25" t="str">
        <f aca="false">IF(E145="01102", "TI","SI")</f>
        <v>SI</v>
      </c>
      <c r="E145" s="25" t="str">
        <f aca="false">LEFT(B145,5)</f>
        <v>01101</v>
      </c>
      <c r="F145" s="25" t="str">
        <f aca="false">LEFT(B145,7)</f>
        <v>0110120</v>
      </c>
      <c r="G145" s="25" t="str">
        <f aca="false">RIGHT(F145,2)</f>
        <v>20</v>
      </c>
      <c r="H145" s="25" t="str">
        <f aca="false">CONCATENATE(20,G145)</f>
        <v>2020</v>
      </c>
      <c r="I145" s="55" t="str">
        <f aca="false">SUBSTITUTE(J145,",",".")</f>
        <v>3.76</v>
      </c>
      <c r="J145" s="59" t="s">
        <v>290</v>
      </c>
      <c r="K145" s="25" t="s">
        <v>266</v>
      </c>
      <c r="L145" s="59" t="s">
        <v>585</v>
      </c>
      <c r="M145" s="56" t="str">
        <f aca="false">CONCATENATE("Kabupaten ",L145)</f>
        <v>Kabupaten Demak </v>
      </c>
      <c r="N145" s="49" t="str">
        <f aca="false">TRIM(M145)</f>
        <v>Kabupaten Demak</v>
      </c>
      <c r="O145" s="58" t="s">
        <v>586</v>
      </c>
      <c r="P145" s="49" t="str">
        <f aca="false">SUBSTITUTE(O145,"tengah","Tengah")</f>
        <v>Jawa Tengah </v>
      </c>
      <c r="Q145" s="49" t="str">
        <f aca="false">TRIM(P145)</f>
        <v>Jawa Tengah</v>
      </c>
      <c r="R145" s="17" t="e">
        <f aca="false">LOOKUP(N145,'Dashboard Rekap Mahasiswa'!B126:C222)</f>
        <v>#N/A</v>
      </c>
      <c r="S145" s="49" t="str">
        <f aca="false">IFERROR(__xludf.dummyfunction("filter(U:U,V:V=Q145)"),"#N/A")</f>
        <v>#N/A</v>
      </c>
    </row>
    <row r="146" customFormat="false" ht="15" hidden="false" customHeight="false" outlineLevel="0" collapsed="false">
      <c r="A146" s="54" t="s">
        <v>587</v>
      </c>
      <c r="B146" s="54" t="s">
        <v>588</v>
      </c>
      <c r="C146" s="25" t="s">
        <v>18</v>
      </c>
      <c r="D146" s="25" t="str">
        <f aca="false">IF(E146="01102", "TI","SI")</f>
        <v>SI</v>
      </c>
      <c r="E146" s="25" t="str">
        <f aca="false">LEFT(B146,5)</f>
        <v>01101</v>
      </c>
      <c r="F146" s="25" t="str">
        <f aca="false">LEFT(B146,7)</f>
        <v>0110120</v>
      </c>
      <c r="G146" s="25" t="str">
        <f aca="false">RIGHT(F146,2)</f>
        <v>20</v>
      </c>
      <c r="H146" s="25" t="str">
        <f aca="false">CONCATENATE(20,G146)</f>
        <v>2020</v>
      </c>
      <c r="I146" s="55" t="str">
        <f aca="false">SUBSTITUTE(J146,",",".")</f>
        <v>3.77</v>
      </c>
      <c r="J146" s="59" t="s">
        <v>304</v>
      </c>
      <c r="K146" s="25" t="s">
        <v>266</v>
      </c>
      <c r="L146" s="59" t="s">
        <v>215</v>
      </c>
      <c r="M146" s="60" t="s">
        <v>215</v>
      </c>
      <c r="N146" s="49" t="str">
        <f aca="false">TRIM(M146)</f>
        <v>Kota Bandung</v>
      </c>
      <c r="O146" s="58" t="s">
        <v>137</v>
      </c>
      <c r="P146" s="49" t="str">
        <f aca="false">SUBSTITUTE(O146,"Dki jakarta","DKI Jakarta")</f>
        <v>Jawa Barat</v>
      </c>
      <c r="Q146" s="49" t="str">
        <f aca="false">TRIM(P146)</f>
        <v>Jawa Barat</v>
      </c>
      <c r="R146" s="17" t="e">
        <f aca="false">LOOKUP(N146,'Dashboard Rekap Mahasiswa'!B127:C223)</f>
        <v>#N/A</v>
      </c>
      <c r="S146" s="49" t="n">
        <f aca="false">IFERROR(__xludf.dummyfunction("filter(U:U,V:V=Q146)"),12)</f>
        <v>12</v>
      </c>
    </row>
    <row r="147" customFormat="false" ht="15" hidden="false" customHeight="false" outlineLevel="0" collapsed="false">
      <c r="A147" s="54" t="s">
        <v>589</v>
      </c>
      <c r="B147" s="54" t="s">
        <v>590</v>
      </c>
      <c r="C147" s="25" t="s">
        <v>18</v>
      </c>
      <c r="D147" s="25" t="str">
        <f aca="false">IF(E147="01102", "TI","SI")</f>
        <v>SI</v>
      </c>
      <c r="E147" s="25" t="str">
        <f aca="false">LEFT(B147,5)</f>
        <v>01101</v>
      </c>
      <c r="F147" s="25" t="str">
        <f aca="false">LEFT(B147,7)</f>
        <v>0110120</v>
      </c>
      <c r="G147" s="25" t="str">
        <f aca="false">RIGHT(F147,2)</f>
        <v>20</v>
      </c>
      <c r="H147" s="25" t="str">
        <f aca="false">CONCATENATE(20,G147)</f>
        <v>2020</v>
      </c>
      <c r="I147" s="55" t="str">
        <f aca="false">SUBSTITUTE(J147,",",".")</f>
        <v>3.78</v>
      </c>
      <c r="J147" s="59" t="s">
        <v>306</v>
      </c>
      <c r="K147" s="25" t="s">
        <v>266</v>
      </c>
      <c r="L147" s="59" t="s">
        <v>591</v>
      </c>
      <c r="M147" s="60" t="s">
        <v>244</v>
      </c>
      <c r="N147" s="49" t="str">
        <f aca="false">TRIM(M147)</f>
        <v>Kota Serang</v>
      </c>
      <c r="O147" s="58" t="s">
        <v>145</v>
      </c>
      <c r="P147" s="49" t="str">
        <f aca="false">SUBSTITUTE(O147,"Dki jakarta","DKI Jakarta")</f>
        <v>Banten</v>
      </c>
      <c r="Q147" s="49" t="str">
        <f aca="false">TRIM(P147)</f>
        <v>Banten</v>
      </c>
      <c r="R147" s="17" t="e">
        <f aca="false">LOOKUP(N147,'Dashboard Rekap Mahasiswa'!B128:C224)</f>
        <v>#N/A</v>
      </c>
      <c r="S147" s="49" t="str">
        <f aca="false">IFERROR(__xludf.dummyfunction("filter(U:U,V:V=Q147)"),"#N/A")</f>
        <v>#N/A</v>
      </c>
    </row>
    <row r="148" customFormat="false" ht="15" hidden="false" customHeight="false" outlineLevel="0" collapsed="false">
      <c r="A148" s="54" t="s">
        <v>592</v>
      </c>
      <c r="B148" s="54" t="s">
        <v>593</v>
      </c>
      <c r="C148" s="25" t="s">
        <v>9</v>
      </c>
      <c r="D148" s="25" t="str">
        <f aca="false">IF(E148="01102", "TI","SI")</f>
        <v>SI</v>
      </c>
      <c r="E148" s="25" t="str">
        <f aca="false">LEFT(B148,5)</f>
        <v>01101</v>
      </c>
      <c r="F148" s="25" t="str">
        <f aca="false">LEFT(B148,7)</f>
        <v>0110120</v>
      </c>
      <c r="G148" s="25" t="str">
        <f aca="false">RIGHT(F148,2)</f>
        <v>20</v>
      </c>
      <c r="H148" s="25" t="str">
        <f aca="false">CONCATENATE(20,G148)</f>
        <v>2020</v>
      </c>
      <c r="I148" s="55" t="str">
        <f aca="false">SUBSTITUTE(J148,",",".")</f>
        <v>3.79</v>
      </c>
      <c r="J148" s="59" t="s">
        <v>296</v>
      </c>
      <c r="K148" s="25" t="s">
        <v>266</v>
      </c>
      <c r="L148" s="59" t="s">
        <v>276</v>
      </c>
      <c r="M148" s="56" t="str">
        <f aca="false">CONCATENATE("Kota ",L148)</f>
        <v>Kota Depok</v>
      </c>
      <c r="N148" s="49" t="str">
        <f aca="false">TRIM(M148)</f>
        <v>Kota Depok</v>
      </c>
      <c r="O148" s="58" t="s">
        <v>137</v>
      </c>
      <c r="P148" s="49" t="str">
        <f aca="false">SUBSTITUTE(O148,"Dki jakarta","DKI Jakarta")</f>
        <v>Jawa Barat</v>
      </c>
      <c r="Q148" s="49" t="str">
        <f aca="false">TRIM(P148)</f>
        <v>Jawa Barat</v>
      </c>
      <c r="R148" s="17" t="e">
        <f aca="false">LOOKUP(N148,'Dashboard Rekap Mahasiswa'!B129:C225)</f>
        <v>#N/A</v>
      </c>
      <c r="S148" s="49" t="n">
        <f aca="false">IFERROR(__xludf.dummyfunction("filter(U:U,V:V=Q148)"),12)</f>
        <v>12</v>
      </c>
    </row>
    <row r="149" customFormat="false" ht="15" hidden="false" customHeight="false" outlineLevel="0" collapsed="false">
      <c r="A149" s="54" t="s">
        <v>594</v>
      </c>
      <c r="B149" s="54" t="s">
        <v>595</v>
      </c>
      <c r="C149" s="25" t="s">
        <v>9</v>
      </c>
      <c r="D149" s="25" t="str">
        <f aca="false">IF(E149="01102", "TI","SI")</f>
        <v>SI</v>
      </c>
      <c r="E149" s="25" t="str">
        <f aca="false">LEFT(B149,5)</f>
        <v>01101</v>
      </c>
      <c r="F149" s="25" t="str">
        <f aca="false">LEFT(B149,7)</f>
        <v>0110120</v>
      </c>
      <c r="G149" s="25" t="str">
        <f aca="false">RIGHT(F149,2)</f>
        <v>20</v>
      </c>
      <c r="H149" s="25" t="str">
        <f aca="false">CONCATENATE(20,G149)</f>
        <v>2020</v>
      </c>
      <c r="I149" s="55" t="str">
        <f aca="false">SUBSTITUTE(J149,",",".")</f>
        <v>3.90</v>
      </c>
      <c r="J149" s="59" t="s">
        <v>275</v>
      </c>
      <c r="K149" s="25" t="s">
        <v>266</v>
      </c>
      <c r="L149" s="59" t="s">
        <v>276</v>
      </c>
      <c r="M149" s="56" t="str">
        <f aca="false">CONCATENATE("Kota ",L149)</f>
        <v>Kota Depok</v>
      </c>
      <c r="N149" s="49" t="str">
        <f aca="false">TRIM(M149)</f>
        <v>Kota Depok</v>
      </c>
      <c r="O149" s="58" t="s">
        <v>315</v>
      </c>
      <c r="P149" s="49" t="str">
        <f aca="false">SUBSTITUTE(O149,"Dki jakarta","DKI Jakarta")</f>
        <v>Jawa Barat </v>
      </c>
      <c r="Q149" s="49" t="str">
        <f aca="false">TRIM(P149)</f>
        <v>Jawa Barat</v>
      </c>
      <c r="R149" s="17" t="e">
        <f aca="false">LOOKUP(N149,'Dashboard Rekap Mahasiswa'!B130:C226)</f>
        <v>#N/A</v>
      </c>
      <c r="S149" s="49" t="n">
        <f aca="false">IFERROR(__xludf.dummyfunction("filter(U:U,V:V=Q149)"),12)</f>
        <v>12</v>
      </c>
    </row>
    <row r="150" customFormat="false" ht="15" hidden="false" customHeight="false" outlineLevel="0" collapsed="false">
      <c r="A150" s="54" t="s">
        <v>596</v>
      </c>
      <c r="B150" s="54" t="s">
        <v>597</v>
      </c>
      <c r="C150" s="25" t="s">
        <v>9</v>
      </c>
      <c r="D150" s="25" t="str">
        <f aca="false">IF(E150="01102", "TI","SI")</f>
        <v>SI</v>
      </c>
      <c r="E150" s="25" t="str">
        <f aca="false">LEFT(B150,5)</f>
        <v>01101</v>
      </c>
      <c r="F150" s="25" t="str">
        <f aca="false">LEFT(B150,7)</f>
        <v>0110120</v>
      </c>
      <c r="G150" s="25" t="str">
        <f aca="false">RIGHT(F150,2)</f>
        <v>20</v>
      </c>
      <c r="H150" s="25" t="str">
        <f aca="false">CONCATENATE(20,G150)</f>
        <v>2020</v>
      </c>
      <c r="I150" s="55" t="str">
        <f aca="false">SUBSTITUTE(J150,",",".")</f>
        <v>3.83</v>
      </c>
      <c r="J150" s="59" t="s">
        <v>284</v>
      </c>
      <c r="K150" s="25" t="s">
        <v>266</v>
      </c>
      <c r="L150" s="59" t="s">
        <v>598</v>
      </c>
      <c r="M150" s="56" t="str">
        <f aca="false">CONCATENATE("Kabupaten ",L150)</f>
        <v>Kabupaten Magetan</v>
      </c>
      <c r="N150" s="49" t="str">
        <f aca="false">TRIM(M150)</f>
        <v>Kabupaten Magetan</v>
      </c>
      <c r="O150" s="58" t="s">
        <v>139</v>
      </c>
      <c r="P150" s="49" t="str">
        <f aca="false">SUBSTITUTE(O150,"Dki jakarta","DKI Jakarta")</f>
        <v>Jawa Timur</v>
      </c>
      <c r="Q150" s="49" t="str">
        <f aca="false">TRIM(P150)</f>
        <v>Jawa Timur</v>
      </c>
      <c r="R150" s="17" t="e">
        <f aca="false">LOOKUP(N150,'Dashboard Rekap Mahasiswa'!B131:C227)</f>
        <v>#N/A</v>
      </c>
      <c r="S150" s="49" t="str">
        <f aca="false">IFERROR(__xludf.dummyfunction("filter(U:U,V:V=Q150)"),"#N/A")</f>
        <v>#N/A</v>
      </c>
    </row>
    <row r="151" customFormat="false" ht="15" hidden="false" customHeight="false" outlineLevel="0" collapsed="false">
      <c r="A151" s="54" t="s">
        <v>599</v>
      </c>
      <c r="B151" s="54" t="s">
        <v>600</v>
      </c>
      <c r="C151" s="25" t="s">
        <v>18</v>
      </c>
      <c r="D151" s="25" t="str">
        <f aca="false">IF(E151="01102", "TI","SI")</f>
        <v>SI</v>
      </c>
      <c r="E151" s="25" t="str">
        <f aca="false">LEFT(B151,5)</f>
        <v>01101</v>
      </c>
      <c r="F151" s="25" t="str">
        <f aca="false">LEFT(B151,7)</f>
        <v>0110120</v>
      </c>
      <c r="G151" s="25" t="str">
        <f aca="false">RIGHT(F151,2)</f>
        <v>20</v>
      </c>
      <c r="H151" s="25" t="str">
        <f aca="false">CONCATENATE(20,G151)</f>
        <v>2020</v>
      </c>
      <c r="I151" s="55" t="str">
        <f aca="false">SUBSTITUTE(J151,",",".")</f>
        <v>3.84</v>
      </c>
      <c r="J151" s="59" t="s">
        <v>286</v>
      </c>
      <c r="K151" s="25" t="s">
        <v>266</v>
      </c>
      <c r="L151" s="59" t="s">
        <v>601</v>
      </c>
      <c r="M151" s="56" t="str">
        <f aca="false">CONCATENATE("Kota ",L151)</f>
        <v>Kota Pasuruan </v>
      </c>
      <c r="N151" s="49" t="str">
        <f aca="false">TRIM(M151)</f>
        <v>Kota Pasuruan</v>
      </c>
      <c r="O151" s="58" t="s">
        <v>329</v>
      </c>
      <c r="P151" s="49" t="str">
        <f aca="false">SUBSTITUTE(O151,"Dki jakarta","DKI Jakarta")</f>
        <v>Jawa Timur </v>
      </c>
      <c r="Q151" s="49" t="str">
        <f aca="false">TRIM(P151)</f>
        <v>Jawa Timur</v>
      </c>
      <c r="R151" s="17" t="e">
        <f aca="false">LOOKUP(N151,'Dashboard Rekap Mahasiswa'!B132:C228)</f>
        <v>#N/A</v>
      </c>
      <c r="S151" s="49" t="str">
        <f aca="false">IFERROR(__xludf.dummyfunction("filter(U:U,V:V=Q151)"),"#N/A")</f>
        <v>#N/A</v>
      </c>
    </row>
    <row r="152" customFormat="false" ht="15" hidden="false" customHeight="false" outlineLevel="0" collapsed="false">
      <c r="A152" s="54" t="s">
        <v>602</v>
      </c>
      <c r="B152" s="54" t="s">
        <v>603</v>
      </c>
      <c r="C152" s="25" t="s">
        <v>18</v>
      </c>
      <c r="D152" s="25" t="str">
        <f aca="false">IF(E152="01102", "TI","SI")</f>
        <v>SI</v>
      </c>
      <c r="E152" s="25" t="str">
        <f aca="false">LEFT(B152,5)</f>
        <v>01101</v>
      </c>
      <c r="F152" s="25" t="str">
        <f aca="false">LEFT(B152,7)</f>
        <v>0110120</v>
      </c>
      <c r="G152" s="25" t="str">
        <f aca="false">RIGHT(F152,2)</f>
        <v>20</v>
      </c>
      <c r="H152" s="25" t="str">
        <f aca="false">CONCATENATE(20,G152)</f>
        <v>2020</v>
      </c>
      <c r="I152" s="55" t="str">
        <f aca="false">SUBSTITUTE(J152,",",".")</f>
        <v>3.86</v>
      </c>
      <c r="J152" s="59" t="s">
        <v>278</v>
      </c>
      <c r="K152" s="25" t="s">
        <v>266</v>
      </c>
      <c r="L152" s="59" t="s">
        <v>198</v>
      </c>
      <c r="M152" s="60" t="s">
        <v>198</v>
      </c>
      <c r="N152" s="49" t="str">
        <f aca="false">TRIM(M152)</f>
        <v>Kabupaten Puncak</v>
      </c>
      <c r="O152" s="58" t="s">
        <v>171</v>
      </c>
      <c r="P152" s="49" t="str">
        <f aca="false">SUBSTITUTE(O152,"Dki jakarta","DKI Jakarta")</f>
        <v>Papua</v>
      </c>
      <c r="Q152" s="49" t="str">
        <f aca="false">TRIM(P152)</f>
        <v>Papua</v>
      </c>
      <c r="R152" s="17" t="e">
        <f aca="false">LOOKUP(N152,'Dashboard Rekap Mahasiswa'!B133:C229)</f>
        <v>#N/A</v>
      </c>
      <c r="S152" s="49" t="str">
        <f aca="false">IFERROR(__xludf.dummyfunction("filter(U:U,V:V=Q152)"),"#N/A")</f>
        <v>#N/A</v>
      </c>
    </row>
    <row r="153" customFormat="false" ht="15" hidden="false" customHeight="false" outlineLevel="0" collapsed="false">
      <c r="A153" s="54" t="s">
        <v>604</v>
      </c>
      <c r="B153" s="54" t="s">
        <v>605</v>
      </c>
      <c r="C153" s="25" t="s">
        <v>18</v>
      </c>
      <c r="D153" s="25" t="str">
        <f aca="false">IF(E153="01102", "TI","SI")</f>
        <v>SI</v>
      </c>
      <c r="E153" s="25" t="str">
        <f aca="false">LEFT(B153,5)</f>
        <v>01101</v>
      </c>
      <c r="F153" s="25" t="str">
        <f aca="false">LEFT(B153,7)</f>
        <v>0110120</v>
      </c>
      <c r="G153" s="25" t="str">
        <f aca="false">RIGHT(F153,2)</f>
        <v>20</v>
      </c>
      <c r="H153" s="25" t="str">
        <f aca="false">CONCATENATE(20,G153)</f>
        <v>2020</v>
      </c>
      <c r="I153" s="55" t="str">
        <f aca="false">SUBSTITUTE(J153,",",".")</f>
        <v>3.87</v>
      </c>
      <c r="J153" s="59" t="s">
        <v>280</v>
      </c>
      <c r="K153" s="25" t="s">
        <v>266</v>
      </c>
      <c r="L153" s="59" t="s">
        <v>291</v>
      </c>
      <c r="M153" s="56" t="str">
        <f aca="false">CONCATENATE("Kabupaten ",L153)</f>
        <v>Kabupaten Karawang</v>
      </c>
      <c r="N153" s="49" t="str">
        <f aca="false">TRIM(M153)</f>
        <v>Kabupaten Karawang</v>
      </c>
      <c r="O153" s="58" t="s">
        <v>137</v>
      </c>
      <c r="P153" s="49" t="str">
        <f aca="false">SUBSTITUTE(O153,"Dki jakarta","DKI Jakarta")</f>
        <v>Jawa Barat</v>
      </c>
      <c r="Q153" s="49" t="str">
        <f aca="false">TRIM(P153)</f>
        <v>Jawa Barat</v>
      </c>
      <c r="R153" s="17" t="e">
        <f aca="false">LOOKUP(N153,'Dashboard Rekap Mahasiswa'!B134:C230)</f>
        <v>#N/A</v>
      </c>
      <c r="S153" s="49" t="n">
        <f aca="false">IFERROR(__xludf.dummyfunction("filter(U:U,V:V=Q153)"),12)</f>
        <v>12</v>
      </c>
    </row>
    <row r="154" customFormat="false" ht="15" hidden="false" customHeight="false" outlineLevel="0" collapsed="false">
      <c r="A154" s="54" t="s">
        <v>606</v>
      </c>
      <c r="B154" s="54" t="s">
        <v>607</v>
      </c>
      <c r="C154" s="25" t="s">
        <v>18</v>
      </c>
      <c r="D154" s="25" t="str">
        <f aca="false">IF(E154="01102", "TI","SI")</f>
        <v>SI</v>
      </c>
      <c r="E154" s="25" t="str">
        <f aca="false">LEFT(B154,5)</f>
        <v>01101</v>
      </c>
      <c r="F154" s="25" t="str">
        <f aca="false">LEFT(B154,7)</f>
        <v>0110120</v>
      </c>
      <c r="G154" s="25" t="str">
        <f aca="false">RIGHT(F154,2)</f>
        <v>20</v>
      </c>
      <c r="H154" s="25" t="str">
        <f aca="false">CONCATENATE(20,G154)</f>
        <v>2020</v>
      </c>
      <c r="I154" s="55" t="str">
        <f aca="false">SUBSTITUTE(J154,",",".")</f>
        <v>3.76</v>
      </c>
      <c r="J154" s="59" t="s">
        <v>290</v>
      </c>
      <c r="K154" s="25" t="s">
        <v>266</v>
      </c>
      <c r="L154" s="59" t="s">
        <v>608</v>
      </c>
      <c r="M154" s="56" t="str">
        <f aca="false">CONCATENATE("Kota ",L154)</f>
        <v>Kota Banda Aceh</v>
      </c>
      <c r="N154" s="49" t="str">
        <f aca="false">TRIM(M154)</f>
        <v>Kota Banda Aceh</v>
      </c>
      <c r="O154" s="58" t="s">
        <v>173</v>
      </c>
      <c r="P154" s="49" t="str">
        <f aca="false">SUBSTITUTE(O154,"Dki jakarta","DKI Jakarta")</f>
        <v>Aceh</v>
      </c>
      <c r="Q154" s="49" t="str">
        <f aca="false">TRIM(P154)</f>
        <v>Aceh</v>
      </c>
      <c r="R154" s="17" t="e">
        <f aca="false">LOOKUP(N154,'Dashboard Rekap Mahasiswa'!B135:C231)</f>
        <v>#N/A</v>
      </c>
      <c r="S154" s="49" t="str">
        <f aca="false">IFERROR(__xludf.dummyfunction("filter(U:U,V:V=Q154)"),"#N/A")</f>
        <v>#N/A</v>
      </c>
    </row>
    <row r="155" customFormat="false" ht="15" hidden="false" customHeight="false" outlineLevel="0" collapsed="false">
      <c r="A155" s="54" t="s">
        <v>609</v>
      </c>
      <c r="B155" s="54" t="s">
        <v>610</v>
      </c>
      <c r="C155" s="25" t="s">
        <v>18</v>
      </c>
      <c r="D155" s="25" t="str">
        <f aca="false">IF(E155="01102", "TI","SI")</f>
        <v>SI</v>
      </c>
      <c r="E155" s="25" t="str">
        <f aca="false">LEFT(B155,5)</f>
        <v>01101</v>
      </c>
      <c r="F155" s="25" t="str">
        <f aca="false">LEFT(B155,7)</f>
        <v>0110120</v>
      </c>
      <c r="G155" s="25" t="str">
        <f aca="false">RIGHT(F155,2)</f>
        <v>20</v>
      </c>
      <c r="H155" s="25" t="str">
        <f aca="false">CONCATENATE(20,G155)</f>
        <v>2020</v>
      </c>
      <c r="I155" s="55" t="str">
        <f aca="false">SUBSTITUTE(J155,",",".")</f>
        <v>3.51</v>
      </c>
      <c r="J155" s="59" t="s">
        <v>265</v>
      </c>
      <c r="K155" s="25" t="s">
        <v>266</v>
      </c>
      <c r="L155" s="59" t="s">
        <v>611</v>
      </c>
      <c r="M155" s="56" t="str">
        <f aca="false">CONCATENATE("Kota ",L155)</f>
        <v>Kota Sukabumi</v>
      </c>
      <c r="N155" s="49" t="str">
        <f aca="false">TRIM(M155)</f>
        <v>Kota Sukabumi</v>
      </c>
      <c r="O155" s="58" t="s">
        <v>137</v>
      </c>
      <c r="P155" s="49" t="str">
        <f aca="false">SUBSTITUTE(O155,"Dki jakarta","DKI Jakarta")</f>
        <v>Jawa Barat</v>
      </c>
      <c r="Q155" s="49" t="str">
        <f aca="false">TRIM(P155)</f>
        <v>Jawa Barat</v>
      </c>
      <c r="R155" s="17" t="e">
        <f aca="false">LOOKUP(N155,'Dashboard Rekap Mahasiswa'!B136:C232)</f>
        <v>#N/A</v>
      </c>
      <c r="S155" s="49" t="n">
        <f aca="false">IFERROR(__xludf.dummyfunction("filter(U:U,V:V=Q155)"),12)</f>
        <v>12</v>
      </c>
    </row>
    <row r="156" customFormat="false" ht="15" hidden="false" customHeight="false" outlineLevel="0" collapsed="false">
      <c r="A156" s="54" t="s">
        <v>612</v>
      </c>
      <c r="B156" s="54" t="s">
        <v>613</v>
      </c>
      <c r="C156" s="25" t="s">
        <v>9</v>
      </c>
      <c r="D156" s="25" t="str">
        <f aca="false">IF(E156="01102", "TI","SI")</f>
        <v>SI</v>
      </c>
      <c r="E156" s="25" t="str">
        <f aca="false">LEFT(B156,5)</f>
        <v>01101</v>
      </c>
      <c r="F156" s="25" t="str">
        <f aca="false">LEFT(B156,7)</f>
        <v>0110120</v>
      </c>
      <c r="G156" s="25" t="str">
        <f aca="false">RIGHT(F156,2)</f>
        <v>20</v>
      </c>
      <c r="H156" s="25" t="str">
        <f aca="false">CONCATENATE(20,G156)</f>
        <v>2020</v>
      </c>
      <c r="I156" s="55" t="str">
        <f aca="false">SUBSTITUTE(J156,",",".")</f>
        <v>3.52</v>
      </c>
      <c r="J156" s="59" t="s">
        <v>312</v>
      </c>
      <c r="K156" s="25" t="s">
        <v>266</v>
      </c>
      <c r="L156" s="59" t="s">
        <v>236</v>
      </c>
      <c r="M156" s="60" t="s">
        <v>236</v>
      </c>
      <c r="N156" s="49" t="str">
        <f aca="false">TRIM(M156)</f>
        <v>Kota Palembang</v>
      </c>
      <c r="O156" s="58" t="s">
        <v>149</v>
      </c>
      <c r="P156" s="49" t="str">
        <f aca="false">SUBSTITUTE(O156,"Dki jakarta","DKI Jakarta")</f>
        <v>Sumatera Selatan</v>
      </c>
      <c r="Q156" s="49" t="str">
        <f aca="false">TRIM(P156)</f>
        <v>Sumatera Selatan</v>
      </c>
      <c r="R156" s="17" t="e">
        <f aca="false">LOOKUP(N156,'Dashboard Rekap Mahasiswa'!B137:C233)</f>
        <v>#N/A</v>
      </c>
      <c r="S156" s="49" t="str">
        <f aca="false">IFERROR(__xludf.dummyfunction("filter(U:U,V:V=Q156)"),"#N/A")</f>
        <v>#N/A</v>
      </c>
    </row>
    <row r="157" customFormat="false" ht="15" hidden="false" customHeight="false" outlineLevel="0" collapsed="false">
      <c r="A157" s="54" t="s">
        <v>614</v>
      </c>
      <c r="B157" s="54" t="s">
        <v>615</v>
      </c>
      <c r="C157" s="25" t="s">
        <v>18</v>
      </c>
      <c r="D157" s="25" t="str">
        <f aca="false">IF(E157="01102", "TI","SI")</f>
        <v>SI</v>
      </c>
      <c r="E157" s="25" t="str">
        <f aca="false">LEFT(B157,5)</f>
        <v>01101</v>
      </c>
      <c r="F157" s="25" t="str">
        <f aca="false">LEFT(B157,7)</f>
        <v>0110120</v>
      </c>
      <c r="G157" s="25" t="str">
        <f aca="false">RIGHT(F157,2)</f>
        <v>20</v>
      </c>
      <c r="H157" s="25" t="str">
        <f aca="false">CONCATENATE(20,G157)</f>
        <v>2020</v>
      </c>
      <c r="I157" s="55" t="str">
        <f aca="false">SUBSTITUTE(J157,",",".")</f>
        <v>3.89</v>
      </c>
      <c r="J157" s="59" t="s">
        <v>272</v>
      </c>
      <c r="K157" s="25" t="s">
        <v>266</v>
      </c>
      <c r="L157" s="59" t="s">
        <v>616</v>
      </c>
      <c r="M157" s="60" t="s">
        <v>249</v>
      </c>
      <c r="N157" s="49" t="str">
        <f aca="false">TRIM(M157)</f>
        <v>Kota Tangerang Selatan</v>
      </c>
      <c r="O157" s="58" t="s">
        <v>145</v>
      </c>
      <c r="P157" s="49" t="str">
        <f aca="false">SUBSTITUTE(O157,"Dki jakarta","DKI Jakarta")</f>
        <v>Banten</v>
      </c>
      <c r="Q157" s="49" t="str">
        <f aca="false">TRIM(P157)</f>
        <v>Banten</v>
      </c>
      <c r="R157" s="17" t="e">
        <f aca="false">LOOKUP(N157,'Dashboard Rekap Mahasiswa'!B138:C234)</f>
        <v>#N/A</v>
      </c>
      <c r="S157" s="49" t="str">
        <f aca="false">IFERROR(__xludf.dummyfunction("filter(U:U,V:V=Q157)"),"#N/A")</f>
        <v>#N/A</v>
      </c>
    </row>
    <row r="158" customFormat="false" ht="15" hidden="false" customHeight="false" outlineLevel="0" collapsed="false">
      <c r="A158" s="54" t="s">
        <v>617</v>
      </c>
      <c r="B158" s="54" t="s">
        <v>618</v>
      </c>
      <c r="C158" s="25" t="s">
        <v>9</v>
      </c>
      <c r="D158" s="25" t="str">
        <f aca="false">IF(E158="01102", "TI","SI")</f>
        <v>SI</v>
      </c>
      <c r="E158" s="25" t="str">
        <f aca="false">LEFT(B158,5)</f>
        <v>01101</v>
      </c>
      <c r="F158" s="25" t="str">
        <f aca="false">LEFT(B158,7)</f>
        <v>0110120</v>
      </c>
      <c r="G158" s="25" t="str">
        <f aca="false">RIGHT(F158,2)</f>
        <v>20</v>
      </c>
      <c r="H158" s="25" t="str">
        <f aca="false">CONCATENATE(20,G158)</f>
        <v>2020</v>
      </c>
      <c r="I158" s="55" t="str">
        <f aca="false">SUBSTITUTE(J158,",",".")</f>
        <v>3.90</v>
      </c>
      <c r="J158" s="59" t="s">
        <v>275</v>
      </c>
      <c r="K158" s="25" t="s">
        <v>266</v>
      </c>
      <c r="L158" s="59" t="s">
        <v>526</v>
      </c>
      <c r="M158" s="56" t="str">
        <f aca="false">CONCATENATE("Kabupaten ",L158)</f>
        <v>Kabupaten Malang</v>
      </c>
      <c r="N158" s="49" t="str">
        <f aca="false">TRIM(M158)</f>
        <v>Kabupaten Malang</v>
      </c>
      <c r="O158" s="58" t="s">
        <v>274</v>
      </c>
      <c r="P158" s="49" t="str">
        <f aca="false">SUBSTITUTE(O158,"timur","Timur")</f>
        <v>Jawa Timur</v>
      </c>
      <c r="Q158" s="49" t="str">
        <f aca="false">TRIM(P158)</f>
        <v>Jawa Timur</v>
      </c>
      <c r="R158" s="17" t="e">
        <f aca="false">LOOKUP(N158,'Dashboard Rekap Mahasiswa'!B139:C235)</f>
        <v>#N/A</v>
      </c>
      <c r="S158" s="49" t="str">
        <f aca="false">IFERROR(__xludf.dummyfunction("filter(U:U,V:V=Q158)"),"#N/A")</f>
        <v>#N/A</v>
      </c>
    </row>
    <row r="159" customFormat="false" ht="15" hidden="false" customHeight="false" outlineLevel="0" collapsed="false">
      <c r="A159" s="54" t="s">
        <v>619</v>
      </c>
      <c r="B159" s="54" t="s">
        <v>620</v>
      </c>
      <c r="C159" s="25" t="s">
        <v>9</v>
      </c>
      <c r="D159" s="25" t="str">
        <f aca="false">IF(E159="01102", "TI","SI")</f>
        <v>SI</v>
      </c>
      <c r="E159" s="25" t="str">
        <f aca="false">LEFT(B159,5)</f>
        <v>01101</v>
      </c>
      <c r="F159" s="25" t="str">
        <f aca="false">LEFT(B159,7)</f>
        <v>0110120</v>
      </c>
      <c r="G159" s="25" t="str">
        <f aca="false">RIGHT(F159,2)</f>
        <v>20</v>
      </c>
      <c r="H159" s="25" t="str">
        <f aca="false">CONCATENATE(20,G159)</f>
        <v>2020</v>
      </c>
      <c r="I159" s="55" t="str">
        <f aca="false">SUBSTITUTE(J159,",",".")</f>
        <v>3.86</v>
      </c>
      <c r="J159" s="59" t="s">
        <v>278</v>
      </c>
      <c r="K159" s="25" t="s">
        <v>266</v>
      </c>
      <c r="L159" s="59" t="s">
        <v>219</v>
      </c>
      <c r="M159" s="60" t="s">
        <v>219</v>
      </c>
      <c r="N159" s="49" t="str">
        <f aca="false">TRIM(M159)</f>
        <v>Kota Bogor</v>
      </c>
      <c r="O159" s="58" t="s">
        <v>137</v>
      </c>
      <c r="P159" s="49" t="str">
        <f aca="false">SUBSTITUTE(O159,"Dki jakarta","DKI Jakarta")</f>
        <v>Jawa Barat</v>
      </c>
      <c r="Q159" s="49" t="str">
        <f aca="false">TRIM(P159)</f>
        <v>Jawa Barat</v>
      </c>
      <c r="R159" s="17" t="e">
        <f aca="false">LOOKUP(N159,'Dashboard Rekap Mahasiswa'!B140:C236)</f>
        <v>#N/A</v>
      </c>
      <c r="S159" s="49" t="n">
        <f aca="false">IFERROR(__xludf.dummyfunction("filter(U:U,V:V=Q159)"),12)</f>
        <v>12</v>
      </c>
    </row>
    <row r="160" customFormat="false" ht="15" hidden="false" customHeight="false" outlineLevel="0" collapsed="false">
      <c r="A160" s="54" t="s">
        <v>621</v>
      </c>
      <c r="B160" s="54" t="s">
        <v>622</v>
      </c>
      <c r="C160" s="25" t="s">
        <v>18</v>
      </c>
      <c r="D160" s="25" t="str">
        <f aca="false">IF(E160="01102", "TI","SI")</f>
        <v>SI</v>
      </c>
      <c r="E160" s="25" t="str">
        <f aca="false">LEFT(B160,5)</f>
        <v>01101</v>
      </c>
      <c r="F160" s="25" t="str">
        <f aca="false">LEFT(B160,7)</f>
        <v>0110120</v>
      </c>
      <c r="G160" s="25" t="str">
        <f aca="false">RIGHT(F160,2)</f>
        <v>20</v>
      </c>
      <c r="H160" s="25" t="str">
        <f aca="false">CONCATENATE(20,G160)</f>
        <v>2020</v>
      </c>
      <c r="I160" s="55" t="str">
        <f aca="false">SUBSTITUTE(J160,",",".")</f>
        <v>3.86</v>
      </c>
      <c r="J160" s="59" t="s">
        <v>278</v>
      </c>
      <c r="K160" s="25" t="s">
        <v>266</v>
      </c>
      <c r="L160" s="59" t="s">
        <v>623</v>
      </c>
      <c r="M160" s="56" t="str">
        <f aca="false">SUBSTITUTE(L160,"Kab.","Kabupaten")</f>
        <v>Kabupaten Sukabumi</v>
      </c>
      <c r="N160" s="49" t="str">
        <f aca="false">TRIM(M160)</f>
        <v>Kabupaten Sukabumi</v>
      </c>
      <c r="O160" s="58" t="s">
        <v>137</v>
      </c>
      <c r="P160" s="49" t="str">
        <f aca="false">SUBSTITUTE(O160,"Dki jakarta","DKI Jakarta")</f>
        <v>Jawa Barat</v>
      </c>
      <c r="Q160" s="49" t="str">
        <f aca="false">TRIM(P160)</f>
        <v>Jawa Barat</v>
      </c>
      <c r="R160" s="17" t="e">
        <f aca="false">LOOKUP(N160,'Dashboard Rekap Mahasiswa'!B141:C237)</f>
        <v>#N/A</v>
      </c>
      <c r="S160" s="49" t="n">
        <f aca="false">IFERROR(__xludf.dummyfunction("filter(U:U,V:V=Q160)"),12)</f>
        <v>12</v>
      </c>
    </row>
    <row r="161" customFormat="false" ht="15" hidden="false" customHeight="false" outlineLevel="0" collapsed="false">
      <c r="A161" s="54" t="s">
        <v>624</v>
      </c>
      <c r="B161" s="54" t="s">
        <v>625</v>
      </c>
      <c r="C161" s="25" t="s">
        <v>18</v>
      </c>
      <c r="D161" s="25" t="str">
        <f aca="false">IF(E161="01102", "TI","SI")</f>
        <v>SI</v>
      </c>
      <c r="E161" s="25" t="str">
        <f aca="false">LEFT(B161,5)</f>
        <v>01101</v>
      </c>
      <c r="F161" s="25" t="str">
        <f aca="false">LEFT(B161,7)</f>
        <v>0110120</v>
      </c>
      <c r="G161" s="25" t="str">
        <f aca="false">RIGHT(F161,2)</f>
        <v>20</v>
      </c>
      <c r="H161" s="25" t="str">
        <f aca="false">CONCATENATE(20,G161)</f>
        <v>2020</v>
      </c>
      <c r="I161" s="55" t="str">
        <f aca="false">SUBSTITUTE(J161,",",".")</f>
        <v>3.87</v>
      </c>
      <c r="J161" s="59" t="s">
        <v>280</v>
      </c>
      <c r="K161" s="25" t="s">
        <v>266</v>
      </c>
      <c r="L161" s="59" t="s">
        <v>626</v>
      </c>
      <c r="M161" s="56" t="str">
        <f aca="false">SUBSTITUTE(L161,"Kab.","Kabupaten")</f>
        <v>Kabupaten Tangerang</v>
      </c>
      <c r="N161" s="49" t="str">
        <f aca="false">TRIM(M161)</f>
        <v>Kabupaten Tangerang</v>
      </c>
      <c r="O161" s="58" t="s">
        <v>145</v>
      </c>
      <c r="P161" s="49" t="str">
        <f aca="false">SUBSTITUTE(O161,"Dki jakarta","DKI Jakarta")</f>
        <v>Banten</v>
      </c>
      <c r="Q161" s="49" t="str">
        <f aca="false">TRIM(P161)</f>
        <v>Banten</v>
      </c>
      <c r="R161" s="17" t="e">
        <f aca="false">LOOKUP(N161,'Dashboard Rekap Mahasiswa'!B142:C238)</f>
        <v>#N/A</v>
      </c>
      <c r="S161" s="49" t="str">
        <f aca="false">IFERROR(__xludf.dummyfunction("filter(U:U,V:V=Q161)"),"#N/A")</f>
        <v>#N/A</v>
      </c>
    </row>
    <row r="162" customFormat="false" ht="15" hidden="false" customHeight="false" outlineLevel="0" collapsed="false">
      <c r="A162" s="54" t="s">
        <v>627</v>
      </c>
      <c r="B162" s="54" t="s">
        <v>628</v>
      </c>
      <c r="C162" s="25" t="s">
        <v>9</v>
      </c>
      <c r="D162" s="25" t="str">
        <f aca="false">IF(E162="01102", "TI","SI")</f>
        <v>SI</v>
      </c>
      <c r="E162" s="25" t="str">
        <f aca="false">LEFT(B162,5)</f>
        <v>01101</v>
      </c>
      <c r="F162" s="25" t="str">
        <f aca="false">LEFT(B162,7)</f>
        <v>0110120</v>
      </c>
      <c r="G162" s="25" t="str">
        <f aca="false">RIGHT(F162,2)</f>
        <v>20</v>
      </c>
      <c r="H162" s="25" t="str">
        <f aca="false">CONCATENATE(20,G162)</f>
        <v>2020</v>
      </c>
      <c r="I162" s="55" t="str">
        <f aca="false">SUBSTITUTE(J162,",",".")</f>
        <v>3.90</v>
      </c>
      <c r="J162" s="59" t="s">
        <v>275</v>
      </c>
      <c r="K162" s="25" t="s">
        <v>266</v>
      </c>
      <c r="L162" s="59" t="s">
        <v>629</v>
      </c>
      <c r="M162" s="56" t="str">
        <f aca="false">SUBSTITUTE(L162,"KOTA PALEMBANG","Kota Palembang")</f>
        <v>Kota Palembang</v>
      </c>
      <c r="N162" s="49" t="str">
        <f aca="false">TRIM(M162)</f>
        <v>Kota Palembang</v>
      </c>
      <c r="O162" s="58" t="s">
        <v>630</v>
      </c>
      <c r="P162" s="49" t="str">
        <f aca="false">SUBSTITUTE(O162,"SUMATERA SELATAN","Sumatera Selatan")</f>
        <v>Sumatera Selatan</v>
      </c>
      <c r="Q162" s="49" t="str">
        <f aca="false">TRIM(P162)</f>
        <v>Sumatera Selatan</v>
      </c>
      <c r="R162" s="17" t="e">
        <f aca="false">LOOKUP(N162,'Dashboard Rekap Mahasiswa'!B143:C239)</f>
        <v>#N/A</v>
      </c>
      <c r="S162" s="49" t="str">
        <f aca="false">IFERROR(__xludf.dummyfunction("filter(U:U,V:V=Q162)"),"#N/A")</f>
        <v>#N/A</v>
      </c>
    </row>
    <row r="163" customFormat="false" ht="15" hidden="false" customHeight="false" outlineLevel="0" collapsed="false">
      <c r="A163" s="54" t="s">
        <v>631</v>
      </c>
      <c r="B163" s="54" t="s">
        <v>632</v>
      </c>
      <c r="C163" s="25" t="s">
        <v>18</v>
      </c>
      <c r="D163" s="25" t="str">
        <f aca="false">IF(E163="01102", "TI","SI")</f>
        <v>SI</v>
      </c>
      <c r="E163" s="25" t="str">
        <f aca="false">LEFT(B163,5)</f>
        <v>01101</v>
      </c>
      <c r="F163" s="25" t="str">
        <f aca="false">LEFT(B163,7)</f>
        <v>0110120</v>
      </c>
      <c r="G163" s="25" t="str">
        <f aca="false">RIGHT(F163,2)</f>
        <v>20</v>
      </c>
      <c r="H163" s="25" t="str">
        <f aca="false">CONCATENATE(20,G163)</f>
        <v>2020</v>
      </c>
      <c r="I163" s="55" t="str">
        <f aca="false">SUBSTITUTE(J163,",",".")</f>
        <v>3.83</v>
      </c>
      <c r="J163" s="59" t="s">
        <v>284</v>
      </c>
      <c r="K163" s="25" t="s">
        <v>266</v>
      </c>
      <c r="L163" s="59" t="s">
        <v>375</v>
      </c>
      <c r="M163" s="56" t="str">
        <f aca="false">CONCATENATE("Kota ",L163)</f>
        <v>Kota Bogor</v>
      </c>
      <c r="N163" s="49" t="str">
        <f aca="false">TRIM(M163)</f>
        <v>Kota Bogor</v>
      </c>
      <c r="O163" s="58" t="s">
        <v>137</v>
      </c>
      <c r="P163" s="49" t="str">
        <f aca="false">SUBSTITUTE(O163,"Dki jakarta","DKI Jakarta")</f>
        <v>Jawa Barat</v>
      </c>
      <c r="Q163" s="49" t="str">
        <f aca="false">TRIM(P163)</f>
        <v>Jawa Barat</v>
      </c>
      <c r="R163" s="17" t="e">
        <f aca="false">LOOKUP(N163,'Dashboard Rekap Mahasiswa'!B144:C240)</f>
        <v>#N/A</v>
      </c>
      <c r="S163" s="49" t="n">
        <f aca="false">IFERROR(__xludf.dummyfunction("filter(U:U,V:V=Q163)"),12)</f>
        <v>12</v>
      </c>
    </row>
    <row r="164" customFormat="false" ht="15" hidden="false" customHeight="false" outlineLevel="0" collapsed="false">
      <c r="A164" s="54" t="s">
        <v>633</v>
      </c>
      <c r="B164" s="54" t="s">
        <v>634</v>
      </c>
      <c r="C164" s="25" t="s">
        <v>18</v>
      </c>
      <c r="D164" s="25" t="str">
        <f aca="false">IF(E164="01102", "TI","SI")</f>
        <v>SI</v>
      </c>
      <c r="E164" s="25" t="str">
        <f aca="false">LEFT(B164,5)</f>
        <v>01101</v>
      </c>
      <c r="F164" s="25" t="str">
        <f aca="false">LEFT(B164,7)</f>
        <v>0110120</v>
      </c>
      <c r="G164" s="25" t="str">
        <f aca="false">RIGHT(F164,2)</f>
        <v>20</v>
      </c>
      <c r="H164" s="25" t="str">
        <f aca="false">CONCATENATE(20,G164)</f>
        <v>2020</v>
      </c>
      <c r="I164" s="55" t="str">
        <f aca="false">SUBSTITUTE(J164,",",".")</f>
        <v>3.84</v>
      </c>
      <c r="J164" s="59" t="s">
        <v>286</v>
      </c>
      <c r="K164" s="25" t="s">
        <v>266</v>
      </c>
      <c r="L164" s="59" t="s">
        <v>339</v>
      </c>
      <c r="M164" s="56" t="str">
        <f aca="false">CONCATENATE("Kota ",L164)</f>
        <v>Kota Jakarta Utara</v>
      </c>
      <c r="N164" s="49" t="str">
        <f aca="false">TRIM(M164)</f>
        <v>Kota Jakarta Utara</v>
      </c>
      <c r="O164" s="58" t="s">
        <v>135</v>
      </c>
      <c r="P164" s="49" t="str">
        <f aca="false">SUBSTITUTE(O164,"Dki jakarta","DKI Jakarta")</f>
        <v>DKI Jakarta</v>
      </c>
      <c r="Q164" s="49" t="str">
        <f aca="false">TRIM(P164)</f>
        <v>DKI Jakarta</v>
      </c>
      <c r="R164" s="17" t="e">
        <f aca="false">LOOKUP(N164,'Dashboard Rekap Mahasiswa'!B145:C241)</f>
        <v>#N/A</v>
      </c>
      <c r="S164" s="49" t="n">
        <f aca="false">IFERROR(__xludf.dummyfunction("filter(U:U,V:V=Q164)"),11)</f>
        <v>11</v>
      </c>
    </row>
    <row r="165" customFormat="false" ht="15" hidden="false" customHeight="false" outlineLevel="0" collapsed="false">
      <c r="A165" s="54" t="s">
        <v>635</v>
      </c>
      <c r="B165" s="54" t="s">
        <v>636</v>
      </c>
      <c r="C165" s="25" t="s">
        <v>9</v>
      </c>
      <c r="D165" s="25" t="str">
        <f aca="false">IF(E165="01102", "TI","SI")</f>
        <v>SI</v>
      </c>
      <c r="E165" s="25" t="str">
        <f aca="false">LEFT(B165,5)</f>
        <v>01101</v>
      </c>
      <c r="F165" s="25" t="str">
        <f aca="false">LEFT(B165,7)</f>
        <v>0110120</v>
      </c>
      <c r="G165" s="25" t="str">
        <f aca="false">RIGHT(F165,2)</f>
        <v>20</v>
      </c>
      <c r="H165" s="25" t="str">
        <f aca="false">CONCATENATE(20,G165)</f>
        <v>2020</v>
      </c>
      <c r="I165" s="55" t="str">
        <f aca="false">SUBSTITUTE(J165,",",".")</f>
        <v>3.86</v>
      </c>
      <c r="J165" s="59" t="s">
        <v>278</v>
      </c>
      <c r="K165" s="25" t="s">
        <v>266</v>
      </c>
      <c r="L165" s="59" t="s">
        <v>285</v>
      </c>
      <c r="M165" s="56" t="str">
        <f aca="false">CONCATENATE("Kota ",L165)</f>
        <v>Kota Bekasi</v>
      </c>
      <c r="N165" s="49" t="str">
        <f aca="false">TRIM(M165)</f>
        <v>Kota Bekasi</v>
      </c>
      <c r="O165" s="58" t="s">
        <v>137</v>
      </c>
      <c r="P165" s="49" t="str">
        <f aca="false">SUBSTITUTE(O165,"Dki jakarta","DKI Jakarta")</f>
        <v>Jawa Barat</v>
      </c>
      <c r="Q165" s="49" t="str">
        <f aca="false">TRIM(P165)</f>
        <v>Jawa Barat</v>
      </c>
      <c r="R165" s="17" t="e">
        <f aca="false">LOOKUP(N165,'Dashboard Rekap Mahasiswa'!B146:C242)</f>
        <v>#N/A</v>
      </c>
      <c r="S165" s="49" t="n">
        <f aca="false">IFERROR(__xludf.dummyfunction("filter(U:U,V:V=Q165)"),12)</f>
        <v>12</v>
      </c>
    </row>
    <row r="166" customFormat="false" ht="15" hidden="false" customHeight="false" outlineLevel="0" collapsed="false">
      <c r="A166" s="54" t="s">
        <v>637</v>
      </c>
      <c r="B166" s="54" t="s">
        <v>638</v>
      </c>
      <c r="C166" s="25" t="s">
        <v>18</v>
      </c>
      <c r="D166" s="25" t="str">
        <f aca="false">IF(E166="01102", "TI","SI")</f>
        <v>SI</v>
      </c>
      <c r="E166" s="25" t="str">
        <f aca="false">LEFT(B166,5)</f>
        <v>01101</v>
      </c>
      <c r="F166" s="25" t="str">
        <f aca="false">LEFT(B166,7)</f>
        <v>0110120</v>
      </c>
      <c r="G166" s="25" t="str">
        <f aca="false">RIGHT(F166,2)</f>
        <v>20</v>
      </c>
      <c r="H166" s="25" t="str">
        <f aca="false">CONCATENATE(20,G166)</f>
        <v>2020</v>
      </c>
      <c r="I166" s="55" t="str">
        <f aca="false">SUBSTITUTE(J166,",",".")</f>
        <v>3.87</v>
      </c>
      <c r="J166" s="59" t="s">
        <v>280</v>
      </c>
      <c r="K166" s="25" t="s">
        <v>266</v>
      </c>
      <c r="L166" s="59" t="s">
        <v>639</v>
      </c>
      <c r="M166" s="56" t="str">
        <f aca="false">CONCATENATE("Kota ",L166)</f>
        <v>Kota Palu</v>
      </c>
      <c r="N166" s="49" t="str">
        <f aca="false">TRIM(M166)</f>
        <v>Kota Palu</v>
      </c>
      <c r="O166" s="58" t="s">
        <v>640</v>
      </c>
      <c r="P166" s="49" t="str">
        <f aca="false">SUBSTITUTE(O166,"tengah","Tengah")</f>
        <v>Sulawesi Tengah </v>
      </c>
      <c r="Q166" s="49" t="str">
        <f aca="false">TRIM(P166)</f>
        <v>Sulawesi Tengah</v>
      </c>
      <c r="R166" s="17" t="e">
        <f aca="false">LOOKUP(N166,'Dashboard Rekap Mahasiswa'!B147:C243)</f>
        <v>#N/A</v>
      </c>
      <c r="S166" s="49" t="str">
        <f aca="false">IFERROR(__xludf.dummyfunction("filter(U:U,V:V=Q166)"),"#N/A")</f>
        <v>#N/A</v>
      </c>
    </row>
    <row r="167" customFormat="false" ht="15" hidden="false" customHeight="false" outlineLevel="0" collapsed="false">
      <c r="A167" s="54" t="s">
        <v>641</v>
      </c>
      <c r="B167" s="54" t="s">
        <v>642</v>
      </c>
      <c r="C167" s="25" t="s">
        <v>18</v>
      </c>
      <c r="D167" s="25" t="str">
        <f aca="false">IF(E167="01102", "TI","SI")</f>
        <v>SI</v>
      </c>
      <c r="E167" s="25" t="str">
        <f aca="false">LEFT(B167,5)</f>
        <v>01101</v>
      </c>
      <c r="F167" s="25" t="str">
        <f aca="false">LEFT(B167,7)</f>
        <v>0110120</v>
      </c>
      <c r="G167" s="25" t="str">
        <f aca="false">RIGHT(F167,2)</f>
        <v>20</v>
      </c>
      <c r="H167" s="25" t="str">
        <f aca="false">CONCATENATE(20,G167)</f>
        <v>2020</v>
      </c>
      <c r="I167" s="55" t="str">
        <f aca="false">SUBSTITUTE(J167,",",".")</f>
        <v>3.76</v>
      </c>
      <c r="J167" s="59" t="s">
        <v>290</v>
      </c>
      <c r="K167" s="25" t="s">
        <v>266</v>
      </c>
      <c r="L167" s="59" t="s">
        <v>526</v>
      </c>
      <c r="M167" s="56" t="str">
        <f aca="false">CONCATENATE("Kota ",L167)</f>
        <v>Kota Malang</v>
      </c>
      <c r="N167" s="49" t="str">
        <f aca="false">TRIM(M167)</f>
        <v>Kota Malang</v>
      </c>
      <c r="O167" s="58" t="s">
        <v>643</v>
      </c>
      <c r="P167" s="49" t="str">
        <f aca="false">SUBSTITUTE(O167,"JATIM","Jawa Timur")</f>
        <v>Jawa Timur</v>
      </c>
      <c r="Q167" s="49" t="str">
        <f aca="false">TRIM(P167)</f>
        <v>Jawa Timur</v>
      </c>
      <c r="R167" s="17" t="e">
        <f aca="false">LOOKUP(N167,'Dashboard Rekap Mahasiswa'!B148:C244)</f>
        <v>#N/A</v>
      </c>
      <c r="S167" s="49" t="str">
        <f aca="false">IFERROR(__xludf.dummyfunction("filter(U:U,V:V=Q167)"),"#N/A")</f>
        <v>#N/A</v>
      </c>
    </row>
    <row r="168" customFormat="false" ht="15" hidden="false" customHeight="false" outlineLevel="0" collapsed="false">
      <c r="A168" s="54" t="s">
        <v>644</v>
      </c>
      <c r="B168" s="54" t="s">
        <v>645</v>
      </c>
      <c r="C168" s="25" t="s">
        <v>9</v>
      </c>
      <c r="D168" s="25" t="str">
        <f aca="false">IF(E168="01102", "TI","SI")</f>
        <v>SI</v>
      </c>
      <c r="E168" s="25" t="str">
        <f aca="false">LEFT(B168,5)</f>
        <v>01101</v>
      </c>
      <c r="F168" s="25" t="str">
        <f aca="false">LEFT(B168,7)</f>
        <v>0110120</v>
      </c>
      <c r="G168" s="25" t="str">
        <f aca="false">RIGHT(F168,2)</f>
        <v>20</v>
      </c>
      <c r="H168" s="25" t="str">
        <f aca="false">CONCATENATE(20,G168)</f>
        <v>2020</v>
      </c>
      <c r="I168" s="55" t="str">
        <f aca="false">SUBSTITUTE(J168,",",".")</f>
        <v>3.51</v>
      </c>
      <c r="J168" s="59" t="s">
        <v>265</v>
      </c>
      <c r="K168" s="25" t="s">
        <v>266</v>
      </c>
      <c r="L168" s="59" t="s">
        <v>646</v>
      </c>
      <c r="M168" s="56" t="str">
        <f aca="false">CONCATENATE("Kota ",L168)</f>
        <v>Kota Padang</v>
      </c>
      <c r="N168" s="49" t="str">
        <f aca="false">TRIM(M168)</f>
        <v>Kota Padang</v>
      </c>
      <c r="O168" s="58" t="s">
        <v>155</v>
      </c>
      <c r="P168" s="49" t="str">
        <f aca="false">SUBSTITUTE(O168,"Dki jakarta","DKI Jakarta")</f>
        <v>Sumatera Barat</v>
      </c>
      <c r="Q168" s="49" t="str">
        <f aca="false">TRIM(P168)</f>
        <v>Sumatera Barat</v>
      </c>
      <c r="R168" s="17" t="e">
        <f aca="false">LOOKUP(N168,'Dashboard Rekap Mahasiswa'!B149:C245)</f>
        <v>#N/A</v>
      </c>
      <c r="S168" s="49" t="str">
        <f aca="false">IFERROR(__xludf.dummyfunction("filter(U:U,V:V=Q168)"),"#N/A")</f>
        <v>#N/A</v>
      </c>
    </row>
    <row r="169" customFormat="false" ht="15" hidden="false" customHeight="false" outlineLevel="0" collapsed="false">
      <c r="A169" s="54" t="s">
        <v>647</v>
      </c>
      <c r="B169" s="54" t="s">
        <v>648</v>
      </c>
      <c r="C169" s="25" t="s">
        <v>18</v>
      </c>
      <c r="D169" s="25" t="str">
        <f aca="false">IF(E169="01102", "TI","SI")</f>
        <v>SI</v>
      </c>
      <c r="E169" s="25" t="str">
        <f aca="false">LEFT(B169,5)</f>
        <v>01101</v>
      </c>
      <c r="F169" s="25" t="str">
        <f aca="false">LEFT(B169,7)</f>
        <v>0110120</v>
      </c>
      <c r="G169" s="25" t="str">
        <f aca="false">RIGHT(F169,2)</f>
        <v>20</v>
      </c>
      <c r="H169" s="25" t="str">
        <f aca="false">CONCATENATE(20,G169)</f>
        <v>2020</v>
      </c>
      <c r="I169" s="55" t="str">
        <f aca="false">SUBSTITUTE(J169,",",".")</f>
        <v>3.52</v>
      </c>
      <c r="J169" s="59" t="s">
        <v>312</v>
      </c>
      <c r="K169" s="25" t="s">
        <v>266</v>
      </c>
      <c r="L169" s="59" t="s">
        <v>231</v>
      </c>
      <c r="M169" s="60" t="s">
        <v>231</v>
      </c>
      <c r="N169" s="49" t="str">
        <f aca="false">TRIM(M169)</f>
        <v>Kota Malang</v>
      </c>
      <c r="O169" s="58" t="s">
        <v>357</v>
      </c>
      <c r="P169" s="49" t="str">
        <f aca="false">SUBSTITUTE(O169,"timur","Timur")</f>
        <v>Jawa Timur </v>
      </c>
      <c r="Q169" s="49" t="str">
        <f aca="false">TRIM(P169)</f>
        <v>Jawa Timur</v>
      </c>
      <c r="R169" s="17" t="e">
        <f aca="false">LOOKUP(N169,'Dashboard Rekap Mahasiswa'!B150:C246)</f>
        <v>#N/A</v>
      </c>
      <c r="S169" s="49" t="str">
        <f aca="false">IFERROR(__xludf.dummyfunction("filter(U:U,V:V=Q169)"),"#N/A")</f>
        <v>#N/A</v>
      </c>
    </row>
    <row r="170" customFormat="false" ht="15" hidden="false" customHeight="false" outlineLevel="0" collapsed="false">
      <c r="A170" s="54" t="s">
        <v>649</v>
      </c>
      <c r="B170" s="54" t="s">
        <v>650</v>
      </c>
      <c r="C170" s="25" t="s">
        <v>9</v>
      </c>
      <c r="D170" s="25" t="str">
        <f aca="false">IF(E170="01102", "TI","SI")</f>
        <v>SI</v>
      </c>
      <c r="E170" s="25" t="str">
        <f aca="false">LEFT(B170,5)</f>
        <v>01101</v>
      </c>
      <c r="F170" s="25" t="str">
        <f aca="false">LEFT(B170,7)</f>
        <v>0110120</v>
      </c>
      <c r="G170" s="25" t="str">
        <f aca="false">RIGHT(F170,2)</f>
        <v>20</v>
      </c>
      <c r="H170" s="25" t="str">
        <f aca="false">CONCATENATE(20,G170)</f>
        <v>2020</v>
      </c>
      <c r="I170" s="55" t="str">
        <f aca="false">SUBSTITUTE(J170,",",".")</f>
        <v>3.89</v>
      </c>
      <c r="J170" s="59" t="s">
        <v>272</v>
      </c>
      <c r="K170" s="25" t="s">
        <v>266</v>
      </c>
      <c r="L170" s="59" t="s">
        <v>651</v>
      </c>
      <c r="M170" s="56" t="str">
        <f aca="false">CONCATENATE("Kabupaten ",L170)</f>
        <v>Kabupaten Subang</v>
      </c>
      <c r="N170" s="49" t="str">
        <f aca="false">TRIM(M170)</f>
        <v>Kabupaten Subang</v>
      </c>
      <c r="O170" s="58" t="s">
        <v>137</v>
      </c>
      <c r="P170" s="49" t="str">
        <f aca="false">SUBSTITUTE(O170,"Dki jakarta","DKI Jakarta")</f>
        <v>Jawa Barat</v>
      </c>
      <c r="Q170" s="49" t="str">
        <f aca="false">TRIM(P170)</f>
        <v>Jawa Barat</v>
      </c>
      <c r="R170" s="17" t="e">
        <f aca="false">LOOKUP(N170,'Dashboard Rekap Mahasiswa'!B151:C247)</f>
        <v>#N/A</v>
      </c>
      <c r="S170" s="49" t="n">
        <f aca="false">IFERROR(__xludf.dummyfunction("filter(U:U,V:V=Q170)"),12)</f>
        <v>12</v>
      </c>
    </row>
    <row r="171" customFormat="false" ht="15" hidden="false" customHeight="false" outlineLevel="0" collapsed="false">
      <c r="A171" s="54" t="s">
        <v>652</v>
      </c>
      <c r="B171" s="54" t="s">
        <v>653</v>
      </c>
      <c r="C171" s="25" t="s">
        <v>9</v>
      </c>
      <c r="D171" s="25" t="str">
        <f aca="false">IF(E171="01102", "TI","SI")</f>
        <v>SI</v>
      </c>
      <c r="E171" s="25" t="str">
        <f aca="false">LEFT(B171,5)</f>
        <v>01101</v>
      </c>
      <c r="F171" s="25" t="str">
        <f aca="false">LEFT(B171,7)</f>
        <v>0110120</v>
      </c>
      <c r="G171" s="25" t="str">
        <f aca="false">RIGHT(F171,2)</f>
        <v>20</v>
      </c>
      <c r="H171" s="25" t="str">
        <f aca="false">CONCATENATE(20,G171)</f>
        <v>2020</v>
      </c>
      <c r="I171" s="55" t="str">
        <f aca="false">SUBSTITUTE(J171,",",".")</f>
        <v>3.90</v>
      </c>
      <c r="J171" s="59" t="s">
        <v>275</v>
      </c>
      <c r="K171" s="25" t="s">
        <v>266</v>
      </c>
      <c r="L171" s="59" t="s">
        <v>387</v>
      </c>
      <c r="M171" s="56" t="str">
        <f aca="false">SUBSTITUTE(L171,"SURABAYA","Kota Surabaya")</f>
        <v>Kota Surabaya</v>
      </c>
      <c r="N171" s="49" t="str">
        <f aca="false">TRIM(M171)</f>
        <v>Kota Surabaya</v>
      </c>
      <c r="O171" s="58" t="s">
        <v>388</v>
      </c>
      <c r="P171" s="49" t="str">
        <f aca="false">SUBSTITUTE(O171,"JAWA TIMUR","Jawa Timur")</f>
        <v>Jawa Timur</v>
      </c>
      <c r="Q171" s="49" t="str">
        <f aca="false">TRIM(P171)</f>
        <v>Jawa Timur</v>
      </c>
      <c r="R171" s="17" t="e">
        <f aca="false">LOOKUP(N171,'Dashboard Rekap Mahasiswa'!B152:C248)</f>
        <v>#N/A</v>
      </c>
      <c r="S171" s="49" t="str">
        <f aca="false">IFERROR(__xludf.dummyfunction("filter(U:U,V:V=Q171)"),"#N/A")</f>
        <v>#N/A</v>
      </c>
    </row>
    <row r="172" customFormat="false" ht="15" hidden="false" customHeight="false" outlineLevel="0" collapsed="false">
      <c r="A172" s="54" t="s">
        <v>654</v>
      </c>
      <c r="B172" s="54" t="s">
        <v>655</v>
      </c>
      <c r="C172" s="25" t="s">
        <v>18</v>
      </c>
      <c r="D172" s="25" t="str">
        <f aca="false">IF(E172="01102", "TI","SI")</f>
        <v>SI</v>
      </c>
      <c r="E172" s="25" t="str">
        <f aca="false">LEFT(B172,5)</f>
        <v>01101</v>
      </c>
      <c r="F172" s="25" t="str">
        <f aca="false">LEFT(B172,7)</f>
        <v>0110120</v>
      </c>
      <c r="G172" s="25" t="str">
        <f aca="false">RIGHT(F172,2)</f>
        <v>20</v>
      </c>
      <c r="H172" s="25" t="str">
        <f aca="false">CONCATENATE(20,G172)</f>
        <v>2020</v>
      </c>
      <c r="I172" s="55" t="str">
        <f aca="false">SUBSTITUTE(J172,",",".")</f>
        <v>3.86</v>
      </c>
      <c r="J172" s="59" t="s">
        <v>278</v>
      </c>
      <c r="K172" s="25" t="s">
        <v>266</v>
      </c>
      <c r="L172" s="59" t="s">
        <v>656</v>
      </c>
      <c r="M172" s="56" t="str">
        <f aca="false">CONCATENATE("Kabupaten ",L172)</f>
        <v>Kabupaten Cirebon</v>
      </c>
      <c r="N172" s="49" t="str">
        <f aca="false">TRIM(M172)</f>
        <v>Kabupaten Cirebon</v>
      </c>
      <c r="O172" s="58" t="s">
        <v>137</v>
      </c>
      <c r="P172" s="49" t="str">
        <f aca="false">SUBSTITUTE(O172,"Dki jakarta","DKI Jakarta")</f>
        <v>Jawa Barat</v>
      </c>
      <c r="Q172" s="49" t="str">
        <f aca="false">TRIM(P172)</f>
        <v>Jawa Barat</v>
      </c>
      <c r="R172" s="17" t="e">
        <f aca="false">LOOKUP(N172,'Dashboard Rekap Mahasiswa'!B153:C249)</f>
        <v>#N/A</v>
      </c>
      <c r="S172" s="49" t="n">
        <f aca="false">IFERROR(__xludf.dummyfunction("filter(U:U,V:V=Q172)"),12)</f>
        <v>12</v>
      </c>
    </row>
    <row r="173" customFormat="false" ht="15" hidden="false" customHeight="false" outlineLevel="0" collapsed="false">
      <c r="A173" s="54" t="s">
        <v>657</v>
      </c>
      <c r="B173" s="54" t="s">
        <v>658</v>
      </c>
      <c r="C173" s="25" t="s">
        <v>9</v>
      </c>
      <c r="D173" s="25" t="str">
        <f aca="false">IF(E173="01102", "TI","SI")</f>
        <v>SI</v>
      </c>
      <c r="E173" s="25" t="str">
        <f aca="false">LEFT(B173,5)</f>
        <v>01101</v>
      </c>
      <c r="F173" s="25" t="str">
        <f aca="false">LEFT(B173,7)</f>
        <v>0110120</v>
      </c>
      <c r="G173" s="25" t="str">
        <f aca="false">RIGHT(F173,2)</f>
        <v>20</v>
      </c>
      <c r="H173" s="25" t="str">
        <f aca="false">CONCATENATE(20,G173)</f>
        <v>2020</v>
      </c>
      <c r="I173" s="55" t="str">
        <f aca="false">SUBSTITUTE(J173,",",".")</f>
        <v>3.87</v>
      </c>
      <c r="J173" s="59" t="s">
        <v>280</v>
      </c>
      <c r="K173" s="25" t="s">
        <v>266</v>
      </c>
      <c r="L173" s="59" t="s">
        <v>659</v>
      </c>
      <c r="M173" s="56" t="str">
        <f aca="false">CONCATENATE("Kabupaten ",L173)</f>
        <v>Kabupaten Bondowoso</v>
      </c>
      <c r="N173" s="49" t="str">
        <f aca="false">TRIM(M173)</f>
        <v>Kabupaten Bondowoso</v>
      </c>
      <c r="O173" s="58" t="s">
        <v>139</v>
      </c>
      <c r="P173" s="49" t="str">
        <f aca="false">SUBSTITUTE(O173,"Dki jakarta","DKI Jakarta")</f>
        <v>Jawa Timur</v>
      </c>
      <c r="Q173" s="49" t="str">
        <f aca="false">TRIM(P173)</f>
        <v>Jawa Timur</v>
      </c>
      <c r="R173" s="17" t="e">
        <f aca="false">LOOKUP(N173,'Dashboard Rekap Mahasiswa'!B154:C250)</f>
        <v>#N/A</v>
      </c>
      <c r="S173" s="49" t="str">
        <f aca="false">IFERROR(__xludf.dummyfunction("filter(U:U,V:V=Q173)"),"#N/A")</f>
        <v>#N/A</v>
      </c>
    </row>
    <row r="174" customFormat="false" ht="15" hidden="false" customHeight="false" outlineLevel="0" collapsed="false">
      <c r="A174" s="54" t="s">
        <v>660</v>
      </c>
      <c r="B174" s="54" t="s">
        <v>661</v>
      </c>
      <c r="C174" s="25" t="s">
        <v>9</v>
      </c>
      <c r="D174" s="25" t="str">
        <f aca="false">IF(E174="01102", "TI","SI")</f>
        <v>SI</v>
      </c>
      <c r="E174" s="25" t="str">
        <f aca="false">LEFT(B174,5)</f>
        <v>01101</v>
      </c>
      <c r="F174" s="25" t="str">
        <f aca="false">LEFT(B174,7)</f>
        <v>0110120</v>
      </c>
      <c r="G174" s="25" t="str">
        <f aca="false">RIGHT(F174,2)</f>
        <v>20</v>
      </c>
      <c r="H174" s="25" t="str">
        <f aca="false">CONCATENATE(20,G174)</f>
        <v>2020</v>
      </c>
      <c r="I174" s="55" t="str">
        <f aca="false">SUBSTITUTE(J174,",",".")</f>
        <v>3.90</v>
      </c>
      <c r="J174" s="59" t="s">
        <v>275</v>
      </c>
      <c r="K174" s="25" t="s">
        <v>266</v>
      </c>
      <c r="L174" s="59" t="s">
        <v>169</v>
      </c>
      <c r="M174" s="56" t="str">
        <f aca="false">CONCATENATE("Kota ",L174)</f>
        <v>Kota Yogyakarta</v>
      </c>
      <c r="N174" s="49" t="str">
        <f aca="false">TRIM(M174)</f>
        <v>Kota Yogyakarta</v>
      </c>
      <c r="O174" s="58" t="s">
        <v>662</v>
      </c>
      <c r="P174" s="49" t="str">
        <f aca="false">SUBSTITUTE(O174,"DIY","DI Yogyakarta")</f>
        <v>DI Yogyakarta </v>
      </c>
      <c r="Q174" s="49" t="str">
        <f aca="false">TRIM(P174)</f>
        <v>DI Yogyakarta</v>
      </c>
      <c r="R174" s="17" t="e">
        <f aca="false">LOOKUP(N174,'Dashboard Rekap Mahasiswa'!B155:C251)</f>
        <v>#N/A</v>
      </c>
      <c r="S174" s="49" t="str">
        <f aca="false">IFERROR(__xludf.dummyfunction("filter(U:U,V:V=Q174)"),"#N/A")</f>
        <v>#N/A</v>
      </c>
    </row>
    <row r="175" customFormat="false" ht="15" hidden="false" customHeight="false" outlineLevel="0" collapsed="false">
      <c r="A175" s="54" t="s">
        <v>663</v>
      </c>
      <c r="B175" s="54" t="s">
        <v>664</v>
      </c>
      <c r="C175" s="25" t="s">
        <v>9</v>
      </c>
      <c r="D175" s="25" t="str">
        <f aca="false">IF(E175="01102", "TI","SI")</f>
        <v>SI</v>
      </c>
      <c r="E175" s="25" t="str">
        <f aca="false">LEFT(B175,5)</f>
        <v>01101</v>
      </c>
      <c r="F175" s="25" t="str">
        <f aca="false">LEFT(B175,7)</f>
        <v>0110120</v>
      </c>
      <c r="G175" s="25" t="str">
        <f aca="false">RIGHT(F175,2)</f>
        <v>20</v>
      </c>
      <c r="H175" s="25" t="str">
        <f aca="false">CONCATENATE(20,G175)</f>
        <v>2020</v>
      </c>
      <c r="I175" s="55" t="str">
        <f aca="false">SUBSTITUTE(J175,",",".")</f>
        <v>3.83</v>
      </c>
      <c r="J175" s="59" t="s">
        <v>284</v>
      </c>
      <c r="K175" s="25" t="s">
        <v>266</v>
      </c>
      <c r="L175" s="59" t="s">
        <v>324</v>
      </c>
      <c r="M175" s="56" t="str">
        <f aca="false">CONCATENATE("Kota ",L175)</f>
        <v>Kota Balikpapan</v>
      </c>
      <c r="N175" s="49" t="str">
        <f aca="false">TRIM(M175)</f>
        <v>Kota Balikpapan</v>
      </c>
      <c r="O175" s="58" t="s">
        <v>153</v>
      </c>
      <c r="P175" s="49" t="str">
        <f aca="false">SUBSTITUTE(O175,"Dki jakarta","DKI Jakarta")</f>
        <v>Kalimantan Timur</v>
      </c>
      <c r="Q175" s="49" t="str">
        <f aca="false">TRIM(P175)</f>
        <v>Kalimantan Timur</v>
      </c>
      <c r="R175" s="17" t="e">
        <f aca="false">LOOKUP(N175,'Dashboard Rekap Mahasiswa'!B156:C252)</f>
        <v>#N/A</v>
      </c>
      <c r="S175" s="49" t="str">
        <f aca="false">IFERROR(__xludf.dummyfunction("filter(U:U,V:V=Q175)"),"#N/A")</f>
        <v>#N/A</v>
      </c>
    </row>
    <row r="176" customFormat="false" ht="15" hidden="false" customHeight="false" outlineLevel="0" collapsed="false">
      <c r="A176" s="54" t="s">
        <v>665</v>
      </c>
      <c r="B176" s="54" t="s">
        <v>666</v>
      </c>
      <c r="C176" s="25" t="s">
        <v>9</v>
      </c>
      <c r="D176" s="25" t="str">
        <f aca="false">IF(E176="01102", "TI","SI")</f>
        <v>SI</v>
      </c>
      <c r="E176" s="25" t="str">
        <f aca="false">LEFT(B176,5)</f>
        <v>01101</v>
      </c>
      <c r="F176" s="25" t="str">
        <f aca="false">LEFT(B176,7)</f>
        <v>0110120</v>
      </c>
      <c r="G176" s="25" t="str">
        <f aca="false">RIGHT(F176,2)</f>
        <v>20</v>
      </c>
      <c r="H176" s="25" t="str">
        <f aca="false">CONCATENATE(20,G176)</f>
        <v>2020</v>
      </c>
      <c r="I176" s="55" t="str">
        <f aca="false">SUBSTITUTE(J176,",",".")</f>
        <v>3.84</v>
      </c>
      <c r="J176" s="59" t="s">
        <v>286</v>
      </c>
      <c r="K176" s="25" t="s">
        <v>266</v>
      </c>
      <c r="L176" s="59" t="s">
        <v>667</v>
      </c>
      <c r="M176" s="56" t="str">
        <f aca="false">SUBSTITUTE(L176,"kabupaten cirebon","Kabupaten Cirebon")</f>
        <v>Kabupaten Cirebon</v>
      </c>
      <c r="N176" s="49" t="str">
        <f aca="false">TRIM(M176)</f>
        <v>Kabupaten Cirebon</v>
      </c>
      <c r="O176" s="58" t="s">
        <v>668</v>
      </c>
      <c r="P176" s="49" t="str">
        <f aca="false">SUBSTITUTE(O176,"jawa barat","Jawa Barat")</f>
        <v>Jawa Barat</v>
      </c>
      <c r="Q176" s="49" t="str">
        <f aca="false">TRIM(P176)</f>
        <v>Jawa Barat</v>
      </c>
      <c r="R176" s="17" t="e">
        <f aca="false">LOOKUP(N176,'Dashboard Rekap Mahasiswa'!B157:C253)</f>
        <v>#N/A</v>
      </c>
      <c r="S176" s="49" t="n">
        <f aca="false">IFERROR(__xludf.dummyfunction("filter(U:U,V:V=Q176)"),12)</f>
        <v>12</v>
      </c>
    </row>
    <row r="177" customFormat="false" ht="15" hidden="false" customHeight="false" outlineLevel="0" collapsed="false">
      <c r="A177" s="54" t="s">
        <v>669</v>
      </c>
      <c r="B177" s="54" t="s">
        <v>670</v>
      </c>
      <c r="C177" s="25" t="s">
        <v>18</v>
      </c>
      <c r="D177" s="25" t="str">
        <f aca="false">IF(E177="01102", "TI","SI")</f>
        <v>SI</v>
      </c>
      <c r="E177" s="25" t="str">
        <f aca="false">LEFT(B177,5)</f>
        <v>01101</v>
      </c>
      <c r="F177" s="25" t="str">
        <f aca="false">LEFT(B177,7)</f>
        <v>0110120</v>
      </c>
      <c r="G177" s="25" t="str">
        <f aca="false">RIGHT(F177,2)</f>
        <v>20</v>
      </c>
      <c r="H177" s="25" t="str">
        <f aca="false">CONCATENATE(20,G177)</f>
        <v>2020</v>
      </c>
      <c r="I177" s="55" t="str">
        <f aca="false">SUBSTITUTE(J177,",",".")</f>
        <v>3.86</v>
      </c>
      <c r="J177" s="59" t="s">
        <v>278</v>
      </c>
      <c r="K177" s="25" t="s">
        <v>266</v>
      </c>
      <c r="L177" s="59" t="s">
        <v>671</v>
      </c>
      <c r="M177" s="56" t="str">
        <f aca="false">CONCATENATE("Kabupaten ",L177)</f>
        <v>Kabupaten Garut</v>
      </c>
      <c r="N177" s="49" t="str">
        <f aca="false">TRIM(M177)</f>
        <v>Kabupaten Garut</v>
      </c>
      <c r="O177" s="58" t="s">
        <v>137</v>
      </c>
      <c r="P177" s="49" t="str">
        <f aca="false">SUBSTITUTE(O177,"jawa barat","Jawa Barat")</f>
        <v>Jawa Barat</v>
      </c>
      <c r="Q177" s="49" t="str">
        <f aca="false">TRIM(P177)</f>
        <v>Jawa Barat</v>
      </c>
      <c r="R177" s="17" t="e">
        <f aca="false">LOOKUP(N177,'Dashboard Rekap Mahasiswa'!B158:C254)</f>
        <v>#N/A</v>
      </c>
      <c r="S177" s="49" t="n">
        <f aca="false">IFERROR(__xludf.dummyfunction("filter(U:U,V:V=Q177)"),12)</f>
        <v>12</v>
      </c>
    </row>
    <row r="178" customFormat="false" ht="15" hidden="false" customHeight="false" outlineLevel="0" collapsed="false">
      <c r="A178" s="54" t="s">
        <v>672</v>
      </c>
      <c r="B178" s="54" t="s">
        <v>673</v>
      </c>
      <c r="C178" s="25" t="s">
        <v>18</v>
      </c>
      <c r="D178" s="25" t="str">
        <f aca="false">IF(E178="01102", "TI","SI")</f>
        <v>SI</v>
      </c>
      <c r="E178" s="25" t="str">
        <f aca="false">LEFT(B178,5)</f>
        <v>01101</v>
      </c>
      <c r="F178" s="25" t="str">
        <f aca="false">LEFT(B178,7)</f>
        <v>0110120</v>
      </c>
      <c r="G178" s="25" t="str">
        <f aca="false">RIGHT(F178,2)</f>
        <v>20</v>
      </c>
      <c r="H178" s="25" t="str">
        <f aca="false">CONCATENATE(20,G178)</f>
        <v>2020</v>
      </c>
      <c r="I178" s="55" t="str">
        <f aca="false">SUBSTITUTE(J178,",",".")</f>
        <v>3.87</v>
      </c>
      <c r="J178" s="59" t="s">
        <v>280</v>
      </c>
      <c r="K178" s="25" t="s">
        <v>266</v>
      </c>
      <c r="L178" s="59" t="s">
        <v>441</v>
      </c>
      <c r="M178" s="56" t="str">
        <f aca="false">CONCATENATE("Kota ",L178)</f>
        <v>Kota Tangerang Selatan</v>
      </c>
      <c r="N178" s="49" t="str">
        <f aca="false">TRIM(M178)</f>
        <v>Kota Tangerang Selatan</v>
      </c>
      <c r="O178" s="58" t="s">
        <v>145</v>
      </c>
      <c r="P178" s="49" t="str">
        <f aca="false">SUBSTITUTE(O178,"jawa barat","Jawa Barat")</f>
        <v>Banten</v>
      </c>
      <c r="Q178" s="49" t="str">
        <f aca="false">TRIM(P178)</f>
        <v>Banten</v>
      </c>
      <c r="R178" s="17" t="e">
        <f aca="false">LOOKUP(N178,'Dashboard Rekap Mahasiswa'!B159:C255)</f>
        <v>#N/A</v>
      </c>
      <c r="S178" s="49" t="str">
        <f aca="false">IFERROR(__xludf.dummyfunction("filter(U:U,V:V=Q178)"),"#N/A")</f>
        <v>#N/A</v>
      </c>
    </row>
    <row r="179" customFormat="false" ht="15" hidden="false" customHeight="false" outlineLevel="0" collapsed="false">
      <c r="A179" s="54" t="s">
        <v>674</v>
      </c>
      <c r="B179" s="54" t="s">
        <v>675</v>
      </c>
      <c r="C179" s="25" t="s">
        <v>9</v>
      </c>
      <c r="D179" s="25" t="str">
        <f aca="false">IF(E179="01102", "TI","SI")</f>
        <v>SI</v>
      </c>
      <c r="E179" s="25" t="str">
        <f aca="false">LEFT(B179,5)</f>
        <v>01101</v>
      </c>
      <c r="F179" s="25" t="str">
        <f aca="false">LEFT(B179,7)</f>
        <v>0110120</v>
      </c>
      <c r="G179" s="25" t="str">
        <f aca="false">RIGHT(F179,2)</f>
        <v>20</v>
      </c>
      <c r="H179" s="25" t="str">
        <f aca="false">CONCATENATE(20,G179)</f>
        <v>2020</v>
      </c>
      <c r="I179" s="55" t="str">
        <f aca="false">SUBSTITUTE(J179,",",".")</f>
        <v>3.76</v>
      </c>
      <c r="J179" s="59" t="s">
        <v>290</v>
      </c>
      <c r="K179" s="25" t="s">
        <v>266</v>
      </c>
      <c r="L179" s="59" t="s">
        <v>676</v>
      </c>
      <c r="M179" s="56" t="str">
        <f aca="false">SUBSTITUTE(L179,"bandung barat", "Kabupaten Bandung Barat")</f>
        <v>Kabupaten Bandung Barat </v>
      </c>
      <c r="N179" s="49" t="str">
        <f aca="false">TRIM(M179)</f>
        <v>Kabupaten Bandung Barat</v>
      </c>
      <c r="O179" s="58" t="s">
        <v>668</v>
      </c>
      <c r="P179" s="49" t="str">
        <f aca="false">SUBSTITUTE(O179,"jawa barat","Jawa Barat")</f>
        <v>Jawa Barat</v>
      </c>
      <c r="Q179" s="49" t="str">
        <f aca="false">TRIM(P179)</f>
        <v>Jawa Barat</v>
      </c>
      <c r="R179" s="17" t="e">
        <f aca="false">LOOKUP(N179,'Dashboard Rekap Mahasiswa'!B160:C256)</f>
        <v>#N/A</v>
      </c>
      <c r="S179" s="49" t="n">
        <f aca="false">IFERROR(__xludf.dummyfunction("filter(U:U,V:V=Q179)"),12)</f>
        <v>12</v>
      </c>
    </row>
    <row r="180" customFormat="false" ht="15" hidden="false" customHeight="false" outlineLevel="0" collapsed="false">
      <c r="A180" s="54" t="s">
        <v>677</v>
      </c>
      <c r="B180" s="54" t="s">
        <v>678</v>
      </c>
      <c r="C180" s="25" t="s">
        <v>9</v>
      </c>
      <c r="D180" s="25" t="str">
        <f aca="false">IF(E180="01102", "TI","SI")</f>
        <v>SI</v>
      </c>
      <c r="E180" s="25" t="str">
        <f aca="false">LEFT(B180,5)</f>
        <v>01101</v>
      </c>
      <c r="F180" s="25" t="str">
        <f aca="false">LEFT(B180,7)</f>
        <v>0110120</v>
      </c>
      <c r="G180" s="25" t="str">
        <f aca="false">RIGHT(F180,2)</f>
        <v>20</v>
      </c>
      <c r="H180" s="25" t="str">
        <f aca="false">CONCATENATE(20,G180)</f>
        <v>2020</v>
      </c>
      <c r="I180" s="55" t="str">
        <f aca="false">SUBSTITUTE(J180,",",".")</f>
        <v>3.51</v>
      </c>
      <c r="J180" s="59" t="s">
        <v>265</v>
      </c>
      <c r="K180" s="25" t="s">
        <v>266</v>
      </c>
      <c r="L180" s="59" t="s">
        <v>679</v>
      </c>
      <c r="M180" s="56" t="str">
        <f aca="false">SUBSTITUTE(L180,"INDRAMAYU","Kabupaten Indramayu")</f>
        <v>Kabupaten Indramayu</v>
      </c>
      <c r="N180" s="49" t="str">
        <f aca="false">TRIM(M180)</f>
        <v>Kabupaten Indramayu</v>
      </c>
      <c r="O180" s="58" t="s">
        <v>680</v>
      </c>
      <c r="P180" s="49" t="str">
        <f aca="false">SUBSTITUTE(O180,"JAWA BARAT","Jawa Barat")</f>
        <v>Jawa Barat</v>
      </c>
      <c r="Q180" s="49" t="str">
        <f aca="false">TRIM(P180)</f>
        <v>Jawa Barat</v>
      </c>
      <c r="R180" s="17" t="e">
        <f aca="false">LOOKUP(N180,'Dashboard Rekap Mahasiswa'!B161:C257)</f>
        <v>#N/A</v>
      </c>
      <c r="S180" s="49" t="n">
        <f aca="false">IFERROR(__xludf.dummyfunction("filter(U:U,V:V=Q180)"),12)</f>
        <v>12</v>
      </c>
    </row>
    <row r="181" customFormat="false" ht="15" hidden="false" customHeight="false" outlineLevel="0" collapsed="false">
      <c r="A181" s="54" t="s">
        <v>681</v>
      </c>
      <c r="B181" s="54" t="s">
        <v>682</v>
      </c>
      <c r="C181" s="25" t="s">
        <v>9</v>
      </c>
      <c r="D181" s="25" t="str">
        <f aca="false">IF(E181="01102", "TI","SI")</f>
        <v>SI</v>
      </c>
      <c r="E181" s="25" t="str">
        <f aca="false">LEFT(B181,5)</f>
        <v>01101</v>
      </c>
      <c r="F181" s="25" t="str">
        <f aca="false">LEFT(B181,7)</f>
        <v>0110120</v>
      </c>
      <c r="G181" s="25" t="str">
        <f aca="false">RIGHT(F181,2)</f>
        <v>20</v>
      </c>
      <c r="H181" s="25" t="str">
        <f aca="false">CONCATENATE(20,G181)</f>
        <v>2020</v>
      </c>
      <c r="I181" s="55" t="str">
        <f aca="false">SUBSTITUTE(J181,",",".")</f>
        <v>3.52</v>
      </c>
      <c r="J181" s="59" t="s">
        <v>312</v>
      </c>
      <c r="K181" s="25" t="s">
        <v>266</v>
      </c>
      <c r="L181" s="59" t="s">
        <v>288</v>
      </c>
      <c r="M181" s="56" t="str">
        <f aca="false">CONCATENATE("Kota ",L181)</f>
        <v>Kota Jakarta Selatan</v>
      </c>
      <c r="N181" s="49" t="str">
        <f aca="false">TRIM(M181)</f>
        <v>Kota Jakarta Selatan</v>
      </c>
      <c r="O181" s="58" t="s">
        <v>135</v>
      </c>
      <c r="P181" s="49" t="str">
        <f aca="false">SUBSTITUTE(O181,"Dki jakarta","DKI Jakarta")</f>
        <v>DKI Jakarta</v>
      </c>
      <c r="Q181" s="49" t="str">
        <f aca="false">TRIM(P181)</f>
        <v>DKI Jakarta</v>
      </c>
      <c r="R181" s="17" t="e">
        <f aca="false">LOOKUP(N181,'Dashboard Rekap Mahasiswa'!B162:C258)</f>
        <v>#N/A</v>
      </c>
      <c r="S181" s="49" t="n">
        <f aca="false">IFERROR(__xludf.dummyfunction("filter(U:U,V:V=Q181)"),11)</f>
        <v>11</v>
      </c>
    </row>
    <row r="182" customFormat="false" ht="15" hidden="false" customHeight="false" outlineLevel="0" collapsed="false">
      <c r="A182" s="54" t="s">
        <v>683</v>
      </c>
      <c r="B182" s="54" t="s">
        <v>684</v>
      </c>
      <c r="C182" s="25" t="s">
        <v>18</v>
      </c>
      <c r="D182" s="25" t="str">
        <f aca="false">IF(E182="01102", "TI","SI")</f>
        <v>SI</v>
      </c>
      <c r="E182" s="25" t="str">
        <f aca="false">LEFT(B182,5)</f>
        <v>01101</v>
      </c>
      <c r="F182" s="25" t="str">
        <f aca="false">LEFT(B182,7)</f>
        <v>0110120</v>
      </c>
      <c r="G182" s="25" t="str">
        <f aca="false">RIGHT(F182,2)</f>
        <v>20</v>
      </c>
      <c r="H182" s="25" t="str">
        <f aca="false">CONCATENATE(20,G182)</f>
        <v>2020</v>
      </c>
      <c r="I182" s="55" t="str">
        <f aca="false">SUBSTITUTE(J182,",",".")</f>
        <v>3.51</v>
      </c>
      <c r="J182" s="59" t="s">
        <v>265</v>
      </c>
      <c r="K182" s="25" t="s">
        <v>266</v>
      </c>
      <c r="L182" s="59" t="s">
        <v>685</v>
      </c>
      <c r="M182" s="56" t="str">
        <f aca="false">CONCATENATE("Kabupaten ",L182)</f>
        <v>Kabupaten Kuningan</v>
      </c>
      <c r="N182" s="49" t="str">
        <f aca="false">TRIM(M182)</f>
        <v>Kabupaten Kuningan</v>
      </c>
      <c r="O182" s="58" t="s">
        <v>315</v>
      </c>
      <c r="P182" s="49" t="str">
        <f aca="false">SUBSTITUTE(O182,"Dki jakarta","DKI Jakarta")</f>
        <v>Jawa Barat </v>
      </c>
      <c r="Q182" s="49" t="str">
        <f aca="false">TRIM(P182)</f>
        <v>Jawa Barat</v>
      </c>
      <c r="R182" s="17" t="e">
        <f aca="false">LOOKUP(N182,'Dashboard Rekap Mahasiswa'!B163:C259)</f>
        <v>#N/A</v>
      </c>
      <c r="S182" s="49" t="n">
        <f aca="false">IFERROR(__xludf.dummyfunction("filter(U:U,V:V=Q182)"),12)</f>
        <v>12</v>
      </c>
    </row>
    <row r="183" customFormat="false" ht="15" hidden="false" customHeight="false" outlineLevel="0" collapsed="false">
      <c r="A183" s="54" t="s">
        <v>686</v>
      </c>
      <c r="B183" s="54" t="s">
        <v>687</v>
      </c>
      <c r="C183" s="25" t="s">
        <v>18</v>
      </c>
      <c r="D183" s="25" t="str">
        <f aca="false">IF(E183="01102", "TI","SI")</f>
        <v>SI</v>
      </c>
      <c r="E183" s="25" t="str">
        <f aca="false">LEFT(B183,5)</f>
        <v>01101</v>
      </c>
      <c r="F183" s="25" t="str">
        <f aca="false">LEFT(B183,7)</f>
        <v>0110120</v>
      </c>
      <c r="G183" s="25" t="str">
        <f aca="false">RIGHT(F183,2)</f>
        <v>20</v>
      </c>
      <c r="H183" s="25" t="str">
        <f aca="false">CONCATENATE(20,G183)</f>
        <v>2020</v>
      </c>
      <c r="I183" s="55" t="str">
        <f aca="false">SUBSTITUTE(J183,",",".")</f>
        <v>3.52</v>
      </c>
      <c r="J183" s="59" t="s">
        <v>312</v>
      </c>
      <c r="K183" s="25" t="s">
        <v>266</v>
      </c>
      <c r="L183" s="59" t="s">
        <v>688</v>
      </c>
      <c r="M183" s="56" t="str">
        <f aca="false">CONCATENATE("Kabupaten ",L183)</f>
        <v>Kabupaten Kutai Kartanegara</v>
      </c>
      <c r="N183" s="49" t="str">
        <f aca="false">TRIM(M183)</f>
        <v>Kabupaten Kutai Kartanegara</v>
      </c>
      <c r="O183" s="58" t="s">
        <v>153</v>
      </c>
      <c r="P183" s="49" t="str">
        <f aca="false">SUBSTITUTE(O183,"Dki jakarta","DKI Jakarta")</f>
        <v>Kalimantan Timur</v>
      </c>
      <c r="Q183" s="49" t="str">
        <f aca="false">TRIM(P183)</f>
        <v>Kalimantan Timur</v>
      </c>
      <c r="R183" s="17" t="e">
        <f aca="false">LOOKUP(N183,'Dashboard Rekap Mahasiswa'!B164:C260)</f>
        <v>#N/A</v>
      </c>
      <c r="S183" s="49" t="str">
        <f aca="false">IFERROR(__xludf.dummyfunction("filter(U:U,V:V=Q183)"),"#N/A")</f>
        <v>#N/A</v>
      </c>
    </row>
    <row r="184" customFormat="false" ht="15" hidden="false" customHeight="false" outlineLevel="0" collapsed="false">
      <c r="A184" s="54" t="s">
        <v>689</v>
      </c>
      <c r="B184" s="54" t="s">
        <v>690</v>
      </c>
      <c r="C184" s="25" t="s">
        <v>18</v>
      </c>
      <c r="D184" s="25" t="str">
        <f aca="false">IF(E184="01102", "TI","SI")</f>
        <v>SI</v>
      </c>
      <c r="E184" s="25" t="str">
        <f aca="false">LEFT(B184,5)</f>
        <v>01101</v>
      </c>
      <c r="F184" s="25" t="str">
        <f aca="false">LEFT(B184,7)</f>
        <v>0110120</v>
      </c>
      <c r="G184" s="25" t="str">
        <f aca="false">RIGHT(F184,2)</f>
        <v>20</v>
      </c>
      <c r="H184" s="25" t="str">
        <f aca="false">CONCATENATE(20,G184)</f>
        <v>2020</v>
      </c>
      <c r="I184" s="55" t="str">
        <f aca="false">SUBSTITUTE(J184,",",".")</f>
        <v>3.89</v>
      </c>
      <c r="J184" s="59" t="s">
        <v>272</v>
      </c>
      <c r="K184" s="25" t="s">
        <v>266</v>
      </c>
      <c r="L184" s="59" t="s">
        <v>691</v>
      </c>
      <c r="M184" s="56" t="str">
        <f aca="false">CONCATENATE("Kabupaten ",L184)</f>
        <v>Kabupaten Bombana</v>
      </c>
      <c r="N184" s="49" t="str">
        <f aca="false">TRIM(M184)</f>
        <v>Kabupaten Bombana</v>
      </c>
      <c r="O184" s="58" t="s">
        <v>159</v>
      </c>
      <c r="P184" s="49" t="str">
        <f aca="false">SUBSTITUTE(O184,"Dki jakarta","DKI Jakarta")</f>
        <v>Sulawesi Tenggara</v>
      </c>
      <c r="Q184" s="49" t="str">
        <f aca="false">TRIM(P184)</f>
        <v>Sulawesi Tenggara</v>
      </c>
      <c r="R184" s="17" t="e">
        <f aca="false">LOOKUP(N184,'Dashboard Rekap Mahasiswa'!B165:C261)</f>
        <v>#N/A</v>
      </c>
      <c r="S184" s="49" t="str">
        <f aca="false">IFERROR(__xludf.dummyfunction("filter(U:U,V:V=Q184)"),"#N/A")</f>
        <v>#N/A</v>
      </c>
    </row>
    <row r="185" customFormat="false" ht="15" hidden="false" customHeight="false" outlineLevel="0" collapsed="false">
      <c r="A185" s="54" t="s">
        <v>692</v>
      </c>
      <c r="B185" s="54" t="s">
        <v>693</v>
      </c>
      <c r="C185" s="25" t="s">
        <v>9</v>
      </c>
      <c r="D185" s="25" t="str">
        <f aca="false">IF(E185="01102", "TI","SI")</f>
        <v>SI</v>
      </c>
      <c r="E185" s="25" t="str">
        <f aca="false">LEFT(B185,5)</f>
        <v>01101</v>
      </c>
      <c r="F185" s="25" t="str">
        <f aca="false">LEFT(B185,7)</f>
        <v>0110120</v>
      </c>
      <c r="G185" s="25" t="str">
        <f aca="false">RIGHT(F185,2)</f>
        <v>20</v>
      </c>
      <c r="H185" s="25" t="str">
        <f aca="false">CONCATENATE(20,G185)</f>
        <v>2020</v>
      </c>
      <c r="I185" s="55" t="str">
        <f aca="false">SUBSTITUTE(J185,",",".")</f>
        <v>3.90</v>
      </c>
      <c r="J185" s="59" t="s">
        <v>275</v>
      </c>
      <c r="K185" s="25" t="s">
        <v>266</v>
      </c>
      <c r="L185" s="59" t="s">
        <v>326</v>
      </c>
      <c r="M185" s="56" t="str">
        <f aca="false">CONCATENATE("Kabupaten ",L185)</f>
        <v>Kabupaten Nganjuk</v>
      </c>
      <c r="N185" s="49" t="str">
        <f aca="false">TRIM(M185)</f>
        <v>Kabupaten Nganjuk</v>
      </c>
      <c r="O185" s="58" t="s">
        <v>694</v>
      </c>
      <c r="P185" s="49" t="str">
        <f aca="false">SUBSTITUTE(O185,"jawa timur","Jawa Timur")</f>
        <v>Jawa Timur</v>
      </c>
      <c r="Q185" s="49" t="str">
        <f aca="false">TRIM(P185)</f>
        <v>Jawa Timur</v>
      </c>
      <c r="R185" s="17" t="e">
        <f aca="false">LOOKUP(N185,'Dashboard Rekap Mahasiswa'!B166:C262)</f>
        <v>#N/A</v>
      </c>
      <c r="S185" s="49" t="str">
        <f aca="false">IFERROR(__xludf.dummyfunction("filter(U:U,V:V=Q185)"),"#N/A")</f>
        <v>#N/A</v>
      </c>
    </row>
    <row r="186" customFormat="false" ht="15" hidden="false" customHeight="false" outlineLevel="0" collapsed="false">
      <c r="A186" s="54" t="s">
        <v>695</v>
      </c>
      <c r="B186" s="54" t="s">
        <v>696</v>
      </c>
      <c r="C186" s="25" t="s">
        <v>18</v>
      </c>
      <c r="D186" s="25" t="str">
        <f aca="false">IF(E186="01102", "TI","SI")</f>
        <v>SI</v>
      </c>
      <c r="E186" s="25" t="str">
        <f aca="false">LEFT(B186,5)</f>
        <v>01101</v>
      </c>
      <c r="F186" s="25" t="str">
        <f aca="false">LEFT(B186,7)</f>
        <v>0110120</v>
      </c>
      <c r="G186" s="25" t="str">
        <f aca="false">RIGHT(F186,2)</f>
        <v>20</v>
      </c>
      <c r="H186" s="25" t="str">
        <f aca="false">CONCATENATE(20,G186)</f>
        <v>2020</v>
      </c>
      <c r="I186" s="55" t="str">
        <f aca="false">SUBSTITUTE(J186,",",".")</f>
        <v>3.90</v>
      </c>
      <c r="J186" s="59" t="s">
        <v>275</v>
      </c>
      <c r="K186" s="25" t="s">
        <v>266</v>
      </c>
      <c r="L186" s="59" t="s">
        <v>697</v>
      </c>
      <c r="M186" s="56" t="str">
        <f aca="false">CONCATENATE("Kabupaten ",L186)</f>
        <v>Kabupaten Pringsewu</v>
      </c>
      <c r="N186" s="49" t="str">
        <f aca="false">TRIM(M186)</f>
        <v>Kabupaten Pringsewu</v>
      </c>
      <c r="O186" s="58" t="s">
        <v>698</v>
      </c>
      <c r="P186" s="49" t="str">
        <f aca="false">SUBSTITUTE(O186,"lampung","Lampung")</f>
        <v>Lampung</v>
      </c>
      <c r="Q186" s="49" t="str">
        <f aca="false">TRIM(P186)</f>
        <v>Lampung</v>
      </c>
      <c r="R186" s="17" t="e">
        <f aca="false">LOOKUP(N186,'Dashboard Rekap Mahasiswa'!B167:C263)</f>
        <v>#N/A</v>
      </c>
      <c r="S186" s="49" t="str">
        <f aca="false">IFERROR(__xludf.dummyfunction("filter(U:U,V:V=Q186)"),"#N/A")</f>
        <v>#N/A</v>
      </c>
    </row>
    <row r="187" customFormat="false" ht="15" hidden="false" customHeight="false" outlineLevel="0" collapsed="false">
      <c r="A187" s="54" t="s">
        <v>699</v>
      </c>
      <c r="B187" s="54" t="s">
        <v>700</v>
      </c>
      <c r="C187" s="25" t="s">
        <v>9</v>
      </c>
      <c r="D187" s="25" t="str">
        <f aca="false">IF(E187="01102", "TI","SI")</f>
        <v>SI</v>
      </c>
      <c r="E187" s="25" t="str">
        <f aca="false">LEFT(B187,5)</f>
        <v>01101</v>
      </c>
      <c r="F187" s="25" t="str">
        <f aca="false">LEFT(B187,7)</f>
        <v>0110120</v>
      </c>
      <c r="G187" s="25" t="str">
        <f aca="false">RIGHT(F187,2)</f>
        <v>20</v>
      </c>
      <c r="H187" s="25" t="str">
        <f aca="false">CONCATENATE(20,G187)</f>
        <v>2020</v>
      </c>
      <c r="I187" s="55" t="str">
        <f aca="false">SUBSTITUTE(J187,",",".")</f>
        <v>3.83</v>
      </c>
      <c r="J187" s="59" t="s">
        <v>284</v>
      </c>
      <c r="K187" s="25" t="s">
        <v>266</v>
      </c>
      <c r="L187" s="59" t="s">
        <v>288</v>
      </c>
      <c r="M187" s="56" t="str">
        <f aca="false">CONCATENATE("Kota ",L187)</f>
        <v>Kota Jakarta Selatan</v>
      </c>
      <c r="N187" s="49" t="str">
        <f aca="false">TRIM(M187)</f>
        <v>Kota Jakarta Selatan</v>
      </c>
      <c r="O187" s="58" t="s">
        <v>310</v>
      </c>
      <c r="P187" s="49" t="str">
        <f aca="false">SUBSTITUTE(O187,"Dki","DKI")</f>
        <v>DKI Jakarta</v>
      </c>
      <c r="Q187" s="49" t="str">
        <f aca="false">TRIM(P187)</f>
        <v>DKI Jakarta</v>
      </c>
      <c r="R187" s="17" t="e">
        <f aca="false">LOOKUP(N187,'Dashboard Rekap Mahasiswa'!B168:C264)</f>
        <v>#N/A</v>
      </c>
      <c r="S187" s="49" t="n">
        <f aca="false">IFERROR(__xludf.dummyfunction("filter(U:U,V:V=Q187)"),11)</f>
        <v>11</v>
      </c>
    </row>
    <row r="188" customFormat="false" ht="15" hidden="false" customHeight="false" outlineLevel="0" collapsed="false">
      <c r="A188" s="54" t="s">
        <v>701</v>
      </c>
      <c r="B188" s="54" t="s">
        <v>702</v>
      </c>
      <c r="C188" s="25" t="s">
        <v>18</v>
      </c>
      <c r="D188" s="25" t="str">
        <f aca="false">IF(E188="01102", "TI","SI")</f>
        <v>SI</v>
      </c>
      <c r="E188" s="25" t="str">
        <f aca="false">LEFT(B188,5)</f>
        <v>01101</v>
      </c>
      <c r="F188" s="25" t="str">
        <f aca="false">LEFT(B188,7)</f>
        <v>0110120</v>
      </c>
      <c r="G188" s="25" t="str">
        <f aca="false">RIGHT(F188,2)</f>
        <v>20</v>
      </c>
      <c r="H188" s="25" t="str">
        <f aca="false">CONCATENATE(20,G188)</f>
        <v>2020</v>
      </c>
      <c r="I188" s="55" t="str">
        <f aca="false">SUBSTITUTE(J188,",",".")</f>
        <v>3.51</v>
      </c>
      <c r="J188" s="59" t="s">
        <v>265</v>
      </c>
      <c r="K188" s="25" t="s">
        <v>266</v>
      </c>
      <c r="L188" s="59" t="s">
        <v>307</v>
      </c>
      <c r="M188" s="56" t="str">
        <f aca="false">CONCATENATE("Kabupaten ",L188)</f>
        <v>Kabupaten Jombang</v>
      </c>
      <c r="N188" s="49" t="str">
        <f aca="false">TRIM(M188)</f>
        <v>Kabupaten Jombang</v>
      </c>
      <c r="O188" s="58" t="s">
        <v>357</v>
      </c>
      <c r="P188" s="49" t="str">
        <f aca="false">SUBSTITUTE(O188,"timur","Timur")</f>
        <v>Jawa Timur </v>
      </c>
      <c r="Q188" s="49" t="str">
        <f aca="false">TRIM(P188)</f>
        <v>Jawa Timur</v>
      </c>
      <c r="R188" s="17" t="e">
        <f aca="false">LOOKUP(N188,'Dashboard Rekap Mahasiswa'!B169:C265)</f>
        <v>#N/A</v>
      </c>
      <c r="S188" s="49" t="str">
        <f aca="false">IFERROR(__xludf.dummyfunction("filter(U:U,V:V=Q188)"),"#N/A")</f>
        <v>#N/A</v>
      </c>
    </row>
    <row r="189" customFormat="false" ht="15" hidden="false" customHeight="false" outlineLevel="0" collapsed="false">
      <c r="A189" s="54" t="s">
        <v>703</v>
      </c>
      <c r="B189" s="54" t="s">
        <v>704</v>
      </c>
      <c r="C189" s="25" t="s">
        <v>9</v>
      </c>
      <c r="D189" s="25" t="str">
        <f aca="false">IF(E189="01102", "TI","SI")</f>
        <v>SI</v>
      </c>
      <c r="E189" s="25" t="str">
        <f aca="false">LEFT(B189,5)</f>
        <v>01101</v>
      </c>
      <c r="F189" s="25" t="str">
        <f aca="false">LEFT(B189,7)</f>
        <v>0110120</v>
      </c>
      <c r="G189" s="25" t="str">
        <f aca="false">RIGHT(F189,2)</f>
        <v>20</v>
      </c>
      <c r="H189" s="25" t="str">
        <f aca="false">CONCATENATE(20,G189)</f>
        <v>2020</v>
      </c>
      <c r="I189" s="55" t="str">
        <f aca="false">SUBSTITUTE(J189,",",".")</f>
        <v>3.52</v>
      </c>
      <c r="J189" s="59" t="s">
        <v>312</v>
      </c>
      <c r="K189" s="25" t="s">
        <v>266</v>
      </c>
      <c r="L189" s="59" t="s">
        <v>705</v>
      </c>
      <c r="M189" s="56" t="str">
        <f aca="false">SUBSTITUTE(L189,"Tangsel", "Kota Tangerang Selatan")</f>
        <v>Kota Tangerang Selatan</v>
      </c>
      <c r="N189" s="49" t="str">
        <f aca="false">TRIM(M189)</f>
        <v>Kota Tangerang Selatan</v>
      </c>
      <c r="O189" s="58" t="s">
        <v>145</v>
      </c>
      <c r="P189" s="49" t="str">
        <f aca="false">SUBSTITUTE(O189,"Dki jakarta","DKI Jakarta")</f>
        <v>Banten</v>
      </c>
      <c r="Q189" s="49" t="str">
        <f aca="false">TRIM(P189)</f>
        <v>Banten</v>
      </c>
      <c r="R189" s="17" t="e">
        <f aca="false">LOOKUP(N189,'Dashboard Rekap Mahasiswa'!B170:C266)</f>
        <v>#N/A</v>
      </c>
      <c r="S189" s="49" t="str">
        <f aca="false">IFERROR(__xludf.dummyfunction("filter(U:U,V:V=Q189)"),"#N/A")</f>
        <v>#N/A</v>
      </c>
    </row>
    <row r="190" customFormat="false" ht="15" hidden="false" customHeight="false" outlineLevel="0" collapsed="false">
      <c r="A190" s="54" t="s">
        <v>706</v>
      </c>
      <c r="B190" s="54" t="s">
        <v>707</v>
      </c>
      <c r="C190" s="25" t="s">
        <v>9</v>
      </c>
      <c r="D190" s="25" t="str">
        <f aca="false">IF(E190="01102", "TI","SI")</f>
        <v>SI</v>
      </c>
      <c r="E190" s="25" t="str">
        <f aca="false">LEFT(B190,5)</f>
        <v>01101</v>
      </c>
      <c r="F190" s="25" t="str">
        <f aca="false">LEFT(B190,7)</f>
        <v>0110120</v>
      </c>
      <c r="G190" s="25" t="str">
        <f aca="false">RIGHT(F190,2)</f>
        <v>20</v>
      </c>
      <c r="H190" s="25" t="str">
        <f aca="false">CONCATENATE(20,G190)</f>
        <v>2020</v>
      </c>
      <c r="I190" s="55" t="str">
        <f aca="false">SUBSTITUTE(J190,",",".")</f>
        <v>3.89</v>
      </c>
      <c r="J190" s="59" t="s">
        <v>272</v>
      </c>
      <c r="K190" s="25" t="s">
        <v>266</v>
      </c>
      <c r="L190" s="59" t="s">
        <v>345</v>
      </c>
      <c r="M190" s="56" t="str">
        <f aca="false">CONCATENATE("Kota ",L190)</f>
        <v>Kota Jakarta Barat</v>
      </c>
      <c r="N190" s="49" t="str">
        <f aca="false">TRIM(M190)</f>
        <v>Kota Jakarta Barat</v>
      </c>
      <c r="O190" s="58" t="s">
        <v>310</v>
      </c>
      <c r="P190" s="49" t="str">
        <f aca="false">SUBSTITUTE(O190,"Dki Jakarta","DKI Jakarta")</f>
        <v>DKI Jakarta</v>
      </c>
      <c r="Q190" s="49" t="str">
        <f aca="false">TRIM(P190)</f>
        <v>DKI Jakarta</v>
      </c>
      <c r="R190" s="17" t="e">
        <f aca="false">LOOKUP(N190,'Dashboard Rekap Mahasiswa'!B171:C267)</f>
        <v>#N/A</v>
      </c>
      <c r="S190" s="49" t="n">
        <f aca="false">IFERROR(__xludf.dummyfunction("filter(U:U,V:V=Q190)"),11)</f>
        <v>11</v>
      </c>
    </row>
    <row r="191" customFormat="false" ht="15" hidden="false" customHeight="false" outlineLevel="0" collapsed="false">
      <c r="A191" s="54" t="s">
        <v>708</v>
      </c>
      <c r="B191" s="54" t="s">
        <v>709</v>
      </c>
      <c r="C191" s="25" t="s">
        <v>18</v>
      </c>
      <c r="D191" s="25" t="str">
        <f aca="false">IF(E191="01102", "TI","SI")</f>
        <v>SI</v>
      </c>
      <c r="E191" s="25" t="str">
        <f aca="false">LEFT(B191,5)</f>
        <v>01101</v>
      </c>
      <c r="F191" s="25" t="str">
        <f aca="false">LEFT(B191,7)</f>
        <v>0110120</v>
      </c>
      <c r="G191" s="25" t="str">
        <f aca="false">RIGHT(F191,2)</f>
        <v>20</v>
      </c>
      <c r="H191" s="25" t="str">
        <f aca="false">CONCATENATE(20,G191)</f>
        <v>2020</v>
      </c>
      <c r="I191" s="55" t="str">
        <f aca="false">SUBSTITUTE(J191,",",".")</f>
        <v>3.90</v>
      </c>
      <c r="J191" s="59" t="s">
        <v>275</v>
      </c>
      <c r="K191" s="25" t="s">
        <v>266</v>
      </c>
      <c r="L191" s="59" t="s">
        <v>305</v>
      </c>
      <c r="M191" s="56" t="str">
        <f aca="false">CONCATENATE("Kota ",L191)</f>
        <v>Kota Bandung</v>
      </c>
      <c r="N191" s="49" t="str">
        <f aca="false">TRIM(M191)</f>
        <v>Kota Bandung</v>
      </c>
      <c r="O191" s="58" t="s">
        <v>137</v>
      </c>
      <c r="P191" s="49" t="str">
        <f aca="false">SUBSTITUTE(O191,"Dki jakarta","DKI Jakarta")</f>
        <v>Jawa Barat</v>
      </c>
      <c r="Q191" s="49" t="str">
        <f aca="false">TRIM(P191)</f>
        <v>Jawa Barat</v>
      </c>
      <c r="R191" s="17" t="e">
        <f aca="false">LOOKUP(N191,'Dashboard Rekap Mahasiswa'!B172:C268)</f>
        <v>#N/A</v>
      </c>
      <c r="S191" s="49" t="n">
        <f aca="false">IFERROR(__xludf.dummyfunction("filter(U:U,V:V=Q191)"),12)</f>
        <v>12</v>
      </c>
    </row>
    <row r="192" customFormat="false" ht="15" hidden="false" customHeight="false" outlineLevel="0" collapsed="false">
      <c r="A192" s="54" t="s">
        <v>710</v>
      </c>
      <c r="B192" s="54" t="s">
        <v>711</v>
      </c>
      <c r="C192" s="25" t="s">
        <v>18</v>
      </c>
      <c r="D192" s="25" t="str">
        <f aca="false">IF(E192="01102", "TI","SI")</f>
        <v>SI</v>
      </c>
      <c r="E192" s="25" t="str">
        <f aca="false">LEFT(B192,5)</f>
        <v>01101</v>
      </c>
      <c r="F192" s="25" t="str">
        <f aca="false">LEFT(B192,7)</f>
        <v>0110120</v>
      </c>
      <c r="G192" s="25" t="str">
        <f aca="false">RIGHT(F192,2)</f>
        <v>20</v>
      </c>
      <c r="H192" s="25" t="str">
        <f aca="false">CONCATENATE(20,G192)</f>
        <v>2020</v>
      </c>
      <c r="I192" s="55" t="str">
        <f aca="false">SUBSTITUTE(J192,",",".")</f>
        <v>3.77</v>
      </c>
      <c r="J192" s="59" t="s">
        <v>304</v>
      </c>
      <c r="K192" s="25" t="s">
        <v>266</v>
      </c>
      <c r="L192" s="59" t="s">
        <v>232</v>
      </c>
      <c r="M192" s="60" t="s">
        <v>232</v>
      </c>
      <c r="N192" s="49" t="str">
        <f aca="false">TRIM(M192)</f>
        <v>Kota Mataram</v>
      </c>
      <c r="O192" s="58" t="s">
        <v>177</v>
      </c>
      <c r="P192" s="49" t="str">
        <f aca="false">SUBSTITUTE(O192,"Dki jakarta","DKI Jakarta")</f>
        <v>Nusa Tenggara Barat</v>
      </c>
      <c r="Q192" s="49" t="str">
        <f aca="false">TRIM(P192)</f>
        <v>Nusa Tenggara Barat</v>
      </c>
      <c r="R192" s="17" t="e">
        <f aca="false">LOOKUP(N192,'Dashboard Rekap Mahasiswa'!B173:C269)</f>
        <v>#N/A</v>
      </c>
      <c r="S192" s="49" t="str">
        <f aca="false">IFERROR(__xludf.dummyfunction("filter(U:U,V:V=Q192)"),"#N/A")</f>
        <v>#N/A</v>
      </c>
    </row>
    <row r="193" customFormat="false" ht="15" hidden="false" customHeight="false" outlineLevel="0" collapsed="false">
      <c r="A193" s="54" t="s">
        <v>712</v>
      </c>
      <c r="B193" s="54" t="s">
        <v>713</v>
      </c>
      <c r="C193" s="25" t="s">
        <v>18</v>
      </c>
      <c r="D193" s="25" t="str">
        <f aca="false">IF(E193="01102", "TI","SI")</f>
        <v>SI</v>
      </c>
      <c r="E193" s="25" t="str">
        <f aca="false">LEFT(B193,5)</f>
        <v>01101</v>
      </c>
      <c r="F193" s="25" t="str">
        <f aca="false">LEFT(B193,7)</f>
        <v>0110120</v>
      </c>
      <c r="G193" s="25" t="str">
        <f aca="false">RIGHT(F193,2)</f>
        <v>20</v>
      </c>
      <c r="H193" s="25" t="str">
        <f aca="false">CONCATENATE(20,G193)</f>
        <v>2020</v>
      </c>
      <c r="I193" s="55" t="str">
        <f aca="false">SUBSTITUTE(J193,",",".")</f>
        <v>3.78</v>
      </c>
      <c r="J193" s="59" t="s">
        <v>306</v>
      </c>
      <c r="K193" s="25" t="s">
        <v>266</v>
      </c>
      <c r="L193" s="59" t="s">
        <v>494</v>
      </c>
      <c r="M193" s="56" t="str">
        <f aca="false">CONCATENATE("Kota ",L193)</f>
        <v>Kota Semarang</v>
      </c>
      <c r="N193" s="49" t="str">
        <f aca="false">TRIM(M193)</f>
        <v>Kota Semarang</v>
      </c>
      <c r="O193" s="58" t="s">
        <v>320</v>
      </c>
      <c r="P193" s="49" t="str">
        <f aca="false">SUBSTITUTE(O193,"tengah","Tengah")</f>
        <v>Jawa Tengah</v>
      </c>
      <c r="Q193" s="49" t="str">
        <f aca="false">TRIM(P193)</f>
        <v>Jawa Tengah</v>
      </c>
      <c r="R193" s="17" t="e">
        <f aca="false">LOOKUP(N193,'Dashboard Rekap Mahasiswa'!B174:C270)</f>
        <v>#N/A</v>
      </c>
      <c r="S193" s="49" t="str">
        <f aca="false">IFERROR(__xludf.dummyfunction("filter(U:U,V:V=Q193)"),"#N/A")</f>
        <v>#N/A</v>
      </c>
    </row>
    <row r="194" customFormat="false" ht="15" hidden="false" customHeight="false" outlineLevel="0" collapsed="false">
      <c r="A194" s="54" t="s">
        <v>714</v>
      </c>
      <c r="B194" s="54" t="s">
        <v>715</v>
      </c>
      <c r="C194" s="25" t="s">
        <v>18</v>
      </c>
      <c r="D194" s="25" t="str">
        <f aca="false">IF(E194="01102", "TI","SI")</f>
        <v>SI</v>
      </c>
      <c r="E194" s="25" t="str">
        <f aca="false">LEFT(B194,5)</f>
        <v>01101</v>
      </c>
      <c r="F194" s="25" t="str">
        <f aca="false">LEFT(B194,7)</f>
        <v>0110120</v>
      </c>
      <c r="G194" s="25" t="str">
        <f aca="false">RIGHT(F194,2)</f>
        <v>20</v>
      </c>
      <c r="H194" s="25" t="str">
        <f aca="false">CONCATENATE(20,G194)</f>
        <v>2020</v>
      </c>
      <c r="I194" s="55" t="str">
        <f aca="false">SUBSTITUTE(J194,",",".")</f>
        <v>3.79</v>
      </c>
      <c r="J194" s="59" t="s">
        <v>296</v>
      </c>
      <c r="K194" s="25" t="s">
        <v>266</v>
      </c>
      <c r="L194" s="59" t="s">
        <v>716</v>
      </c>
      <c r="M194" s="56" t="str">
        <f aca="false">CONCATENATE("Kabupaten ",L194)</f>
        <v>Kabupaten Banyumas</v>
      </c>
      <c r="N194" s="49" t="str">
        <f aca="false">TRIM(M194)</f>
        <v>Kabupaten Banyumas</v>
      </c>
      <c r="O194" s="58" t="s">
        <v>147</v>
      </c>
      <c r="P194" s="49" t="str">
        <f aca="false">SUBSTITUTE(O194,"Dki jakarta","DKI Jakarta")</f>
        <v>Jawa Tengah</v>
      </c>
      <c r="Q194" s="49" t="str">
        <f aca="false">TRIM(P194)</f>
        <v>Jawa Tengah</v>
      </c>
      <c r="R194" s="17" t="e">
        <f aca="false">LOOKUP(N194,'Dashboard Rekap Mahasiswa'!B175:C271)</f>
        <v>#N/A</v>
      </c>
      <c r="S194" s="49" t="str">
        <f aca="false">IFERROR(__xludf.dummyfunction("filter(U:U,V:V=Q194)"),"#N/A")</f>
        <v>#N/A</v>
      </c>
    </row>
    <row r="195" customFormat="false" ht="15" hidden="false" customHeight="false" outlineLevel="0" collapsed="false">
      <c r="A195" s="54" t="s">
        <v>717</v>
      </c>
      <c r="B195" s="54" t="s">
        <v>718</v>
      </c>
      <c r="C195" s="25" t="s">
        <v>18</v>
      </c>
      <c r="D195" s="25" t="str">
        <f aca="false">IF(E195="01102", "TI","SI")</f>
        <v>SI</v>
      </c>
      <c r="E195" s="25" t="str">
        <f aca="false">LEFT(B195,5)</f>
        <v>01101</v>
      </c>
      <c r="F195" s="25" t="str">
        <f aca="false">LEFT(B195,7)</f>
        <v>0110120</v>
      </c>
      <c r="G195" s="25" t="str">
        <f aca="false">RIGHT(F195,2)</f>
        <v>20</v>
      </c>
      <c r="H195" s="25" t="str">
        <f aca="false">CONCATENATE(20,G195)</f>
        <v>2020</v>
      </c>
      <c r="I195" s="55" t="str">
        <f aca="false">SUBSTITUTE(J195,",",".")</f>
        <v>3.90</v>
      </c>
      <c r="J195" s="59" t="s">
        <v>275</v>
      </c>
      <c r="K195" s="25" t="s">
        <v>266</v>
      </c>
      <c r="L195" s="59" t="s">
        <v>671</v>
      </c>
      <c r="M195" s="56" t="str">
        <f aca="false">CONCATENATE("Kabupaten ",L195)</f>
        <v>Kabupaten Garut</v>
      </c>
      <c r="N195" s="49" t="str">
        <f aca="false">TRIM(M195)</f>
        <v>Kabupaten Garut</v>
      </c>
      <c r="O195" s="58" t="s">
        <v>137</v>
      </c>
      <c r="P195" s="49" t="str">
        <f aca="false">SUBSTITUTE(O195,"Dki jakarta","DKI Jakarta")</f>
        <v>Jawa Barat</v>
      </c>
      <c r="Q195" s="49" t="str">
        <f aca="false">TRIM(P195)</f>
        <v>Jawa Barat</v>
      </c>
      <c r="R195" s="17" t="e">
        <f aca="false">LOOKUP(N195,'Dashboard Rekap Mahasiswa'!B176:C272)</f>
        <v>#N/A</v>
      </c>
      <c r="S195" s="49" t="n">
        <f aca="false">IFERROR(__xludf.dummyfunction("filter(U:U,V:V=Q195)"),12)</f>
        <v>12</v>
      </c>
    </row>
    <row r="196" customFormat="false" ht="15" hidden="false" customHeight="false" outlineLevel="0" collapsed="false">
      <c r="A196" s="54" t="s">
        <v>719</v>
      </c>
      <c r="B196" s="54" t="s">
        <v>720</v>
      </c>
      <c r="C196" s="25" t="s">
        <v>9</v>
      </c>
      <c r="D196" s="25" t="str">
        <f aca="false">IF(E196="01102", "TI","SI")</f>
        <v>SI</v>
      </c>
      <c r="E196" s="25" t="str">
        <f aca="false">LEFT(B196,5)</f>
        <v>01101</v>
      </c>
      <c r="F196" s="25" t="str">
        <f aca="false">LEFT(B196,7)</f>
        <v>0110120</v>
      </c>
      <c r="G196" s="25" t="str">
        <f aca="false">RIGHT(F196,2)</f>
        <v>20</v>
      </c>
      <c r="H196" s="25" t="str">
        <f aca="false">CONCATENATE(20,G196)</f>
        <v>2020</v>
      </c>
      <c r="I196" s="55" t="str">
        <f aca="false">SUBSTITUTE(J196,",",".")</f>
        <v>3.83</v>
      </c>
      <c r="J196" s="59" t="s">
        <v>284</v>
      </c>
      <c r="K196" s="25" t="s">
        <v>266</v>
      </c>
      <c r="L196" s="59" t="s">
        <v>279</v>
      </c>
      <c r="M196" s="56" t="str">
        <f aca="false">CONCATENATE("Kabupaten ",L196)</f>
        <v>Kabupaten Sleman</v>
      </c>
      <c r="N196" s="49" t="str">
        <f aca="false">TRIM(M196)</f>
        <v>Kabupaten Sleman</v>
      </c>
      <c r="O196" s="58" t="s">
        <v>169</v>
      </c>
      <c r="P196" s="49" t="str">
        <f aca="false">SUBSTITUTE(O196,"Dki jakarta","DKI Jakarta")</f>
        <v>Yogyakarta</v>
      </c>
      <c r="Q196" s="49" t="str">
        <f aca="false">TRIM(P196)</f>
        <v>Yogyakarta</v>
      </c>
      <c r="R196" s="17" t="e">
        <f aca="false">LOOKUP(N196,'Dashboard Rekap Mahasiswa'!B177:C273)</f>
        <v>#N/A</v>
      </c>
      <c r="S196" s="49" t="str">
        <f aca="false">IFERROR(__xludf.dummyfunction("filter(U:U,V:V=Q196)"),"#N/A")</f>
        <v>#N/A</v>
      </c>
    </row>
    <row r="197" customFormat="false" ht="15" hidden="false" customHeight="false" outlineLevel="0" collapsed="false">
      <c r="A197" s="54" t="s">
        <v>721</v>
      </c>
      <c r="B197" s="54" t="s">
        <v>722</v>
      </c>
      <c r="C197" s="25" t="s">
        <v>9</v>
      </c>
      <c r="D197" s="25" t="str">
        <f aca="false">IF(E197="01102", "TI","SI")</f>
        <v>SI</v>
      </c>
      <c r="E197" s="25" t="str">
        <f aca="false">LEFT(B197,5)</f>
        <v>01101</v>
      </c>
      <c r="F197" s="25" t="str">
        <f aca="false">LEFT(B197,7)</f>
        <v>0110120</v>
      </c>
      <c r="G197" s="25" t="str">
        <f aca="false">RIGHT(F197,2)</f>
        <v>20</v>
      </c>
      <c r="H197" s="25" t="str">
        <f aca="false">CONCATENATE(20,G197)</f>
        <v>2020</v>
      </c>
      <c r="I197" s="55" t="str">
        <f aca="false">SUBSTITUTE(J197,",",".")</f>
        <v>3.84</v>
      </c>
      <c r="J197" s="59" t="s">
        <v>286</v>
      </c>
      <c r="K197" s="25" t="s">
        <v>266</v>
      </c>
      <c r="L197" s="59" t="s">
        <v>136</v>
      </c>
      <c r="M197" s="60" t="s">
        <v>136</v>
      </c>
      <c r="N197" s="49" t="str">
        <f aca="false">TRIM(M197)</f>
        <v>Kabupaten Bandung Barat</v>
      </c>
      <c r="O197" s="58" t="s">
        <v>137</v>
      </c>
      <c r="P197" s="49" t="str">
        <f aca="false">SUBSTITUTE(O197,"Dki jakarta","DKI Jakarta")</f>
        <v>Jawa Barat</v>
      </c>
      <c r="Q197" s="49" t="str">
        <f aca="false">TRIM(P197)</f>
        <v>Jawa Barat</v>
      </c>
      <c r="R197" s="17" t="e">
        <f aca="false">LOOKUP(N197,'Dashboard Rekap Mahasiswa'!B178:C274)</f>
        <v>#N/A</v>
      </c>
      <c r="S197" s="49" t="n">
        <f aca="false">IFERROR(__xludf.dummyfunction("filter(U:U,V:V=Q197)"),12)</f>
        <v>12</v>
      </c>
    </row>
    <row r="198" customFormat="false" ht="15" hidden="false" customHeight="false" outlineLevel="0" collapsed="false">
      <c r="A198" s="54" t="s">
        <v>723</v>
      </c>
      <c r="B198" s="54" t="s">
        <v>724</v>
      </c>
      <c r="C198" s="25" t="s">
        <v>18</v>
      </c>
      <c r="D198" s="25" t="str">
        <f aca="false">IF(E198="01102", "TI","SI")</f>
        <v>SI</v>
      </c>
      <c r="E198" s="25" t="str">
        <f aca="false">LEFT(B198,5)</f>
        <v>01101</v>
      </c>
      <c r="F198" s="25" t="str">
        <f aca="false">LEFT(B198,7)</f>
        <v>0110120</v>
      </c>
      <c r="G198" s="25" t="str">
        <f aca="false">RIGHT(F198,2)</f>
        <v>20</v>
      </c>
      <c r="H198" s="25" t="str">
        <f aca="false">CONCATENATE(20,G198)</f>
        <v>2020</v>
      </c>
      <c r="I198" s="55" t="str">
        <f aca="false">SUBSTITUTE(J198,",",".")</f>
        <v>3.86</v>
      </c>
      <c r="J198" s="59" t="s">
        <v>278</v>
      </c>
      <c r="K198" s="25" t="s">
        <v>266</v>
      </c>
      <c r="L198" s="59" t="s">
        <v>311</v>
      </c>
      <c r="M198" s="56" t="str">
        <f aca="false">CONCATENATE("Kota ",L198)</f>
        <v>Kota Cimahi</v>
      </c>
      <c r="N198" s="49" t="str">
        <f aca="false">TRIM(M198)</f>
        <v>Kota Cimahi</v>
      </c>
      <c r="O198" s="58" t="s">
        <v>137</v>
      </c>
      <c r="P198" s="49" t="str">
        <f aca="false">SUBSTITUTE(O198,"Dki jakarta","DKI Jakarta")</f>
        <v>Jawa Barat</v>
      </c>
      <c r="Q198" s="49" t="str">
        <f aca="false">TRIM(P198)</f>
        <v>Jawa Barat</v>
      </c>
      <c r="R198" s="17" t="e">
        <f aca="false">LOOKUP(N198,'Dashboard Rekap Mahasiswa'!B179:C275)</f>
        <v>#N/A</v>
      </c>
      <c r="S198" s="49" t="n">
        <f aca="false">IFERROR(__xludf.dummyfunction("filter(U:U,V:V=Q198)"),12)</f>
        <v>12</v>
      </c>
    </row>
    <row r="199" customFormat="false" ht="15" hidden="false" customHeight="false" outlineLevel="0" collapsed="false">
      <c r="A199" s="54" t="s">
        <v>725</v>
      </c>
      <c r="B199" s="54" t="s">
        <v>726</v>
      </c>
      <c r="C199" s="25" t="s">
        <v>18</v>
      </c>
      <c r="D199" s="25" t="str">
        <f aca="false">IF(E199="01102", "TI","SI")</f>
        <v>SI</v>
      </c>
      <c r="E199" s="25" t="str">
        <f aca="false">LEFT(B199,5)</f>
        <v>01101</v>
      </c>
      <c r="F199" s="25" t="str">
        <f aca="false">LEFT(B199,7)</f>
        <v>0110120</v>
      </c>
      <c r="G199" s="25" t="str">
        <f aca="false">RIGHT(F199,2)</f>
        <v>20</v>
      </c>
      <c r="H199" s="25" t="str">
        <f aca="false">CONCATENATE(20,G199)</f>
        <v>2020</v>
      </c>
      <c r="I199" s="55" t="str">
        <f aca="false">SUBSTITUTE(J199,",",".")</f>
        <v>3.87</v>
      </c>
      <c r="J199" s="59" t="s">
        <v>280</v>
      </c>
      <c r="K199" s="25" t="s">
        <v>266</v>
      </c>
      <c r="L199" s="59" t="s">
        <v>293</v>
      </c>
      <c r="M199" s="56" t="str">
        <f aca="false">CONCATENATE("Kota ",L199)</f>
        <v>Kota Bekasi </v>
      </c>
      <c r="N199" s="49" t="str">
        <f aca="false">TRIM(M199)</f>
        <v>Kota Bekasi</v>
      </c>
      <c r="O199" s="58" t="s">
        <v>271</v>
      </c>
      <c r="P199" s="49" t="str">
        <f aca="false">SUBSTITUTE(O199,"barat","Barat")</f>
        <v>Jawa Barat </v>
      </c>
      <c r="Q199" s="49" t="str">
        <f aca="false">TRIM(P199)</f>
        <v>Jawa Barat</v>
      </c>
      <c r="R199" s="17" t="e">
        <f aca="false">LOOKUP(N199,'Dashboard Rekap Mahasiswa'!B180:C276)</f>
        <v>#N/A</v>
      </c>
      <c r="S199" s="49" t="n">
        <f aca="false">IFERROR(__xludf.dummyfunction("filter(U:U,V:V=Q199)"),12)</f>
        <v>12</v>
      </c>
    </row>
    <row r="200" customFormat="false" ht="15" hidden="false" customHeight="false" outlineLevel="0" collapsed="false">
      <c r="A200" s="54" t="s">
        <v>727</v>
      </c>
      <c r="B200" s="54" t="s">
        <v>728</v>
      </c>
      <c r="C200" s="25" t="s">
        <v>9</v>
      </c>
      <c r="D200" s="25" t="str">
        <f aca="false">IF(E200="01102", "TI","SI")</f>
        <v>SI</v>
      </c>
      <c r="E200" s="25" t="str">
        <f aca="false">LEFT(B200,5)</f>
        <v>01101</v>
      </c>
      <c r="F200" s="25" t="str">
        <f aca="false">LEFT(B200,7)</f>
        <v>0110120</v>
      </c>
      <c r="G200" s="25" t="str">
        <f aca="false">RIGHT(F200,2)</f>
        <v>20</v>
      </c>
      <c r="H200" s="25" t="str">
        <f aca="false">CONCATENATE(20,G200)</f>
        <v>2020</v>
      </c>
      <c r="I200" s="55" t="str">
        <f aca="false">SUBSTITUTE(J200,",",".")</f>
        <v>3.76</v>
      </c>
      <c r="J200" s="59" t="s">
        <v>290</v>
      </c>
      <c r="K200" s="25" t="s">
        <v>266</v>
      </c>
      <c r="L200" s="59" t="s">
        <v>317</v>
      </c>
      <c r="M200" s="56" t="str">
        <f aca="false">CONCATENATE("Kota ",L200)</f>
        <v>Kota Palembang</v>
      </c>
      <c r="N200" s="49" t="str">
        <f aca="false">TRIM(M200)</f>
        <v>Kota Palembang</v>
      </c>
      <c r="O200" s="58" t="s">
        <v>149</v>
      </c>
      <c r="P200" s="49" t="str">
        <f aca="false">SUBSTITUTE(O200,"Dki jakarta","DKI Jakarta")</f>
        <v>Sumatera Selatan</v>
      </c>
      <c r="Q200" s="49" t="str">
        <f aca="false">TRIM(P200)</f>
        <v>Sumatera Selatan</v>
      </c>
      <c r="R200" s="17" t="e">
        <f aca="false">LOOKUP(N200,'Dashboard Rekap Mahasiswa'!B181:C277)</f>
        <v>#N/A</v>
      </c>
      <c r="S200" s="49" t="str">
        <f aca="false">IFERROR(__xludf.dummyfunction("filter(U:U,V:V=Q200)"),"#N/A")</f>
        <v>#N/A</v>
      </c>
    </row>
    <row r="201" customFormat="false" ht="15" hidden="false" customHeight="false" outlineLevel="0" collapsed="false">
      <c r="A201" s="54" t="s">
        <v>729</v>
      </c>
      <c r="B201" s="54" t="s">
        <v>730</v>
      </c>
      <c r="C201" s="25" t="s">
        <v>18</v>
      </c>
      <c r="D201" s="25" t="str">
        <f aca="false">IF(E201="01102", "TI","SI")</f>
        <v>SI</v>
      </c>
      <c r="E201" s="25" t="str">
        <f aca="false">LEFT(B201,5)</f>
        <v>01101</v>
      </c>
      <c r="F201" s="25" t="str">
        <f aca="false">LEFT(B201,7)</f>
        <v>0110120</v>
      </c>
      <c r="G201" s="25" t="str">
        <f aca="false">RIGHT(F201,2)</f>
        <v>20</v>
      </c>
      <c r="H201" s="25" t="str">
        <f aca="false">CONCATENATE(20,G201)</f>
        <v>2020</v>
      </c>
      <c r="I201" s="55" t="str">
        <f aca="false">SUBSTITUTE(J201,",",".")</f>
        <v>3.51</v>
      </c>
      <c r="J201" s="59" t="s">
        <v>265</v>
      </c>
      <c r="K201" s="25" t="s">
        <v>266</v>
      </c>
      <c r="L201" s="59" t="s">
        <v>267</v>
      </c>
      <c r="M201" s="56" t="str">
        <f aca="false">CONCATENATE("Kota ",L201)</f>
        <v>Kota Jakarta Timur</v>
      </c>
      <c r="N201" s="49" t="str">
        <f aca="false">TRIM(M201)</f>
        <v>Kota Jakarta Timur</v>
      </c>
      <c r="O201" s="58" t="s">
        <v>135</v>
      </c>
      <c r="P201" s="49" t="str">
        <f aca="false">SUBSTITUTE(O201,"Dki jakarta","DKI Jakarta")</f>
        <v>DKI Jakarta</v>
      </c>
      <c r="Q201" s="49" t="str">
        <f aca="false">TRIM(P201)</f>
        <v>DKI Jakarta</v>
      </c>
      <c r="R201" s="17" t="e">
        <f aca="false">LOOKUP(N201,'Dashboard Rekap Mahasiswa'!B182:C278)</f>
        <v>#N/A</v>
      </c>
      <c r="S201" s="49" t="n">
        <f aca="false">IFERROR(__xludf.dummyfunction("filter(U:U,V:V=Q201)"),11)</f>
        <v>11</v>
      </c>
    </row>
    <row r="202" customFormat="false" ht="15" hidden="false" customHeight="false" outlineLevel="0" collapsed="false">
      <c r="A202" s="54" t="s">
        <v>731</v>
      </c>
      <c r="B202" s="54" t="s">
        <v>732</v>
      </c>
      <c r="C202" s="25" t="s">
        <v>9</v>
      </c>
      <c r="D202" s="25" t="str">
        <f aca="false">IF(E202="01102", "TI","SI")</f>
        <v>SI</v>
      </c>
      <c r="E202" s="25" t="str">
        <f aca="false">LEFT(B202,5)</f>
        <v>01101</v>
      </c>
      <c r="F202" s="25" t="str">
        <f aca="false">LEFT(B202,7)</f>
        <v>0110120</v>
      </c>
      <c r="G202" s="25" t="str">
        <f aca="false">RIGHT(F202,2)</f>
        <v>20</v>
      </c>
      <c r="H202" s="25" t="str">
        <f aca="false">CONCATENATE(20,G202)</f>
        <v>2020</v>
      </c>
      <c r="I202" s="55" t="str">
        <f aca="false">SUBSTITUTE(J202,",",".")</f>
        <v>3.67</v>
      </c>
      <c r="J202" s="59" t="s">
        <v>269</v>
      </c>
      <c r="K202" s="25" t="s">
        <v>266</v>
      </c>
      <c r="L202" s="59" t="s">
        <v>273</v>
      </c>
      <c r="M202" s="56" t="str">
        <f aca="false">CONCATENATE("Kabupaten ",L202)</f>
        <v>Kabupaten Sidoarjo</v>
      </c>
      <c r="N202" s="49" t="str">
        <f aca="false">TRIM(M202)</f>
        <v>Kabupaten Sidoarjo</v>
      </c>
      <c r="O202" s="58" t="s">
        <v>139</v>
      </c>
      <c r="P202" s="49" t="str">
        <f aca="false">SUBSTITUTE(O202,"Dki jakarta","DKI Jakarta")</f>
        <v>Jawa Timur</v>
      </c>
      <c r="Q202" s="49" t="str">
        <f aca="false">TRIM(P202)</f>
        <v>Jawa Timur</v>
      </c>
      <c r="R202" s="17" t="e">
        <f aca="false">LOOKUP(N202,'Dashboard Rekap Mahasiswa'!B183:C279)</f>
        <v>#N/A</v>
      </c>
      <c r="S202" s="49" t="str">
        <f aca="false">IFERROR(__xludf.dummyfunction("filter(U:U,V:V=Q202)"),"#N/A")</f>
        <v>#N/A</v>
      </c>
    </row>
    <row r="203" customFormat="false" ht="15" hidden="false" customHeight="false" outlineLevel="0" collapsed="false">
      <c r="A203" s="54"/>
      <c r="B203" s="54"/>
      <c r="C203" s="25"/>
      <c r="D203" s="25"/>
      <c r="E203" s="25"/>
      <c r="F203" s="25"/>
      <c r="G203" s="25"/>
      <c r="H203" s="25"/>
      <c r="I203" s="55"/>
      <c r="J203" s="59"/>
      <c r="K203" s="25"/>
      <c r="L203" s="59"/>
      <c r="M203" s="56"/>
      <c r="N203" s="49"/>
      <c r="O203" s="58"/>
      <c r="P203" s="49"/>
      <c r="Q203" s="49"/>
      <c r="R203" s="17"/>
      <c r="S203" s="49"/>
    </row>
    <row r="204" customFormat="false" ht="15" hidden="false" customHeight="false" outlineLevel="0" collapsed="false">
      <c r="A204" s="54"/>
      <c r="B204" s="54"/>
      <c r="C204" s="25"/>
      <c r="D204" s="25"/>
      <c r="E204" s="25"/>
      <c r="F204" s="25"/>
      <c r="G204" s="25"/>
      <c r="H204" s="25"/>
      <c r="I204" s="55"/>
      <c r="J204" s="59"/>
      <c r="K204" s="25"/>
      <c r="L204" s="59"/>
      <c r="M204" s="60"/>
      <c r="N204" s="49"/>
      <c r="O204" s="58"/>
      <c r="P204" s="49"/>
      <c r="Q204" s="49"/>
      <c r="R204" s="17"/>
      <c r="S204" s="49"/>
    </row>
    <row r="208" customFormat="false" ht="12.75" hidden="false" customHeight="false" outlineLevel="0" collapsed="false">
      <c r="C208" s="16" t="s">
        <v>733</v>
      </c>
      <c r="E208" s="63" t="n">
        <f aca="false">COUNTIF(K1:K203,"Yes")</f>
        <v>201</v>
      </c>
    </row>
    <row r="209" customFormat="false" ht="12.75" hidden="false" customHeight="false" outlineLevel="0" collapsed="false">
      <c r="C209" s="16" t="s">
        <v>734</v>
      </c>
      <c r="E209" s="63" t="n">
        <f aca="false">COUNTIF(C2:C204,"L")</f>
        <v>124</v>
      </c>
    </row>
    <row r="210" customFormat="false" ht="12.75" hidden="false" customHeight="false" outlineLevel="0" collapsed="false">
      <c r="C210" s="16" t="s">
        <v>127</v>
      </c>
      <c r="E210" s="63" t="n">
        <f aca="false">COUNTIF(C3:C205,"p")</f>
        <v>77</v>
      </c>
    </row>
    <row r="211" customFormat="false" ht="12.75" hidden="false" customHeight="false" outlineLevel="0" collapsed="false">
      <c r="C211" s="16" t="s">
        <v>10</v>
      </c>
      <c r="E211" s="16" t="n">
        <f aca="false">COUNTIF(D2:D204,"SI")</f>
        <v>130</v>
      </c>
    </row>
    <row r="212" customFormat="false" ht="14.25" hidden="false" customHeight="false" outlineLevel="0" collapsed="false">
      <c r="C212" s="16" t="s">
        <v>15</v>
      </c>
      <c r="E212" s="64" t="n">
        <f aca="false">COUNTIF(D2:D204,"TI")</f>
        <v>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2023-11-02T15:13:39Z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