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524" documentId="14_{36CB20EE-E6F5-4308-AA86-D680FEB8C88E}" xr6:coauthVersionLast="47" xr6:coauthVersionMax="47" xr10:uidLastSave="{AF31D4ED-47FD-4357-B3AF-4112F9A19DFB}"/>
  <bookViews>
    <workbookView xWindow="-90" yWindow="-90" windowWidth="19380" windowHeight="10260" activeTab="2" xr2:uid="{9C799078-5C8C-4CA2-A599-9589FA691B16}"/>
  </bookViews>
  <sheets>
    <sheet name="PRICES" sheetId="5" r:id="rId1"/>
    <sheet name="FF" sheetId="3" r:id="rId2"/>
    <sheet name="FFant" sheetId="1" r:id="rId3"/>
    <sheet name="PDs Ejemplo" sheetId="6" r:id="rId4"/>
    <sheet name="Datos" sheetId="2" r:id="rId5"/>
  </sheets>
  <definedNames>
    <definedName name="_xlnm._FilterDatabase" localSheetId="0" hidden="1">PRICES!$A$1:$B$742</definedName>
    <definedName name="solver_adj" localSheetId="2" hidden="1">FFant!$Y$13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FFant!$AC$30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5" i="1" l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AE26" i="1" l="1"/>
  <c r="AF26" i="1"/>
  <c r="AG26" i="1"/>
  <c r="AI26" i="1"/>
  <c r="AL26" i="1"/>
  <c r="AM26" i="1"/>
  <c r="AN26" i="1"/>
  <c r="AK26" i="1"/>
  <c r="AO26" i="1"/>
  <c r="AH26" i="1"/>
  <c r="AJ26" i="1"/>
  <c r="AD26" i="1"/>
  <c r="J7" i="1" l="1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J8" i="1" l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Y15" i="1" l="1"/>
  <c r="Y16" i="1" s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AP2" i="1" l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AI8" i="1" l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AC27" i="1" l="1"/>
  <c r="AC28" i="1" s="1"/>
  <c r="AC29" i="1" s="1"/>
  <c r="AC30" i="1" s="1"/>
  <c r="AC8" i="1"/>
  <c r="AA6" i="1"/>
  <c r="Y11" i="1" l="1"/>
  <c r="AA8" i="1"/>
  <c r="B2" i="6" l="1"/>
  <c r="I3" i="6" s="1"/>
  <c r="Y14" i="1"/>
  <c r="C2" i="6" l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I5" i="6" l="1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F2" i="6" l="1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I7" i="6" l="1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L2" i="6" l="1"/>
  <c r="M4" i="6"/>
  <c r="N3" i="6"/>
  <c r="J14" i="6"/>
  <c r="K6" i="6"/>
  <c r="I8" i="6"/>
  <c r="K7" i="6" l="1"/>
  <c r="I9" i="6"/>
  <c r="M5" i="6"/>
  <c r="N4" i="6"/>
  <c r="J15" i="6"/>
  <c r="J2" i="6" l="1"/>
  <c r="M6" i="6"/>
  <c r="N5" i="6"/>
  <c r="I10" i="6"/>
  <c r="K8" i="6"/>
  <c r="K9" i="6" l="1"/>
  <c r="M7" i="6"/>
  <c r="N6" i="6"/>
  <c r="I2" i="6"/>
  <c r="M8" i="6" l="1"/>
  <c r="N7" i="6"/>
  <c r="K10" i="6"/>
  <c r="K11" i="6" l="1"/>
  <c r="M9" i="6"/>
  <c r="N8" i="6"/>
  <c r="M10" i="6" l="1"/>
  <c r="N9" i="6"/>
  <c r="K12" i="6"/>
  <c r="K13" i="6" l="1"/>
  <c r="M11" i="6"/>
  <c r="N10" i="6"/>
  <c r="M12" i="6" l="1"/>
  <c r="N11" i="6"/>
  <c r="K14" i="6"/>
  <c r="K15" i="6" l="1"/>
  <c r="M13" i="6"/>
  <c r="N12" i="6"/>
  <c r="M14" i="6" l="1"/>
  <c r="N13" i="6"/>
  <c r="K16" i="6"/>
  <c r="K17" i="6" l="1"/>
  <c r="M15" i="6"/>
  <c r="N14" i="6"/>
  <c r="M16" i="6" l="1"/>
  <c r="N15" i="6"/>
  <c r="K18" i="6"/>
  <c r="K2" i="6" l="1"/>
  <c r="M17" i="6"/>
  <c r="N16" i="6"/>
  <c r="M18" i="6" l="1"/>
  <c r="N17" i="6"/>
  <c r="M19" i="6" l="1"/>
  <c r="N18" i="6"/>
  <c r="M20" i="6" l="1"/>
  <c r="N19" i="6"/>
  <c r="M21" i="6" l="1"/>
  <c r="N20" i="6"/>
  <c r="M22" i="6" l="1"/>
  <c r="N21" i="6"/>
  <c r="M23" i="6" l="1"/>
  <c r="N22" i="6"/>
  <c r="M24" i="6" l="1"/>
  <c r="N23" i="6"/>
  <c r="M25" i="6" l="1"/>
  <c r="N24" i="6"/>
  <c r="M26" i="6" l="1"/>
  <c r="N25" i="6"/>
  <c r="M2" i="6" l="1"/>
  <c r="N26" i="6"/>
  <c r="N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<sst xmlns="http://schemas.openxmlformats.org/spreadsheetml/2006/main" count="78" uniqueCount="53">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</sst>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1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3" activePane="bottomLeft" state="frozen"/>
      <selection pane="bottomLeft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H4" sqref="H4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abSelected="1" topLeftCell="W1" zoomScaleNormal="100" workbookViewId="0">
      <selection activeCell="AD11" sqref="AD11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47</v>
      </c>
      <c r="K1" t="s">
        <v>18</v>
      </c>
      <c r="L1" t="s">
        <v>34</v>
      </c>
      <c r="M1" t="s">
        <v>33</v>
      </c>
      <c r="X1" t="s">
        <v>6</v>
      </c>
      <c r="Y1" s="11">
        <v>45188</v>
      </c>
      <c r="AB1" t="s">
        <v>28</v>
      </c>
      <c r="AC1" s="21">
        <v>0.3</v>
      </c>
      <c r="AD1" s="21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7">
        <f>+AA3-AC3</f>
        <v>1.9945161313136452</v>
      </c>
      <c r="AA3">
        <v>90.851096387317099</v>
      </c>
      <c r="AB3" t="s">
        <v>7</v>
      </c>
      <c r="AC3" s="25">
        <f>+SUMPRODUCT($AB$10:$AB$23,AC$10:AC$23)/10000</f>
        <v>88.856580256003454</v>
      </c>
      <c r="AD3" s="25">
        <f t="shared" ref="AD3:AP3" si="2">+SUMPRODUCT($AB$10:$AB$23,AD$10:AD$23)/10000</f>
        <v>90.851096386455538</v>
      </c>
      <c r="AE3" s="25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28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3">
        <f>+SUM(AC6:AP6)</f>
        <v>529.17101357830882</v>
      </c>
      <c r="AB6" t="s">
        <v>29</v>
      </c>
      <c r="AC6" s="20">
        <f t="shared" ref="AC6:AP6" si="4">+AC3-AC5</f>
        <v>58.856580256003454</v>
      </c>
      <c r="AD6" s="20">
        <f t="shared" si="4"/>
        <v>60.851096386455538</v>
      </c>
      <c r="AE6" s="20">
        <f t="shared" si="4"/>
        <v>59.905341827276928</v>
      </c>
      <c r="AF6" s="20">
        <f t="shared" si="4"/>
        <v>55.767696756590489</v>
      </c>
      <c r="AG6" s="20">
        <f t="shared" si="4"/>
        <v>51.419679917879463</v>
      </c>
      <c r="AH6" s="20">
        <f t="shared" si="4"/>
        <v>46.903913026011651</v>
      </c>
      <c r="AI6" s="20">
        <f t="shared" si="4"/>
        <v>42.273792108162411</v>
      </c>
      <c r="AJ6" s="20">
        <f t="shared" si="4"/>
        <v>37.495549939296296</v>
      </c>
      <c r="AK6" s="20">
        <f t="shared" si="4"/>
        <v>32.619005748327929</v>
      </c>
      <c r="AL6" s="20">
        <f t="shared" si="4"/>
        <v>27.382131305578348</v>
      </c>
      <c r="AM6" s="20">
        <f t="shared" si="4"/>
        <v>22.085079457674858</v>
      </c>
      <c r="AN6" s="20">
        <f t="shared" si="4"/>
        <v>16.702807293328764</v>
      </c>
      <c r="AO6" s="20">
        <f t="shared" si="4"/>
        <v>11.238339555722728</v>
      </c>
      <c r="AP6" s="20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2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30</v>
      </c>
      <c r="AC7" s="24">
        <f>+(1+$L$7/100)^-YEARFRAC(AC$2,$Y$1)</f>
        <v>0.98367322421410941</v>
      </c>
      <c r="AD7" s="24">
        <f>+(1+$L$8/100)^-YEARFRAC(AD$2,$Y$1)</f>
        <v>0.95794707249450151</v>
      </c>
      <c r="AE7" s="24">
        <f>+(1+$L$9/100)^-YEARFRAC(AE$2,$Y$1)</f>
        <v>0.93407357792337098</v>
      </c>
      <c r="AF7" s="24">
        <f>+(1+$L$10/100)^-YEARFRAC(AF$2,$Y$1)</f>
        <v>0.91316131924595789</v>
      </c>
      <c r="AG7" s="24">
        <f>+(1+$L$11/100)^-YEARFRAC(AG$2,$Y$1)</f>
        <v>0.89418545573138519</v>
      </c>
      <c r="AH7" s="24">
        <f>+(1+$L$12/100)^-YEARFRAC(AH$2,$Y$1)</f>
        <v>0.87594242787053134</v>
      </c>
      <c r="AI7" s="24">
        <f>+(1+$L$13/100)^-YEARFRAC(AI$2,$Y$1)</f>
        <v>0.85843829963845064</v>
      </c>
      <c r="AJ7" s="24">
        <f>+(1+$L$14/100)^-YEARFRAC(AJ$2,$Y$1)</f>
        <v>0.84149175605565185</v>
      </c>
      <c r="AK7" s="24">
        <f>+(1+$L$15/100)^-YEARFRAC(AK$2,$Y$1)</f>
        <v>0.82493740269366544</v>
      </c>
      <c r="AL7" s="24">
        <f>+(1+$L$16/100)^-YEARFRAC(AL$2,$Y$1)</f>
        <v>0.80848278291590814</v>
      </c>
      <c r="AM7" s="24">
        <f>+(1+$L$17/100)^-YEARFRAC(AM$2,$Y$1)</f>
        <v>0.79196450639116922</v>
      </c>
      <c r="AN7" s="24">
        <f>+(1+$L$18/100)^-YEARFRAC(AN$2,$Y$1)</f>
        <v>0.77533308453965977</v>
      </c>
      <c r="AO7" s="24">
        <f>+(1+$L$19/100)^-YEARFRAC(AO$2,$Y$1)</f>
        <v>0.75876560315341157</v>
      </c>
      <c r="AP7" s="24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2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5">
        <f t="shared" ref="M8:M20" si="8">+(((1+L8/100)^(H8/365)/(1+$L$7/100)^($H$7/365))^(365/(H8-$H$7))-1)*100</f>
        <v>5.4429788817679459</v>
      </c>
      <c r="N8" s="25" t="e">
        <f>+(((1+L8/100)^(H8/365)/(1+$L$8/100)^($H$8/365))^(365/(H8-$H$8))-1)*100</f>
        <v>#DIV/0!</v>
      </c>
      <c r="O8" s="25"/>
      <c r="P8" s="25"/>
      <c r="Q8" s="25"/>
      <c r="R8" s="25"/>
      <c r="S8" s="25"/>
      <c r="T8" s="25"/>
      <c r="U8" s="25"/>
      <c r="V8" s="25"/>
      <c r="W8" s="25"/>
      <c r="X8" t="s">
        <v>22</v>
      </c>
      <c r="Y8" s="16">
        <f>+Y7/Y2</f>
        <v>-1.8491317959967348</v>
      </c>
      <c r="AA8" s="23">
        <f>+SUM(AC8:AP8)</f>
        <v>470.19882035455305</v>
      </c>
      <c r="AB8" t="s">
        <v>31</v>
      </c>
      <c r="AC8" s="23">
        <f>+AC7*AC6</f>
        <v>57.895642066639411</v>
      </c>
      <c r="AD8" s="23">
        <f t="shared" ref="AD8:AP8" si="9">+AD7*AD6</f>
        <v>58.292129641485822</v>
      </c>
      <c r="AE8" s="23">
        <f t="shared" si="9"/>
        <v>55.955996977327132</v>
      </c>
      <c r="AF8" s="23">
        <f t="shared" si="9"/>
        <v>50.924903541556695</v>
      </c>
      <c r="AG8" s="23">
        <f t="shared" si="9"/>
        <v>45.978729920931002</v>
      </c>
      <c r="AH8" s="23">
        <f t="shared" si="9"/>
        <v>41.085127452632882</v>
      </c>
      <c r="AI8" s="23">
        <f t="shared" si="9"/>
        <v>36.289442216600293</v>
      </c>
      <c r="AJ8" s="23">
        <f t="shared" si="9"/>
        <v>31.55219616269083</v>
      </c>
      <c r="AK8" s="23">
        <f t="shared" si="9"/>
        <v>26.908637880475386</v>
      </c>
      <c r="AL8" s="23">
        <f t="shared" si="9"/>
        <v>22.137981720102793</v>
      </c>
      <c r="AM8" s="23">
        <f t="shared" si="9"/>
        <v>17.490599051307221</v>
      </c>
      <c r="AN8" s="23">
        <f t="shared" si="9"/>
        <v>12.950239099208117</v>
      </c>
      <c r="AO8" s="23">
        <f t="shared" si="9"/>
        <v>8.527265491440799</v>
      </c>
      <c r="AP8" s="23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2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5">
        <f t="shared" si="8"/>
        <v>5.3099578826998561</v>
      </c>
      <c r="N9" s="25">
        <f t="shared" ref="N9:N20" si="13">+(((1+L9/100)^(H9/365)/(1+$L$8/100)^($H$8/365))^(365/(H9-$H$8))-1)*100</f>
        <v>5.1785478505568916</v>
      </c>
      <c r="O9" s="25" t="e">
        <f>+(((1+L9/100)^(H9/365)/(1+$L$9/100)^($H$9/365))^(365/(H9-$H$9))-1)*100</f>
        <v>#DIV/0!</v>
      </c>
      <c r="P9" s="25"/>
      <c r="Q9" s="25"/>
      <c r="R9" s="25"/>
      <c r="S9" s="25"/>
      <c r="T9" s="25"/>
      <c r="U9" s="25"/>
      <c r="V9" s="25"/>
      <c r="W9" s="25"/>
      <c r="AA9" t="s">
        <v>26</v>
      </c>
      <c r="AB9" t="s">
        <v>3</v>
      </c>
      <c r="AC9" t="s">
        <v>27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2">
        <f t="shared" si="12"/>
        <v>0.54723212283986378</v>
      </c>
      <c r="K10" s="9">
        <f t="shared" si="7"/>
        <v>76066.337893188291</v>
      </c>
      <c r="L10" s="9">
        <v>5.1600082699999996</v>
      </c>
      <c r="M10" s="25">
        <f t="shared" si="8"/>
        <v>5.0833571404693689</v>
      </c>
      <c r="N10" s="25">
        <f t="shared" si="13"/>
        <v>4.9044974294241594</v>
      </c>
      <c r="O10" s="25">
        <f t="shared" ref="O10:O20" si="14">+(((1+L10/100)^(H10/365)/(1+$L$9/100)^($H$9/365))^(365/(H10-$H$9))-1)*100</f>
        <v>4.6266366349654975</v>
      </c>
      <c r="P10" s="25" t="e">
        <f>+(((1+L10/100)^(H10/365)/(1+$L$10/100)^($H$10/365))^(365/(H10-$H$10))-1)*100</f>
        <v>#DIV/0!</v>
      </c>
      <c r="Q10" s="25"/>
      <c r="R10" s="25"/>
      <c r="S10" s="25"/>
      <c r="T10" s="25"/>
      <c r="U10" s="25"/>
      <c r="V10" s="25"/>
      <c r="W10" s="25"/>
      <c r="X10" t="s">
        <v>25</v>
      </c>
      <c r="Y10" s="12">
        <f>+Y6-Y2</f>
        <v>56.731363501179821</v>
      </c>
      <c r="AA10" s="11">
        <f t="shared" ref="AA10:AA23" si="15">+A7</f>
        <v>45300</v>
      </c>
      <c r="AB10" s="15">
        <f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2">
        <f t="shared" si="12"/>
        <v>0.47066778997346198</v>
      </c>
      <c r="K11" s="9">
        <f t="shared" si="7"/>
        <v>74217.39282570497</v>
      </c>
      <c r="L11" s="9">
        <v>4.9705677799999997</v>
      </c>
      <c r="M11" s="25">
        <f t="shared" si="8"/>
        <v>4.8843294764046252</v>
      </c>
      <c r="N11" s="25">
        <f t="shared" si="13"/>
        <v>4.699784600691026</v>
      </c>
      <c r="O11" s="25">
        <f t="shared" si="14"/>
        <v>4.4592622852936969</v>
      </c>
      <c r="P11" s="25">
        <f t="shared" ref="P11:P20" si="16">+(((1+L11/100)^(H11/365)/(1+$L$10/100)^($H$10/365))^(365/(H11-$H$10))-1)*100</f>
        <v>4.2948781085087262</v>
      </c>
      <c r="Q11" s="25" t="e">
        <f>+(((1+L11/100)^(H11/365)/(1+$L$11/100)^($H$11/365))^(365/(H11-$H$11))-1)*100</f>
        <v>#DIV/0!</v>
      </c>
      <c r="R11" s="25"/>
      <c r="S11" s="25"/>
      <c r="T11" s="25"/>
      <c r="U11" s="25"/>
      <c r="V11" s="25"/>
      <c r="W11" s="25"/>
      <c r="X11" t="s">
        <v>32</v>
      </c>
      <c r="Y11" s="28">
        <f>+Y10/SUM(AC8:AP8)*2</f>
        <v>0.24130797886052366</v>
      </c>
      <c r="AA11" s="11">
        <f t="shared" si="15"/>
        <v>45482</v>
      </c>
      <c r="AB11" s="15">
        <f>+F8</f>
        <v>43750</v>
      </c>
      <c r="AC11" s="26">
        <f t="shared" ref="AC11:AC23" si="17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2">
        <f t="shared" si="12"/>
        <v>0.4048157249411482</v>
      </c>
      <c r="K12" s="9">
        <f t="shared" si="7"/>
        <v>72440.438784892947</v>
      </c>
      <c r="L12" s="9">
        <v>4.8343869399999999</v>
      </c>
      <c r="M12" s="25">
        <f t="shared" si="8"/>
        <v>4.7486471868301461</v>
      </c>
      <c r="N12" s="25">
        <f t="shared" si="13"/>
        <v>4.5762530533879575</v>
      </c>
      <c r="O12" s="25">
        <f t="shared" si="14"/>
        <v>4.3740598904487893</v>
      </c>
      <c r="P12" s="25">
        <f t="shared" si="16"/>
        <v>4.2490357483834007</v>
      </c>
      <c r="Q12" s="25">
        <f t="shared" ref="Q12:Q20" si="18">+(((1+L12/100)^(H12/365)/(1+$L$11/100)^($H$11/365))^(365/(H12-$H$11))-1)*100</f>
        <v>4.2024542236241746</v>
      </c>
      <c r="R12" s="25" t="e">
        <f>+(((1+L12/100)^(H12/365)/(1+$L$12/100)^($H$12/365))^(365/(H12-$H$12))-1)*100</f>
        <v>#DIV/0!</v>
      </c>
      <c r="S12" s="25"/>
      <c r="T12" s="25"/>
      <c r="U12" s="25"/>
      <c r="V12" s="25"/>
      <c r="W12" s="25"/>
      <c r="X12" t="s">
        <v>46</v>
      </c>
      <c r="Y12" s="13">
        <v>0.27982397111145751</v>
      </c>
      <c r="AA12" s="11">
        <f t="shared" si="15"/>
        <v>45666</v>
      </c>
      <c r="AB12" s="15">
        <f>+F9</f>
        <v>83600</v>
      </c>
      <c r="AC12" s="26">
        <f t="shared" si="17"/>
        <v>0.94944322717756691</v>
      </c>
      <c r="AD12" s="26">
        <f t="shared" ref="AD12:AD23" si="19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2">
        <f t="shared" si="12"/>
        <v>0.34817715308045044</v>
      </c>
      <c r="K13" s="9">
        <f t="shared" si="7"/>
        <v>70735.315890208323</v>
      </c>
      <c r="L13" s="9">
        <v>4.7259706399999999</v>
      </c>
      <c r="M13" s="25">
        <f t="shared" si="8"/>
        <v>4.643628854920534</v>
      </c>
      <c r="N13" s="25">
        <f t="shared" si="13"/>
        <v>4.4851834308631044</v>
      </c>
      <c r="O13" s="25">
        <f t="shared" si="14"/>
        <v>4.3111400407220835</v>
      </c>
      <c r="P13" s="25">
        <f t="shared" si="16"/>
        <v>4.207332532597996</v>
      </c>
      <c r="Q13" s="25">
        <f t="shared" si="18"/>
        <v>4.1632278320903771</v>
      </c>
      <c r="R13" s="25">
        <f t="shared" ref="R13:R20" si="20">+(((1+L13/100)^(H13/365)/(1+$L$12/100)^($H$12/365))^(365/(H13-$H$12))-1)*100</f>
        <v>4.1246554086828757</v>
      </c>
      <c r="S13" s="25" t="e">
        <f>+(((1+L13/100)^(H13/365)/(1+$L$13/100)^($H$13/365))^(365/(H13-$H$13))-1)*100</f>
        <v>#DIV/0!</v>
      </c>
      <c r="T13" s="25"/>
      <c r="U13" s="25"/>
      <c r="V13" s="25"/>
      <c r="W13" s="25"/>
      <c r="X13" t="s">
        <v>50</v>
      </c>
      <c r="Y13" s="21">
        <v>1.7664116049495957</v>
      </c>
      <c r="AA13" s="11">
        <f t="shared" si="15"/>
        <v>45847</v>
      </c>
      <c r="AB13" s="15">
        <f>+F10</f>
        <v>83300</v>
      </c>
      <c r="AC13" s="26">
        <f t="shared" si="17"/>
        <v>0.92838601596869119</v>
      </c>
      <c r="AD13" s="26">
        <f t="shared" si="19"/>
        <v>0.95324797744993039</v>
      </c>
      <c r="AE13" s="26">
        <f>+(1+O10/100)^-((H10-$H$9)/365)</f>
        <v>0.97782151622538471</v>
      </c>
      <c r="AF13" s="13">
        <f t="shared" ref="AF13" si="21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2">
        <f t="shared" si="12"/>
        <v>0.29946299626782374</v>
      </c>
      <c r="K14" s="9">
        <f t="shared" si="7"/>
        <v>69086.473172169019</v>
      </c>
      <c r="L14" s="9">
        <v>4.6393241200000004</v>
      </c>
      <c r="M14" s="25">
        <f t="shared" si="8"/>
        <v>4.561117031462425</v>
      </c>
      <c r="N14" s="25">
        <f t="shared" si="13"/>
        <v>4.4152592058345652</v>
      </c>
      <c r="O14" s="25">
        <f t="shared" si="14"/>
        <v>4.261767016018303</v>
      </c>
      <c r="P14" s="25">
        <f t="shared" si="16"/>
        <v>4.1714963743308742</v>
      </c>
      <c r="Q14" s="25">
        <f t="shared" si="18"/>
        <v>4.1299500729113925</v>
      </c>
      <c r="R14" s="25">
        <f t="shared" si="20"/>
        <v>4.094014673277302</v>
      </c>
      <c r="S14" s="25">
        <f t="shared" ref="S14:S20" si="22">+(((1+L14/100)^(H14/365)/(1+$L$13/100)^($H$13/365))^(365/(H14-$H$13))-1)*100</f>
        <v>4.0628753224142278</v>
      </c>
      <c r="T14" s="25" t="e">
        <f>+(((1+L14/100)^(H14/365)/(1+$L$14/100)^($H$14/365))^(365/(H14-$H$14))-1)*100</f>
        <v>#DIV/0!</v>
      </c>
      <c r="U14" s="25"/>
      <c r="V14" s="25"/>
      <c r="W14" s="25"/>
      <c r="X14" t="s">
        <v>21</v>
      </c>
      <c r="Y14" s="21">
        <f>+Y11-Y12</f>
        <v>-3.8515992250933856E-2</v>
      </c>
      <c r="AA14" s="11">
        <f t="shared" si="15"/>
        <v>46031</v>
      </c>
      <c r="AB14" s="15">
        <f>+F11</f>
        <v>83000</v>
      </c>
      <c r="AC14" s="26">
        <f t="shared" si="17"/>
        <v>0.90891243763956242</v>
      </c>
      <c r="AD14" s="26">
        <f t="shared" si="19"/>
        <v>0.93325290122446036</v>
      </c>
      <c r="AE14" s="26">
        <f>+(1+O11/100)^-(($H11-$H$9)/365)</f>
        <v>0.95731099198159386</v>
      </c>
      <c r="AF14" s="26">
        <f>+(1+P11/100)^-(($H11-$H$10)/365)</f>
        <v>0.97902426577504031</v>
      </c>
      <c r="AG14" s="13">
        <f t="shared" ref="AG14" si="23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2">
        <f t="shared" si="12"/>
        <v>0.25756453385952477</v>
      </c>
      <c r="K15" s="9">
        <f t="shared" si="7"/>
        <v>69459.729306806636</v>
      </c>
      <c r="L15" s="9">
        <v>4.5711533299999996</v>
      </c>
      <c r="M15" s="25">
        <f t="shared" si="8"/>
        <v>4.4976163343802833</v>
      </c>
      <c r="N15" s="25">
        <f t="shared" si="13"/>
        <v>4.3637831314438325</v>
      </c>
      <c r="O15" s="25">
        <f t="shared" si="14"/>
        <v>4.2274936254728335</v>
      </c>
      <c r="P15" s="25">
        <f t="shared" si="16"/>
        <v>4.148631894552568</v>
      </c>
      <c r="Q15" s="25">
        <f t="shared" si="18"/>
        <v>4.111802205426307</v>
      </c>
      <c r="R15" s="25">
        <f t="shared" si="20"/>
        <v>4.0819323999029322</v>
      </c>
      <c r="S15" s="25">
        <f t="shared" si="22"/>
        <v>4.0604019677131342</v>
      </c>
      <c r="T15" s="25">
        <f t="shared" ref="T15:T20" si="24">+(((1+L15/100)^(H15/365)/(1+$L$14/100)^($H$14/365))^(365/(H15-$H$14))-1)*100</f>
        <v>4.0579689968039068</v>
      </c>
      <c r="U15" s="25" t="e">
        <f>+(((1+L15/100)^(H15/365)/(1+$L$15/100)^($H$15/365))^(365/(H15-$H$15))-1)*100</f>
        <v>#DIV/0!</v>
      </c>
      <c r="V15" s="25"/>
      <c r="W15" s="25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>+F12</f>
        <v>82700</v>
      </c>
      <c r="AC15" s="26">
        <f t="shared" si="17"/>
        <v>0.89054638184803325</v>
      </c>
      <c r="AD15" s="26">
        <f t="shared" si="19"/>
        <v>0.91439500673243634</v>
      </c>
      <c r="AE15" s="26">
        <f t="shared" ref="AE15:AE23" si="25">+(1+O12/100)^-((H12-$H$9)/365)</f>
        <v>0.93796696459185058</v>
      </c>
      <c r="AF15" s="26">
        <f t="shared" ref="AF15:AF23" si="26">+(1+P12/100)^-(($H12-$H$10)/365)</f>
        <v>0.95924148633241157</v>
      </c>
      <c r="AG15" s="26">
        <f>+(1+Q12/100)^-(($H12-$H$11)/365)</f>
        <v>0.97979337169240877</v>
      </c>
      <c r="AH15" s="13">
        <f t="shared" ref="AH15" si="27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2">
        <f t="shared" si="12"/>
        <v>0.22152816851850293</v>
      </c>
      <c r="K16" s="9">
        <f t="shared" si="7"/>
        <v>67508.312373478329</v>
      </c>
      <c r="L16" s="9">
        <v>4.5232771300000003</v>
      </c>
      <c r="M16" s="25">
        <f t="shared" si="8"/>
        <v>4.4546526525185648</v>
      </c>
      <c r="N16" s="25">
        <f t="shared" si="13"/>
        <v>4.3321853274355338</v>
      </c>
      <c r="O16" s="25">
        <f t="shared" si="14"/>
        <v>4.2107975476220361</v>
      </c>
      <c r="P16" s="25">
        <f t="shared" si="16"/>
        <v>4.1422825788048456</v>
      </c>
      <c r="Q16" s="25">
        <f t="shared" si="18"/>
        <v>4.1115228382808899</v>
      </c>
      <c r="R16" s="25">
        <f t="shared" si="20"/>
        <v>4.0890199388937898</v>
      </c>
      <c r="S16" s="25">
        <f t="shared" si="22"/>
        <v>4.0770356118608575</v>
      </c>
      <c r="T16" s="25">
        <f t="shared" si="24"/>
        <v>4.0840390900061418</v>
      </c>
      <c r="U16" s="25">
        <f t="shared" ref="U16:U20" si="28">+(((1+L16/100)^(H16/365)/(1+$L$15/100)^($H$15/365))^(365/(H16-$H$15))-1)*100</f>
        <v>4.1104023072640494</v>
      </c>
      <c r="V16" s="25" t="e">
        <f>+(((1+L16/100)^(H16/365)/(1+$L$16/100)^($H$16/365))^(365/(H16-$H$16))-1)*100</f>
        <v>#DIV/0!</v>
      </c>
      <c r="W16" s="25"/>
      <c r="X16" t="s">
        <v>48</v>
      </c>
      <c r="Y16" s="12">
        <f>+Y15-Y2</f>
        <v>-1.9332088427859162E-6</v>
      </c>
      <c r="AA16" s="11">
        <f t="shared" si="15"/>
        <v>46396</v>
      </c>
      <c r="AB16" s="15">
        <f>+F13</f>
        <v>82400</v>
      </c>
      <c r="AC16" s="26">
        <f t="shared" si="17"/>
        <v>0.87258474661011476</v>
      </c>
      <c r="AD16" s="26">
        <f t="shared" si="19"/>
        <v>0.89595236308234438</v>
      </c>
      <c r="AE16" s="26">
        <f t="shared" si="25"/>
        <v>0.9190488926905811</v>
      </c>
      <c r="AF16" s="26">
        <f t="shared" si="26"/>
        <v>0.93989432369858295</v>
      </c>
      <c r="AG16" s="26">
        <f t="shared" ref="AG16:AG23" si="29">+(1+Q13/100)^-(($H13-$H$11)/365)</f>
        <v>0.96003169334574157</v>
      </c>
      <c r="AH16" s="26">
        <f>+(1+R13/100)^-(($H13-$H$12)/365)</f>
        <v>0.97983076950956227</v>
      </c>
      <c r="AI16" s="13">
        <f t="shared" ref="AI16" si="30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2">
        <f t="shared" si="12"/>
        <v>0.19053372260455512</v>
      </c>
      <c r="K17" s="9">
        <f t="shared" si="7"/>
        <v>65574.661129188811</v>
      </c>
      <c r="L17" s="9">
        <v>4.4941832899999996</v>
      </c>
      <c r="M17" s="25">
        <f t="shared" si="8"/>
        <v>4.4307030134264735</v>
      </c>
      <c r="N17" s="25">
        <f t="shared" si="13"/>
        <v>4.3193053155156313</v>
      </c>
      <c r="O17" s="25">
        <f t="shared" si="14"/>
        <v>4.2115902120785975</v>
      </c>
      <c r="P17" s="25">
        <f t="shared" si="16"/>
        <v>4.1530330758927203</v>
      </c>
      <c r="Q17" s="25">
        <f t="shared" si="18"/>
        <v>4.1292385955917554</v>
      </c>
      <c r="R17" s="25">
        <f t="shared" si="20"/>
        <v>4.1147615999095999</v>
      </c>
      <c r="S17" s="25">
        <f t="shared" si="22"/>
        <v>4.1122713775396003</v>
      </c>
      <c r="T17" s="25">
        <f t="shared" si="24"/>
        <v>4.1285322974609517</v>
      </c>
      <c r="U17" s="25">
        <f t="shared" si="28"/>
        <v>4.1640248163483884</v>
      </c>
      <c r="V17" s="25">
        <f t="shared" ref="V17:V20" si="31">+(((1+L17/100)^(H17/365)/(1+$L$16/100)^($H$16/365))^(365/(H17-$H$16))-1)*100</f>
        <v>4.2170916418554194</v>
      </c>
      <c r="W17" s="25" t="e">
        <f>+(((1+L17/100)^(H17/365)/(1+$L$17/100)^($H$17/365))^(365/(H17-$H$17))-1)*100</f>
        <v>#DIV/0!</v>
      </c>
      <c r="AA17" s="11">
        <f t="shared" si="15"/>
        <v>46577</v>
      </c>
      <c r="AB17" s="15">
        <f>+F14</f>
        <v>82100</v>
      </c>
      <c r="AC17" s="26">
        <f t="shared" si="17"/>
        <v>0.85552121766387323</v>
      </c>
      <c r="AD17" s="26">
        <f t="shared" si="19"/>
        <v>0.87843187680143997</v>
      </c>
      <c r="AE17" s="26">
        <f t="shared" si="25"/>
        <v>0.90107675022033928</v>
      </c>
      <c r="AF17" s="26">
        <f t="shared" si="26"/>
        <v>0.92151454561840929</v>
      </c>
      <c r="AG17" s="26">
        <f t="shared" si="29"/>
        <v>0.941258125904465</v>
      </c>
      <c r="AH17" s="26">
        <f t="shared" ref="AH17:AH23" si="32">+(1+R14/100)^-(($H14-$H$12)/365)</f>
        <v>0.96067002808828827</v>
      </c>
      <c r="AI17" s="26">
        <f>+(1+S14/100)^-(($H14-$H$13)/365)</f>
        <v>0.98044484617393202</v>
      </c>
      <c r="AJ17" s="13">
        <f t="shared" ref="AJ17" si="33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2">
        <f t="shared" si="12"/>
        <v>0.16387577115962737</v>
      </c>
      <c r="K18" s="9">
        <f t="shared" si="7"/>
        <v>63654.846240706065</v>
      </c>
      <c r="L18" s="9">
        <v>4.4805632800000001</v>
      </c>
      <c r="M18" s="25">
        <f t="shared" si="8"/>
        <v>4.4220518172592094</v>
      </c>
      <c r="N18" s="25">
        <f t="shared" si="13"/>
        <v>4.3208378761914856</v>
      </c>
      <c r="O18" s="25">
        <f t="shared" si="14"/>
        <v>4.2251610776168125</v>
      </c>
      <c r="P18" s="25">
        <f t="shared" si="16"/>
        <v>4.1755305452836566</v>
      </c>
      <c r="Q18" s="25">
        <f t="shared" si="18"/>
        <v>4.1583452893522832</v>
      </c>
      <c r="R18" s="25">
        <f t="shared" si="20"/>
        <v>4.1510626725093092</v>
      </c>
      <c r="S18" s="25">
        <f t="shared" si="22"/>
        <v>4.1563912656517266</v>
      </c>
      <c r="T18" s="25">
        <f t="shared" si="24"/>
        <v>4.1795593534426079</v>
      </c>
      <c r="U18" s="25">
        <f t="shared" si="28"/>
        <v>4.2204918744895847</v>
      </c>
      <c r="V18" s="25">
        <f t="shared" si="31"/>
        <v>4.2754293379786867</v>
      </c>
      <c r="W18" s="25">
        <f t="shared" ref="W18:W20" si="34">+(((1+L18/100)^(H18/365)/(1+$L$17/100)^($H$17/365))^(365/(H18-$H$17))-1)*100</f>
        <v>4.3347674294595295</v>
      </c>
      <c r="X18" s="25" t="e">
        <f>+(((1+L18/100)^(H18/365)/(1+$L$18/100)^($H$18/365))^(365/(H18-$H$18))-1)*100</f>
        <v>#DIV/0!</v>
      </c>
      <c r="AA18" s="11">
        <f t="shared" si="15"/>
        <v>46761</v>
      </c>
      <c r="AB18" s="15">
        <f>+F15</f>
        <v>84200</v>
      </c>
      <c r="AC18" s="26">
        <f t="shared" si="17"/>
        <v>0.83853678258983899</v>
      </c>
      <c r="AD18" s="26">
        <f t="shared" si="19"/>
        <v>0.86099260250823562</v>
      </c>
      <c r="AE18" s="26">
        <f t="shared" si="25"/>
        <v>0.88318791328111057</v>
      </c>
      <c r="AF18" s="26">
        <f t="shared" si="26"/>
        <v>0.90321996256578418</v>
      </c>
      <c r="AG18" s="26">
        <f t="shared" si="29"/>
        <v>0.92257157880632723</v>
      </c>
      <c r="AH18" s="26">
        <f t="shared" si="32"/>
        <v>0.94159810166173952</v>
      </c>
      <c r="AI18" s="26">
        <f t="shared" ref="AI18:AI23" si="35">+(1+S15/100)^-(($H15-$H$13)/365)</f>
        <v>0.96098033554614792</v>
      </c>
      <c r="AJ18" s="26">
        <f>+(1+T15/100)^-(($H15-$H$14)/365)</f>
        <v>0.9801472661070717</v>
      </c>
      <c r="AK18" s="13">
        <f t="shared" ref="AK18" si="36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2">
        <f t="shared" si="12"/>
        <v>0.14094758663220769</v>
      </c>
      <c r="K19" s="9">
        <f t="shared" si="7"/>
        <v>61763.520096687695</v>
      </c>
      <c r="L19" s="9">
        <v>4.4753337399999999</v>
      </c>
      <c r="M19" s="25">
        <f t="shared" si="8"/>
        <v>4.421468187522426</v>
      </c>
      <c r="N19" s="25">
        <f t="shared" si="13"/>
        <v>4.3294632360785901</v>
      </c>
      <c r="O19" s="25">
        <f t="shared" si="14"/>
        <v>4.244284854036473</v>
      </c>
      <c r="P19" s="25">
        <f t="shared" si="16"/>
        <v>4.2022999591223131</v>
      </c>
      <c r="Q19" s="25">
        <f t="shared" si="18"/>
        <v>4.1906463898020885</v>
      </c>
      <c r="R19" s="25">
        <f t="shared" si="20"/>
        <v>4.1889767962836943</v>
      </c>
      <c r="S19" s="25">
        <f t="shared" si="22"/>
        <v>4.1997791719838418</v>
      </c>
      <c r="T19" s="25">
        <f t="shared" si="24"/>
        <v>4.2268820289466325</v>
      </c>
      <c r="U19" s="25">
        <f t="shared" si="28"/>
        <v>4.2694423026506056</v>
      </c>
      <c r="V19" s="25">
        <f t="shared" si="31"/>
        <v>4.3222195465906443</v>
      </c>
      <c r="W19" s="25">
        <f t="shared" si="34"/>
        <v>4.3752557289503002</v>
      </c>
      <c r="X19" s="25">
        <f t="shared" ref="X19:X20" si="37">+(((1+L19/100)^(H19/365)/(1+$L$18/100)^($H$18/365))^(365/(H19-$H$18))-1)*100</f>
        <v>4.4150992228672914</v>
      </c>
      <c r="Y19" s="25" t="e">
        <f>+(((1+L19/100)^(H19/365)/(1+$L$19/100)^($H$19/365))^(365/(H19-$H$19))-1)*100</f>
        <v>#DIV/0!</v>
      </c>
      <c r="AA19" s="11">
        <f t="shared" si="15"/>
        <v>46943</v>
      </c>
      <c r="AB19" s="15">
        <f>+F16</f>
        <v>83500</v>
      </c>
      <c r="AC19" s="26">
        <f t="shared" si="17"/>
        <v>0.82186222579540658</v>
      </c>
      <c r="AD19" s="26">
        <f t="shared" si="19"/>
        <v>0.84387150496285634</v>
      </c>
      <c r="AE19" s="26">
        <f t="shared" si="25"/>
        <v>0.86562545528770207</v>
      </c>
      <c r="AF19" s="26">
        <f t="shared" si="26"/>
        <v>0.88525916123140225</v>
      </c>
      <c r="AG19" s="26">
        <f t="shared" si="29"/>
        <v>0.90422596474724837</v>
      </c>
      <c r="AH19" s="26">
        <f t="shared" si="32"/>
        <v>0.92287413945796359</v>
      </c>
      <c r="AI19" s="26">
        <f t="shared" si="35"/>
        <v>0.94187095177659363</v>
      </c>
      <c r="AJ19" s="26">
        <f t="shared" ref="AJ19:AJ23" si="38">+(1+T16/100)^-(($H16-$H$14)/365)</f>
        <v>0.96065674214325425</v>
      </c>
      <c r="AK19" s="26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2">
        <f t="shared" si="12"/>
        <v>0.12122732992720743</v>
      </c>
      <c r="K20" s="9">
        <f t="shared" si="7"/>
        <v>59919.097171935944</v>
      </c>
      <c r="L20" s="9">
        <v>4.472118</v>
      </c>
      <c r="M20" s="25">
        <f t="shared" si="8"/>
        <v>4.4222098818722744</v>
      </c>
      <c r="N20" s="25">
        <f t="shared" si="13"/>
        <v>4.3378634105531111</v>
      </c>
      <c r="O20" s="25">
        <f t="shared" si="14"/>
        <v>4.2611272744993434</v>
      </c>
      <c r="P20" s="25">
        <f t="shared" si="16"/>
        <v>4.2249662409467037</v>
      </c>
      <c r="Q20" s="25">
        <f t="shared" si="18"/>
        <v>4.2171349449303008</v>
      </c>
      <c r="R20" s="25">
        <f t="shared" si="20"/>
        <v>4.21895385041966</v>
      </c>
      <c r="S20" s="25">
        <f t="shared" si="22"/>
        <v>4.2325481337213811</v>
      </c>
      <c r="T20" s="25">
        <f t="shared" si="24"/>
        <v>4.2605955215344382</v>
      </c>
      <c r="U20" s="25">
        <f t="shared" si="28"/>
        <v>4.3015241196660892</v>
      </c>
      <c r="V20" s="25">
        <f t="shared" si="31"/>
        <v>4.3492282831167461</v>
      </c>
      <c r="W20" s="25">
        <f t="shared" si="34"/>
        <v>4.3937955793358796</v>
      </c>
      <c r="X20" s="25">
        <f t="shared" si="37"/>
        <v>4.4230794580498722</v>
      </c>
      <c r="Y20" s="25">
        <f>+(((1+L20/100)^(H20/365)/(1+$L$19/100)^($H$19/365))^(365/(H20-$H$19))-1)*100</f>
        <v>4.4311925874847446</v>
      </c>
      <c r="AA20" s="11">
        <f t="shared" si="15"/>
        <v>47127</v>
      </c>
      <c r="AB20" s="15">
        <f>+F17</f>
        <v>82800</v>
      </c>
      <c r="AC20" s="26">
        <f t="shared" si="17"/>
        <v>0.80492575504020869</v>
      </c>
      <c r="AD20" s="26">
        <f t="shared" si="19"/>
        <v>0.82648147946178596</v>
      </c>
      <c r="AE20" s="26">
        <f t="shared" si="25"/>
        <v>0.84778713671277706</v>
      </c>
      <c r="AF20" s="26">
        <f t="shared" si="26"/>
        <v>0.86701624237665587</v>
      </c>
      <c r="AG20" s="26">
        <f t="shared" si="29"/>
        <v>0.88559218875978141</v>
      </c>
      <c r="AH20" s="26">
        <f t="shared" si="32"/>
        <v>0.90385607245953037</v>
      </c>
      <c r="AI20" s="26">
        <f t="shared" si="35"/>
        <v>0.92246140924104703</v>
      </c>
      <c r="AJ20" s="26">
        <f t="shared" si="38"/>
        <v>0.94086007269133154</v>
      </c>
      <c r="AK20" s="26">
        <f t="shared" ref="AK20:AK23" si="39">+(1+U17/100)^-(($H17-$H$15)/365)</f>
        <v>0.95991705045326481</v>
      </c>
      <c r="AL20" s="26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>+F18</f>
        <v>82100</v>
      </c>
      <c r="AC21" s="26">
        <f t="shared" si="17"/>
        <v>0.78816479683970209</v>
      </c>
      <c r="AD21" s="26">
        <f t="shared" si="19"/>
        <v>0.80927166670078199</v>
      </c>
      <c r="AE21" s="26">
        <f t="shared" si="25"/>
        <v>0.83013367653661463</v>
      </c>
      <c r="AF21" s="26">
        <f t="shared" si="26"/>
        <v>0.84896237479117997</v>
      </c>
      <c r="AG21" s="26">
        <f t="shared" si="29"/>
        <v>0.86715151449193395</v>
      </c>
      <c r="AH21" s="26">
        <f t="shared" si="32"/>
        <v>0.88503508958638166</v>
      </c>
      <c r="AI21" s="26">
        <f t="shared" si="35"/>
        <v>0.90325300768965511</v>
      </c>
      <c r="AJ21" s="26">
        <f t="shared" si="38"/>
        <v>0.92126855601770063</v>
      </c>
      <c r="AK21" s="26">
        <f t="shared" si="39"/>
        <v>0.93992871058731409</v>
      </c>
      <c r="AL21" s="26">
        <f t="shared" ref="AL21:AL23" si="40">+(1+V18/100)^-(($H18-$H$16)/365)</f>
        <v>0.95899868871197724</v>
      </c>
      <c r="AM21" s="26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>+F19</f>
        <v>81400</v>
      </c>
      <c r="AC22" s="26">
        <f t="shared" si="17"/>
        <v>0.77118446265703189</v>
      </c>
      <c r="AD22" s="26">
        <f t="shared" si="19"/>
        <v>0.79183660311985882</v>
      </c>
      <c r="AE22" s="26">
        <f t="shared" si="25"/>
        <v>0.81224915885655535</v>
      </c>
      <c r="AF22" s="26">
        <f t="shared" si="26"/>
        <v>0.83067220896511229</v>
      </c>
      <c r="AG22" s="26">
        <f t="shared" si="29"/>
        <v>0.848469479260061</v>
      </c>
      <c r="AH22" s="26">
        <f t="shared" si="32"/>
        <v>0.86596776807592579</v>
      </c>
      <c r="AI22" s="26">
        <f t="shared" si="35"/>
        <v>0.8837931967674082</v>
      </c>
      <c r="AJ22" s="26">
        <f t="shared" si="38"/>
        <v>0.90142061556680597</v>
      </c>
      <c r="AK22" s="26">
        <f t="shared" si="39"/>
        <v>0.91967875311946679</v>
      </c>
      <c r="AL22" s="26">
        <f t="shared" si="40"/>
        <v>0.93833788493037518</v>
      </c>
      <c r="AM22" s="26">
        <f t="shared" ref="AM22:AM23" si="41">+(1+W19/100)^-(($H19-$H$17)/365)</f>
        <v>0.95808148494206036</v>
      </c>
      <c r="AN22" s="26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>+F20</f>
        <v>80700</v>
      </c>
      <c r="AC23" s="26">
        <f t="shared" si="17"/>
        <v>0.75478026594334802</v>
      </c>
      <c r="AD23" s="26">
        <f t="shared" si="19"/>
        <v>0.77499310583527892</v>
      </c>
      <c r="AE23" s="26">
        <f t="shared" si="25"/>
        <v>0.79497145731093499</v>
      </c>
      <c r="AF23" s="26">
        <f t="shared" si="26"/>
        <v>0.81300262278918456</v>
      </c>
      <c r="AG23" s="26">
        <f t="shared" si="29"/>
        <v>0.83042131968565103</v>
      </c>
      <c r="AH23" s="26">
        <f t="shared" si="32"/>
        <v>0.84754739486679154</v>
      </c>
      <c r="AI23" s="26">
        <f t="shared" si="35"/>
        <v>0.86499365119041638</v>
      </c>
      <c r="AJ23" s="26">
        <f t="shared" si="38"/>
        <v>0.88224610957561767</v>
      </c>
      <c r="AK23" s="26">
        <f t="shared" si="39"/>
        <v>0.90011587042394581</v>
      </c>
      <c r="AL23" s="26">
        <f t="shared" si="40"/>
        <v>0.91837809580901908</v>
      </c>
      <c r="AM23" s="26">
        <f t="shared" si="41"/>
        <v>0.93770172120488793</v>
      </c>
      <c r="AN23" s="26">
        <f>+(1+X20/100)^-(($H20-$H$18)/365)</f>
        <v>0.95764270235080773</v>
      </c>
      <c r="AO23" s="26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2">+AD25+1</f>
        <v>3</v>
      </c>
      <c r="AF25">
        <f t="shared" si="42"/>
        <v>4</v>
      </c>
      <c r="AG25">
        <f t="shared" si="42"/>
        <v>5</v>
      </c>
      <c r="AH25">
        <f t="shared" si="42"/>
        <v>6</v>
      </c>
      <c r="AI25">
        <f t="shared" si="42"/>
        <v>7</v>
      </c>
      <c r="AJ25">
        <f t="shared" si="42"/>
        <v>8</v>
      </c>
      <c r="AK25">
        <f t="shared" si="42"/>
        <v>9</v>
      </c>
      <c r="AL25">
        <f t="shared" si="42"/>
        <v>10</v>
      </c>
      <c r="AM25">
        <f t="shared" si="42"/>
        <v>11</v>
      </c>
      <c r="AN25">
        <f t="shared" si="42"/>
        <v>12</v>
      </c>
      <c r="AO25">
        <f t="shared" si="42"/>
        <v>13</v>
      </c>
      <c r="AP25">
        <f t="shared" si="42"/>
        <v>14</v>
      </c>
    </row>
    <row r="26" spans="1:42" x14ac:dyDescent="0.75">
      <c r="AA26" t="s">
        <v>49</v>
      </c>
      <c r="AC26" s="26">
        <f>+Y13/2</f>
        <v>0.88320580247479785</v>
      </c>
      <c r="AD26" s="26">
        <f>+(1-$AC$26)^(AD$25-$AC$25)*$AC$26</f>
        <v>0.10315331294964621</v>
      </c>
      <c r="AE26" s="26">
        <f>+(1-$AC$26)^(AE$25-$AC$25)*$AC$26</f>
        <v>1.2047708408019973E-2</v>
      </c>
      <c r="AF26" s="26">
        <f t="shared" ref="AF26:AP26" si="43">+(1-$AC$26)^(AF$25-$AC$25)*$AC$26</f>
        <v>1.4071024355323232E-3</v>
      </c>
      <c r="AG26" s="26">
        <f t="shared" si="43"/>
        <v>1.6434139979375521E-4</v>
      </c>
      <c r="AH26" s="26">
        <f t="shared" si="43"/>
        <v>1.9194121909080059E-5</v>
      </c>
      <c r="AI26" s="26">
        <f t="shared" si="43"/>
        <v>2.2417620655719067E-6</v>
      </c>
      <c r="AJ26" s="26">
        <f t="shared" si="43"/>
        <v>2.6182480149091043E-7</v>
      </c>
      <c r="AK26" s="26">
        <f t="shared" si="43"/>
        <v>3.0579617582326238E-8</v>
      </c>
      <c r="AL26" s="26">
        <f t="shared" si="43"/>
        <v>3.571521896155355E-9</v>
      </c>
      <c r="AM26" s="26">
        <f t="shared" si="43"/>
        <v>4.1713303380515302E-10</v>
      </c>
      <c r="AN26" s="26">
        <f t="shared" si="43"/>
        <v>4.8718717944525873E-11</v>
      </c>
      <c r="AO26" s="26">
        <f t="shared" si="43"/>
        <v>5.6900635667875648E-12</v>
      </c>
      <c r="AP26" s="26">
        <f t="shared" si="43"/>
        <v>6.6456640815034316E-13</v>
      </c>
    </row>
    <row r="27" spans="1:42" x14ac:dyDescent="0.75">
      <c r="AA27" t="s">
        <v>51</v>
      </c>
      <c r="AC27" s="29">
        <f>+AC6*AC7</f>
        <v>57.895642066639411</v>
      </c>
      <c r="AD27" s="29">
        <f t="shared" ref="AD27:AP27" si="44">+AD6*AD7</f>
        <v>58.292129641485822</v>
      </c>
      <c r="AE27" s="29">
        <f t="shared" si="44"/>
        <v>55.955996977327132</v>
      </c>
      <c r="AF27" s="29">
        <f t="shared" si="44"/>
        <v>50.924903541556695</v>
      </c>
      <c r="AG27" s="29">
        <f t="shared" si="44"/>
        <v>45.978729920931002</v>
      </c>
      <c r="AH27" s="29">
        <f t="shared" si="44"/>
        <v>41.085127452632882</v>
      </c>
      <c r="AI27" s="29">
        <f t="shared" si="44"/>
        <v>36.289442216600293</v>
      </c>
      <c r="AJ27" s="29">
        <f t="shared" si="44"/>
        <v>31.55219616269083</v>
      </c>
      <c r="AK27" s="29">
        <f t="shared" si="44"/>
        <v>26.908637880475386</v>
      </c>
      <c r="AL27" s="29">
        <f t="shared" si="44"/>
        <v>22.137981720102793</v>
      </c>
      <c r="AM27" s="29">
        <f t="shared" si="44"/>
        <v>17.490599051307221</v>
      </c>
      <c r="AN27" s="29">
        <f t="shared" si="44"/>
        <v>12.950239099208117</v>
      </c>
      <c r="AO27" s="29">
        <f t="shared" si="44"/>
        <v>8.527265491440799</v>
      </c>
      <c r="AP27" s="29">
        <f t="shared" si="44"/>
        <v>4.2099291321546071</v>
      </c>
    </row>
    <row r="28" spans="1:42" x14ac:dyDescent="0.75">
      <c r="AA28" t="s">
        <v>52</v>
      </c>
      <c r="AC28" s="30">
        <f>+AC27*AC26</f>
        <v>51.133767011259927</v>
      </c>
      <c r="AD28" s="30">
        <f t="shared" ref="AD28:AP28" si="45">+AD27*AD26</f>
        <v>6.0130262914095347</v>
      </c>
      <c r="AE28" s="30">
        <f t="shared" si="45"/>
        <v>0.67414153526288423</v>
      </c>
      <c r="AF28" s="30">
        <f t="shared" si="45"/>
        <v>7.165655580257306E-2</v>
      </c>
      <c r="AG28" s="30">
        <f t="shared" si="45"/>
        <v>7.5562088359448169E-3</v>
      </c>
      <c r="AH28" s="30">
        <f t="shared" si="45"/>
        <v>7.8859294497592744E-4</v>
      </c>
      <c r="AI28" s="30">
        <f t="shared" si="45"/>
        <v>8.1352294941938226E-5</v>
      </c>
      <c r="AJ28" s="30">
        <f t="shared" si="45"/>
        <v>8.2611474968987933E-6</v>
      </c>
      <c r="AK28" s="30">
        <f t="shared" si="45"/>
        <v>8.2285585604623492E-7</v>
      </c>
      <c r="AL28" s="30">
        <f t="shared" si="45"/>
        <v>7.9066286450034117E-8</v>
      </c>
      <c r="AM28" s="30">
        <f t="shared" si="45"/>
        <v>7.2959066453413126E-9</v>
      </c>
      <c r="AN28" s="30">
        <f t="shared" si="45"/>
        <v>6.3091904598849108E-10</v>
      </c>
      <c r="AO28" s="30">
        <f t="shared" si="45"/>
        <v>4.8520682697172148E-11</v>
      </c>
      <c r="AP28" s="30">
        <f t="shared" si="45"/>
        <v>2.7977774819234787E-12</v>
      </c>
    </row>
    <row r="29" spans="1:42" x14ac:dyDescent="0.75">
      <c r="AA29" t="s">
        <v>25</v>
      </c>
      <c r="AC29" s="30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38</v>
      </c>
      <c r="B2" s="21">
        <f>+FFant!Y11</f>
        <v>0.24130797886052366</v>
      </c>
      <c r="C2" s="22">
        <f>+B2+2%</f>
        <v>0.26130797886052365</v>
      </c>
      <c r="D2" s="22">
        <f t="shared" ref="D2:F2" si="5">+C2+2%</f>
        <v>0.28130797886052367</v>
      </c>
      <c r="E2" s="22">
        <f t="shared" si="5"/>
        <v>0.30130797886052368</v>
      </c>
      <c r="F2" s="22">
        <f t="shared" si="5"/>
        <v>0.3213079788605237</v>
      </c>
      <c r="H2" t="s">
        <v>45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1">
        <f>+(1-B2/2)</f>
        <v>0.87934601056973816</v>
      </c>
      <c r="C3" s="21">
        <f t="shared" ref="C3:F3" si="7">+(1-C2/2)</f>
        <v>0.86934601056973815</v>
      </c>
      <c r="D3" s="21">
        <f t="shared" si="7"/>
        <v>0.85934601056973814</v>
      </c>
      <c r="E3" s="21">
        <f t="shared" si="7"/>
        <v>0.84934601056973813</v>
      </c>
      <c r="F3" s="21">
        <f t="shared" si="7"/>
        <v>0.83934601056973812</v>
      </c>
      <c r="H3" t="str">
        <f t="shared" ref="H3:M3" si="8">+A2</f>
        <v>PD anual</v>
      </c>
      <c r="I3" s="22">
        <f t="shared" si="8"/>
        <v>0.24130797886052366</v>
      </c>
      <c r="J3" s="22">
        <f t="shared" si="8"/>
        <v>0.26130797886052365</v>
      </c>
      <c r="K3" s="22">
        <f t="shared" si="8"/>
        <v>0.28130797886052367</v>
      </c>
      <c r="L3" s="22">
        <f t="shared" si="8"/>
        <v>0.30130797886052368</v>
      </c>
      <c r="M3" s="22">
        <f t="shared" si="8"/>
        <v>0.3213079788605237</v>
      </c>
      <c r="N3" s="22">
        <f>+AVERAGE(I3:M3)</f>
        <v>0.28130797886052367</v>
      </c>
    </row>
    <row r="4" spans="1:19" x14ac:dyDescent="0.75">
      <c r="A4" s="11">
        <v>45482</v>
      </c>
      <c r="B4" s="21">
        <f>+B3*B$3</f>
        <v>0.77324940630491401</v>
      </c>
      <c r="C4" s="21">
        <f t="shared" ref="C4:F4" si="9">+C3*C$3</f>
        <v>0.75576248609351926</v>
      </c>
      <c r="D4" s="21">
        <f t="shared" si="9"/>
        <v>0.73847556588212449</v>
      </c>
      <c r="E4" s="21">
        <f t="shared" si="9"/>
        <v>0.72138864567072969</v>
      </c>
      <c r="F4" s="21">
        <f t="shared" si="9"/>
        <v>0.70450172545933498</v>
      </c>
      <c r="H4">
        <v>2024</v>
      </c>
      <c r="I4" s="21">
        <f>+(1-I3)</f>
        <v>0.75869202113947631</v>
      </c>
      <c r="J4" s="21">
        <f t="shared" ref="J4:M4" si="10">+(1-J3)</f>
        <v>0.7386920211394763</v>
      </c>
      <c r="K4" s="21">
        <f t="shared" si="10"/>
        <v>0.71869202113947628</v>
      </c>
      <c r="L4" s="21">
        <f t="shared" si="10"/>
        <v>0.69869202113947626</v>
      </c>
      <c r="M4" s="21">
        <f t="shared" si="10"/>
        <v>0.67869202113947624</v>
      </c>
      <c r="N4" s="22">
        <f t="shared" ref="N4:N26" si="11">+AVERAGE(I4:M4)</f>
        <v>0.71869202113947628</v>
      </c>
    </row>
    <row r="5" spans="1:19" x14ac:dyDescent="0.75">
      <c r="A5" s="11">
        <v>45666</v>
      </c>
      <c r="B5" s="21">
        <f t="shared" ref="B5:B16" si="12">+B4*B$3</f>
        <v>0.67995378060964462</v>
      </c>
      <c r="C5" s="21">
        <f t="shared" ref="C5:C16" si="13">+C4*C$3</f>
        <v>0.65701910222366822</v>
      </c>
      <c r="D5" s="21">
        <f t="shared" ref="D5:D16" si="14">+D4*D$3</f>
        <v>0.63460603144403349</v>
      </c>
      <c r="E5" s="21">
        <f t="shared" ref="E5:E16" si="15">+E4*E$3</f>
        <v>0.61270856827074061</v>
      </c>
      <c r="F5" s="21">
        <f t="shared" ref="F5:F16" si="16">+F4*F$3</f>
        <v>0.59132071270378972</v>
      </c>
      <c r="H5">
        <f>+H4+1</f>
        <v>2025</v>
      </c>
      <c r="I5" s="21">
        <f t="shared" ref="I5:M10" si="17">+I4*(1-I$3)</f>
        <v>0.57561358294070353</v>
      </c>
      <c r="J5" s="21">
        <f t="shared" si="17"/>
        <v>0.54566590209512444</v>
      </c>
      <c r="K5" s="21">
        <f t="shared" si="17"/>
        <v>0.51651822124954538</v>
      </c>
      <c r="L5" s="21">
        <f t="shared" si="17"/>
        <v>0.48817054040396635</v>
      </c>
      <c r="M5" s="21">
        <f t="shared" si="17"/>
        <v>0.46062285955838728</v>
      </c>
      <c r="N5" s="22">
        <f t="shared" si="11"/>
        <v>0.51731822124954541</v>
      </c>
    </row>
    <row r="6" spans="1:19" x14ac:dyDescent="0.75">
      <c r="A6" s="11">
        <v>45847</v>
      </c>
      <c r="B6" s="21">
        <f t="shared" si="12"/>
        <v>0.59791464435090202</v>
      </c>
      <c r="C6" s="21">
        <f t="shared" si="13"/>
        <v>0.57117693538625691</v>
      </c>
      <c r="D6" s="21">
        <f t="shared" si="14"/>
        <v>0.54534616140492398</v>
      </c>
      <c r="E6" s="21">
        <f t="shared" si="15"/>
        <v>0.52040157810264953</v>
      </c>
      <c r="F6" s="21">
        <f t="shared" si="16"/>
        <v>0.49632268117518019</v>
      </c>
      <c r="H6">
        <f t="shared" ref="H6:H26" si="18">+H5+1</f>
        <v>2026</v>
      </c>
      <c r="I6" s="21">
        <f t="shared" si="17"/>
        <v>0.43671343263661794</v>
      </c>
      <c r="J6" s="21">
        <f t="shared" si="17"/>
        <v>0.40307904808554307</v>
      </c>
      <c r="K6" s="21">
        <f t="shared" si="17"/>
        <v>0.37121752438520295</v>
      </c>
      <c r="L6" s="21">
        <f t="shared" si="17"/>
        <v>0.34108086153559758</v>
      </c>
      <c r="M6" s="21">
        <f t="shared" si="17"/>
        <v>0.31262105953672698</v>
      </c>
      <c r="N6" s="22">
        <f t="shared" si="11"/>
        <v>0.3729423852359377</v>
      </c>
    </row>
    <row r="7" spans="1:19" x14ac:dyDescent="0.75">
      <c r="A7" s="11">
        <v>46031</v>
      </c>
      <c r="B7" s="21">
        <f t="shared" si="12"/>
        <v>0.52577385717118952</v>
      </c>
      <c r="C7" s="21">
        <f t="shared" si="13"/>
        <v>0.49655039010749152</v>
      </c>
      <c r="D7" s="21">
        <f t="shared" si="14"/>
        <v>0.46864104818284191</v>
      </c>
      <c r="E7" s="21">
        <f t="shared" si="15"/>
        <v>0.4420010042556814</v>
      </c>
      <c r="F7" s="21">
        <f t="shared" si="16"/>
        <v>0.41658646239966357</v>
      </c>
      <c r="H7">
        <f t="shared" si="18"/>
        <v>2027</v>
      </c>
      <c r="I7" s="21">
        <f t="shared" si="17"/>
        <v>0.33133099686583423</v>
      </c>
      <c r="J7" s="21">
        <f t="shared" si="17"/>
        <v>0.29775127670928597</v>
      </c>
      <c r="K7" s="21">
        <f t="shared" si="17"/>
        <v>0.2667910728827943</v>
      </c>
      <c r="L7" s="21">
        <f t="shared" si="17"/>
        <v>0.23831047651830051</v>
      </c>
      <c r="M7" s="21">
        <f t="shared" si="17"/>
        <v>0.21217341874774576</v>
      </c>
      <c r="N7" s="22">
        <f t="shared" si="11"/>
        <v>0.26927144834479211</v>
      </c>
    </row>
    <row r="8" spans="1:19" x14ac:dyDescent="0.75">
      <c r="A8" s="11">
        <v>46212</v>
      </c>
      <c r="B8" s="21">
        <f t="shared" si="12"/>
        <v>0.46233714376534879</v>
      </c>
      <c r="C8" s="21">
        <f t="shared" si="13"/>
        <v>0.4316741006867949</v>
      </c>
      <c r="D8" s="21">
        <f t="shared" si="14"/>
        <v>0.40272481514514563</v>
      </c>
      <c r="E8" s="21">
        <f t="shared" si="15"/>
        <v>0.37541178963238087</v>
      </c>
      <c r="F8" s="21">
        <f t="shared" si="16"/>
        <v>0.34966018527251785</v>
      </c>
      <c r="H8">
        <f t="shared" si="18"/>
        <v>2028</v>
      </c>
      <c r="I8" s="21">
        <f t="shared" si="17"/>
        <v>0.25137818367829728</v>
      </c>
      <c r="J8" s="21">
        <f t="shared" si="17"/>
        <v>0.21994649238924194</v>
      </c>
      <c r="K8" s="21">
        <f t="shared" si="17"/>
        <v>0.19174061539210477</v>
      </c>
      <c r="L8" s="21">
        <f t="shared" si="17"/>
        <v>0.16650562849728309</v>
      </c>
      <c r="M8" s="21">
        <f t="shared" si="17"/>
        <v>0.14400040640198</v>
      </c>
      <c r="N8" s="22">
        <f t="shared" si="11"/>
        <v>0.19471426527178143</v>
      </c>
    </row>
    <row r="9" spans="1:19" x14ac:dyDescent="0.75">
      <c r="A9" s="11">
        <v>46396</v>
      </c>
      <c r="B9" s="21">
        <f t="shared" si="12"/>
        <v>0.40655432290826693</v>
      </c>
      <c r="C9" s="21">
        <f t="shared" si="13"/>
        <v>0.37527415729834462</v>
      </c>
      <c r="D9" s="21">
        <f t="shared" si="14"/>
        <v>0.34607996325241613</v>
      </c>
      <c r="E9" s="21">
        <f t="shared" si="15"/>
        <v>0.31885450584510849</v>
      </c>
      <c r="F9" s="21">
        <f t="shared" si="16"/>
        <v>0.29348588156356337</v>
      </c>
      <c r="H9">
        <f t="shared" si="18"/>
        <v>2029</v>
      </c>
      <c r="I9" s="21">
        <f t="shared" si="17"/>
        <v>0.19071862224525787</v>
      </c>
      <c r="J9" s="21">
        <f t="shared" si="17"/>
        <v>0.16247271900554758</v>
      </c>
      <c r="K9" s="21">
        <f t="shared" si="17"/>
        <v>0.13780245041067876</v>
      </c>
      <c r="L9" s="21">
        <f t="shared" si="17"/>
        <v>0.11633615410586549</v>
      </c>
      <c r="M9" s="21">
        <f t="shared" si="17"/>
        <v>9.7731926865865779E-2</v>
      </c>
      <c r="N9" s="22">
        <f t="shared" si="11"/>
        <v>0.14101237452664309</v>
      </c>
    </row>
    <row r="10" spans="1:19" x14ac:dyDescent="0.75">
      <c r="A10" s="11">
        <v>46577</v>
      </c>
      <c r="B10" s="21">
        <f t="shared" si="12"/>
        <v>0.35750192192926561</v>
      </c>
      <c r="C10" s="21">
        <f t="shared" si="13"/>
        <v>0.32624309151723629</v>
      </c>
      <c r="D10" s="21">
        <f t="shared" si="14"/>
        <v>0.29740243575908537</v>
      </c>
      <c r="E10" s="21">
        <f t="shared" si="15"/>
        <v>0.27081780249172815</v>
      </c>
      <c r="F10" s="21">
        <f t="shared" si="16"/>
        <v>0.24633620384891958</v>
      </c>
      <c r="H10">
        <f t="shared" si="18"/>
        <v>2030</v>
      </c>
      <c r="I10" s="21">
        <f t="shared" si="17"/>
        <v>0.144696696980191</v>
      </c>
      <c r="J10" s="21">
        <f t="shared" si="17"/>
        <v>0.12001730118223414</v>
      </c>
      <c r="K10" s="21">
        <f t="shared" si="17"/>
        <v>9.9037521603623169E-2</v>
      </c>
      <c r="L10" s="21">
        <f t="shared" si="17"/>
        <v>8.1283142643820736E-2</v>
      </c>
      <c r="M10" s="21">
        <f t="shared" si="17"/>
        <v>6.6329878974449918E-2</v>
      </c>
      <c r="N10" s="22">
        <f t="shared" si="11"/>
        <v>0.10227290827686379</v>
      </c>
      <c r="O10" s="21"/>
      <c r="P10" s="21"/>
      <c r="Q10" s="21"/>
      <c r="R10" s="21"/>
      <c r="S10" s="21"/>
    </row>
    <row r="11" spans="1:19" x14ac:dyDescent="0.75">
      <c r="A11" s="11">
        <v>46761</v>
      </c>
      <c r="B11" s="21">
        <f t="shared" si="12"/>
        <v>0.31436788881951372</v>
      </c>
      <c r="C11" s="21">
        <f t="shared" si="13"/>
        <v>0.28361813008644737</v>
      </c>
      <c r="D11" s="21">
        <f t="shared" si="14"/>
        <v>0.25557159670329282</v>
      </c>
      <c r="E11" s="21">
        <f t="shared" si="15"/>
        <v>0.23001802013761261</v>
      </c>
      <c r="F11" s="21">
        <f t="shared" si="16"/>
        <v>0.20676130995948441</v>
      </c>
      <c r="H11">
        <f t="shared" si="18"/>
        <v>2031</v>
      </c>
      <c r="I11" s="21"/>
      <c r="J11" s="21">
        <f t="shared" ref="J11:M15" si="19">+J10*(1-J$3)</f>
        <v>8.8655822782009799E-2</v>
      </c>
      <c r="K11" s="21">
        <f t="shared" si="19"/>
        <v>7.1177476569952478E-2</v>
      </c>
      <c r="L11" s="21">
        <f t="shared" si="19"/>
        <v>5.6791883218379462E-2</v>
      </c>
      <c r="M11" s="21">
        <f t="shared" si="19"/>
        <v>4.5017559623106267E-2</v>
      </c>
      <c r="N11" s="22">
        <f t="shared" si="11"/>
        <v>6.5410685548362005E-2</v>
      </c>
      <c r="O11" s="21"/>
      <c r="P11" s="21"/>
      <c r="Q11" s="21"/>
      <c r="R11" s="21"/>
      <c r="S11" s="21"/>
    </row>
    <row r="12" spans="1:19" x14ac:dyDescent="0.75">
      <c r="A12" s="11">
        <v>46943</v>
      </c>
      <c r="B12" s="21">
        <f t="shared" si="12"/>
        <v>0.27643814888467039</v>
      </c>
      <c r="C12" s="21">
        <f t="shared" si="13"/>
        <v>0.24656228991590204</v>
      </c>
      <c r="D12" s="21">
        <f t="shared" si="14"/>
        <v>0.21962443204191273</v>
      </c>
      <c r="E12" s="21">
        <f t="shared" si="15"/>
        <v>0.19536488776303096</v>
      </c>
      <c r="F12" s="21">
        <f t="shared" si="16"/>
        <v>0.17354428065466632</v>
      </c>
      <c r="H12">
        <f t="shared" si="18"/>
        <v>2032</v>
      </c>
      <c r="I12" s="21"/>
      <c r="J12" s="21">
        <f t="shared" si="19"/>
        <v>6.5489348916626042E-2</v>
      </c>
      <c r="K12" s="21">
        <f t="shared" si="19"/>
        <v>5.1154684495666861E-2</v>
      </c>
      <c r="L12" s="21">
        <f t="shared" si="19"/>
        <v>3.9680035670166647E-2</v>
      </c>
      <c r="M12" s="21">
        <f t="shared" si="19"/>
        <v>3.0553058527372872E-2</v>
      </c>
      <c r="N12" s="22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1">
        <f t="shared" si="12"/>
        <v>0.24308478339101822</v>
      </c>
      <c r="C13" s="21">
        <f t="shared" si="13"/>
        <v>0.21434794309532862</v>
      </c>
      <c r="D13" s="21">
        <f t="shared" si="14"/>
        <v>0.18873337949886226</v>
      </c>
      <c r="E13" s="21">
        <f t="shared" si="15"/>
        <v>0.165932388026935</v>
      </c>
      <c r="F13" s="21">
        <f t="shared" si="16"/>
        <v>0.14566369962468914</v>
      </c>
      <c r="H13">
        <f t="shared" si="18"/>
        <v>2033</v>
      </c>
      <c r="I13" s="21"/>
      <c r="J13" s="21">
        <f t="shared" si="19"/>
        <v>4.8376459514330866E-2</v>
      </c>
      <c r="K13" s="21">
        <f t="shared" si="19"/>
        <v>3.6764463590943049E-2</v>
      </c>
      <c r="L13" s="21">
        <f t="shared" si="19"/>
        <v>2.7724124321275245E-2</v>
      </c>
      <c r="M13" s="21">
        <f t="shared" si="19"/>
        <v>2.0736117043935406E-2</v>
      </c>
      <c r="N13" s="22">
        <f t="shared" si="11"/>
        <v>3.3400291117621141E-2</v>
      </c>
    </row>
    <row r="14" spans="1:19" x14ac:dyDescent="0.75">
      <c r="A14" s="11">
        <v>47308</v>
      </c>
      <c r="B14" s="21">
        <f t="shared" si="12"/>
        <v>0.21375563450510082</v>
      </c>
      <c r="C14" s="21">
        <f t="shared" si="13"/>
        <v>0.18634252920375319</v>
      </c>
      <c r="D14" s="21">
        <f t="shared" si="14"/>
        <v>0.16218727673369168</v>
      </c>
      <c r="E14" s="21">
        <f t="shared" si="15"/>
        <v>0.14093401179498702</v>
      </c>
      <c r="F14" s="21">
        <f t="shared" si="16"/>
        <v>0.12226224516481149</v>
      </c>
      <c r="H14">
        <f t="shared" si="18"/>
        <v>2034</v>
      </c>
      <c r="I14" s="21"/>
      <c r="J14" s="21">
        <f t="shared" si="19"/>
        <v>3.5735304654213117E-2</v>
      </c>
      <c r="K14" s="21">
        <f t="shared" si="19"/>
        <v>2.6422326644283546E-2</v>
      </c>
      <c r="L14" s="21">
        <f t="shared" si="19"/>
        <v>1.9370624456353912E-2</v>
      </c>
      <c r="M14" s="21">
        <f t="shared" si="19"/>
        <v>1.4073437187133261E-2</v>
      </c>
      <c r="N14" s="22">
        <f t="shared" si="11"/>
        <v>2.390042323549596E-2</v>
      </c>
    </row>
    <row r="15" spans="1:19" x14ac:dyDescent="0.75">
      <c r="A15" s="11">
        <v>47492</v>
      </c>
      <c r="B15" s="21">
        <f t="shared" si="12"/>
        <v>0.18796516443886346</v>
      </c>
      <c r="C15" s="21">
        <f t="shared" si="13"/>
        <v>0.16199613436275775</v>
      </c>
      <c r="D15" s="21">
        <f t="shared" si="14"/>
        <v>0.13937498922626806</v>
      </c>
      <c r="E15" s="21">
        <f t="shared" si="15"/>
        <v>0.11970174067166064</v>
      </c>
      <c r="F15" s="21">
        <f t="shared" si="16"/>
        <v>0.10262032772238378</v>
      </c>
      <c r="H15">
        <f t="shared" si="18"/>
        <v>2035</v>
      </c>
      <c r="I15" s="21"/>
      <c r="J15" s="21">
        <f t="shared" si="19"/>
        <v>2.639738442105562E-2</v>
      </c>
      <c r="K15" s="21">
        <f t="shared" si="19"/>
        <v>1.8989515339187579E-2</v>
      </c>
      <c r="L15" s="21">
        <f t="shared" si="19"/>
        <v>1.3534100752143684E-2</v>
      </c>
      <c r="M15" s="21">
        <f t="shared" si="19"/>
        <v>9.5515295289149392E-3</v>
      </c>
      <c r="N15" s="22">
        <f t="shared" si="11"/>
        <v>1.7118132510325457E-2</v>
      </c>
    </row>
    <row r="16" spans="1:19" x14ac:dyDescent="0.75">
      <c r="A16" s="11">
        <v>47673</v>
      </c>
      <c r="B16" s="21">
        <f t="shared" si="12"/>
        <v>0.16528641747539941</v>
      </c>
      <c r="C16" s="21">
        <f t="shared" si="13"/>
        <v>0.14083069313598273</v>
      </c>
      <c r="D16" s="21">
        <f t="shared" si="14"/>
        <v>0.11977134096479369</v>
      </c>
      <c r="E16" s="21">
        <f t="shared" si="15"/>
        <v>0.10166819589772834</v>
      </c>
      <c r="F16" s="21">
        <f t="shared" si="16"/>
        <v>8.613396267714192E-2</v>
      </c>
      <c r="H16">
        <f t="shared" si="18"/>
        <v>2036</v>
      </c>
      <c r="I16" s="21"/>
      <c r="J16" s="21"/>
      <c r="K16" s="21">
        <f t="shared" ref="K16:M18" si="20">+K15*(1-K$3)</f>
        <v>1.3647613159579809E-2</v>
      </c>
      <c r="L16" s="21">
        <f t="shared" si="20"/>
        <v>9.4561682088205763E-3</v>
      </c>
      <c r="M16" s="21">
        <f t="shared" si="20"/>
        <v>6.4825468809526698E-3</v>
      </c>
      <c r="N16" s="22">
        <f t="shared" si="11"/>
        <v>9.8621094164510186E-3</v>
      </c>
    </row>
    <row r="17" spans="1:14" x14ac:dyDescent="0.75">
      <c r="A17" s="11">
        <v>47857</v>
      </c>
      <c r="B17" s="21"/>
      <c r="C17" s="21">
        <f t="shared" ref="C17:C26" si="21">+C16*C$3</f>
        <v>0.12243060124353759</v>
      </c>
      <c r="D17" s="21">
        <f t="shared" ref="D17:D26" si="22">+D16*D$3</f>
        <v>0.10292502403868331</v>
      </c>
      <c r="E17" s="21">
        <f t="shared" ref="E17:E26" si="23">+E16*E$3</f>
        <v>8.6351476587558179E-2</v>
      </c>
      <c r="F17" s="21">
        <f t="shared" ref="F17:F26" si="24">+F16*F$3</f>
        <v>7.2296197947621793E-2</v>
      </c>
      <c r="H17">
        <f t="shared" si="18"/>
        <v>2037</v>
      </c>
      <c r="I17" s="21"/>
      <c r="J17" s="21"/>
      <c r="K17" s="21">
        <f t="shared" si="20"/>
        <v>9.8084306853881264E-3</v>
      </c>
      <c r="L17" s="21">
        <f t="shared" si="20"/>
        <v>6.6069492780557095E-3</v>
      </c>
      <c r="M17" s="21">
        <f t="shared" si="20"/>
        <v>4.3996528447651749E-3</v>
      </c>
      <c r="N17" s="22">
        <f t="shared" si="11"/>
        <v>6.9383442694030033E-3</v>
      </c>
    </row>
    <row r="18" spans="1:14" x14ac:dyDescent="0.75">
      <c r="A18" s="11">
        <v>48038</v>
      </c>
      <c r="B18" s="21"/>
      <c r="C18" s="21">
        <f t="shared" si="21"/>
        <v>0.10643455476272383</v>
      </c>
      <c r="D18" s="21">
        <f t="shared" si="22"/>
        <v>8.8448208795436897E-2</v>
      </c>
      <c r="E18" s="21">
        <f t="shared" si="23"/>
        <v>7.3342282146448681E-2</v>
      </c>
      <c r="F18" s="21">
        <f t="shared" si="24"/>
        <v>6.0681525326696441E-2</v>
      </c>
      <c r="H18">
        <f t="shared" si="18"/>
        <v>2038</v>
      </c>
      <c r="I18" s="21"/>
      <c r="J18" s="21"/>
      <c r="K18" s="21">
        <f t="shared" si="20"/>
        <v>7.049240873488051E-3</v>
      </c>
      <c r="L18" s="21">
        <f t="shared" si="20"/>
        <v>4.616222744650747E-3</v>
      </c>
      <c r="M18" s="21">
        <f t="shared" si="20"/>
        <v>2.9860092815257228E-3</v>
      </c>
      <c r="N18" s="22">
        <f t="shared" si="11"/>
        <v>4.8838242998881735E-3</v>
      </c>
    </row>
    <row r="19" spans="1:14" x14ac:dyDescent="0.75">
      <c r="A19" s="11">
        <v>48222</v>
      </c>
      <c r="B19" s="21"/>
      <c r="C19" s="21">
        <f t="shared" si="21"/>
        <v>9.2528455569740278E-2</v>
      </c>
      <c r="D19" s="21">
        <f t="shared" si="22"/>
        <v>7.6007615370397921E-2</v>
      </c>
      <c r="E19" s="21">
        <f t="shared" si="23"/>
        <v>6.2292974747166316E-2</v>
      </c>
      <c r="F19" s="21">
        <f t="shared" si="24"/>
        <v>5.0932796198249183E-2</v>
      </c>
      <c r="H19">
        <f t="shared" si="18"/>
        <v>2039</v>
      </c>
      <c r="I19" s="21"/>
      <c r="J19" s="21"/>
      <c r="K19" s="21"/>
      <c r="L19" s="21">
        <f t="shared" ref="L19:M21" si="25">+L18*(1-L$3)</f>
        <v>3.2253179994900507E-3</v>
      </c>
      <c r="M19" s="21">
        <f t="shared" si="25"/>
        <v>2.0265806744199284E-3</v>
      </c>
      <c r="N19" s="22">
        <f t="shared" si="11"/>
        <v>2.6259493369549898E-3</v>
      </c>
    </row>
    <row r="20" spans="1:14" x14ac:dyDescent="0.75">
      <c r="A20" s="11">
        <v>48404</v>
      </c>
      <c r="B20" s="21"/>
      <c r="C20" s="21">
        <f t="shared" si="21"/>
        <v>8.0439243713732983E-2</v>
      </c>
      <c r="D20" s="21">
        <f t="shared" si="22"/>
        <v>6.5316841041470564E-2</v>
      </c>
      <c r="E20" s="21">
        <f t="shared" si="23"/>
        <v>5.2908289588027152E-2</v>
      </c>
      <c r="F20" s="21">
        <f t="shared" si="24"/>
        <v>4.2750239296161979E-2</v>
      </c>
      <c r="H20">
        <f t="shared" si="18"/>
        <v>2040</v>
      </c>
      <c r="I20" s="21"/>
      <c r="J20" s="21"/>
      <c r="K20" s="21"/>
      <c r="L20" s="21">
        <f t="shared" si="25"/>
        <v>2.2535039518812357E-3</v>
      </c>
      <c r="M20" s="21">
        <f t="shared" si="25"/>
        <v>1.3754241339242641E-3</v>
      </c>
      <c r="N20" s="22">
        <f t="shared" si="11"/>
        <v>1.8144640429027499E-3</v>
      </c>
    </row>
    <row r="21" spans="1:14" x14ac:dyDescent="0.75">
      <c r="A21" s="11">
        <v>48588</v>
      </c>
      <c r="B21" s="21"/>
      <c r="C21" s="21">
        <f t="shared" si="21"/>
        <v>6.9929535615780664E-2</v>
      </c>
      <c r="D21" s="21">
        <f t="shared" si="22"/>
        <v>5.6129766772005471E-2</v>
      </c>
      <c r="E21" s="21">
        <f t="shared" si="23"/>
        <v>4.4937444687659277E-2</v>
      </c>
      <c r="F21" s="21">
        <f t="shared" si="24"/>
        <v>3.5882242804135205E-2</v>
      </c>
      <c r="H21">
        <f t="shared" si="18"/>
        <v>2041</v>
      </c>
      <c r="I21" s="21"/>
      <c r="J21" s="21"/>
      <c r="K21" s="21"/>
      <c r="L21" s="21">
        <f t="shared" si="25"/>
        <v>1.5745052307856978E-3</v>
      </c>
      <c r="M21" s="21">
        <f t="shared" si="25"/>
        <v>9.334893853770725E-4</v>
      </c>
      <c r="N21" s="22">
        <f t="shared" si="11"/>
        <v>1.2539973080813852E-3</v>
      </c>
    </row>
    <row r="22" spans="1:14" x14ac:dyDescent="0.75">
      <c r="A22" s="11">
        <v>48769</v>
      </c>
      <c r="B22" s="21"/>
      <c r="C22" s="21">
        <f t="shared" si="21"/>
        <v>6.0792962808573339E-2</v>
      </c>
      <c r="D22" s="21">
        <f t="shared" si="22"/>
        <v>4.8234891149732749E-2</v>
      </c>
      <c r="E22" s="21">
        <f t="shared" si="23"/>
        <v>3.8167439370661679E-2</v>
      </c>
      <c r="F22" s="21">
        <f t="shared" si="24"/>
        <v>3.0117617347945578E-2</v>
      </c>
      <c r="H22">
        <f t="shared" si="18"/>
        <v>2042</v>
      </c>
      <c r="I22" s="21"/>
      <c r="J22" s="21"/>
      <c r="K22" s="21"/>
      <c r="L22" s="21"/>
      <c r="M22" s="21">
        <f>+M21*(1-M$3)</f>
        <v>6.3355179767381274E-4</v>
      </c>
      <c r="N22" s="22">
        <f t="shared" si="11"/>
        <v>6.3355179767381274E-4</v>
      </c>
    </row>
    <row r="23" spans="1:14" x14ac:dyDescent="0.75">
      <c r="A23" s="11">
        <v>48953</v>
      </c>
      <c r="B23" s="21"/>
      <c r="C23" s="21">
        <f t="shared" si="21"/>
        <v>5.2850119688347699E-2</v>
      </c>
      <c r="D23" s="21">
        <f t="shared" si="22"/>
        <v>4.1450461279788409E-2</v>
      </c>
      <c r="E23" s="21">
        <f t="shared" si="23"/>
        <v>3.2417362363133854E-2</v>
      </c>
      <c r="F23" s="21">
        <f t="shared" si="24"/>
        <v>2.5279101968864057E-2</v>
      </c>
      <c r="H23">
        <f t="shared" si="18"/>
        <v>2043</v>
      </c>
      <c r="I23" s="21"/>
      <c r="J23" s="21"/>
      <c r="K23" s="21"/>
      <c r="L23" s="21"/>
      <c r="M23" s="21">
        <f>+M22*(1-M$3)</f>
        <v>4.299865500597885E-4</v>
      </c>
      <c r="N23" s="22">
        <f t="shared" si="11"/>
        <v>4.299865500597885E-4</v>
      </c>
    </row>
    <row r="24" spans="1:14" x14ac:dyDescent="0.75">
      <c r="A24" s="11">
        <v>49134</v>
      </c>
      <c r="B24" s="21"/>
      <c r="C24" s="21">
        <f t="shared" si="21"/>
        <v>4.5945040709198248E-2</v>
      </c>
      <c r="D24" s="21">
        <f t="shared" si="22"/>
        <v>3.5620288537061569E-2</v>
      </c>
      <c r="E24" s="21">
        <f t="shared" si="23"/>
        <v>2.7533557396321316E-2</v>
      </c>
      <c r="F24" s="21">
        <f t="shared" si="24"/>
        <v>2.1217913388351658E-2</v>
      </c>
      <c r="H24">
        <f t="shared" si="18"/>
        <v>2044</v>
      </c>
      <c r="I24" s="21"/>
      <c r="J24" s="21"/>
      <c r="K24" s="21"/>
      <c r="L24" s="21"/>
      <c r="M24" s="21">
        <f>+M23*(1-M$3)</f>
        <v>2.9182844072286846E-4</v>
      </c>
      <c r="N24" s="22">
        <f t="shared" si="11"/>
        <v>2.9182844072286846E-4</v>
      </c>
    </row>
    <row r="25" spans="1:14" x14ac:dyDescent="0.75">
      <c r="A25" s="11">
        <v>49318</v>
      </c>
      <c r="B25" s="21"/>
      <c r="C25" s="21">
        <f t="shared" si="21"/>
        <v>3.9942137846005712E-2</v>
      </c>
      <c r="D25" s="21">
        <f t="shared" si="22"/>
        <v>3.0610152849666832E-2</v>
      </c>
      <c r="E25" s="21">
        <f t="shared" si="23"/>
        <v>2.3385517131358415E-2</v>
      </c>
      <c r="F25" s="21">
        <f t="shared" si="24"/>
        <v>1.7809170955127199E-2</v>
      </c>
      <c r="H25">
        <f t="shared" si="18"/>
        <v>2045</v>
      </c>
      <c r="I25" s="21"/>
      <c r="J25" s="21"/>
      <c r="K25" s="21"/>
      <c r="L25" s="21"/>
      <c r="M25" s="21">
        <f>+M24*(1-M$3)</f>
        <v>1.9806163426018544E-4</v>
      </c>
      <c r="N25" s="22">
        <f t="shared" si="11"/>
        <v>1.9806163426018544E-4</v>
      </c>
    </row>
    <row r="26" spans="1:14" x14ac:dyDescent="0.75">
      <c r="A26" s="11">
        <v>49499</v>
      </c>
      <c r="B26" s="21"/>
      <c r="C26" s="21">
        <f t="shared" si="21"/>
        <v>3.4723538190051619E-2</v>
      </c>
      <c r="D26" s="21">
        <f t="shared" si="22"/>
        <v>2.6304712734291094E-2</v>
      </c>
      <c r="E26" s="21">
        <f t="shared" si="23"/>
        <v>1.9862395680629537E-2</v>
      </c>
      <c r="F26" s="21">
        <f t="shared" si="24"/>
        <v>1.4948056592740467E-2</v>
      </c>
      <c r="H26">
        <f t="shared" si="18"/>
        <v>2046</v>
      </c>
      <c r="I26" s="21"/>
      <c r="J26" s="21"/>
      <c r="K26" s="21"/>
      <c r="L26" s="21"/>
      <c r="M26" s="21">
        <f>+M25*(1-M$3)</f>
        <v>1.34422850866233E-4</v>
      </c>
      <c r="N26" s="22">
        <f t="shared" si="11"/>
        <v>1.34422850866233E-4</v>
      </c>
    </row>
    <row r="27" spans="1:14" x14ac:dyDescent="0.75">
      <c r="A27" s="11">
        <v>49683</v>
      </c>
      <c r="B27" s="21"/>
      <c r="C27" s="22"/>
      <c r="D27" s="21">
        <f t="shared" ref="D27:D31" si="26">+D26*D$3</f>
        <v>2.260484994739604E-2</v>
      </c>
      <c r="E27" s="21">
        <f t="shared" ref="E27:E31" si="27">+E26*E$3</f>
        <v>1.6870046531700295E-2</v>
      </c>
      <c r="F27" s="21">
        <f t="shared" ref="F27:F31" si="28">+F26*F$3</f>
        <v>1.2546591666887383E-2</v>
      </c>
    </row>
    <row r="28" spans="1:14" x14ac:dyDescent="0.75">
      <c r="A28" s="11">
        <v>49865</v>
      </c>
      <c r="B28" s="21"/>
      <c r="C28" s="22"/>
      <c r="D28" s="21">
        <f t="shared" si="26"/>
        <v>1.9425387621822342E-2</v>
      </c>
      <c r="E28" s="21">
        <f t="shared" si="27"/>
        <v>1.4328506719825492E-2</v>
      </c>
      <c r="F28" s="21">
        <f t="shared" si="28"/>
        <v>1.0530931661849445E-2</v>
      </c>
    </row>
    <row r="29" spans="1:14" x14ac:dyDescent="0.75">
      <c r="A29" s="11">
        <v>50049</v>
      </c>
      <c r="B29" s="21"/>
      <c r="C29" s="22"/>
      <c r="D29" s="21">
        <f t="shared" si="26"/>
        <v>1.6693129356583802E-2</v>
      </c>
      <c r="E29" s="21">
        <f t="shared" si="27"/>
        <v>1.2169860019905466E-2</v>
      </c>
      <c r="F29" s="21">
        <f t="shared" si="28"/>
        <v>8.8390954779558745E-3</v>
      </c>
    </row>
    <row r="30" spans="1:14" x14ac:dyDescent="0.75">
      <c r="A30" s="11">
        <v>50230</v>
      </c>
      <c r="B30" s="21"/>
      <c r="C30" s="22"/>
      <c r="D30" s="21">
        <f t="shared" si="26"/>
        <v>1.434517411650487E-2</v>
      </c>
      <c r="E30" s="21">
        <f t="shared" si="27"/>
        <v>1.0336422057098862E-2</v>
      </c>
      <c r="F30" s="21">
        <f t="shared" si="28"/>
        <v>7.4190595264672756E-3</v>
      </c>
    </row>
    <row r="31" spans="1:14" x14ac:dyDescent="0.75">
      <c r="A31" s="11">
        <v>50414</v>
      </c>
      <c r="B31" s="21"/>
      <c r="C31" s="22"/>
      <c r="D31" s="21">
        <f t="shared" si="26"/>
        <v>1.2327468147946729E-2</v>
      </c>
      <c r="E31" s="21">
        <f t="shared" si="27"/>
        <v>8.7791988377619642E-3</v>
      </c>
      <c r="F31" s="21">
        <f t="shared" si="28"/>
        <v>6.2271580157197181E-3</v>
      </c>
    </row>
    <row r="32" spans="1:14" x14ac:dyDescent="0.75">
      <c r="A32" s="11">
        <v>50595</v>
      </c>
      <c r="B32" s="21"/>
      <c r="C32" s="22"/>
      <c r="D32" s="22"/>
      <c r="E32" s="21">
        <f t="shared" ref="E32:E38" si="29">+E31*E$3</f>
        <v>7.4565775088516056E-3</v>
      </c>
      <c r="F32" s="21">
        <f t="shared" ref="F32:F48" si="30">+F31*F$3</f>
        <v>5.2267402376817117E-3</v>
      </c>
    </row>
    <row r="33" spans="1:6" x14ac:dyDescent="0.75">
      <c r="A33" s="11">
        <v>50779</v>
      </c>
      <c r="B33" s="21"/>
      <c r="C33" s="22"/>
      <c r="D33" s="22"/>
      <c r="E33" s="21">
        <f t="shared" si="29"/>
        <v>6.3332143596471473E-3</v>
      </c>
      <c r="F33" s="21">
        <f t="shared" si="30"/>
        <v>4.3870435667824692E-3</v>
      </c>
    </row>
    <row r="34" spans="1:6" x14ac:dyDescent="0.75">
      <c r="A34" s="11">
        <v>50960</v>
      </c>
      <c r="B34" s="21"/>
      <c r="C34" s="22"/>
      <c r="D34" s="22"/>
      <c r="E34" s="21">
        <f t="shared" si="29"/>
        <v>5.3790903504492829E-3</v>
      </c>
      <c r="F34" s="21">
        <f t="shared" si="30"/>
        <v>3.6822475159745001E-3</v>
      </c>
    </row>
    <row r="35" spans="1:6" x14ac:dyDescent="0.75">
      <c r="A35" s="11">
        <v>51144</v>
      </c>
      <c r="B35" s="21"/>
      <c r="C35" s="22"/>
      <c r="D35" s="22"/>
      <c r="E35" s="21">
        <f t="shared" si="29"/>
        <v>4.5687089296482727E-3</v>
      </c>
      <c r="F35" s="21">
        <f t="shared" si="30"/>
        <v>3.0906797624635249E-3</v>
      </c>
    </row>
    <row r="36" spans="1:6" x14ac:dyDescent="0.75">
      <c r="A36" s="11">
        <v>51326</v>
      </c>
      <c r="B36" s="21"/>
      <c r="C36" s="22"/>
      <c r="D36" s="22"/>
      <c r="E36" s="21">
        <f t="shared" si="29"/>
        <v>3.8804147028510989E-3</v>
      </c>
      <c r="F36" s="21">
        <f t="shared" si="30"/>
        <v>2.5941497285723856E-3</v>
      </c>
    </row>
    <row r="37" spans="1:6" x14ac:dyDescent="0.75">
      <c r="A37" s="11">
        <v>51510</v>
      </c>
      <c r="B37" s="21"/>
      <c r="C37" s="22"/>
      <c r="D37" s="22"/>
      <c r="E37" s="21">
        <f t="shared" si="29"/>
        <v>3.2958147472227366E-3</v>
      </c>
      <c r="F37" s="21">
        <f t="shared" si="30"/>
        <v>2.177389225497801E-3</v>
      </c>
    </row>
    <row r="38" spans="1:6" x14ac:dyDescent="0.75">
      <c r="A38" s="11">
        <v>51691</v>
      </c>
      <c r="B38" s="21"/>
      <c r="C38" s="22"/>
      <c r="D38" s="22"/>
      <c r="E38" s="21">
        <f t="shared" si="29"/>
        <v>2.7992871071305411E-3</v>
      </c>
      <c r="F38" s="21">
        <f t="shared" si="30"/>
        <v>1.8275829598791112E-3</v>
      </c>
    </row>
    <row r="39" spans="1:6" x14ac:dyDescent="0.75">
      <c r="A39" s="11">
        <v>51875</v>
      </c>
      <c r="B39" s="21"/>
      <c r="C39" s="22"/>
      <c r="D39" s="22"/>
      <c r="E39" s="22"/>
      <c r="F39" s="21">
        <f t="shared" si="30"/>
        <v>1.5339744663597657E-3</v>
      </c>
    </row>
    <row r="40" spans="1:6" x14ac:dyDescent="0.75">
      <c r="A40" s="11">
        <v>52056</v>
      </c>
      <c r="B40" s="21"/>
      <c r="C40" s="22"/>
      <c r="D40" s="22"/>
      <c r="E40" s="22"/>
      <c r="F40" s="21">
        <f t="shared" si="30"/>
        <v>1.2875353486549123E-3</v>
      </c>
    </row>
    <row r="41" spans="1:6" x14ac:dyDescent="0.75">
      <c r="A41" s="11">
        <v>52240</v>
      </c>
      <c r="B41" s="21"/>
      <c r="C41" s="22"/>
      <c r="D41" s="22"/>
      <c r="E41" s="22"/>
      <c r="F41" s="21">
        <f t="shared" si="30"/>
        <v>1.0806876583610175E-3</v>
      </c>
    </row>
    <row r="42" spans="1:6" x14ac:dyDescent="0.75">
      <c r="A42" s="11">
        <v>52421</v>
      </c>
      <c r="B42" s="21"/>
      <c r="C42" s="22"/>
      <c r="D42" s="22"/>
      <c r="E42" s="22"/>
      <c r="F42" s="21">
        <f t="shared" si="30"/>
        <v>9.0707087471727209E-4</v>
      </c>
    </row>
    <row r="43" spans="1:6" x14ac:dyDescent="0.75">
      <c r="A43" s="11">
        <v>52605</v>
      </c>
      <c r="B43" s="21"/>
      <c r="C43" s="22"/>
      <c r="D43" s="22"/>
      <c r="E43" s="22"/>
      <c r="F43" s="21">
        <f t="shared" si="30"/>
        <v>7.6134631999794501E-4</v>
      </c>
    </row>
    <row r="44" spans="1:6" x14ac:dyDescent="0.75">
      <c r="A44" s="11">
        <v>52787</v>
      </c>
      <c r="B44" s="21"/>
      <c r="C44" s="22"/>
      <c r="D44" s="22"/>
      <c r="E44" s="22"/>
      <c r="F44" s="21">
        <f t="shared" si="30"/>
        <v>6.3903299635222641E-4</v>
      </c>
    </row>
    <row r="45" spans="1:6" x14ac:dyDescent="0.75">
      <c r="A45" s="11">
        <v>52971</v>
      </c>
      <c r="B45" s="21"/>
      <c r="C45" s="22"/>
      <c r="D45" s="22"/>
      <c r="E45" s="22"/>
      <c r="F45" s="21">
        <f t="shared" si="30"/>
        <v>5.3636979611066727E-4</v>
      </c>
    </row>
    <row r="46" spans="1:6" x14ac:dyDescent="0.75">
      <c r="A46" s="11">
        <v>53152</v>
      </c>
      <c r="B46" s="21"/>
      <c r="C46" s="22"/>
      <c r="D46" s="22"/>
      <c r="E46" s="22"/>
      <c r="F46" s="21">
        <f t="shared" si="30"/>
        <v>4.5019984855559241E-4</v>
      </c>
    </row>
    <row r="47" spans="1:6" x14ac:dyDescent="0.75">
      <c r="A47" s="11">
        <v>53336</v>
      </c>
      <c r="B47" s="21"/>
      <c r="C47" s="22"/>
      <c r="D47" s="22"/>
      <c r="E47" s="22"/>
      <c r="F47" s="21">
        <f t="shared" si="30"/>
        <v>3.7787344684423678E-4</v>
      </c>
    </row>
    <row r="48" spans="1:6" x14ac:dyDescent="0.75">
      <c r="A48" s="11">
        <v>53517</v>
      </c>
      <c r="B48" s="21"/>
      <c r="C48" s="22"/>
      <c r="D48" s="22"/>
      <c r="E48" s="22"/>
      <c r="F48" s="21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E10" sqref="E10"/>
    </sheetView>
  </sheetViews>
  <sheetFormatPr baseColWidth="10" defaultRowHeight="14.75" x14ac:dyDescent="0.75"/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8" spans="1:7" x14ac:dyDescent="0.7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75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7" x14ac:dyDescent="0.75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PRICES</vt:lpstr>
      <vt:lpstr>FF</vt:lpstr>
      <vt:lpstr>FFant</vt:lpstr>
      <vt:lpstr>PDs Ejemplo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2023-10-26T22:56:05Z</dcterms:modified>
</cp:coreProperties>
</file>