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188" documentId="14_{36CB20EE-E6F5-4308-AA86-D680FEB8C88E}" xr6:coauthVersionLast="47" xr6:coauthVersionMax="47" xr10:uidLastSave="{F41F4F8F-B18F-47E7-B2D3-70C093DFD5BF}"/>
  <bookViews>
    <workbookView xWindow="-90" yWindow="-90" windowWidth="19380" windowHeight="10260" activeTab="1" xr2:uid="{9C799078-5C8C-4CA2-A599-9589FA691B16}"/>
  </bookViews>
  <sheets>
    <sheet name="PRICES Local Law" sheetId="5" r:id="rId1"/>
    <sheet name="PRICES Foreign Law" sheetId="7" r:id="rId2"/>
    <sheet name="Datos" sheetId="2" r:id="rId3"/>
    <sheet name="AL29" sheetId="8" r:id="rId4"/>
    <sheet name="AL30" sheetId="3" r:id="rId5"/>
    <sheet name="AL35" sheetId="9" r:id="rId6"/>
    <sheet name="AE38" sheetId="10" r:id="rId7"/>
    <sheet name="AL41" sheetId="11" r:id="rId8"/>
    <sheet name="GD29" sheetId="12" r:id="rId9"/>
    <sheet name="GD30" sheetId="13" r:id="rId10"/>
    <sheet name="GD35" sheetId="14" r:id="rId11"/>
    <sheet name="GD38" sheetId="15" r:id="rId12"/>
    <sheet name="GD41" sheetId="16" r:id="rId13"/>
    <sheet name="GD46" sheetId="17" r:id="rId14"/>
    <sheet name="FFant" sheetId="1" r:id="rId15"/>
    <sheet name="PDs Ejemplo" sheetId="6" r:id="rId16"/>
  </sheets>
  <definedNames>
    <definedName name="_xlnm._FilterDatabase" localSheetId="1" hidden="1">'PRICES Foreign Law'!$A$1:$C$1</definedName>
    <definedName name="_xlnm._FilterDatabase" localSheetId="0" hidden="1">'PRICES Local Law'!$A$1:$C$742</definedName>
    <definedName name="solver_adj" localSheetId="14" hidden="1">FFant!$Y$13</definedName>
    <definedName name="solver_cvg" localSheetId="14" hidden="1">0.0001</definedName>
    <definedName name="solver_drv" localSheetId="14" hidden="1">1</definedName>
    <definedName name="solver_eng" localSheetId="14" hidden="1">1</definedName>
    <definedName name="solver_est" localSheetId="14" hidden="1">1</definedName>
    <definedName name="solver_itr" localSheetId="14" hidden="1">2147483647</definedName>
    <definedName name="solver_mip" localSheetId="14" hidden="1">2147483647</definedName>
    <definedName name="solver_mni" localSheetId="14" hidden="1">30</definedName>
    <definedName name="solver_mrt" localSheetId="14" hidden="1">0.075</definedName>
    <definedName name="solver_msl" localSheetId="14" hidden="1">2</definedName>
    <definedName name="solver_neg" localSheetId="14" hidden="1">1</definedName>
    <definedName name="solver_nod" localSheetId="14" hidden="1">2147483647</definedName>
    <definedName name="solver_num" localSheetId="14" hidden="1">0</definedName>
    <definedName name="solver_nwt" localSheetId="14" hidden="1">1</definedName>
    <definedName name="solver_opt" localSheetId="14" hidden="1">FFant!$AC$30</definedName>
    <definedName name="solver_pre" localSheetId="14" hidden="1">0.000001</definedName>
    <definedName name="solver_rbv" localSheetId="14" hidden="1">1</definedName>
    <definedName name="solver_rlx" localSheetId="14" hidden="1">2</definedName>
    <definedName name="solver_rsd" localSheetId="14" hidden="1">0</definedName>
    <definedName name="solver_scl" localSheetId="14" hidden="1">1</definedName>
    <definedName name="solver_sho" localSheetId="14" hidden="1">2</definedName>
    <definedName name="solver_ssz" localSheetId="14" hidden="1">100</definedName>
    <definedName name="solver_tim" localSheetId="14" hidden="1">2147483647</definedName>
    <definedName name="solver_tol" localSheetId="14" hidden="1">0.01</definedName>
    <definedName name="solver_typ" localSheetId="14" hidden="1">3</definedName>
    <definedName name="solver_val" localSheetId="14" hidden="1">0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E25" i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C5" i="17" l="1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E26" i="1"/>
  <c r="AF26" i="1"/>
  <c r="AG26" i="1"/>
  <c r="AI26" i="1"/>
  <c r="AL26" i="1"/>
  <c r="AM26" i="1"/>
  <c r="AN26" i="1"/>
  <c r="AK26" i="1"/>
  <c r="AO26" i="1"/>
  <c r="AH26" i="1"/>
  <c r="AJ26" i="1"/>
  <c r="AD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J7" i="1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7" l="1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Y15" i="1"/>
  <c r="Y16" i="1" s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C9" i="17" l="1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P2" i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C10" i="17" l="1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I8" i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B10" i="17" l="1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C27" i="1"/>
  <c r="AC28" i="1" s="1"/>
  <c r="AC29" i="1" s="1"/>
  <c r="AC30" i="1" s="1"/>
  <c r="AC8" i="1"/>
  <c r="AA6" i="1"/>
  <c r="C12" i="17" l="1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Y11" i="1"/>
  <c r="AA8" i="1"/>
  <c r="C13" i="17" l="1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Y14" i="1"/>
  <c r="C14" i="17" l="1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C15" i="17" l="1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C16" i="17" l="1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C17" i="17" l="1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C18" i="17" l="1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9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10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<sst xmlns="http://schemas.openxmlformats.org/spreadsheetml/2006/main" count="149" uniqueCount="60">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</sst>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%"/>
    <numFmt numFmtId="169" formatCode="_(* #,##0.000000_);_(* \(#,##0.000000\);_(* &quot;-&quot;??_);_(@_)"/>
    <numFmt numFmtId="170" formatCode="_(* #,##0.000000_);_(* \(#,##0.000000\);_(* &quot;-&quot;??????_);_(@_)"/>
    <numFmt numFmtId="171" formatCode="_(* #,##0.0000_);_(* \(#,##0.0000\);_(* &quot;-&quot;????_);_(@_)"/>
    <numFmt numFmtId="172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7" fontId="0" fillId="0" borderId="0" xfId="0" applyNumberFormat="1"/>
    <xf numFmtId="168" fontId="0" fillId="3" borderId="0" xfId="2" applyNumberFormat="1" applyFont="1" applyFill="1"/>
    <xf numFmtId="169" fontId="0" fillId="0" borderId="0" xfId="1" applyNumberFormat="1" applyFont="1"/>
    <xf numFmtId="168" fontId="0" fillId="3" borderId="0" xfId="0" applyNumberFormat="1" applyFill="1"/>
    <xf numFmtId="170" fontId="0" fillId="0" borderId="0" xfId="0" applyNumberFormat="1"/>
    <xf numFmtId="10" fontId="0" fillId="0" borderId="0" xfId="2" applyNumberFormat="1" applyFont="1"/>
    <xf numFmtId="171" fontId="0" fillId="0" borderId="0" xfId="0" applyNumberFormat="1"/>
    <xf numFmtId="172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0"/>
  <sheetViews>
    <sheetView workbookViewId="0">
      <selection activeCell="B1" sqref="B1"/>
    </sheetView>
  </sheetViews>
  <sheetFormatPr baseColWidth="10" defaultRowHeight="14.75" x14ac:dyDescent="0.75"/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8" spans="1:7" x14ac:dyDescent="0.75">
      <c r="B8">
        <v>29</v>
      </c>
      <c r="C8">
        <v>30</v>
      </c>
      <c r="D8">
        <v>35</v>
      </c>
      <c r="E8">
        <v>38</v>
      </c>
      <c r="F8">
        <v>41</v>
      </c>
      <c r="G8">
        <v>46</v>
      </c>
    </row>
    <row r="9" spans="1:7" x14ac:dyDescent="0.75">
      <c r="A9" t="s">
        <v>34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 spans="1:7" x14ac:dyDescent="0.75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opLeftCell="W1" zoomScaleNormal="100" workbookViewId="0">
      <selection activeCell="AD11" sqref="AD11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46</v>
      </c>
      <c r="K1" t="s">
        <v>18</v>
      </c>
      <c r="L1" t="s">
        <v>33</v>
      </c>
      <c r="M1" t="s">
        <v>32</v>
      </c>
      <c r="X1" t="s">
        <v>6</v>
      </c>
      <c r="Y1" s="11">
        <v>45188</v>
      </c>
      <c r="AB1" t="s">
        <v>27</v>
      </c>
      <c r="AC1" s="20">
        <v>0.3</v>
      </c>
      <c r="AD1" s="20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6">
        <f>+AA3-AC3</f>
        <v>1.9945161313136452</v>
      </c>
      <c r="AA3">
        <v>90.851096387317099</v>
      </c>
      <c r="AB3" t="s">
        <v>7</v>
      </c>
      <c r="AC3" s="24">
        <f>+SUMPRODUCT($AB$10:$AB$23,AC$10:AC$23)/10000</f>
        <v>88.856580256003454</v>
      </c>
      <c r="AD3" s="24">
        <f t="shared" ref="AD3:AP3" si="2">+SUMPRODUCT($AB$10:$AB$23,AD$10:AD$23)/10000</f>
        <v>90.851096386455538</v>
      </c>
      <c r="AE3" s="24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27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2">
        <f>+SUM(AC6:AP6)</f>
        <v>529.17101357830882</v>
      </c>
      <c r="AB6" t="s">
        <v>28</v>
      </c>
      <c r="AC6" s="19">
        <f t="shared" ref="AC6:AP6" si="4">+AC3-AC5</f>
        <v>58.856580256003454</v>
      </c>
      <c r="AD6" s="19">
        <f t="shared" si="4"/>
        <v>60.851096386455538</v>
      </c>
      <c r="AE6" s="19">
        <f t="shared" si="4"/>
        <v>59.905341827276928</v>
      </c>
      <c r="AF6" s="19">
        <f t="shared" si="4"/>
        <v>55.767696756590489</v>
      </c>
      <c r="AG6" s="19">
        <f t="shared" si="4"/>
        <v>51.419679917879463</v>
      </c>
      <c r="AH6" s="19">
        <f t="shared" si="4"/>
        <v>46.903913026011651</v>
      </c>
      <c r="AI6" s="19">
        <f t="shared" si="4"/>
        <v>42.273792108162411</v>
      </c>
      <c r="AJ6" s="19">
        <f t="shared" si="4"/>
        <v>37.495549939296296</v>
      </c>
      <c r="AK6" s="19">
        <f t="shared" si="4"/>
        <v>32.619005748327929</v>
      </c>
      <c r="AL6" s="19">
        <f t="shared" si="4"/>
        <v>27.382131305578348</v>
      </c>
      <c r="AM6" s="19">
        <f t="shared" si="4"/>
        <v>22.085079457674858</v>
      </c>
      <c r="AN6" s="19">
        <f t="shared" si="4"/>
        <v>16.702807293328764</v>
      </c>
      <c r="AO6" s="19">
        <f t="shared" si="4"/>
        <v>11.238339555722728</v>
      </c>
      <c r="AP6" s="19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1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29</v>
      </c>
      <c r="AC7" s="23">
        <f>+(1+$L$7/100)^-YEARFRAC(AC$2,$Y$1)</f>
        <v>0.98367322421410941</v>
      </c>
      <c r="AD7" s="23">
        <f>+(1+$L$8/100)^-YEARFRAC(AD$2,$Y$1)</f>
        <v>0.95794707249450151</v>
      </c>
      <c r="AE7" s="23">
        <f>+(1+$L$9/100)^-YEARFRAC(AE$2,$Y$1)</f>
        <v>0.93407357792337098</v>
      </c>
      <c r="AF7" s="23">
        <f>+(1+$L$10/100)^-YEARFRAC(AF$2,$Y$1)</f>
        <v>0.91316131924595789</v>
      </c>
      <c r="AG7" s="23">
        <f>+(1+$L$11/100)^-YEARFRAC(AG$2,$Y$1)</f>
        <v>0.89418545573138519</v>
      </c>
      <c r="AH7" s="23">
        <f>+(1+$L$12/100)^-YEARFRAC(AH$2,$Y$1)</f>
        <v>0.87594242787053134</v>
      </c>
      <c r="AI7" s="23">
        <f>+(1+$L$13/100)^-YEARFRAC(AI$2,$Y$1)</f>
        <v>0.85843829963845064</v>
      </c>
      <c r="AJ7" s="23">
        <f>+(1+$L$14/100)^-YEARFRAC(AJ$2,$Y$1)</f>
        <v>0.84149175605565185</v>
      </c>
      <c r="AK7" s="23">
        <f>+(1+$L$15/100)^-YEARFRAC(AK$2,$Y$1)</f>
        <v>0.82493740269366544</v>
      </c>
      <c r="AL7" s="23">
        <f>+(1+$L$16/100)^-YEARFRAC(AL$2,$Y$1)</f>
        <v>0.80848278291590814</v>
      </c>
      <c r="AM7" s="23">
        <f>+(1+$L$17/100)^-YEARFRAC(AM$2,$Y$1)</f>
        <v>0.79196450639116922</v>
      </c>
      <c r="AN7" s="23">
        <f>+(1+$L$18/100)^-YEARFRAC(AN$2,$Y$1)</f>
        <v>0.77533308453965977</v>
      </c>
      <c r="AO7" s="23">
        <f>+(1+$L$19/100)^-YEARFRAC(AO$2,$Y$1)</f>
        <v>0.75876560315341157</v>
      </c>
      <c r="AP7" s="23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1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4">
        <f t="shared" ref="M8:M20" si="8">+(((1+L8/100)^(H8/365)/(1+$L$7/100)^($H$7/365))^(365/(H8-$H$7))-1)*100</f>
        <v>5.4429788817679459</v>
      </c>
      <c r="N8" s="24" t="e">
        <f>+(((1+L8/100)^(H8/365)/(1+$L$8/100)^($H$8/365))^(365/(H8-$H$8))-1)*100</f>
        <v>#DIV/0!</v>
      </c>
      <c r="O8" s="24"/>
      <c r="P8" s="24"/>
      <c r="Q8" s="24"/>
      <c r="R8" s="24"/>
      <c r="S8" s="24"/>
      <c r="T8" s="24"/>
      <c r="U8" s="24"/>
      <c r="V8" s="24"/>
      <c r="W8" s="24"/>
      <c r="X8" t="s">
        <v>22</v>
      </c>
      <c r="Y8" s="16">
        <f>+Y7/Y2</f>
        <v>-1.8491317959967348</v>
      </c>
      <c r="AA8" s="22">
        <f>+SUM(AC8:AP8)</f>
        <v>470.19882035455305</v>
      </c>
      <c r="AB8" t="s">
        <v>30</v>
      </c>
      <c r="AC8" s="22">
        <f>+AC7*AC6</f>
        <v>57.895642066639411</v>
      </c>
      <c r="AD8" s="22">
        <f t="shared" ref="AD8:AP8" si="9">+AD7*AD6</f>
        <v>58.292129641485822</v>
      </c>
      <c r="AE8" s="22">
        <f t="shared" si="9"/>
        <v>55.955996977327132</v>
      </c>
      <c r="AF8" s="22">
        <f t="shared" si="9"/>
        <v>50.924903541556695</v>
      </c>
      <c r="AG8" s="22">
        <f t="shared" si="9"/>
        <v>45.978729920931002</v>
      </c>
      <c r="AH8" s="22">
        <f t="shared" si="9"/>
        <v>41.085127452632882</v>
      </c>
      <c r="AI8" s="22">
        <f t="shared" si="9"/>
        <v>36.289442216600293</v>
      </c>
      <c r="AJ8" s="22">
        <f t="shared" si="9"/>
        <v>31.55219616269083</v>
      </c>
      <c r="AK8" s="22">
        <f t="shared" si="9"/>
        <v>26.908637880475386</v>
      </c>
      <c r="AL8" s="22">
        <f t="shared" si="9"/>
        <v>22.137981720102793</v>
      </c>
      <c r="AM8" s="22">
        <f t="shared" si="9"/>
        <v>17.490599051307221</v>
      </c>
      <c r="AN8" s="22">
        <f t="shared" si="9"/>
        <v>12.950239099208117</v>
      </c>
      <c r="AO8" s="22">
        <f t="shared" si="9"/>
        <v>8.527265491440799</v>
      </c>
      <c r="AP8" s="22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1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4">
        <f t="shared" si="8"/>
        <v>5.3099578826998561</v>
      </c>
      <c r="N9" s="24">
        <f t="shared" ref="N9:N20" si="13">+(((1+L9/100)^(H9/365)/(1+$L$8/100)^($H$8/365))^(365/(H9-$H$8))-1)*100</f>
        <v>5.1785478505568916</v>
      </c>
      <c r="O9" s="24" t="e">
        <f>+(((1+L9/100)^(H9/365)/(1+$L$9/100)^($H$9/365))^(365/(H9-$H$9))-1)*100</f>
        <v>#DIV/0!</v>
      </c>
      <c r="P9" s="24"/>
      <c r="Q9" s="24"/>
      <c r="R9" s="24"/>
      <c r="S9" s="24"/>
      <c r="T9" s="24"/>
      <c r="U9" s="24"/>
      <c r="V9" s="24"/>
      <c r="W9" s="24"/>
      <c r="AA9" t="s">
        <v>25</v>
      </c>
      <c r="AB9" t="s">
        <v>3</v>
      </c>
      <c r="AC9" t="s">
        <v>26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1">
        <f t="shared" si="12"/>
        <v>0.54723212283986378</v>
      </c>
      <c r="K10" s="9">
        <f t="shared" si="7"/>
        <v>76066.337893188291</v>
      </c>
      <c r="L10" s="9">
        <v>5.1600082699999996</v>
      </c>
      <c r="M10" s="24">
        <f t="shared" si="8"/>
        <v>5.0833571404693689</v>
      </c>
      <c r="N10" s="24">
        <f t="shared" si="13"/>
        <v>4.9044974294241594</v>
      </c>
      <c r="O10" s="24">
        <f t="shared" ref="O10:O20" si="14">+(((1+L10/100)^(H10/365)/(1+$L$9/100)^($H$9/365))^(365/(H10-$H$9))-1)*100</f>
        <v>4.6266366349654975</v>
      </c>
      <c r="P10" s="24" t="e">
        <f>+(((1+L10/100)^(H10/365)/(1+$L$10/100)^($H$10/365))^(365/(H10-$H$10))-1)*100</f>
        <v>#DIV/0!</v>
      </c>
      <c r="Q10" s="24"/>
      <c r="R10" s="24"/>
      <c r="S10" s="24"/>
      <c r="T10" s="24"/>
      <c r="U10" s="24"/>
      <c r="V10" s="24"/>
      <c r="W10" s="24"/>
      <c r="X10" t="s">
        <v>24</v>
      </c>
      <c r="Y10" s="12">
        <f>+Y6-Y2</f>
        <v>56.731363501179821</v>
      </c>
      <c r="AA10" s="11">
        <f t="shared" ref="AA10:AA23" si="15">+A7</f>
        <v>45300</v>
      </c>
      <c r="AB10" s="15">
        <f t="shared" ref="AB10:AB23" si="16"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1">
        <f t="shared" si="12"/>
        <v>0.47066778997346198</v>
      </c>
      <c r="K11" s="9">
        <f t="shared" si="7"/>
        <v>74217.39282570497</v>
      </c>
      <c r="L11" s="9">
        <v>4.9705677799999997</v>
      </c>
      <c r="M11" s="24">
        <f t="shared" si="8"/>
        <v>4.8843294764046252</v>
      </c>
      <c r="N11" s="24">
        <f t="shared" si="13"/>
        <v>4.699784600691026</v>
      </c>
      <c r="O11" s="24">
        <f t="shared" si="14"/>
        <v>4.4592622852936969</v>
      </c>
      <c r="P11" s="24">
        <f t="shared" ref="P11:P20" si="17">+(((1+L11/100)^(H11/365)/(1+$L$10/100)^($H$10/365))^(365/(H11-$H$10))-1)*100</f>
        <v>4.2948781085087262</v>
      </c>
      <c r="Q11" s="24" t="e">
        <f>+(((1+L11/100)^(H11/365)/(1+$L$11/100)^($H$11/365))^(365/(H11-$H$11))-1)*100</f>
        <v>#DIV/0!</v>
      </c>
      <c r="R11" s="24"/>
      <c r="S11" s="24"/>
      <c r="T11" s="24"/>
      <c r="U11" s="24"/>
      <c r="V11" s="24"/>
      <c r="W11" s="24"/>
      <c r="X11" t="s">
        <v>31</v>
      </c>
      <c r="Y11" s="27">
        <f>+Y10/SUM(AC8:AP8)*2</f>
        <v>0.24130797886052366</v>
      </c>
      <c r="AA11" s="11">
        <f t="shared" si="15"/>
        <v>45482</v>
      </c>
      <c r="AB11" s="15">
        <f t="shared" si="16"/>
        <v>43750</v>
      </c>
      <c r="AC11" s="25">
        <f t="shared" ref="AC11:AC23" si="18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1">
        <f t="shared" si="12"/>
        <v>0.4048157249411482</v>
      </c>
      <c r="K12" s="9">
        <f t="shared" si="7"/>
        <v>72440.438784892947</v>
      </c>
      <c r="L12" s="9">
        <v>4.8343869399999999</v>
      </c>
      <c r="M12" s="24">
        <f t="shared" si="8"/>
        <v>4.7486471868301461</v>
      </c>
      <c r="N12" s="24">
        <f t="shared" si="13"/>
        <v>4.5762530533879575</v>
      </c>
      <c r="O12" s="24">
        <f t="shared" si="14"/>
        <v>4.3740598904487893</v>
      </c>
      <c r="P12" s="24">
        <f t="shared" si="17"/>
        <v>4.2490357483834007</v>
      </c>
      <c r="Q12" s="24">
        <f t="shared" ref="Q12:Q20" si="19">+(((1+L12/100)^(H12/365)/(1+$L$11/100)^($H$11/365))^(365/(H12-$H$11))-1)*100</f>
        <v>4.2024542236241746</v>
      </c>
      <c r="R12" s="24" t="e">
        <f>+(((1+L12/100)^(H12/365)/(1+$L$12/100)^($H$12/365))^(365/(H12-$H$12))-1)*100</f>
        <v>#DIV/0!</v>
      </c>
      <c r="S12" s="24"/>
      <c r="T12" s="24"/>
      <c r="U12" s="24"/>
      <c r="V12" s="24"/>
      <c r="W12" s="24"/>
      <c r="X12" t="s">
        <v>45</v>
      </c>
      <c r="Y12" s="13">
        <v>0.27982397111145751</v>
      </c>
      <c r="AA12" s="11">
        <f t="shared" si="15"/>
        <v>45666</v>
      </c>
      <c r="AB12" s="15">
        <f t="shared" si="16"/>
        <v>83600</v>
      </c>
      <c r="AC12" s="25">
        <f t="shared" si="18"/>
        <v>0.94944322717756691</v>
      </c>
      <c r="AD12" s="25">
        <f t="shared" ref="AD12:AD23" si="20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1">
        <f t="shared" si="12"/>
        <v>0.34817715308045044</v>
      </c>
      <c r="K13" s="9">
        <f t="shared" si="7"/>
        <v>70735.315890208323</v>
      </c>
      <c r="L13" s="9">
        <v>4.7259706399999999</v>
      </c>
      <c r="M13" s="24">
        <f t="shared" si="8"/>
        <v>4.643628854920534</v>
      </c>
      <c r="N13" s="24">
        <f t="shared" si="13"/>
        <v>4.4851834308631044</v>
      </c>
      <c r="O13" s="24">
        <f t="shared" si="14"/>
        <v>4.3111400407220835</v>
      </c>
      <c r="P13" s="24">
        <f t="shared" si="17"/>
        <v>4.207332532597996</v>
      </c>
      <c r="Q13" s="24">
        <f t="shared" si="19"/>
        <v>4.1632278320903771</v>
      </c>
      <c r="R13" s="24">
        <f t="shared" ref="R13:R20" si="21">+(((1+L13/100)^(H13/365)/(1+$L$12/100)^($H$12/365))^(365/(H13-$H$12))-1)*100</f>
        <v>4.1246554086828757</v>
      </c>
      <c r="S13" s="24" t="e">
        <f>+(((1+L13/100)^(H13/365)/(1+$L$13/100)^($H$13/365))^(365/(H13-$H$13))-1)*100</f>
        <v>#DIV/0!</v>
      </c>
      <c r="T13" s="24"/>
      <c r="U13" s="24"/>
      <c r="V13" s="24"/>
      <c r="W13" s="24"/>
      <c r="X13" t="s">
        <v>49</v>
      </c>
      <c r="Y13" s="20">
        <v>1.7664116049495957</v>
      </c>
      <c r="AA13" s="11">
        <f t="shared" si="15"/>
        <v>45847</v>
      </c>
      <c r="AB13" s="15">
        <f t="shared" si="16"/>
        <v>83300</v>
      </c>
      <c r="AC13" s="25">
        <f t="shared" si="18"/>
        <v>0.92838601596869119</v>
      </c>
      <c r="AD13" s="25">
        <f t="shared" si="20"/>
        <v>0.95324797744993039</v>
      </c>
      <c r="AE13" s="25">
        <f>+(1+O10/100)^-((H10-$H$9)/365)</f>
        <v>0.97782151622538471</v>
      </c>
      <c r="AF13" s="13">
        <f t="shared" ref="AF13" si="22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1">
        <f t="shared" si="12"/>
        <v>0.29946299626782374</v>
      </c>
      <c r="K14" s="9">
        <f t="shared" si="7"/>
        <v>69086.473172169019</v>
      </c>
      <c r="L14" s="9">
        <v>4.6393241200000004</v>
      </c>
      <c r="M14" s="24">
        <f t="shared" si="8"/>
        <v>4.561117031462425</v>
      </c>
      <c r="N14" s="24">
        <f t="shared" si="13"/>
        <v>4.4152592058345652</v>
      </c>
      <c r="O14" s="24">
        <f t="shared" si="14"/>
        <v>4.261767016018303</v>
      </c>
      <c r="P14" s="24">
        <f t="shared" si="17"/>
        <v>4.1714963743308742</v>
      </c>
      <c r="Q14" s="24">
        <f t="shared" si="19"/>
        <v>4.1299500729113925</v>
      </c>
      <c r="R14" s="24">
        <f t="shared" si="21"/>
        <v>4.094014673277302</v>
      </c>
      <c r="S14" s="24">
        <f t="shared" ref="S14:S20" si="23">+(((1+L14/100)^(H14/365)/(1+$L$13/100)^($H$13/365))^(365/(H14-$H$13))-1)*100</f>
        <v>4.0628753224142278</v>
      </c>
      <c r="T14" s="24" t="e">
        <f>+(((1+L14/100)^(H14/365)/(1+$L$14/100)^($H$14/365))^(365/(H14-$H$14))-1)*100</f>
        <v>#DIV/0!</v>
      </c>
      <c r="U14" s="24"/>
      <c r="V14" s="24"/>
      <c r="W14" s="24"/>
      <c r="X14" t="s">
        <v>21</v>
      </c>
      <c r="Y14" s="20">
        <f>+Y11-Y12</f>
        <v>-3.8515992250933856E-2</v>
      </c>
      <c r="AA14" s="11">
        <f t="shared" si="15"/>
        <v>46031</v>
      </c>
      <c r="AB14" s="15">
        <f t="shared" si="16"/>
        <v>83000</v>
      </c>
      <c r="AC14" s="25">
        <f t="shared" si="18"/>
        <v>0.90891243763956242</v>
      </c>
      <c r="AD14" s="25">
        <f t="shared" si="20"/>
        <v>0.93325290122446036</v>
      </c>
      <c r="AE14" s="25">
        <f>+(1+O11/100)^-(($H11-$H$9)/365)</f>
        <v>0.95731099198159386</v>
      </c>
      <c r="AF14" s="25">
        <f>+(1+P11/100)^-(($H11-$H$10)/365)</f>
        <v>0.97902426577504031</v>
      </c>
      <c r="AG14" s="13">
        <f t="shared" ref="AG14" si="24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1">
        <f t="shared" si="12"/>
        <v>0.25756453385952477</v>
      </c>
      <c r="K15" s="9">
        <f t="shared" si="7"/>
        <v>69459.729306806636</v>
      </c>
      <c r="L15" s="9">
        <v>4.5711533299999996</v>
      </c>
      <c r="M15" s="24">
        <f t="shared" si="8"/>
        <v>4.4976163343802833</v>
      </c>
      <c r="N15" s="24">
        <f t="shared" si="13"/>
        <v>4.3637831314438325</v>
      </c>
      <c r="O15" s="24">
        <f t="shared" si="14"/>
        <v>4.2274936254728335</v>
      </c>
      <c r="P15" s="24">
        <f t="shared" si="17"/>
        <v>4.148631894552568</v>
      </c>
      <c r="Q15" s="24">
        <f t="shared" si="19"/>
        <v>4.111802205426307</v>
      </c>
      <c r="R15" s="24">
        <f t="shared" si="21"/>
        <v>4.0819323999029322</v>
      </c>
      <c r="S15" s="24">
        <f t="shared" si="23"/>
        <v>4.0604019677131342</v>
      </c>
      <c r="T15" s="24">
        <f t="shared" ref="T15:T20" si="25">+(((1+L15/100)^(H15/365)/(1+$L$14/100)^($H$14/365))^(365/(H15-$H$14))-1)*100</f>
        <v>4.0579689968039068</v>
      </c>
      <c r="U15" s="24" t="e">
        <f>+(((1+L15/100)^(H15/365)/(1+$L$15/100)^($H$15/365))^(365/(H15-$H$15))-1)*100</f>
        <v>#DIV/0!</v>
      </c>
      <c r="V15" s="24"/>
      <c r="W15" s="24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 t="shared" si="16"/>
        <v>82700</v>
      </c>
      <c r="AC15" s="25">
        <f t="shared" si="18"/>
        <v>0.89054638184803325</v>
      </c>
      <c r="AD15" s="25">
        <f t="shared" si="20"/>
        <v>0.91439500673243634</v>
      </c>
      <c r="AE15" s="25">
        <f t="shared" ref="AE15:AE23" si="26">+(1+O12/100)^-((H12-$H$9)/365)</f>
        <v>0.93796696459185058</v>
      </c>
      <c r="AF15" s="25">
        <f t="shared" ref="AF15:AF23" si="27">+(1+P12/100)^-(($H12-$H$10)/365)</f>
        <v>0.95924148633241157</v>
      </c>
      <c r="AG15" s="25">
        <f>+(1+Q12/100)^-(($H12-$H$11)/365)</f>
        <v>0.97979337169240877</v>
      </c>
      <c r="AH15" s="13">
        <f t="shared" ref="AH15" si="28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1">
        <f t="shared" si="12"/>
        <v>0.22152816851850293</v>
      </c>
      <c r="K16" s="9">
        <f t="shared" si="7"/>
        <v>67508.312373478329</v>
      </c>
      <c r="L16" s="9">
        <v>4.5232771300000003</v>
      </c>
      <c r="M16" s="24">
        <f t="shared" si="8"/>
        <v>4.4546526525185648</v>
      </c>
      <c r="N16" s="24">
        <f t="shared" si="13"/>
        <v>4.3321853274355338</v>
      </c>
      <c r="O16" s="24">
        <f t="shared" si="14"/>
        <v>4.2107975476220361</v>
      </c>
      <c r="P16" s="24">
        <f t="shared" si="17"/>
        <v>4.1422825788048456</v>
      </c>
      <c r="Q16" s="24">
        <f t="shared" si="19"/>
        <v>4.1115228382808899</v>
      </c>
      <c r="R16" s="24">
        <f t="shared" si="21"/>
        <v>4.0890199388937898</v>
      </c>
      <c r="S16" s="24">
        <f t="shared" si="23"/>
        <v>4.0770356118608575</v>
      </c>
      <c r="T16" s="24">
        <f t="shared" si="25"/>
        <v>4.0840390900061418</v>
      </c>
      <c r="U16" s="24">
        <f t="shared" ref="U16:U20" si="29">+(((1+L16/100)^(H16/365)/(1+$L$15/100)^($H$15/365))^(365/(H16-$H$15))-1)*100</f>
        <v>4.1104023072640494</v>
      </c>
      <c r="V16" s="24" t="e">
        <f>+(((1+L16/100)^(H16/365)/(1+$L$16/100)^($H$16/365))^(365/(H16-$H$16))-1)*100</f>
        <v>#DIV/0!</v>
      </c>
      <c r="W16" s="24"/>
      <c r="X16" t="s">
        <v>47</v>
      </c>
      <c r="Y16" s="12">
        <f>+Y15-Y2</f>
        <v>-1.9332088427859162E-6</v>
      </c>
      <c r="AA16" s="11">
        <f t="shared" si="15"/>
        <v>46396</v>
      </c>
      <c r="AB16" s="15">
        <f t="shared" si="16"/>
        <v>82400</v>
      </c>
      <c r="AC16" s="25">
        <f t="shared" si="18"/>
        <v>0.87258474661011476</v>
      </c>
      <c r="AD16" s="25">
        <f t="shared" si="20"/>
        <v>0.89595236308234438</v>
      </c>
      <c r="AE16" s="25">
        <f t="shared" si="26"/>
        <v>0.9190488926905811</v>
      </c>
      <c r="AF16" s="25">
        <f t="shared" si="27"/>
        <v>0.93989432369858295</v>
      </c>
      <c r="AG16" s="25">
        <f t="shared" ref="AG16:AG23" si="30">+(1+Q13/100)^-(($H13-$H$11)/365)</f>
        <v>0.96003169334574157</v>
      </c>
      <c r="AH16" s="25">
        <f>+(1+R13/100)^-(($H13-$H$12)/365)</f>
        <v>0.97983076950956227</v>
      </c>
      <c r="AI16" s="13">
        <f t="shared" ref="AI16" si="31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1">
        <f t="shared" si="12"/>
        <v>0.19053372260455512</v>
      </c>
      <c r="K17" s="9">
        <f t="shared" si="7"/>
        <v>65574.661129188811</v>
      </c>
      <c r="L17" s="9">
        <v>4.4941832899999996</v>
      </c>
      <c r="M17" s="24">
        <f t="shared" si="8"/>
        <v>4.4307030134264735</v>
      </c>
      <c r="N17" s="24">
        <f t="shared" si="13"/>
        <v>4.3193053155156313</v>
      </c>
      <c r="O17" s="24">
        <f t="shared" si="14"/>
        <v>4.2115902120785975</v>
      </c>
      <c r="P17" s="24">
        <f t="shared" si="17"/>
        <v>4.1530330758927203</v>
      </c>
      <c r="Q17" s="24">
        <f t="shared" si="19"/>
        <v>4.1292385955917554</v>
      </c>
      <c r="R17" s="24">
        <f t="shared" si="21"/>
        <v>4.1147615999095999</v>
      </c>
      <c r="S17" s="24">
        <f t="shared" si="23"/>
        <v>4.1122713775396003</v>
      </c>
      <c r="T17" s="24">
        <f t="shared" si="25"/>
        <v>4.1285322974609517</v>
      </c>
      <c r="U17" s="24">
        <f t="shared" si="29"/>
        <v>4.1640248163483884</v>
      </c>
      <c r="V17" s="24">
        <f t="shared" ref="V17:V20" si="32">+(((1+L17/100)^(H17/365)/(1+$L$16/100)^($H$16/365))^(365/(H17-$H$16))-1)*100</f>
        <v>4.2170916418554194</v>
      </c>
      <c r="W17" s="24" t="e">
        <f>+(((1+L17/100)^(H17/365)/(1+$L$17/100)^($H$17/365))^(365/(H17-$H$17))-1)*100</f>
        <v>#DIV/0!</v>
      </c>
      <c r="AA17" s="11">
        <f t="shared" si="15"/>
        <v>46577</v>
      </c>
      <c r="AB17" s="15">
        <f t="shared" si="16"/>
        <v>82100</v>
      </c>
      <c r="AC17" s="25">
        <f t="shared" si="18"/>
        <v>0.85552121766387323</v>
      </c>
      <c r="AD17" s="25">
        <f t="shared" si="20"/>
        <v>0.87843187680143997</v>
      </c>
      <c r="AE17" s="25">
        <f t="shared" si="26"/>
        <v>0.90107675022033928</v>
      </c>
      <c r="AF17" s="25">
        <f t="shared" si="27"/>
        <v>0.92151454561840929</v>
      </c>
      <c r="AG17" s="25">
        <f t="shared" si="30"/>
        <v>0.941258125904465</v>
      </c>
      <c r="AH17" s="25">
        <f t="shared" ref="AH17:AH23" si="33">+(1+R14/100)^-(($H14-$H$12)/365)</f>
        <v>0.96067002808828827</v>
      </c>
      <c r="AI17" s="25">
        <f>+(1+S14/100)^-(($H14-$H$13)/365)</f>
        <v>0.98044484617393202</v>
      </c>
      <c r="AJ17" s="13">
        <f t="shared" ref="AJ17" si="34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1">
        <f t="shared" si="12"/>
        <v>0.16387577115962737</v>
      </c>
      <c r="K18" s="9">
        <f t="shared" si="7"/>
        <v>63654.846240706065</v>
      </c>
      <c r="L18" s="9">
        <v>4.4805632800000001</v>
      </c>
      <c r="M18" s="24">
        <f t="shared" si="8"/>
        <v>4.4220518172592094</v>
      </c>
      <c r="N18" s="24">
        <f t="shared" si="13"/>
        <v>4.3208378761914856</v>
      </c>
      <c r="O18" s="24">
        <f t="shared" si="14"/>
        <v>4.2251610776168125</v>
      </c>
      <c r="P18" s="24">
        <f t="shared" si="17"/>
        <v>4.1755305452836566</v>
      </c>
      <c r="Q18" s="24">
        <f t="shared" si="19"/>
        <v>4.1583452893522832</v>
      </c>
      <c r="R18" s="24">
        <f t="shared" si="21"/>
        <v>4.1510626725093092</v>
      </c>
      <c r="S18" s="24">
        <f t="shared" si="23"/>
        <v>4.1563912656517266</v>
      </c>
      <c r="T18" s="24">
        <f t="shared" si="25"/>
        <v>4.1795593534426079</v>
      </c>
      <c r="U18" s="24">
        <f t="shared" si="29"/>
        <v>4.2204918744895847</v>
      </c>
      <c r="V18" s="24">
        <f t="shared" si="32"/>
        <v>4.2754293379786867</v>
      </c>
      <c r="W18" s="24">
        <f t="shared" ref="W18:W20" si="35">+(((1+L18/100)^(H18/365)/(1+$L$17/100)^($H$17/365))^(365/(H18-$H$17))-1)*100</f>
        <v>4.3347674294595295</v>
      </c>
      <c r="X18" s="24" t="e">
        <f>+(((1+L18/100)^(H18/365)/(1+$L$18/100)^($H$18/365))^(365/(H18-$H$18))-1)*100</f>
        <v>#DIV/0!</v>
      </c>
      <c r="AA18" s="11">
        <f t="shared" si="15"/>
        <v>46761</v>
      </c>
      <c r="AB18" s="15">
        <f t="shared" si="16"/>
        <v>84200</v>
      </c>
      <c r="AC18" s="25">
        <f t="shared" si="18"/>
        <v>0.83853678258983899</v>
      </c>
      <c r="AD18" s="25">
        <f t="shared" si="20"/>
        <v>0.86099260250823562</v>
      </c>
      <c r="AE18" s="25">
        <f t="shared" si="26"/>
        <v>0.88318791328111057</v>
      </c>
      <c r="AF18" s="25">
        <f t="shared" si="27"/>
        <v>0.90321996256578418</v>
      </c>
      <c r="AG18" s="25">
        <f t="shared" si="30"/>
        <v>0.92257157880632723</v>
      </c>
      <c r="AH18" s="25">
        <f t="shared" si="33"/>
        <v>0.94159810166173952</v>
      </c>
      <c r="AI18" s="25">
        <f t="shared" ref="AI18:AI23" si="36">+(1+S15/100)^-(($H15-$H$13)/365)</f>
        <v>0.96098033554614792</v>
      </c>
      <c r="AJ18" s="25">
        <f>+(1+T15/100)^-(($H15-$H$14)/365)</f>
        <v>0.9801472661070717</v>
      </c>
      <c r="AK18" s="13">
        <f t="shared" ref="AK18" si="37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1">
        <f t="shared" si="12"/>
        <v>0.14094758663220769</v>
      </c>
      <c r="K19" s="9">
        <f t="shared" si="7"/>
        <v>61763.520096687695</v>
      </c>
      <c r="L19" s="9">
        <v>4.4753337399999999</v>
      </c>
      <c r="M19" s="24">
        <f t="shared" si="8"/>
        <v>4.421468187522426</v>
      </c>
      <c r="N19" s="24">
        <f t="shared" si="13"/>
        <v>4.3294632360785901</v>
      </c>
      <c r="O19" s="24">
        <f t="shared" si="14"/>
        <v>4.244284854036473</v>
      </c>
      <c r="P19" s="24">
        <f t="shared" si="17"/>
        <v>4.2022999591223131</v>
      </c>
      <c r="Q19" s="24">
        <f t="shared" si="19"/>
        <v>4.1906463898020885</v>
      </c>
      <c r="R19" s="24">
        <f t="shared" si="21"/>
        <v>4.1889767962836943</v>
      </c>
      <c r="S19" s="24">
        <f t="shared" si="23"/>
        <v>4.1997791719838418</v>
      </c>
      <c r="T19" s="24">
        <f t="shared" si="25"/>
        <v>4.2268820289466325</v>
      </c>
      <c r="U19" s="24">
        <f t="shared" si="29"/>
        <v>4.2694423026506056</v>
      </c>
      <c r="V19" s="24">
        <f t="shared" si="32"/>
        <v>4.3222195465906443</v>
      </c>
      <c r="W19" s="24">
        <f t="shared" si="35"/>
        <v>4.3752557289503002</v>
      </c>
      <c r="X19" s="24">
        <f t="shared" ref="X19:X20" si="38">+(((1+L19/100)^(H19/365)/(1+$L$18/100)^($H$18/365))^(365/(H19-$H$18))-1)*100</f>
        <v>4.4150992228672914</v>
      </c>
      <c r="Y19" s="24" t="e">
        <f>+(((1+L19/100)^(H19/365)/(1+$L$19/100)^($H$19/365))^(365/(H19-$H$19))-1)*100</f>
        <v>#DIV/0!</v>
      </c>
      <c r="AA19" s="11">
        <f t="shared" si="15"/>
        <v>46943</v>
      </c>
      <c r="AB19" s="15">
        <f t="shared" si="16"/>
        <v>83500</v>
      </c>
      <c r="AC19" s="25">
        <f t="shared" si="18"/>
        <v>0.82186222579540658</v>
      </c>
      <c r="AD19" s="25">
        <f t="shared" si="20"/>
        <v>0.84387150496285634</v>
      </c>
      <c r="AE19" s="25">
        <f t="shared" si="26"/>
        <v>0.86562545528770207</v>
      </c>
      <c r="AF19" s="25">
        <f t="shared" si="27"/>
        <v>0.88525916123140225</v>
      </c>
      <c r="AG19" s="25">
        <f t="shared" si="30"/>
        <v>0.90422596474724837</v>
      </c>
      <c r="AH19" s="25">
        <f t="shared" si="33"/>
        <v>0.92287413945796359</v>
      </c>
      <c r="AI19" s="25">
        <f t="shared" si="36"/>
        <v>0.94187095177659363</v>
      </c>
      <c r="AJ19" s="25">
        <f t="shared" ref="AJ19:AJ23" si="39">+(1+T16/100)^-(($H16-$H$14)/365)</f>
        <v>0.96065674214325425</v>
      </c>
      <c r="AK19" s="25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1">
        <f t="shared" si="12"/>
        <v>0.12122732992720743</v>
      </c>
      <c r="K20" s="9">
        <f t="shared" si="7"/>
        <v>59919.097171935944</v>
      </c>
      <c r="L20" s="9">
        <v>4.472118</v>
      </c>
      <c r="M20" s="24">
        <f t="shared" si="8"/>
        <v>4.4222098818722744</v>
      </c>
      <c r="N20" s="24">
        <f t="shared" si="13"/>
        <v>4.3378634105531111</v>
      </c>
      <c r="O20" s="24">
        <f t="shared" si="14"/>
        <v>4.2611272744993434</v>
      </c>
      <c r="P20" s="24">
        <f t="shared" si="17"/>
        <v>4.2249662409467037</v>
      </c>
      <c r="Q20" s="24">
        <f t="shared" si="19"/>
        <v>4.2171349449303008</v>
      </c>
      <c r="R20" s="24">
        <f t="shared" si="21"/>
        <v>4.21895385041966</v>
      </c>
      <c r="S20" s="24">
        <f t="shared" si="23"/>
        <v>4.2325481337213811</v>
      </c>
      <c r="T20" s="24">
        <f t="shared" si="25"/>
        <v>4.2605955215344382</v>
      </c>
      <c r="U20" s="24">
        <f t="shared" si="29"/>
        <v>4.3015241196660892</v>
      </c>
      <c r="V20" s="24">
        <f t="shared" si="32"/>
        <v>4.3492282831167461</v>
      </c>
      <c r="W20" s="24">
        <f t="shared" si="35"/>
        <v>4.3937955793358796</v>
      </c>
      <c r="X20" s="24">
        <f t="shared" si="38"/>
        <v>4.4230794580498722</v>
      </c>
      <c r="Y20" s="24">
        <f>+(((1+L20/100)^(H20/365)/(1+$L$19/100)^($H$19/365))^(365/(H20-$H$19))-1)*100</f>
        <v>4.4311925874847446</v>
      </c>
      <c r="AA20" s="11">
        <f t="shared" si="15"/>
        <v>47127</v>
      </c>
      <c r="AB20" s="15">
        <f t="shared" si="16"/>
        <v>82800</v>
      </c>
      <c r="AC20" s="25">
        <f t="shared" si="18"/>
        <v>0.80492575504020869</v>
      </c>
      <c r="AD20" s="25">
        <f t="shared" si="20"/>
        <v>0.82648147946178596</v>
      </c>
      <c r="AE20" s="25">
        <f t="shared" si="26"/>
        <v>0.84778713671277706</v>
      </c>
      <c r="AF20" s="25">
        <f t="shared" si="27"/>
        <v>0.86701624237665587</v>
      </c>
      <c r="AG20" s="25">
        <f t="shared" si="30"/>
        <v>0.88559218875978141</v>
      </c>
      <c r="AH20" s="25">
        <f t="shared" si="33"/>
        <v>0.90385607245953037</v>
      </c>
      <c r="AI20" s="25">
        <f t="shared" si="36"/>
        <v>0.92246140924104703</v>
      </c>
      <c r="AJ20" s="25">
        <f t="shared" si="39"/>
        <v>0.94086007269133154</v>
      </c>
      <c r="AK20" s="25">
        <f t="shared" ref="AK20:AK23" si="40">+(1+U17/100)^-(($H17-$H$15)/365)</f>
        <v>0.95991705045326481</v>
      </c>
      <c r="AL20" s="25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 t="shared" si="16"/>
        <v>82100</v>
      </c>
      <c r="AC21" s="25">
        <f t="shared" si="18"/>
        <v>0.78816479683970209</v>
      </c>
      <c r="AD21" s="25">
        <f t="shared" si="20"/>
        <v>0.80927166670078199</v>
      </c>
      <c r="AE21" s="25">
        <f t="shared" si="26"/>
        <v>0.83013367653661463</v>
      </c>
      <c r="AF21" s="25">
        <f t="shared" si="27"/>
        <v>0.84896237479117997</v>
      </c>
      <c r="AG21" s="25">
        <f t="shared" si="30"/>
        <v>0.86715151449193395</v>
      </c>
      <c r="AH21" s="25">
        <f t="shared" si="33"/>
        <v>0.88503508958638166</v>
      </c>
      <c r="AI21" s="25">
        <f t="shared" si="36"/>
        <v>0.90325300768965511</v>
      </c>
      <c r="AJ21" s="25">
        <f t="shared" si="39"/>
        <v>0.92126855601770063</v>
      </c>
      <c r="AK21" s="25">
        <f t="shared" si="40"/>
        <v>0.93992871058731409</v>
      </c>
      <c r="AL21" s="25">
        <f t="shared" ref="AL21:AL23" si="41">+(1+V18/100)^-(($H18-$H$16)/365)</f>
        <v>0.95899868871197724</v>
      </c>
      <c r="AM21" s="25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 t="shared" si="16"/>
        <v>81400</v>
      </c>
      <c r="AC22" s="25">
        <f t="shared" si="18"/>
        <v>0.77118446265703189</v>
      </c>
      <c r="AD22" s="25">
        <f t="shared" si="20"/>
        <v>0.79183660311985882</v>
      </c>
      <c r="AE22" s="25">
        <f t="shared" si="26"/>
        <v>0.81224915885655535</v>
      </c>
      <c r="AF22" s="25">
        <f t="shared" si="27"/>
        <v>0.83067220896511229</v>
      </c>
      <c r="AG22" s="25">
        <f t="shared" si="30"/>
        <v>0.848469479260061</v>
      </c>
      <c r="AH22" s="25">
        <f t="shared" si="33"/>
        <v>0.86596776807592579</v>
      </c>
      <c r="AI22" s="25">
        <f t="shared" si="36"/>
        <v>0.8837931967674082</v>
      </c>
      <c r="AJ22" s="25">
        <f t="shared" si="39"/>
        <v>0.90142061556680597</v>
      </c>
      <c r="AK22" s="25">
        <f t="shared" si="40"/>
        <v>0.91967875311946679</v>
      </c>
      <c r="AL22" s="25">
        <f t="shared" si="41"/>
        <v>0.93833788493037518</v>
      </c>
      <c r="AM22" s="25">
        <f t="shared" ref="AM22:AM23" si="42">+(1+W19/100)^-(($H19-$H$17)/365)</f>
        <v>0.95808148494206036</v>
      </c>
      <c r="AN22" s="25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 t="shared" si="16"/>
        <v>80700</v>
      </c>
      <c r="AC23" s="25">
        <f t="shared" si="18"/>
        <v>0.75478026594334802</v>
      </c>
      <c r="AD23" s="25">
        <f t="shared" si="20"/>
        <v>0.77499310583527892</v>
      </c>
      <c r="AE23" s="25">
        <f t="shared" si="26"/>
        <v>0.79497145731093499</v>
      </c>
      <c r="AF23" s="25">
        <f t="shared" si="27"/>
        <v>0.81300262278918456</v>
      </c>
      <c r="AG23" s="25">
        <f t="shared" si="30"/>
        <v>0.83042131968565103</v>
      </c>
      <c r="AH23" s="25">
        <f t="shared" si="33"/>
        <v>0.84754739486679154</v>
      </c>
      <c r="AI23" s="25">
        <f t="shared" si="36"/>
        <v>0.86499365119041638</v>
      </c>
      <c r="AJ23" s="25">
        <f t="shared" si="39"/>
        <v>0.88224610957561767</v>
      </c>
      <c r="AK23" s="25">
        <f t="shared" si="40"/>
        <v>0.90011587042394581</v>
      </c>
      <c r="AL23" s="25">
        <f t="shared" si="41"/>
        <v>0.91837809580901908</v>
      </c>
      <c r="AM23" s="25">
        <f t="shared" si="42"/>
        <v>0.93770172120488793</v>
      </c>
      <c r="AN23" s="25">
        <f>+(1+X20/100)^-(($H20-$H$18)/365)</f>
        <v>0.95764270235080773</v>
      </c>
      <c r="AO23" s="25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3">+AD25+1</f>
        <v>3</v>
      </c>
      <c r="AF25">
        <f t="shared" si="43"/>
        <v>4</v>
      </c>
      <c r="AG25">
        <f t="shared" si="43"/>
        <v>5</v>
      </c>
      <c r="AH25">
        <f t="shared" si="43"/>
        <v>6</v>
      </c>
      <c r="AI25">
        <f t="shared" si="43"/>
        <v>7</v>
      </c>
      <c r="AJ25">
        <f t="shared" si="43"/>
        <v>8</v>
      </c>
      <c r="AK25">
        <f t="shared" si="43"/>
        <v>9</v>
      </c>
      <c r="AL25">
        <f t="shared" si="43"/>
        <v>10</v>
      </c>
      <c r="AM25">
        <f t="shared" si="43"/>
        <v>11</v>
      </c>
      <c r="AN25">
        <f t="shared" si="43"/>
        <v>12</v>
      </c>
      <c r="AO25">
        <f t="shared" si="43"/>
        <v>13</v>
      </c>
      <c r="AP25">
        <f t="shared" si="43"/>
        <v>14</v>
      </c>
    </row>
    <row r="26" spans="1:42" x14ac:dyDescent="0.75">
      <c r="AA26" t="s">
        <v>48</v>
      </c>
      <c r="AC26" s="25">
        <f>+Y13/2</f>
        <v>0.88320580247479785</v>
      </c>
      <c r="AD26" s="25">
        <f>+(1-$AC$26)^(AD$25-$AC$25)*$AC$26</f>
        <v>0.10315331294964621</v>
      </c>
      <c r="AE26" s="25">
        <f>+(1-$AC$26)^(AE$25-$AC$25)*$AC$26</f>
        <v>1.2047708408019973E-2</v>
      </c>
      <c r="AF26" s="25">
        <f t="shared" ref="AF26:AP26" si="44">+(1-$AC$26)^(AF$25-$AC$25)*$AC$26</f>
        <v>1.4071024355323232E-3</v>
      </c>
      <c r="AG26" s="25">
        <f t="shared" si="44"/>
        <v>1.6434139979375521E-4</v>
      </c>
      <c r="AH26" s="25">
        <f t="shared" si="44"/>
        <v>1.9194121909080059E-5</v>
      </c>
      <c r="AI26" s="25">
        <f t="shared" si="44"/>
        <v>2.2417620655719067E-6</v>
      </c>
      <c r="AJ26" s="25">
        <f t="shared" si="44"/>
        <v>2.6182480149091043E-7</v>
      </c>
      <c r="AK26" s="25">
        <f t="shared" si="44"/>
        <v>3.0579617582326238E-8</v>
      </c>
      <c r="AL26" s="25">
        <f t="shared" si="44"/>
        <v>3.571521896155355E-9</v>
      </c>
      <c r="AM26" s="25">
        <f t="shared" si="44"/>
        <v>4.1713303380515302E-10</v>
      </c>
      <c r="AN26" s="25">
        <f t="shared" si="44"/>
        <v>4.8718717944525873E-11</v>
      </c>
      <c r="AO26" s="25">
        <f t="shared" si="44"/>
        <v>5.6900635667875648E-12</v>
      </c>
      <c r="AP26" s="25">
        <f t="shared" si="44"/>
        <v>6.6456640815034316E-13</v>
      </c>
    </row>
    <row r="27" spans="1:42" x14ac:dyDescent="0.75">
      <c r="AA27" t="s">
        <v>50</v>
      </c>
      <c r="AC27" s="28">
        <f>+AC6*AC7</f>
        <v>57.895642066639411</v>
      </c>
      <c r="AD27" s="28">
        <f t="shared" ref="AD27:AP27" si="45">+AD6*AD7</f>
        <v>58.292129641485822</v>
      </c>
      <c r="AE27" s="28">
        <f t="shared" si="45"/>
        <v>55.955996977327132</v>
      </c>
      <c r="AF27" s="28">
        <f t="shared" si="45"/>
        <v>50.924903541556695</v>
      </c>
      <c r="AG27" s="28">
        <f t="shared" si="45"/>
        <v>45.978729920931002</v>
      </c>
      <c r="AH27" s="28">
        <f t="shared" si="45"/>
        <v>41.085127452632882</v>
      </c>
      <c r="AI27" s="28">
        <f t="shared" si="45"/>
        <v>36.289442216600293</v>
      </c>
      <c r="AJ27" s="28">
        <f t="shared" si="45"/>
        <v>31.55219616269083</v>
      </c>
      <c r="AK27" s="28">
        <f t="shared" si="45"/>
        <v>26.908637880475386</v>
      </c>
      <c r="AL27" s="28">
        <f t="shared" si="45"/>
        <v>22.137981720102793</v>
      </c>
      <c r="AM27" s="28">
        <f t="shared" si="45"/>
        <v>17.490599051307221</v>
      </c>
      <c r="AN27" s="28">
        <f t="shared" si="45"/>
        <v>12.950239099208117</v>
      </c>
      <c r="AO27" s="28">
        <f t="shared" si="45"/>
        <v>8.527265491440799</v>
      </c>
      <c r="AP27" s="28">
        <f t="shared" si="45"/>
        <v>4.2099291321546071</v>
      </c>
    </row>
    <row r="28" spans="1:42" x14ac:dyDescent="0.75">
      <c r="AA28" t="s">
        <v>51</v>
      </c>
      <c r="AC28" s="29">
        <f>+AC27*AC26</f>
        <v>51.133767011259927</v>
      </c>
      <c r="AD28" s="29">
        <f t="shared" ref="AD28:AP28" si="46">+AD27*AD26</f>
        <v>6.0130262914095347</v>
      </c>
      <c r="AE28" s="29">
        <f t="shared" si="46"/>
        <v>0.67414153526288423</v>
      </c>
      <c r="AF28" s="29">
        <f t="shared" si="46"/>
        <v>7.165655580257306E-2</v>
      </c>
      <c r="AG28" s="29">
        <f t="shared" si="46"/>
        <v>7.5562088359448169E-3</v>
      </c>
      <c r="AH28" s="29">
        <f t="shared" si="46"/>
        <v>7.8859294497592744E-4</v>
      </c>
      <c r="AI28" s="29">
        <f t="shared" si="46"/>
        <v>8.1352294941938226E-5</v>
      </c>
      <c r="AJ28" s="29">
        <f t="shared" si="46"/>
        <v>8.2611474968987933E-6</v>
      </c>
      <c r="AK28" s="29">
        <f t="shared" si="46"/>
        <v>8.2285585604623492E-7</v>
      </c>
      <c r="AL28" s="29">
        <f t="shared" si="46"/>
        <v>7.9066286450034117E-8</v>
      </c>
      <c r="AM28" s="29">
        <f t="shared" si="46"/>
        <v>7.2959066453413126E-9</v>
      </c>
      <c r="AN28" s="29">
        <f t="shared" si="46"/>
        <v>6.3091904598849108E-10</v>
      </c>
      <c r="AO28" s="29">
        <f t="shared" si="46"/>
        <v>4.8520682697172148E-11</v>
      </c>
      <c r="AP28" s="29">
        <f t="shared" si="46"/>
        <v>2.7977774819234787E-12</v>
      </c>
    </row>
    <row r="29" spans="1:42" x14ac:dyDescent="0.75">
      <c r="AA29" t="s">
        <v>24</v>
      </c>
      <c r="AC29" s="29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+FFant!Y11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PRICES Local Law</vt:lpstr>
      <vt:lpstr>PRICES Foreign Law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2023-10-28T21:13:40Z</dcterms:modified>
</cp:coreProperties>
</file>