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odovova\Desktop\"/>
    </mc:Choice>
  </mc:AlternateContent>
  <bookViews>
    <workbookView xWindow="0" yWindow="465" windowWidth="24000" windowHeight="9645" tabRatio="599"/>
  </bookViews>
  <sheets>
    <sheet name="Измерения" sheetId="9" r:id="rId1"/>
    <sheet name="ФП" sheetId="8" r:id="rId2"/>
    <sheet name="Итоговая таблица" sheetId="4" r:id="rId3"/>
  </sheets>
  <definedNames>
    <definedName name="ФПУ" localSheetId="0">Измерения!$A$8:$S$17</definedName>
    <definedName name="ФПУ" localSheetId="1">Измерения!$A$8:$S$17</definedName>
    <definedName name="ФПУ">#REF!</definedName>
    <definedName name="ФПУ_Значения_до_заливки" localSheetId="0">Измерения!$E$8:$G$17</definedName>
    <definedName name="ФПУ_Значения_до_заливки">#REF!</definedName>
    <definedName name="ФПУ_Значения_перечень" localSheetId="0">Измерения!$A$8:$D$17</definedName>
    <definedName name="ФПУ_Значения_перечень">#REF!</definedName>
    <definedName name="ФПУ_Значения_после_заливки" localSheetId="0">Измерения!$H$8:$J$17</definedName>
    <definedName name="ФПУ_Значения_после_заливки">#REF!</definedName>
    <definedName name="ФПУ_Обозначение" localSheetId="0">Измерения!$A$8:$A$17</definedName>
    <definedName name="ФПУ_Обозначение" localSheetId="1">Измерения!$A$8:$A$17</definedName>
    <definedName name="ФПУ_Обозначение">#REF!</definedName>
    <definedName name="ФПУ_Параметры_до_заливки" localSheetId="0">Измерения!$E$6:$G$6</definedName>
    <definedName name="ФПУ_Параметры_до_заливки">#REF!</definedName>
    <definedName name="ФПУ_Параметры_после_заливки" localSheetId="0">Измерения!$H$6:$J$6</definedName>
    <definedName name="ФПУ_Параметры_после_заливки">#REF!</definedName>
    <definedName name="ФПУ_Перечень_и_коэф" localSheetId="0">Измерения!$A$6:$D$6</definedName>
    <definedName name="ФПУ_Перечень_и_коэф">#REF!</definedName>
  </definedNames>
  <calcPr calcId="162913"/>
</workbook>
</file>

<file path=xl/calcChain.xml><?xml version="1.0" encoding="utf-8"?>
<calcChain xmlns="http://schemas.openxmlformats.org/spreadsheetml/2006/main">
  <c r="Z34" i="8" l="1"/>
  <c r="Z22" i="8"/>
  <c r="Z18" i="8"/>
  <c r="Z6" i="8"/>
  <c r="P6" i="8"/>
  <c r="AE34" i="8"/>
  <c r="AE36" i="8"/>
  <c r="U36" i="8"/>
  <c r="AE22" i="8"/>
  <c r="AE18" i="8"/>
  <c r="AE20" i="8"/>
  <c r="AE24" i="8"/>
  <c r="AE6" i="8"/>
  <c r="U6" i="8"/>
  <c r="AE8" i="8"/>
  <c r="U8" i="8"/>
  <c r="K8" i="8" l="1"/>
  <c r="N42" i="4" l="1"/>
  <c r="M42" i="4"/>
  <c r="L42" i="4"/>
  <c r="K42" i="4"/>
  <c r="J42" i="4"/>
  <c r="I42" i="4"/>
  <c r="H42" i="4"/>
  <c r="G42" i="4"/>
  <c r="F42" i="4"/>
  <c r="N36" i="4"/>
  <c r="M36" i="4"/>
  <c r="L36" i="4"/>
  <c r="K36" i="4"/>
  <c r="J36" i="4"/>
  <c r="I36" i="4"/>
  <c r="H36" i="4"/>
  <c r="G36" i="4"/>
  <c r="F36" i="4"/>
  <c r="N30" i="4"/>
  <c r="M30" i="4"/>
  <c r="L30" i="4"/>
  <c r="K30" i="4"/>
  <c r="J30" i="4"/>
  <c r="I30" i="4"/>
  <c r="H30" i="4"/>
  <c r="G30" i="4"/>
  <c r="F30" i="4"/>
  <c r="N24" i="4"/>
  <c r="M24" i="4"/>
  <c r="L24" i="4"/>
  <c r="K24" i="4"/>
  <c r="J24" i="4"/>
  <c r="I24" i="4"/>
  <c r="H24" i="4"/>
  <c r="G24" i="4"/>
  <c r="F24" i="4"/>
  <c r="K20" i="8" l="1"/>
  <c r="G72" i="4" l="1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P7" i="4" l="1"/>
  <c r="Q13" i="4" l="1"/>
  <c r="R13" i="4"/>
  <c r="S13" i="4"/>
  <c r="T13" i="4"/>
  <c r="U13" i="4"/>
  <c r="V13" i="4"/>
  <c r="W13" i="4"/>
  <c r="X13" i="4"/>
  <c r="Y13" i="4"/>
  <c r="P13" i="4"/>
  <c r="Y15" i="4"/>
  <c r="X15" i="4"/>
  <c r="W15" i="4"/>
  <c r="V15" i="4"/>
  <c r="U15" i="4"/>
  <c r="T15" i="4"/>
  <c r="S15" i="4"/>
  <c r="R15" i="4"/>
  <c r="Q15" i="4"/>
  <c r="P15" i="4"/>
  <c r="Q7" i="4"/>
  <c r="R7" i="4"/>
  <c r="S7" i="4"/>
  <c r="T7" i="4"/>
  <c r="U7" i="4"/>
  <c r="V7" i="4"/>
  <c r="W7" i="4"/>
  <c r="X7" i="4"/>
  <c r="Y7" i="4"/>
  <c r="Y9" i="4"/>
  <c r="X9" i="4"/>
  <c r="W9" i="4"/>
  <c r="V9" i="4"/>
  <c r="U9" i="4"/>
  <c r="T9" i="4"/>
  <c r="S9" i="4"/>
  <c r="R9" i="4"/>
  <c r="Q9" i="4"/>
  <c r="P9" i="4"/>
  <c r="G13" i="4"/>
  <c r="H13" i="4"/>
  <c r="I13" i="4"/>
  <c r="J13" i="4"/>
  <c r="K13" i="4"/>
  <c r="L13" i="4"/>
  <c r="M13" i="4"/>
  <c r="N13" i="4"/>
  <c r="O13" i="4"/>
  <c r="F13" i="4"/>
  <c r="O15" i="4"/>
  <c r="N15" i="4"/>
  <c r="M15" i="4"/>
  <c r="L15" i="4"/>
  <c r="K15" i="4"/>
  <c r="J15" i="4"/>
  <c r="I15" i="4"/>
  <c r="H15" i="4"/>
  <c r="G15" i="4"/>
  <c r="F15" i="4"/>
  <c r="G7" i="4"/>
  <c r="H7" i="4"/>
  <c r="I7" i="4"/>
  <c r="J7" i="4"/>
  <c r="K7" i="4"/>
  <c r="L7" i="4"/>
  <c r="M7" i="4"/>
  <c r="N7" i="4"/>
  <c r="O7" i="4"/>
  <c r="F7" i="4"/>
  <c r="O9" i="4"/>
  <c r="N9" i="4"/>
  <c r="M9" i="4"/>
  <c r="L9" i="4"/>
  <c r="K9" i="4"/>
  <c r="J9" i="4"/>
  <c r="I9" i="4"/>
  <c r="H9" i="4"/>
  <c r="G9" i="4"/>
  <c r="F9" i="4"/>
  <c r="B5" i="8" l="1"/>
  <c r="D5" i="8"/>
  <c r="B9" i="8"/>
  <c r="D9" i="8"/>
  <c r="B13" i="8"/>
  <c r="D13" i="8"/>
  <c r="B17" i="8"/>
  <c r="D17" i="8"/>
  <c r="B21" i="8"/>
  <c r="D21" i="8"/>
  <c r="B25" i="8"/>
  <c r="D25" i="8"/>
  <c r="B29" i="8"/>
  <c r="D29" i="8"/>
  <c r="B33" i="8"/>
  <c r="D33" i="8"/>
  <c r="F6" i="8" l="1"/>
  <c r="F7" i="8" s="1"/>
  <c r="K6" i="8"/>
  <c r="K7" i="8" s="1"/>
  <c r="P7" i="8"/>
  <c r="U7" i="8"/>
  <c r="Z7" i="8"/>
  <c r="AE7" i="8"/>
  <c r="AJ6" i="8"/>
  <c r="AJ7" i="8" s="1"/>
  <c r="AO6" i="8"/>
  <c r="AO7" i="8" s="1"/>
  <c r="AT6" i="8"/>
  <c r="AT7" i="8" s="1"/>
  <c r="AY6" i="8"/>
  <c r="AY7" i="8" s="1"/>
  <c r="AO8" i="8"/>
  <c r="AY8" i="8"/>
  <c r="F10" i="8"/>
  <c r="F11" i="8" s="1"/>
  <c r="K10" i="8"/>
  <c r="K11" i="8" s="1"/>
  <c r="P10" i="8"/>
  <c r="P11" i="8" s="1"/>
  <c r="U10" i="8"/>
  <c r="U11" i="8" s="1"/>
  <c r="Z10" i="8"/>
  <c r="Z11" i="8" s="1"/>
  <c r="AE10" i="8"/>
  <c r="AE11" i="8" s="1"/>
  <c r="AJ10" i="8"/>
  <c r="AJ11" i="8" s="1"/>
  <c r="AO10" i="8"/>
  <c r="AO11" i="8" s="1"/>
  <c r="AT10" i="8"/>
  <c r="AT11" i="8" s="1"/>
  <c r="AY10" i="8"/>
  <c r="AY11" i="8" s="1"/>
  <c r="K12" i="8"/>
  <c r="U12" i="8"/>
  <c r="AE12" i="8"/>
  <c r="AO12" i="8"/>
  <c r="AY12" i="8"/>
  <c r="F14" i="8"/>
  <c r="F15" i="8" s="1"/>
  <c r="K14" i="8"/>
  <c r="K15" i="8" s="1"/>
  <c r="P14" i="8"/>
  <c r="P15" i="8" s="1"/>
  <c r="U14" i="8"/>
  <c r="U15" i="8" s="1"/>
  <c r="Z14" i="8"/>
  <c r="Z15" i="8" s="1"/>
  <c r="AE14" i="8"/>
  <c r="AE15" i="8" s="1"/>
  <c r="AJ14" i="8"/>
  <c r="AJ15" i="8" s="1"/>
  <c r="AO14" i="8"/>
  <c r="AO15" i="8" s="1"/>
  <c r="AT14" i="8"/>
  <c r="AT15" i="8" s="1"/>
  <c r="AY14" i="8"/>
  <c r="AY15" i="8" s="1"/>
  <c r="K16" i="8"/>
  <c r="U16" i="8"/>
  <c r="AE16" i="8"/>
  <c r="AO16" i="8"/>
  <c r="AY16" i="8"/>
  <c r="F18" i="8"/>
  <c r="F19" i="8" s="1"/>
  <c r="K18" i="8"/>
  <c r="K19" i="8" s="1"/>
  <c r="P18" i="8"/>
  <c r="P19" i="8" s="1"/>
  <c r="U18" i="8"/>
  <c r="U19" i="8" s="1"/>
  <c r="Z19" i="8"/>
  <c r="AE19" i="8"/>
  <c r="AJ18" i="8"/>
  <c r="AJ19" i="8" s="1"/>
  <c r="AO18" i="8"/>
  <c r="AO19" i="8" s="1"/>
  <c r="AT18" i="8"/>
  <c r="AT19" i="8" s="1"/>
  <c r="AY18" i="8"/>
  <c r="AY19" i="8" s="1"/>
  <c r="U20" i="8"/>
  <c r="AO20" i="8"/>
  <c r="AY20" i="8"/>
  <c r="F22" i="8"/>
  <c r="F23" i="8" s="1"/>
  <c r="K22" i="8"/>
  <c r="K23" i="8" s="1"/>
  <c r="P22" i="8"/>
  <c r="P23" i="8" s="1"/>
  <c r="U22" i="8"/>
  <c r="U23" i="8" s="1"/>
  <c r="Z23" i="8"/>
  <c r="AE23" i="8"/>
  <c r="AJ22" i="8"/>
  <c r="AJ23" i="8" s="1"/>
  <c r="AO22" i="8"/>
  <c r="AO23" i="8" s="1"/>
  <c r="AT22" i="8"/>
  <c r="AT23" i="8" s="1"/>
  <c r="AY22" i="8"/>
  <c r="AY23" i="8" s="1"/>
  <c r="U24" i="8"/>
  <c r="AO24" i="8"/>
  <c r="AY24" i="8"/>
  <c r="F26" i="8"/>
  <c r="F27" i="8" s="1"/>
  <c r="K26" i="8"/>
  <c r="K27" i="8" s="1"/>
  <c r="P26" i="8"/>
  <c r="P27" i="8" s="1"/>
  <c r="U26" i="8"/>
  <c r="U27" i="8" s="1"/>
  <c r="Z26" i="8"/>
  <c r="Z27" i="8" s="1"/>
  <c r="AE26" i="8"/>
  <c r="AE27" i="8" s="1"/>
  <c r="AJ26" i="8"/>
  <c r="AJ27" i="8" s="1"/>
  <c r="AO26" i="8"/>
  <c r="AO27" i="8" s="1"/>
  <c r="AT26" i="8"/>
  <c r="AT27" i="8" s="1"/>
  <c r="AY26" i="8"/>
  <c r="AY27" i="8" s="1"/>
  <c r="K28" i="8"/>
  <c r="U28" i="8"/>
  <c r="AE28" i="8"/>
  <c r="AO28" i="8"/>
  <c r="AY28" i="8"/>
  <c r="F30" i="8"/>
  <c r="F31" i="8" s="1"/>
  <c r="K30" i="8"/>
  <c r="K31" i="8" s="1"/>
  <c r="P30" i="8"/>
  <c r="P31" i="8" s="1"/>
  <c r="U30" i="8"/>
  <c r="U31" i="8" s="1"/>
  <c r="Z30" i="8"/>
  <c r="Z31" i="8" s="1"/>
  <c r="AE30" i="8"/>
  <c r="AE31" i="8" s="1"/>
  <c r="AJ30" i="8"/>
  <c r="AJ31" i="8" s="1"/>
  <c r="AO30" i="8"/>
  <c r="AO31" i="8" s="1"/>
  <c r="AT30" i="8"/>
  <c r="AT31" i="8" s="1"/>
  <c r="AY30" i="8"/>
  <c r="AY31" i="8" s="1"/>
  <c r="K32" i="8"/>
  <c r="U32" i="8"/>
  <c r="AE32" i="8"/>
  <c r="AO32" i="8"/>
  <c r="AY32" i="8"/>
  <c r="F34" i="8"/>
  <c r="F35" i="8" s="1"/>
  <c r="K34" i="8"/>
  <c r="K35" i="8" s="1"/>
  <c r="P34" i="8"/>
  <c r="P35" i="8" s="1"/>
  <c r="U34" i="8"/>
  <c r="U35" i="8" s="1"/>
  <c r="Z35" i="8"/>
  <c r="AE35" i="8"/>
  <c r="AJ34" i="8"/>
  <c r="AJ35" i="8" s="1"/>
  <c r="AO34" i="8"/>
  <c r="AO35" i="8" s="1"/>
  <c r="AT34" i="8"/>
  <c r="AT35" i="8" s="1"/>
  <c r="AY34" i="8"/>
  <c r="AY35" i="8" s="1"/>
  <c r="K36" i="8"/>
  <c r="AO36" i="8"/>
  <c r="AY36" i="8"/>
  <c r="F5" i="8" l="1"/>
  <c r="F17" i="8"/>
  <c r="AT29" i="8"/>
  <c r="Z29" i="8"/>
  <c r="F29" i="8"/>
  <c r="AT13" i="8"/>
  <c r="Z13" i="8"/>
  <c r="F13" i="8"/>
  <c r="AT33" i="8"/>
  <c r="Z33" i="8"/>
  <c r="F33" i="8"/>
  <c r="AT17" i="8"/>
  <c r="Z17" i="8"/>
  <c r="AT21" i="8"/>
  <c r="Z21" i="8"/>
  <c r="F21" i="8"/>
  <c r="AT5" i="8"/>
  <c r="Z5" i="8"/>
  <c r="AT25" i="8"/>
  <c r="Z25" i="8"/>
  <c r="F25" i="8"/>
  <c r="AT9" i="8"/>
  <c r="Z9" i="8"/>
  <c r="F9" i="8"/>
  <c r="AJ33" i="8"/>
  <c r="P33" i="8"/>
  <c r="AJ29" i="8"/>
  <c r="P29" i="8"/>
  <c r="AJ25" i="8"/>
  <c r="P25" i="8"/>
  <c r="AJ21" i="8"/>
  <c r="P21" i="8"/>
  <c r="AJ17" i="8"/>
  <c r="P17" i="8"/>
  <c r="AJ13" i="8"/>
  <c r="P13" i="8"/>
  <c r="AJ9" i="8"/>
  <c r="P9" i="8"/>
  <c r="AJ5" i="8"/>
  <c r="P5" i="8"/>
</calcChain>
</file>

<file path=xl/comments1.xml><?xml version="1.0" encoding="utf-8"?>
<comments xmlns="http://schemas.openxmlformats.org/spreadsheetml/2006/main">
  <authors>
    <author>Годовова Анастасия Сергеевна</author>
  </authors>
  <commentList>
    <comment ref="F53" authorId="0" shapeId="0">
      <text>
        <r>
          <rPr>
            <b/>
            <sz val="9"/>
            <color indexed="81"/>
            <rFont val="Tahoma"/>
            <family val="2"/>
            <charset val="204"/>
          </rPr>
          <t>Годовова Анастасия Сергеевна:</t>
        </r>
        <r>
          <rPr>
            <sz val="9"/>
            <color indexed="81"/>
            <rFont val="Tahoma"/>
            <family val="2"/>
            <charset val="204"/>
          </rPr>
          <t xml:space="preserve">
заменить, когда будут лазеры. Но не включать их</t>
        </r>
      </text>
    </comment>
  </commentList>
</comments>
</file>

<file path=xl/sharedStrings.xml><?xml version="1.0" encoding="utf-8"?>
<sst xmlns="http://schemas.openxmlformats.org/spreadsheetml/2006/main" count="374" uniqueCount="237">
  <si>
    <t>ПЕРЕЧЕНЬ КОМПОНЕНТОВ</t>
  </si>
  <si>
    <t>ФПУ</t>
  </si>
  <si>
    <t>Назначение</t>
  </si>
  <si>
    <t>Наименование</t>
  </si>
  <si>
    <t>Обозначение</t>
  </si>
  <si>
    <t>Серийный номер</t>
  </si>
  <si>
    <t>VD4</t>
  </si>
  <si>
    <t>VD5</t>
  </si>
  <si>
    <t>VD6</t>
  </si>
  <si>
    <t>VD7</t>
  </si>
  <si>
    <t>VD8</t>
  </si>
  <si>
    <t>VD9</t>
  </si>
  <si>
    <t>VD10</t>
  </si>
  <si>
    <t>VD11</t>
  </si>
  <si>
    <t>VD12</t>
  </si>
  <si>
    <t>VD13</t>
  </si>
  <si>
    <t>TV1C3C0-9EN-FC/APC-2m</t>
  </si>
  <si>
    <t>Управляемый аттенюатор</t>
  </si>
  <si>
    <t>SFP-модуль</t>
  </si>
  <si>
    <t>Напряжения питания, В</t>
  </si>
  <si>
    <t>Ток холостого хода, А</t>
  </si>
  <si>
    <t>Максимальный потребляемый ток, А</t>
  </si>
  <si>
    <t>ОБЩИЕ ПРОВЕРКИ</t>
  </si>
  <si>
    <t>Параметр</t>
  </si>
  <si>
    <t>Значение на АЦП</t>
  </si>
  <si>
    <t>Коэффициент затухания, дБ</t>
  </si>
  <si>
    <t>Значение на ЦАП</t>
  </si>
  <si>
    <t>Драйвер</t>
  </si>
  <si>
    <t>Смещение диапазона</t>
  </si>
  <si>
    <t>Выходной ток, мА</t>
  </si>
  <si>
    <t>iC-HT</t>
  </si>
  <si>
    <t>ЭТАП ПРОВЕРКИ</t>
  </si>
  <si>
    <t>Проверка №1</t>
  </si>
  <si>
    <t>Температура FPGA (холостой ход), °С</t>
  </si>
  <si>
    <t>Температура внешней среды, °С</t>
  </si>
  <si>
    <t>Входная оптическая мощность, мкВт</t>
  </si>
  <si>
    <t>A1:A1</t>
  </si>
  <si>
    <t>A1:A2</t>
  </si>
  <si>
    <t>A1:A3</t>
  </si>
  <si>
    <t>A1:A4</t>
  </si>
  <si>
    <t>Ток, мкА</t>
  </si>
  <si>
    <t>Чувствительность на 1550 нм, А/Вт</t>
  </si>
  <si>
    <t>Мощность на выходе, мкВт</t>
  </si>
  <si>
    <t>Оптический бюджет, дБ</t>
  </si>
  <si>
    <t>Напряжение, В</t>
  </si>
  <si>
    <t>VCC_ADC</t>
  </si>
  <si>
    <t xml:space="preserve"> +3.3V_ADC</t>
  </si>
  <si>
    <t>FADC1_DATA0</t>
  </si>
  <si>
    <t>FADC2_DATA0</t>
  </si>
  <si>
    <t xml:space="preserve"> -5V_ADC</t>
  </si>
  <si>
    <t>FADC1_DATA1</t>
  </si>
  <si>
    <t xml:space="preserve"> +3.3V_A2_ADC</t>
  </si>
  <si>
    <t xml:space="preserve"> +2.5V_A1_ADC</t>
  </si>
  <si>
    <t xml:space="preserve"> +3.3V_A1_ADC</t>
  </si>
  <si>
    <t xml:space="preserve"> +2.5V_A2_ADC</t>
  </si>
  <si>
    <t>FADC1_DATA5</t>
  </si>
  <si>
    <t>FADC1_DATA6</t>
  </si>
  <si>
    <t>FADC1_DATA7</t>
  </si>
  <si>
    <t>FADC1_DATA8</t>
  </si>
  <si>
    <t xml:space="preserve"> +2.5V_ADC</t>
  </si>
  <si>
    <t xml:space="preserve"> +5V_ADC</t>
  </si>
  <si>
    <t xml:space="preserve"> +1.2V_ADC</t>
  </si>
  <si>
    <t>FADC2_DATA4</t>
  </si>
  <si>
    <t>FADC2_DATA7</t>
  </si>
  <si>
    <t>FADC2_DATA8</t>
  </si>
  <si>
    <t>Температура ЛД (холостой ход), °С</t>
  </si>
  <si>
    <t>LDD1</t>
  </si>
  <si>
    <t>LDD2</t>
  </si>
  <si>
    <t>LDD3</t>
  </si>
  <si>
    <t>LDD4</t>
  </si>
  <si>
    <t>Средняя минимальная мощность, мкВт</t>
  </si>
  <si>
    <t>имитатор нагрузки</t>
  </si>
  <si>
    <t>Мощность на выходе, мВт</t>
  </si>
  <si>
    <t>RS-485</t>
  </si>
  <si>
    <t>FADC1_DATA2</t>
  </si>
  <si>
    <t>FADC1_DATA3</t>
  </si>
  <si>
    <t>FADC1_DATA4</t>
  </si>
  <si>
    <t>FADC2_DATA1</t>
  </si>
  <si>
    <t>FADC2_DATA2</t>
  </si>
  <si>
    <t>FADC2_DATA3</t>
  </si>
  <si>
    <t>FADC2_DATA5</t>
  </si>
  <si>
    <t>FADC2_DATA6</t>
  </si>
  <si>
    <t>TV1C-2005-011</t>
  </si>
  <si>
    <t>TV1C-2005-012</t>
  </si>
  <si>
    <t>Therm_LD4</t>
  </si>
  <si>
    <t>Therm_LD2</t>
  </si>
  <si>
    <t>Therm_LD3</t>
  </si>
  <si>
    <t>Therm_LD1</t>
  </si>
  <si>
    <t>MON_PWR_LDD1</t>
  </si>
  <si>
    <t>MON_PWR_LDD4</t>
  </si>
  <si>
    <t>MON_PWR_LDD3</t>
  </si>
  <si>
    <t>MON_PWR_LDD2</t>
  </si>
  <si>
    <t>PDI-40-P40-4G-K-R45-U-7-BSM3-FA-2.5</t>
  </si>
  <si>
    <t>PDI-80-P50-2G-K-R50-U-7-BSM06-FA-2.5</t>
  </si>
  <si>
    <t>PDI-80-P50-2G-K-R50-U-7-BSM3-FA-2.5</t>
  </si>
  <si>
    <t>-</t>
  </si>
  <si>
    <t>Значение на АЦП при входной мощности</t>
  </si>
  <si>
    <t>До заливки</t>
  </si>
  <si>
    <t>Дата проверки</t>
  </si>
  <si>
    <t>После заливки</t>
  </si>
  <si>
    <t>Перечень компонентов</t>
  </si>
  <si>
    <t>ЗНАЧЕНИЕ ПАРАМЕТРОВ</t>
  </si>
  <si>
    <t>0.000317045982847822</t>
  </si>
  <si>
    <t>0.000931322574615479</t>
  </si>
  <si>
    <t>Чувствительность на 980 нм, А/Вт</t>
  </si>
  <si>
    <t>Значение на АЦП, P=0</t>
  </si>
  <si>
    <t>Коэффициент</t>
  </si>
  <si>
    <t>0.000223741159066782</t>
  </si>
  <si>
    <t>1.49011611938477e-05</t>
  </si>
  <si>
    <t>MT-C-T-15-30-S-9-2B-N-2-S</t>
  </si>
  <si>
    <t>Коэффициент затухания, дБ (по паспорту)</t>
  </si>
  <si>
    <t>после заливки</t>
  </si>
  <si>
    <t>Этап проверки</t>
  </si>
  <si>
    <t>до заливки</t>
  </si>
  <si>
    <t>комн 24</t>
  </si>
  <si>
    <t>Проверка №2</t>
  </si>
  <si>
    <t>24 °С</t>
  </si>
  <si>
    <t>32 °С</t>
  </si>
  <si>
    <t>40 °С</t>
  </si>
  <si>
    <t>50 °С</t>
  </si>
  <si>
    <t>Проверка 5 (после заливки)</t>
  </si>
  <si>
    <t>Проверка 4 (до заливки)</t>
  </si>
  <si>
    <t>Проверка 3 (до заливки)</t>
  </si>
  <si>
    <t>Проверка 2 (до заливки)</t>
  </si>
  <si>
    <t>Проверка 1 (до заливки)</t>
  </si>
  <si>
    <t>0.000931322574615478</t>
  </si>
  <si>
    <t>ТАБЛИЦА ПРОВЕРОК ПЛАТЫ № 9 БЛОКА УПРАВЛЕНИЯ ЭЛЕКТРОННОГО №_____</t>
  </si>
  <si>
    <t>ТАБЛИЦА ПРОВЕРОК ПЛАТЫ №10 БЛОКА УПРАВЛЕНИЯ ЭЛЕКТРОННОГО №_____</t>
  </si>
  <si>
    <t>15B6KMG01869</t>
  </si>
  <si>
    <t>15B6KMG01865</t>
  </si>
  <si>
    <t>Плата №10</t>
  </si>
  <si>
    <t>работает</t>
  </si>
  <si>
    <t>-869.850000000000</t>
  </si>
  <si>
    <t>674.050000000000</t>
  </si>
  <si>
    <t>78.6000000000000</t>
  </si>
  <si>
    <t>-412.200000000000</t>
  </si>
  <si>
    <t>-997.200000000000</t>
  </si>
  <si>
    <t>271.850000000000</t>
  </si>
  <si>
    <t>-519.100000000000</t>
  </si>
  <si>
    <t>-587.250000000000</t>
  </si>
  <si>
    <t>-130.150000000000</t>
  </si>
  <si>
    <t>-307.350000000000</t>
  </si>
  <si>
    <t>-815.250000000000</t>
  </si>
  <si>
    <t>953438.500000000</t>
  </si>
  <si>
    <t>2810352.80000000</t>
  </si>
  <si>
    <t>2815029.15000000</t>
  </si>
  <si>
    <t>480413.100000000</t>
  </si>
  <si>
    <t>180.450000000000</t>
  </si>
  <si>
    <t>814973.500000000</t>
  </si>
  <si>
    <t>2611418.60000000</t>
  </si>
  <si>
    <t>2897512.90000000</t>
  </si>
  <si>
    <t>503616.950000000</t>
  </si>
  <si>
    <t>13.9267570671946</t>
  </si>
  <si>
    <t>3083.54293581423</t>
  </si>
  <si>
    <t>3199.26341730216</t>
  </si>
  <si>
    <t>427.415236662022</t>
  </si>
  <si>
    <t>16.9765720116636</t>
  </si>
  <si>
    <t>2951.54901674448</t>
  </si>
  <si>
    <t>3112.07460731188</t>
  </si>
  <si>
    <t>450.661024854405</t>
  </si>
  <si>
    <t>-548.400000000000</t>
  </si>
  <si>
    <t>951281.200000000</t>
  </si>
  <si>
    <t>2793761.70000000</t>
  </si>
  <si>
    <t>2787395.15000000</t>
  </si>
  <si>
    <t>-173.200000000000</t>
  </si>
  <si>
    <t>819802.100000000</t>
  </si>
  <si>
    <t>2609128.30000000</t>
  </si>
  <si>
    <t>2875319.70000000</t>
  </si>
  <si>
    <t>505413.200000000</t>
  </si>
  <si>
    <t>13.9315680294530</t>
  </si>
  <si>
    <t>3090.29543251359</t>
  </si>
  <si>
    <t>3206.26932450547</t>
  </si>
  <si>
    <t>427.562886151586</t>
  </si>
  <si>
    <t>16.9824365246174</t>
  </si>
  <si>
    <t>2958.01246655154</t>
  </si>
  <si>
    <t>3118.88958409394</t>
  </si>
  <si>
    <t>450.816704541460</t>
  </si>
  <si>
    <t>-529.200000000000</t>
  </si>
  <si>
    <t>666.500000000000</t>
  </si>
  <si>
    <t>-25.0500000000000</t>
  </si>
  <si>
    <t>-377.300000000000</t>
  </si>
  <si>
    <t>-886.050000000000</t>
  </si>
  <si>
    <t>-140.450000000000</t>
  </si>
  <si>
    <t>-552.450000000000</t>
  </si>
  <si>
    <t>-501.300000000000</t>
  </si>
  <si>
    <t>-48.7500000000000</t>
  </si>
  <si>
    <t>-138.900000000000</t>
  </si>
  <si>
    <t>-799.600000000000</t>
  </si>
  <si>
    <t>951873.150000000</t>
  </si>
  <si>
    <t>2807814.80000000</t>
  </si>
  <si>
    <t>2794064.95000000</t>
  </si>
  <si>
    <t>482594.750000000</t>
  </si>
  <si>
    <t>30.9500000000000</t>
  </si>
  <si>
    <t>820161.150000000</t>
  </si>
  <si>
    <t>2615607.90000000</t>
  </si>
  <si>
    <t>505384.950000000</t>
  </si>
  <si>
    <t>13.9043278675980</t>
  </si>
  <si>
    <t>3083.18795024935</t>
  </si>
  <si>
    <t>3198.89510969140</t>
  </si>
  <si>
    <t>426.726879594580</t>
  </si>
  <si>
    <t>16.9492310506431</t>
  </si>
  <si>
    <t>2951.20922666639</t>
  </si>
  <si>
    <t>3111.71633710602</t>
  </si>
  <si>
    <t>449.935230182456</t>
  </si>
  <si>
    <t>-723.650000000000</t>
  </si>
  <si>
    <t>15.8500000000000</t>
  </si>
  <si>
    <t>-384.300000000000</t>
  </si>
  <si>
    <t>-896.200000000000</t>
  </si>
  <si>
    <t>11.1000000000000</t>
  </si>
  <si>
    <t>-626.250000000000</t>
  </si>
  <si>
    <t>-529.250000000000</t>
  </si>
  <si>
    <t>-27.1000000000000</t>
  </si>
  <si>
    <t>-153.950000000000</t>
  </si>
  <si>
    <t>3089.22826658785</t>
  </si>
  <si>
    <t>3205.16210953312</t>
  </si>
  <si>
    <t>2956.99098165434</t>
  </si>
  <si>
    <t>3117.81254380346</t>
  </si>
  <si>
    <t>-723.750000000000</t>
  </si>
  <si>
    <t>951291.350000000</t>
  </si>
  <si>
    <t>2821153.25000000</t>
  </si>
  <si>
    <t>2819424.30000000</t>
  </si>
  <si>
    <t>482388.650000000</t>
  </si>
  <si>
    <t>101.250000000000</t>
  </si>
  <si>
    <t>819713.350000000</t>
  </si>
  <si>
    <t>2629111.25000000</t>
  </si>
  <si>
    <t>2886608.85000000</t>
  </si>
  <si>
    <t>504625.250000000</t>
  </si>
  <si>
    <t>-813.300000000000</t>
  </si>
  <si>
    <t>766.900000000000</t>
  </si>
  <si>
    <t>83.3000000000000</t>
  </si>
  <si>
    <t>-436.150000000000</t>
  </si>
  <si>
    <t>-1040.85000000000</t>
  </si>
  <si>
    <t>146.200000000000</t>
  </si>
  <si>
    <t>-567.450000000000</t>
  </si>
  <si>
    <t>-606.400000000000</t>
  </si>
  <si>
    <t>-72.7500000000000</t>
  </si>
  <si>
    <t>-250.050000000000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</si>
</sst>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0.000"/>
    <numFmt numFmtId="166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b/>
      <sz val="8"/>
      <color rgb="FFFF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04">
    <xf numFmtId="0" fontId="0" fillId="0" borderId="0" xfId="0"/>
    <xf numFmtId="0" fontId="1" fillId="0" borderId="1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/>
    <xf numFmtId="0" fontId="1" fillId="0" borderId="33" xfId="0" applyFont="1" applyBorder="1" applyAlignment="1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5" fillId="0" borderId="0" xfId="0" applyFont="1"/>
    <xf numFmtId="0" fontId="6" fillId="0" borderId="10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2" fontId="2" fillId="0" borderId="0" xfId="0" applyNumberFormat="1" applyFont="1"/>
    <xf numFmtId="165" fontId="3" fillId="0" borderId="26" xfId="0" applyNumberFormat="1" applyFont="1" applyFill="1" applyBorder="1" applyAlignment="1">
      <alignment horizontal="center"/>
    </xf>
    <xf numFmtId="0" fontId="2" fillId="0" borderId="0" xfId="0" applyFont="1" applyFill="1"/>
    <xf numFmtId="165" fontId="3" fillId="0" borderId="1" xfId="0" applyNumberFormat="1" applyFont="1" applyFill="1" applyBorder="1" applyAlignment="1"/>
    <xf numFmtId="165" fontId="3" fillId="0" borderId="26" xfId="0" applyNumberFormat="1" applyFont="1" applyFill="1" applyBorder="1" applyAlignment="1"/>
    <xf numFmtId="165" fontId="2" fillId="0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3" fillId="0" borderId="27" xfId="0" applyNumberFormat="1" applyFont="1" applyFill="1" applyBorder="1" applyAlignment="1"/>
    <xf numFmtId="165" fontId="3" fillId="0" borderId="7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165" fontId="3" fillId="0" borderId="18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5" fontId="3" fillId="0" borderId="8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/>
    <xf numFmtId="0" fontId="9" fillId="0" borderId="1" xfId="0" applyFont="1" applyBorder="1" applyAlignment="1">
      <alignment vertical="center"/>
    </xf>
    <xf numFmtId="165" fontId="10" fillId="0" borderId="0" xfId="0" applyNumberFormat="1" applyFont="1"/>
    <xf numFmtId="0" fontId="10" fillId="0" borderId="0" xfId="0" applyFont="1"/>
    <xf numFmtId="0" fontId="9" fillId="7" borderId="0" xfId="0" applyFont="1" applyFill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center"/>
    </xf>
    <xf numFmtId="0" fontId="9" fillId="0" borderId="0" xfId="0" applyFont="1" applyAlignment="1">
      <alignment horizontal="center"/>
    </xf>
    <xf numFmtId="165" fontId="3" fillId="8" borderId="7" xfId="0" applyNumberFormat="1" applyFont="1" applyFill="1" applyBorder="1" applyAlignment="1">
      <alignment horizontal="center"/>
    </xf>
    <xf numFmtId="165" fontId="3" fillId="8" borderId="1" xfId="0" applyNumberFormat="1" applyFont="1" applyFill="1" applyBorder="1" applyAlignment="1">
      <alignment horizontal="center"/>
    </xf>
    <xf numFmtId="165" fontId="3" fillId="8" borderId="8" xfId="0" applyNumberFormat="1" applyFont="1" applyFill="1" applyBorder="1" applyAlignment="1">
      <alignment horizontal="center"/>
    </xf>
    <xf numFmtId="165" fontId="3" fillId="0" borderId="7" xfId="0" applyNumberFormat="1" applyFont="1" applyFill="1" applyBorder="1" applyAlignment="1">
      <alignment horizontal="center"/>
    </xf>
    <xf numFmtId="165" fontId="3" fillId="0" borderId="1" xfId="0" quotePrefix="1" applyNumberFormat="1" applyFont="1" applyFill="1" applyBorder="1" applyAlignment="1">
      <alignment horizontal="center"/>
    </xf>
    <xf numFmtId="165" fontId="3" fillId="0" borderId="18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5" fontId="3" fillId="0" borderId="8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/>
    <xf numFmtId="165" fontId="3" fillId="0" borderId="4" xfId="0" applyNumberFormat="1" applyFont="1" applyBorder="1" applyAlignment="1"/>
    <xf numFmtId="165" fontId="3" fillId="0" borderId="4" xfId="0" applyNumberFormat="1" applyFont="1" applyBorder="1" applyAlignment="1">
      <alignment horizontal="center"/>
    </xf>
    <xf numFmtId="165" fontId="3" fillId="0" borderId="20" xfId="0" applyNumberFormat="1" applyFont="1" applyBorder="1" applyAlignment="1">
      <alignment horizontal="center"/>
    </xf>
    <xf numFmtId="165" fontId="3" fillId="0" borderId="2" xfId="0" applyNumberFormat="1" applyFont="1" applyBorder="1" applyAlignment="1"/>
    <xf numFmtId="165" fontId="3" fillId="0" borderId="25" xfId="0" applyNumberFormat="1" applyFont="1" applyFill="1" applyBorder="1" applyAlignment="1">
      <alignment horizontal="center"/>
    </xf>
    <xf numFmtId="165" fontId="3" fillId="0" borderId="33" xfId="0" applyNumberFormat="1" applyFont="1" applyBorder="1" applyAlignment="1"/>
    <xf numFmtId="165" fontId="3" fillId="0" borderId="26" xfId="0" applyNumberFormat="1" applyFont="1" applyBorder="1" applyAlignment="1">
      <alignment horizontal="center"/>
    </xf>
    <xf numFmtId="165" fontId="3" fillId="0" borderId="27" xfId="0" applyNumberFormat="1" applyFont="1" applyBorder="1" applyAlignment="1">
      <alignment horizontal="center"/>
    </xf>
    <xf numFmtId="165" fontId="3" fillId="0" borderId="32" xfId="0" applyNumberFormat="1" applyFont="1" applyFill="1" applyBorder="1" applyAlignment="1">
      <alignment horizontal="center"/>
    </xf>
    <xf numFmtId="0" fontId="9" fillId="4" borderId="34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8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18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165" fontId="2" fillId="6" borderId="2" xfId="0" applyNumberFormat="1" applyFont="1" applyFill="1" applyBorder="1" applyAlignment="1">
      <alignment horizontal="center"/>
    </xf>
    <xf numFmtId="165" fontId="2" fillId="6" borderId="3" xfId="0" applyNumberFormat="1" applyFont="1" applyFill="1" applyBorder="1" applyAlignment="1">
      <alignment horizontal="center"/>
    </xf>
    <xf numFmtId="165" fontId="2" fillId="6" borderId="11" xfId="0" applyNumberFormat="1" applyFont="1" applyFill="1" applyBorder="1" applyAlignment="1">
      <alignment horizontal="center"/>
    </xf>
    <xf numFmtId="165" fontId="2" fillId="2" borderId="17" xfId="0" applyNumberFormat="1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2" fillId="2" borderId="18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165" fontId="1" fillId="0" borderId="15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2" fontId="6" fillId="0" borderId="16" xfId="0" applyNumberFormat="1" applyFont="1" applyBorder="1" applyAlignment="1">
      <alignment horizontal="center" wrapText="1"/>
    </xf>
    <xf numFmtId="2" fontId="6" fillId="0" borderId="10" xfId="0" applyNumberFormat="1" applyFont="1" applyBorder="1" applyAlignment="1">
      <alignment horizontal="center" wrapText="1"/>
    </xf>
    <xf numFmtId="2" fontId="6" fillId="0" borderId="24" xfId="0" applyNumberFormat="1" applyFont="1" applyBorder="1" applyAlignment="1">
      <alignment horizontal="center" wrapText="1"/>
    </xf>
    <xf numFmtId="165" fontId="2" fillId="0" borderId="7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5" fontId="2" fillId="0" borderId="7" xfId="1" applyNumberFormat="1" applyFont="1" applyBorder="1" applyAlignment="1" applyProtection="1">
      <alignment horizontal="center"/>
    </xf>
    <xf numFmtId="165" fontId="2" fillId="0" borderId="1" xfId="1" applyNumberFormat="1" applyFont="1" applyBorder="1" applyAlignment="1" applyProtection="1">
      <alignment horizontal="center"/>
    </xf>
    <xf numFmtId="165" fontId="2" fillId="6" borderId="17" xfId="0" applyNumberFormat="1" applyFont="1" applyFill="1" applyBorder="1" applyAlignment="1">
      <alignment horizontal="center"/>
    </xf>
    <xf numFmtId="165" fontId="2" fillId="6" borderId="18" xfId="0" applyNumberFormat="1" applyFont="1" applyFill="1" applyBorder="1" applyAlignment="1">
      <alignment horizontal="center"/>
    </xf>
    <xf numFmtId="165" fontId="5" fillId="0" borderId="17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2" borderId="18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center"/>
    </xf>
    <xf numFmtId="165" fontId="5" fillId="6" borderId="2" xfId="0" applyNumberFormat="1" applyFont="1" applyFill="1" applyBorder="1" applyAlignment="1">
      <alignment horizontal="center"/>
    </xf>
    <xf numFmtId="165" fontId="5" fillId="6" borderId="3" xfId="0" applyNumberFormat="1" applyFont="1" applyFill="1" applyBorder="1" applyAlignment="1">
      <alignment horizontal="center"/>
    </xf>
    <xf numFmtId="165" fontId="5" fillId="6" borderId="11" xfId="0" applyNumberFormat="1" applyFont="1" applyFill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165" fontId="5" fillId="0" borderId="7" xfId="1" applyNumberFormat="1" applyFont="1" applyBorder="1" applyAlignment="1" applyProtection="1">
      <alignment horizontal="center"/>
    </xf>
    <xf numFmtId="165" fontId="5" fillId="0" borderId="1" xfId="1" applyNumberFormat="1" applyFont="1" applyBorder="1" applyAlignment="1" applyProtection="1">
      <alignment horizontal="center"/>
    </xf>
    <xf numFmtId="165" fontId="5" fillId="6" borderId="17" xfId="0" applyNumberFormat="1" applyFont="1" applyFill="1" applyBorder="1" applyAlignment="1">
      <alignment horizontal="center"/>
    </xf>
    <xf numFmtId="165" fontId="5" fillId="6" borderId="18" xfId="0" applyNumberFormat="1" applyFont="1" applyFill="1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wrapText="1"/>
    </xf>
    <xf numFmtId="0" fontId="2" fillId="2" borderId="5" xfId="0" quotePrefix="1" applyFont="1" applyFill="1" applyBorder="1" applyAlignment="1">
      <alignment horizontal="center" vertical="center" wrapText="1"/>
    </xf>
    <xf numFmtId="0" fontId="2" fillId="2" borderId="6" xfId="0" quotePrefix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37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165" fontId="3" fillId="0" borderId="17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3" fillId="0" borderId="17" xfId="0" applyNumberFormat="1" applyFont="1" applyFill="1" applyBorder="1" applyAlignment="1">
      <alignment horizontal="center"/>
    </xf>
    <xf numFmtId="165" fontId="3" fillId="0" borderId="3" xfId="0" applyNumberFormat="1" applyFont="1" applyFill="1" applyBorder="1" applyAlignment="1">
      <alignment horizontal="center"/>
    </xf>
    <xf numFmtId="165" fontId="3" fillId="0" borderId="11" xfId="0" applyNumberFormat="1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6" fontId="1" fillId="0" borderId="16" xfId="0" applyNumberFormat="1" applyFont="1" applyBorder="1" applyAlignment="1">
      <alignment horizontal="center" wrapText="1"/>
    </xf>
    <xf numFmtId="166" fontId="1" fillId="0" borderId="10" xfId="0" applyNumberFormat="1" applyFont="1" applyBorder="1" applyAlignment="1">
      <alignment horizontal="center" wrapText="1"/>
    </xf>
    <xf numFmtId="166" fontId="1" fillId="0" borderId="24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165" fontId="3" fillId="0" borderId="7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5" fontId="3" fillId="0" borderId="8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5" fontId="3" fillId="0" borderId="18" xfId="0" applyNumberFormat="1" applyFont="1" applyFill="1" applyBorder="1" applyAlignment="1">
      <alignment horizontal="center"/>
    </xf>
    <xf numFmtId="165" fontId="3" fillId="0" borderId="18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5" fontId="3" fillId="0" borderId="8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Финансовый" xfId="1" builtinId="3"/>
    <cellStyle name="Финансов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="85" zoomScaleNormal="85" workbookViewId="0">
      <selection activeCell="E5" sqref="E5:S5"/>
    </sheetView>
  </sheetViews>
  <sheetFormatPr defaultColWidth="11.42578125" defaultRowHeight="15" x14ac:dyDescent="0.25"/>
  <cols>
    <col min="1" max="1" width="11.42578125" style="10"/>
    <col min="2" max="2" width="12.140625" style="10" customWidth="1"/>
    <col min="3" max="3" width="9.140625" style="10" customWidth="1"/>
    <col min="4" max="4" width="21.7109375" style="14" customWidth="1"/>
    <col min="5" max="19" width="11.140625" style="14" customWidth="1"/>
    <col min="20" max="16384" width="11.42578125" style="14"/>
  </cols>
  <sheetData>
    <row r="1" spans="1:19" x14ac:dyDescent="0.25">
      <c r="A1" s="66" t="s">
        <v>130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x14ac:dyDescent="0.25">
      <c r="A2" s="79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1:19" x14ac:dyDescent="0.25">
      <c r="A3" s="69" t="s">
        <v>98</v>
      </c>
      <c r="B3" s="69"/>
      <c r="C3" s="69"/>
      <c r="D3" s="69"/>
      <c r="E3" s="73">
        <v>44376</v>
      </c>
      <c r="F3" s="74"/>
      <c r="G3" s="74"/>
      <c r="H3" s="74"/>
      <c r="I3" s="74"/>
      <c r="J3" s="74"/>
      <c r="K3" s="74"/>
      <c r="L3" s="74"/>
      <c r="M3" s="74"/>
      <c r="N3" s="74"/>
      <c r="O3" s="74"/>
      <c r="P3" s="75"/>
      <c r="Q3" s="70"/>
      <c r="R3" s="71"/>
      <c r="S3" s="71"/>
    </row>
    <row r="4" spans="1:19" x14ac:dyDescent="0.25">
      <c r="A4" s="69" t="s">
        <v>112</v>
      </c>
      <c r="B4" s="69"/>
      <c r="C4" s="69"/>
      <c r="D4" s="69"/>
      <c r="E4" s="76" t="s">
        <v>113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8"/>
      <c r="Q4" s="72" t="s">
        <v>111</v>
      </c>
      <c r="R4" s="72"/>
      <c r="S4" s="72"/>
    </row>
    <row r="5" spans="1:19" ht="14.85" customHeight="1" x14ac:dyDescent="0.25">
      <c r="A5" s="69" t="s">
        <v>100</v>
      </c>
      <c r="B5" s="69"/>
      <c r="C5" s="69"/>
      <c r="D5" s="13"/>
      <c r="E5" s="68" t="s">
        <v>114</v>
      </c>
      <c r="F5" s="68"/>
      <c r="G5" s="68"/>
      <c r="H5" s="68">
        <v>32</v>
      </c>
      <c r="I5" s="68"/>
      <c r="J5" s="68"/>
      <c r="K5" s="68">
        <v>40</v>
      </c>
      <c r="L5" s="68"/>
      <c r="M5" s="68"/>
      <c r="N5" s="68">
        <v>50</v>
      </c>
      <c r="O5" s="68"/>
      <c r="P5" s="68"/>
      <c r="Q5" s="68" t="s">
        <v>114</v>
      </c>
      <c r="R5" s="68"/>
      <c r="S5" s="68"/>
    </row>
    <row r="6" spans="1:19" ht="75" x14ac:dyDescent="0.25">
      <c r="A6" s="11" t="s">
        <v>4</v>
      </c>
      <c r="B6" s="11" t="s">
        <v>3</v>
      </c>
      <c r="C6" s="11" t="s">
        <v>5</v>
      </c>
      <c r="D6" s="12" t="s">
        <v>106</v>
      </c>
      <c r="E6" s="11" t="s">
        <v>105</v>
      </c>
      <c r="F6" s="11" t="s">
        <v>35</v>
      </c>
      <c r="G6" s="11" t="s">
        <v>96</v>
      </c>
      <c r="H6" s="11" t="s">
        <v>105</v>
      </c>
      <c r="I6" s="11" t="s">
        <v>35</v>
      </c>
      <c r="J6" s="11" t="s">
        <v>96</v>
      </c>
      <c r="K6" s="11" t="s">
        <v>105</v>
      </c>
      <c r="L6" s="11" t="s">
        <v>35</v>
      </c>
      <c r="M6" s="11" t="s">
        <v>96</v>
      </c>
      <c r="N6" s="11" t="s">
        <v>105</v>
      </c>
      <c r="O6" s="11" t="s">
        <v>35</v>
      </c>
      <c r="P6" s="11" t="s">
        <v>96</v>
      </c>
      <c r="Q6" s="11" t="s">
        <v>105</v>
      </c>
      <c r="R6" s="11" t="s">
        <v>35</v>
      </c>
      <c r="S6" s="11" t="s">
        <v>96</v>
      </c>
    </row>
    <row r="7" spans="1:19" x14ac:dyDescent="0.25">
      <c r="A7" s="11">
        <v>1</v>
      </c>
      <c r="B7" s="18">
        <v>2</v>
      </c>
      <c r="C7" s="11">
        <v>3</v>
      </c>
      <c r="D7" s="12">
        <v>4</v>
      </c>
      <c r="E7" s="11">
        <v>5</v>
      </c>
      <c r="F7" s="11">
        <v>6</v>
      </c>
      <c r="G7" s="11">
        <v>7</v>
      </c>
      <c r="H7" s="11">
        <v>8</v>
      </c>
      <c r="I7" s="11">
        <v>9</v>
      </c>
      <c r="J7" s="11">
        <v>10</v>
      </c>
      <c r="K7" s="11">
        <v>11</v>
      </c>
      <c r="L7" s="11">
        <v>12</v>
      </c>
      <c r="M7" s="11">
        <v>13</v>
      </c>
      <c r="N7" s="11">
        <v>14</v>
      </c>
      <c r="O7" s="11">
        <v>15</v>
      </c>
      <c r="P7" s="11">
        <v>16</v>
      </c>
      <c r="Q7" s="11">
        <v>17</v>
      </c>
      <c r="R7" s="11">
        <v>18</v>
      </c>
      <c r="S7" s="11">
        <v>19</v>
      </c>
    </row>
    <row r="8" spans="1:19" x14ac:dyDescent="0.25">
      <c r="A8" s="15" t="s">
        <v>6</v>
      </c>
      <c r="B8" s="37"/>
      <c r="C8" s="37" t="s">
        <v>95</v>
      </c>
      <c r="D8" s="38" t="s">
        <v>107</v>
      </c>
      <c r="E8" s="38" t="s">
        <v>132</v>
      </c>
      <c r="F8" s="38">
        <v>1000</v>
      </c>
      <c r="G8" s="38" t="s">
        <v>142</v>
      </c>
      <c r="H8" s="38" t="s">
        <v>227</v>
      </c>
      <c r="I8" s="38">
        <v>1000</v>
      </c>
      <c r="J8" s="38" t="s">
        <v>217</v>
      </c>
      <c r="K8" s="38" t="s">
        <v>204</v>
      </c>
      <c r="L8" s="38">
        <v>1000</v>
      </c>
      <c r="M8" s="38" t="s">
        <v>187</v>
      </c>
      <c r="N8" s="38" t="s">
        <v>177</v>
      </c>
      <c r="O8" s="38">
        <v>1000</v>
      </c>
      <c r="P8" s="38" t="s">
        <v>160</v>
      </c>
      <c r="Q8" s="38"/>
      <c r="R8" s="38"/>
      <c r="S8" s="38"/>
    </row>
    <row r="9" spans="1:19" x14ac:dyDescent="0.25">
      <c r="A9" s="29" t="s">
        <v>7</v>
      </c>
      <c r="B9" s="39" t="s">
        <v>92</v>
      </c>
      <c r="C9" s="40">
        <v>2100524</v>
      </c>
      <c r="D9" s="41" t="s">
        <v>108</v>
      </c>
      <c r="E9" s="41" t="s">
        <v>133</v>
      </c>
      <c r="F9" s="42" t="s">
        <v>152</v>
      </c>
      <c r="G9" s="41" t="s">
        <v>143</v>
      </c>
      <c r="H9" s="41" t="s">
        <v>228</v>
      </c>
      <c r="I9" s="42" t="s">
        <v>196</v>
      </c>
      <c r="J9" s="41" t="s">
        <v>218</v>
      </c>
      <c r="K9" s="41">
        <v>760</v>
      </c>
      <c r="L9" s="42" t="s">
        <v>196</v>
      </c>
      <c r="M9" s="41" t="s">
        <v>188</v>
      </c>
      <c r="N9" s="41" t="s">
        <v>178</v>
      </c>
      <c r="O9" s="42" t="s">
        <v>169</v>
      </c>
      <c r="P9" s="43" t="s">
        <v>161</v>
      </c>
      <c r="Q9" s="41"/>
      <c r="R9" s="42"/>
      <c r="S9" s="43"/>
    </row>
    <row r="10" spans="1:19" x14ac:dyDescent="0.25">
      <c r="A10" s="16" t="s">
        <v>8</v>
      </c>
      <c r="B10" s="44" t="s">
        <v>93</v>
      </c>
      <c r="C10" s="45">
        <v>2100498</v>
      </c>
      <c r="D10" s="46" t="s">
        <v>102</v>
      </c>
      <c r="E10" s="46" t="s">
        <v>134</v>
      </c>
      <c r="F10" s="46" t="s">
        <v>153</v>
      </c>
      <c r="G10" s="46" t="s">
        <v>144</v>
      </c>
      <c r="H10" s="46" t="s">
        <v>229</v>
      </c>
      <c r="I10" s="46" t="s">
        <v>213</v>
      </c>
      <c r="J10" s="46" t="s">
        <v>219</v>
      </c>
      <c r="K10" s="46" t="s">
        <v>205</v>
      </c>
      <c r="L10" s="46" t="s">
        <v>197</v>
      </c>
      <c r="M10" s="46" t="s">
        <v>189</v>
      </c>
      <c r="N10" s="46" t="s">
        <v>179</v>
      </c>
      <c r="O10" s="46" t="s">
        <v>170</v>
      </c>
      <c r="P10" s="46" t="s">
        <v>162</v>
      </c>
      <c r="Q10" s="46"/>
      <c r="R10" s="46"/>
      <c r="S10" s="46"/>
    </row>
    <row r="11" spans="1:19" x14ac:dyDescent="0.25">
      <c r="A11" s="16" t="s">
        <v>9</v>
      </c>
      <c r="B11" s="45" t="s">
        <v>93</v>
      </c>
      <c r="C11" s="45">
        <v>2100499</v>
      </c>
      <c r="D11" s="46" t="s">
        <v>102</v>
      </c>
      <c r="E11" s="46" t="s">
        <v>135</v>
      </c>
      <c r="F11" s="46" t="s">
        <v>154</v>
      </c>
      <c r="G11" s="46" t="s">
        <v>145</v>
      </c>
      <c r="H11" s="46" t="s">
        <v>230</v>
      </c>
      <c r="I11" s="46" t="s">
        <v>214</v>
      </c>
      <c r="J11" s="46" t="s">
        <v>220</v>
      </c>
      <c r="K11" s="46" t="s">
        <v>206</v>
      </c>
      <c r="L11" s="46" t="s">
        <v>198</v>
      </c>
      <c r="M11" s="46" t="s">
        <v>190</v>
      </c>
      <c r="N11" s="46" t="s">
        <v>180</v>
      </c>
      <c r="O11" s="46" t="s">
        <v>171</v>
      </c>
      <c r="P11" s="46" t="s">
        <v>163</v>
      </c>
      <c r="Q11" s="46"/>
      <c r="R11" s="46"/>
      <c r="S11" s="46"/>
    </row>
    <row r="12" spans="1:19" x14ac:dyDescent="0.25">
      <c r="A12" s="29" t="s">
        <v>10</v>
      </c>
      <c r="B12" s="47" t="s">
        <v>94</v>
      </c>
      <c r="C12" s="39">
        <v>2100512</v>
      </c>
      <c r="D12" s="41" t="s">
        <v>125</v>
      </c>
      <c r="E12" s="41" t="s">
        <v>136</v>
      </c>
      <c r="F12" s="41" t="s">
        <v>155</v>
      </c>
      <c r="G12" s="41" t="s">
        <v>146</v>
      </c>
      <c r="H12" s="41" t="s">
        <v>231</v>
      </c>
      <c r="I12" s="41" t="s">
        <v>199</v>
      </c>
      <c r="J12" s="41" t="s">
        <v>221</v>
      </c>
      <c r="K12" s="41" t="s">
        <v>207</v>
      </c>
      <c r="L12" s="41" t="s">
        <v>199</v>
      </c>
      <c r="M12" s="41" t="s">
        <v>191</v>
      </c>
      <c r="N12" s="41" t="s">
        <v>181</v>
      </c>
      <c r="O12" s="41" t="s">
        <v>172</v>
      </c>
      <c r="P12" s="41">
        <v>483193</v>
      </c>
      <c r="Q12" s="41"/>
      <c r="R12" s="41"/>
      <c r="S12" s="41"/>
    </row>
    <row r="13" spans="1:19" x14ac:dyDescent="0.25">
      <c r="A13" s="15" t="s">
        <v>11</v>
      </c>
      <c r="B13" s="37"/>
      <c r="C13" s="37"/>
      <c r="D13" s="38" t="s">
        <v>107</v>
      </c>
      <c r="E13" s="38" t="s">
        <v>137</v>
      </c>
      <c r="F13" s="38">
        <v>1000</v>
      </c>
      <c r="G13" s="38" t="s">
        <v>147</v>
      </c>
      <c r="H13" s="38" t="s">
        <v>232</v>
      </c>
      <c r="I13" s="38">
        <v>1000</v>
      </c>
      <c r="J13" s="38" t="s">
        <v>222</v>
      </c>
      <c r="K13" s="38" t="s">
        <v>208</v>
      </c>
      <c r="L13" s="38">
        <v>1000</v>
      </c>
      <c r="M13" s="38" t="s">
        <v>192</v>
      </c>
      <c r="N13" s="38" t="s">
        <v>182</v>
      </c>
      <c r="O13" s="38">
        <v>1000</v>
      </c>
      <c r="P13" s="38" t="s">
        <v>164</v>
      </c>
      <c r="Q13" s="38"/>
      <c r="R13" s="38"/>
      <c r="S13" s="38"/>
    </row>
    <row r="14" spans="1:19" x14ac:dyDescent="0.25">
      <c r="A14" s="29" t="s">
        <v>12</v>
      </c>
      <c r="B14" s="39" t="s">
        <v>92</v>
      </c>
      <c r="C14" s="39">
        <v>2100525</v>
      </c>
      <c r="D14" s="41" t="s">
        <v>108</v>
      </c>
      <c r="E14" s="41" t="s">
        <v>138</v>
      </c>
      <c r="F14" s="41" t="s">
        <v>156</v>
      </c>
      <c r="G14" s="41" t="s">
        <v>148</v>
      </c>
      <c r="H14" s="41" t="s">
        <v>233</v>
      </c>
      <c r="I14" s="41" t="s">
        <v>200</v>
      </c>
      <c r="J14" s="41" t="s">
        <v>223</v>
      </c>
      <c r="K14" s="41" t="s">
        <v>209</v>
      </c>
      <c r="L14" s="41" t="s">
        <v>200</v>
      </c>
      <c r="M14" s="41" t="s">
        <v>193</v>
      </c>
      <c r="N14" s="41" t="s">
        <v>183</v>
      </c>
      <c r="O14" s="41" t="s">
        <v>173</v>
      </c>
      <c r="P14" s="41" t="s">
        <v>165</v>
      </c>
      <c r="Q14" s="41"/>
      <c r="R14" s="41"/>
      <c r="S14" s="41"/>
    </row>
    <row r="15" spans="1:19" x14ac:dyDescent="0.25">
      <c r="A15" s="16" t="s">
        <v>13</v>
      </c>
      <c r="B15" s="45" t="s">
        <v>93</v>
      </c>
      <c r="C15" s="45">
        <v>2100500</v>
      </c>
      <c r="D15" s="46" t="s">
        <v>102</v>
      </c>
      <c r="E15" s="46" t="s">
        <v>139</v>
      </c>
      <c r="F15" s="46" t="s">
        <v>157</v>
      </c>
      <c r="G15" s="46" t="s">
        <v>149</v>
      </c>
      <c r="H15" s="46" t="s">
        <v>234</v>
      </c>
      <c r="I15" s="46" t="s">
        <v>215</v>
      </c>
      <c r="J15" s="46" t="s">
        <v>224</v>
      </c>
      <c r="K15" s="46" t="s">
        <v>210</v>
      </c>
      <c r="L15" s="46" t="s">
        <v>201</v>
      </c>
      <c r="M15" s="46" t="s">
        <v>194</v>
      </c>
      <c r="N15" s="46" t="s">
        <v>184</v>
      </c>
      <c r="O15" s="46" t="s">
        <v>174</v>
      </c>
      <c r="P15" s="46" t="s">
        <v>166</v>
      </c>
      <c r="Q15" s="46"/>
      <c r="R15" s="46"/>
      <c r="S15" s="46"/>
    </row>
    <row r="16" spans="1:19" x14ac:dyDescent="0.25">
      <c r="A16" s="16" t="s">
        <v>14</v>
      </c>
      <c r="B16" s="45" t="s">
        <v>93</v>
      </c>
      <c r="C16" s="45">
        <v>2100501</v>
      </c>
      <c r="D16" s="46" t="s">
        <v>102</v>
      </c>
      <c r="E16" s="46" t="s">
        <v>140</v>
      </c>
      <c r="F16" s="46" t="s">
        <v>158</v>
      </c>
      <c r="G16" s="46" t="s">
        <v>150</v>
      </c>
      <c r="H16" s="46" t="s">
        <v>235</v>
      </c>
      <c r="I16" s="46" t="s">
        <v>216</v>
      </c>
      <c r="J16" s="46" t="s">
        <v>225</v>
      </c>
      <c r="K16" s="46" t="s">
        <v>211</v>
      </c>
      <c r="L16" s="46" t="s">
        <v>202</v>
      </c>
      <c r="M16" s="46">
        <v>2884379</v>
      </c>
      <c r="N16" s="46" t="s">
        <v>185</v>
      </c>
      <c r="O16" s="46" t="s">
        <v>175</v>
      </c>
      <c r="P16" s="46" t="s">
        <v>167</v>
      </c>
      <c r="Q16" s="46"/>
      <c r="R16" s="46"/>
      <c r="S16" s="46"/>
    </row>
    <row r="17" spans="1:19" x14ac:dyDescent="0.25">
      <c r="A17" s="28" t="s">
        <v>15</v>
      </c>
      <c r="B17" s="41" t="s">
        <v>94</v>
      </c>
      <c r="C17" s="39">
        <v>2100513</v>
      </c>
      <c r="D17" s="41" t="s">
        <v>103</v>
      </c>
      <c r="E17" s="41" t="s">
        <v>141</v>
      </c>
      <c r="F17" s="41" t="s">
        <v>159</v>
      </c>
      <c r="G17" s="41" t="s">
        <v>151</v>
      </c>
      <c r="H17" s="41" t="s">
        <v>236</v>
      </c>
      <c r="I17" s="41" t="s">
        <v>203</v>
      </c>
      <c r="J17" s="41" t="s">
        <v>226</v>
      </c>
      <c r="K17" s="41" t="s">
        <v>212</v>
      </c>
      <c r="L17" s="41" t="s">
        <v>203</v>
      </c>
      <c r="M17" s="41" t="s">
        <v>195</v>
      </c>
      <c r="N17" s="41" t="s">
        <v>186</v>
      </c>
      <c r="O17" s="41" t="s">
        <v>176</v>
      </c>
      <c r="P17" s="41" t="s">
        <v>168</v>
      </c>
      <c r="Q17" s="41"/>
      <c r="R17" s="41"/>
      <c r="S17" s="41"/>
    </row>
    <row r="18" spans="1:19" x14ac:dyDescent="0.25">
      <c r="A18" s="14"/>
      <c r="B18" s="14"/>
      <c r="C18" s="14"/>
    </row>
    <row r="19" spans="1:19" x14ac:dyDescent="0.25">
      <c r="A19" s="14"/>
      <c r="B19" s="14"/>
      <c r="C19" s="14"/>
    </row>
    <row r="20" spans="1:19" x14ac:dyDescent="0.25">
      <c r="A20" s="14"/>
      <c r="B20" s="14"/>
      <c r="C20" s="14"/>
    </row>
    <row r="21" spans="1:19" ht="15" customHeight="1" x14ac:dyDescent="0.25">
      <c r="A21" s="14"/>
      <c r="B21" s="14"/>
      <c r="C21" s="14"/>
    </row>
    <row r="22" spans="1:19" x14ac:dyDescent="0.25">
      <c r="B22" s="14"/>
    </row>
    <row r="23" spans="1:19" x14ac:dyDescent="0.25">
      <c r="A23" s="14"/>
      <c r="B23" s="14"/>
      <c r="C23" s="14"/>
    </row>
    <row r="24" spans="1:19" x14ac:dyDescent="0.25">
      <c r="A24" s="14"/>
      <c r="B24" s="14"/>
      <c r="C24" s="14"/>
    </row>
    <row r="25" spans="1:19" x14ac:dyDescent="0.25">
      <c r="A25" s="14"/>
      <c r="B25" s="14"/>
      <c r="C25" s="14"/>
    </row>
    <row r="26" spans="1:19" ht="15" customHeight="1" x14ac:dyDescent="0.25">
      <c r="A26" s="14"/>
      <c r="B26" s="14"/>
      <c r="C26" s="14"/>
    </row>
    <row r="27" spans="1:19" x14ac:dyDescent="0.25">
      <c r="A27" s="14"/>
      <c r="B27" s="14"/>
      <c r="C27" s="14"/>
    </row>
    <row r="28" spans="1:19" x14ac:dyDescent="0.25">
      <c r="A28" s="14"/>
      <c r="B28" s="14"/>
      <c r="C28" s="14"/>
    </row>
    <row r="29" spans="1:19" x14ac:dyDescent="0.25">
      <c r="A29" s="14"/>
      <c r="B29" s="14"/>
      <c r="C29" s="14"/>
    </row>
    <row r="30" spans="1:19" ht="15" customHeight="1" x14ac:dyDescent="0.25">
      <c r="A30" s="14"/>
      <c r="B30" s="14"/>
      <c r="C30" s="14"/>
    </row>
    <row r="31" spans="1:19" x14ac:dyDescent="0.25">
      <c r="A31" s="14"/>
      <c r="B31" s="14"/>
      <c r="C31" s="14"/>
    </row>
    <row r="32" spans="1:19" x14ac:dyDescent="0.25">
      <c r="A32" s="14"/>
      <c r="B32" s="14"/>
      <c r="C32" s="14"/>
    </row>
    <row r="33" spans="1:3" x14ac:dyDescent="0.25">
      <c r="A33" s="14"/>
      <c r="B33" s="14"/>
      <c r="C33" s="14"/>
    </row>
    <row r="34" spans="1:3" ht="15" customHeight="1" x14ac:dyDescent="0.25">
      <c r="A34" s="14"/>
      <c r="B34" s="14"/>
      <c r="C34" s="14"/>
    </row>
  </sheetData>
  <mergeCells count="14">
    <mergeCell ref="A1:S1"/>
    <mergeCell ref="K5:M5"/>
    <mergeCell ref="N5:P5"/>
    <mergeCell ref="Q5:S5"/>
    <mergeCell ref="E5:G5"/>
    <mergeCell ref="H5:J5"/>
    <mergeCell ref="A5:C5"/>
    <mergeCell ref="Q3:S3"/>
    <mergeCell ref="A3:D3"/>
    <mergeCell ref="A4:D4"/>
    <mergeCell ref="Q4:S4"/>
    <mergeCell ref="E3:P3"/>
    <mergeCell ref="E4:P4"/>
    <mergeCell ref="A2:S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8"/>
  <sheetViews>
    <sheetView zoomScale="130" zoomScaleNormal="130" workbookViewId="0">
      <selection sqref="A1:O1"/>
    </sheetView>
  </sheetViews>
  <sheetFormatPr defaultColWidth="9.140625" defaultRowHeight="11.25" x14ac:dyDescent="0.2"/>
  <cols>
    <col min="1" max="1" width="9.28515625" style="4" customWidth="1"/>
    <col min="2" max="2" width="11.42578125" style="4" customWidth="1"/>
    <col min="3" max="3" width="8.7109375" style="4" customWidth="1"/>
    <col min="4" max="4" width="7.7109375" style="4" customWidth="1"/>
    <col min="5" max="5" width="14.7109375" style="6" customWidth="1"/>
    <col min="6" max="55" width="2" style="5" customWidth="1"/>
    <col min="56" max="16384" width="9.140625" style="4"/>
  </cols>
  <sheetData>
    <row r="1" spans="1:55" ht="12" thickBot="1" x14ac:dyDescent="0.25">
      <c r="A1" s="172" t="s">
        <v>126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4"/>
      <c r="Q1" s="4"/>
      <c r="R1" s="4"/>
      <c r="S1" s="4"/>
      <c r="T1" s="4"/>
      <c r="U1" s="4"/>
      <c r="V1" s="4"/>
      <c r="W1" s="4"/>
      <c r="X1" s="4"/>
      <c r="Y1" s="4"/>
      <c r="Z1" s="22"/>
      <c r="AA1" s="22"/>
      <c r="AB1" s="22"/>
      <c r="AC1" s="22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x14ac:dyDescent="0.2">
      <c r="A2" s="151" t="s">
        <v>31</v>
      </c>
      <c r="B2" s="152"/>
      <c r="C2" s="152"/>
      <c r="D2" s="152"/>
      <c r="E2" s="152"/>
      <c r="F2" s="94" t="s">
        <v>124</v>
      </c>
      <c r="G2" s="95"/>
      <c r="H2" s="95"/>
      <c r="I2" s="95"/>
      <c r="J2" s="95"/>
      <c r="K2" s="95"/>
      <c r="L2" s="95"/>
      <c r="M2" s="95"/>
      <c r="N2" s="95"/>
      <c r="O2" s="96"/>
      <c r="P2" s="94" t="s">
        <v>123</v>
      </c>
      <c r="Q2" s="95"/>
      <c r="R2" s="95"/>
      <c r="S2" s="95"/>
      <c r="T2" s="95"/>
      <c r="U2" s="95"/>
      <c r="V2" s="95"/>
      <c r="W2" s="95"/>
      <c r="X2" s="95"/>
      <c r="Y2" s="96"/>
      <c r="Z2" s="94" t="s">
        <v>122</v>
      </c>
      <c r="AA2" s="95"/>
      <c r="AB2" s="95"/>
      <c r="AC2" s="95"/>
      <c r="AD2" s="95"/>
      <c r="AE2" s="95"/>
      <c r="AF2" s="95"/>
      <c r="AG2" s="95"/>
      <c r="AH2" s="95"/>
      <c r="AI2" s="96"/>
      <c r="AJ2" s="94" t="s">
        <v>121</v>
      </c>
      <c r="AK2" s="95"/>
      <c r="AL2" s="95"/>
      <c r="AM2" s="95"/>
      <c r="AN2" s="95"/>
      <c r="AO2" s="95"/>
      <c r="AP2" s="95"/>
      <c r="AQ2" s="95"/>
      <c r="AR2" s="95"/>
      <c r="AS2" s="96"/>
      <c r="AT2" s="94" t="s">
        <v>120</v>
      </c>
      <c r="AU2" s="95"/>
      <c r="AV2" s="95"/>
      <c r="AW2" s="95"/>
      <c r="AX2" s="95"/>
      <c r="AY2" s="95"/>
      <c r="AZ2" s="95"/>
      <c r="BA2" s="95"/>
      <c r="BB2" s="95"/>
      <c r="BC2" s="96"/>
    </row>
    <row r="3" spans="1:55" x14ac:dyDescent="0.2">
      <c r="A3" s="156" t="s">
        <v>0</v>
      </c>
      <c r="B3" s="157"/>
      <c r="C3" s="157"/>
      <c r="D3" s="157"/>
      <c r="E3" s="158"/>
      <c r="F3" s="97" t="s">
        <v>101</v>
      </c>
      <c r="G3" s="98"/>
      <c r="H3" s="98"/>
      <c r="I3" s="98"/>
      <c r="J3" s="98"/>
      <c r="K3" s="98"/>
      <c r="L3" s="98"/>
      <c r="M3" s="98"/>
      <c r="N3" s="98"/>
      <c r="O3" s="99"/>
      <c r="P3" s="97" t="s">
        <v>101</v>
      </c>
      <c r="Q3" s="98"/>
      <c r="R3" s="98"/>
      <c r="S3" s="98"/>
      <c r="T3" s="98"/>
      <c r="U3" s="98"/>
      <c r="V3" s="98"/>
      <c r="W3" s="98"/>
      <c r="X3" s="98"/>
      <c r="Y3" s="99"/>
      <c r="Z3" s="97" t="s">
        <v>101</v>
      </c>
      <c r="AA3" s="98"/>
      <c r="AB3" s="98"/>
      <c r="AC3" s="98"/>
      <c r="AD3" s="98"/>
      <c r="AE3" s="98"/>
      <c r="AF3" s="98"/>
      <c r="AG3" s="98"/>
      <c r="AH3" s="98"/>
      <c r="AI3" s="99"/>
      <c r="AJ3" s="97" t="s">
        <v>101</v>
      </c>
      <c r="AK3" s="98"/>
      <c r="AL3" s="98"/>
      <c r="AM3" s="98"/>
      <c r="AN3" s="98"/>
      <c r="AO3" s="98"/>
      <c r="AP3" s="98"/>
      <c r="AQ3" s="98"/>
      <c r="AR3" s="98"/>
      <c r="AS3" s="99"/>
      <c r="AT3" s="97" t="s">
        <v>101</v>
      </c>
      <c r="AU3" s="98"/>
      <c r="AV3" s="98"/>
      <c r="AW3" s="98"/>
      <c r="AX3" s="98"/>
      <c r="AY3" s="98"/>
      <c r="AZ3" s="98"/>
      <c r="BA3" s="98"/>
      <c r="BB3" s="98"/>
      <c r="BC3" s="99"/>
    </row>
    <row r="4" spans="1:55" s="19" customFormat="1" ht="24.95" customHeight="1" thickBot="1" x14ac:dyDescent="0.25">
      <c r="A4" s="21" t="s">
        <v>2</v>
      </c>
      <c r="B4" s="20" t="s">
        <v>3</v>
      </c>
      <c r="C4" s="20" t="s">
        <v>4</v>
      </c>
      <c r="D4" s="20" t="s">
        <v>5</v>
      </c>
      <c r="E4" s="20" t="s">
        <v>23</v>
      </c>
      <c r="F4" s="100" t="s">
        <v>116</v>
      </c>
      <c r="G4" s="101"/>
      <c r="H4" s="101"/>
      <c r="I4" s="101"/>
      <c r="J4" s="101"/>
      <c r="K4" s="101"/>
      <c r="L4" s="101"/>
      <c r="M4" s="101"/>
      <c r="N4" s="101"/>
      <c r="O4" s="102"/>
      <c r="P4" s="100" t="s">
        <v>117</v>
      </c>
      <c r="Q4" s="101"/>
      <c r="R4" s="101"/>
      <c r="S4" s="101"/>
      <c r="T4" s="101"/>
      <c r="U4" s="101"/>
      <c r="V4" s="101"/>
      <c r="W4" s="101"/>
      <c r="X4" s="101"/>
      <c r="Y4" s="102"/>
      <c r="Z4" s="100" t="s">
        <v>118</v>
      </c>
      <c r="AA4" s="101"/>
      <c r="AB4" s="101"/>
      <c r="AC4" s="101"/>
      <c r="AD4" s="101"/>
      <c r="AE4" s="101"/>
      <c r="AF4" s="101"/>
      <c r="AG4" s="101"/>
      <c r="AH4" s="101"/>
      <c r="AI4" s="102"/>
      <c r="AJ4" s="100" t="s">
        <v>119</v>
      </c>
      <c r="AK4" s="101"/>
      <c r="AL4" s="101"/>
      <c r="AM4" s="101"/>
      <c r="AN4" s="101"/>
      <c r="AO4" s="101"/>
      <c r="AP4" s="101"/>
      <c r="AQ4" s="101"/>
      <c r="AR4" s="101"/>
      <c r="AS4" s="102"/>
      <c r="AT4" s="100" t="s">
        <v>116</v>
      </c>
      <c r="AU4" s="101"/>
      <c r="AV4" s="101"/>
      <c r="AW4" s="101"/>
      <c r="AX4" s="101"/>
      <c r="AY4" s="101"/>
      <c r="AZ4" s="101"/>
      <c r="BA4" s="101"/>
      <c r="BB4" s="101"/>
      <c r="BC4" s="102"/>
    </row>
    <row r="5" spans="1:55" ht="22.5" customHeight="1" x14ac:dyDescent="0.2">
      <c r="A5" s="153" t="s">
        <v>1</v>
      </c>
      <c r="B5" s="154" t="str">
        <f>INDEX(ФПУ,MATCH(C5,ФПУ_Обозначение,0),2)</f>
        <v>PDI-40-P40-4G-K-R45-U-7-BSM3-FA-2.5</v>
      </c>
      <c r="C5" s="154" t="s">
        <v>7</v>
      </c>
      <c r="D5" s="155">
        <f>INDEX(ФПУ,MATCH(C5,ФПУ_Обозначение,0),3)</f>
        <v>2100524</v>
      </c>
      <c r="E5" s="7" t="s">
        <v>41</v>
      </c>
      <c r="F5" s="103">
        <f>(K7-F7)/(K8-F8)</f>
        <v>1.0194258850583617</v>
      </c>
      <c r="G5" s="104"/>
      <c r="H5" s="104"/>
      <c r="I5" s="104"/>
      <c r="J5" s="104"/>
      <c r="K5" s="104"/>
      <c r="L5" s="104"/>
      <c r="M5" s="104"/>
      <c r="N5" s="104"/>
      <c r="O5" s="105"/>
      <c r="P5" s="103">
        <f>(U7-P7)/(U8-P8)</f>
        <v>1.0186697395959976</v>
      </c>
      <c r="Q5" s="104"/>
      <c r="R5" s="104"/>
      <c r="S5" s="104"/>
      <c r="T5" s="104"/>
      <c r="U5" s="104"/>
      <c r="V5" s="104"/>
      <c r="W5" s="104"/>
      <c r="X5" s="104"/>
      <c r="Y5" s="105"/>
      <c r="Z5" s="123">
        <f>(AE7-Z7)/(AE8-Z8)</f>
        <v>1.019300644856457</v>
      </c>
      <c r="AA5" s="124"/>
      <c r="AB5" s="124"/>
      <c r="AC5" s="124"/>
      <c r="AD5" s="124"/>
      <c r="AE5" s="124"/>
      <c r="AF5" s="124"/>
      <c r="AG5" s="124"/>
      <c r="AH5" s="124"/>
      <c r="AI5" s="125"/>
      <c r="AJ5" s="103">
        <f>(AO7-AJ7)/(AO8-AJ8)</f>
        <v>1.0167744828144336</v>
      </c>
      <c r="AK5" s="104"/>
      <c r="AL5" s="104"/>
      <c r="AM5" s="104"/>
      <c r="AN5" s="104"/>
      <c r="AO5" s="104"/>
      <c r="AP5" s="104"/>
      <c r="AQ5" s="104"/>
      <c r="AR5" s="104"/>
      <c r="AS5" s="105"/>
      <c r="AT5" s="103" t="e">
        <f>(AY7-AT7)/(AY8-AT8)</f>
        <v>#VALUE!</v>
      </c>
      <c r="AU5" s="104"/>
      <c r="AV5" s="104"/>
      <c r="AW5" s="104"/>
      <c r="AX5" s="104"/>
      <c r="AY5" s="104"/>
      <c r="AZ5" s="104"/>
      <c r="BA5" s="104"/>
      <c r="BB5" s="104"/>
      <c r="BC5" s="105"/>
    </row>
    <row r="6" spans="1:55" x14ac:dyDescent="0.2">
      <c r="A6" s="131"/>
      <c r="B6" s="134"/>
      <c r="C6" s="134"/>
      <c r="D6" s="137"/>
      <c r="E6" s="7" t="s">
        <v>24</v>
      </c>
      <c r="F6" s="106">
        <f>SUBSTITUTE(INDEX(ФПУ,MATCH($C$5,ФПУ_Обозначение,0),5),".",",")+0</f>
        <v>674.05</v>
      </c>
      <c r="G6" s="107"/>
      <c r="H6" s="107"/>
      <c r="I6" s="107"/>
      <c r="J6" s="107"/>
      <c r="K6" s="104">
        <f>SUBSTITUTE(INDEX(ФПУ,MATCH($C$5,ФПУ_Обозначение,0),7),".",",")+0</f>
        <v>953438.5</v>
      </c>
      <c r="L6" s="104"/>
      <c r="M6" s="104"/>
      <c r="N6" s="104"/>
      <c r="O6" s="105"/>
      <c r="P6" s="106">
        <f>SUBSTITUTE(INDEX(ФПУ,MATCH($C$5,ФПУ_Обозначение,0),8),".",",")+0</f>
        <v>766.9</v>
      </c>
      <c r="Q6" s="107"/>
      <c r="R6" s="107"/>
      <c r="S6" s="107"/>
      <c r="T6" s="107"/>
      <c r="U6" s="104">
        <f>SUBSTITUTE(INDEX(ФПУ,MATCH($C$5,ФПУ_Обозначение,0),10),".",",")+0</f>
        <v>951291.35</v>
      </c>
      <c r="V6" s="104"/>
      <c r="W6" s="104"/>
      <c r="X6" s="104"/>
      <c r="Y6" s="105"/>
      <c r="Z6" s="126">
        <f>SUBSTITUTE(INDEX(ФПУ,MATCH($C$5,ФПУ_Обозначение,0),11),".",",")+0</f>
        <v>760</v>
      </c>
      <c r="AA6" s="127"/>
      <c r="AB6" s="127"/>
      <c r="AC6" s="127"/>
      <c r="AD6" s="127"/>
      <c r="AE6" s="124">
        <f>SUBSTITUTE(INDEX(ФПУ,MATCH($C$5,ФПУ_Обозначение,0),13),".",",")+0</f>
        <v>951873.15</v>
      </c>
      <c r="AF6" s="124"/>
      <c r="AG6" s="124"/>
      <c r="AH6" s="124"/>
      <c r="AI6" s="125"/>
      <c r="AJ6" s="106">
        <f>SUBSTITUTE(INDEX(ФПУ,MATCH($C$5,ФПУ_Обозначение,0),14),".",",")+0</f>
        <v>666.5</v>
      </c>
      <c r="AK6" s="107"/>
      <c r="AL6" s="107"/>
      <c r="AM6" s="107"/>
      <c r="AN6" s="107"/>
      <c r="AO6" s="104">
        <f>SUBSTITUTE(INDEX(ФПУ,MATCH($C$5,ФПУ_Обозначение,0),16),".",",")+0</f>
        <v>951281.2</v>
      </c>
      <c r="AP6" s="104"/>
      <c r="AQ6" s="104"/>
      <c r="AR6" s="104"/>
      <c r="AS6" s="105"/>
      <c r="AT6" s="106" t="e">
        <f>SUBSTITUTE(INDEX(ФПУ,MATCH($C$5,ФПУ_Обозначение,0),17),".",",")+0</f>
        <v>#VALUE!</v>
      </c>
      <c r="AU6" s="107"/>
      <c r="AV6" s="107"/>
      <c r="AW6" s="107"/>
      <c r="AX6" s="107"/>
      <c r="AY6" s="104" t="e">
        <f>SUBSTITUTE(INDEX(ФПУ,MATCH($C$5,ФПУ_Обозначение,0),19),".",",")+0</f>
        <v>#VALUE!</v>
      </c>
      <c r="AZ6" s="104"/>
      <c r="BA6" s="104"/>
      <c r="BB6" s="104"/>
      <c r="BC6" s="105"/>
    </row>
    <row r="7" spans="1:55" x14ac:dyDescent="0.2">
      <c r="A7" s="131"/>
      <c r="B7" s="134"/>
      <c r="C7" s="134"/>
      <c r="D7" s="137"/>
      <c r="E7" s="7" t="s">
        <v>40</v>
      </c>
      <c r="F7" s="106">
        <f>SUBSTITUTE(INDEX(ФПУ,MATCH($C$5,ФПУ_Обозначение,0),4),".",",")*F6</f>
        <v>1.0044127702713042E-2</v>
      </c>
      <c r="G7" s="107"/>
      <c r="H7" s="107"/>
      <c r="I7" s="107"/>
      <c r="J7" s="107"/>
      <c r="K7" s="104">
        <f>SUBSTITUTE(INDEX(ФПУ,MATCH($C$5,ФПУ_Обозначение,0),4),".",",")*K6</f>
        <v>14.207340776920361</v>
      </c>
      <c r="L7" s="104"/>
      <c r="M7" s="104"/>
      <c r="N7" s="104"/>
      <c r="O7" s="105"/>
      <c r="P7" s="106">
        <f>SUBSTITUTE(INDEX(ФПУ,MATCH($C$5,ФПУ_Обозначение,0),4),".",",")*P6</f>
        <v>1.1427700519561801E-2</v>
      </c>
      <c r="Q7" s="107"/>
      <c r="R7" s="107"/>
      <c r="S7" s="107"/>
      <c r="T7" s="107"/>
      <c r="U7" s="104">
        <f>SUBSTITUTE(INDEX(ФПУ,MATCH($C$5,ФПУ_Обозначение,0),4),".",",")*U6</f>
        <v>14.175345748662989</v>
      </c>
      <c r="V7" s="104"/>
      <c r="W7" s="104"/>
      <c r="X7" s="104"/>
      <c r="Y7" s="105"/>
      <c r="Z7" s="126">
        <f>SUBSTITUTE(INDEX(ФПУ,MATCH($C$5,ФПУ_Обозначение,0),4),".",",")*Z6</f>
        <v>1.1324882507324252E-2</v>
      </c>
      <c r="AA7" s="127"/>
      <c r="AB7" s="127"/>
      <c r="AC7" s="127"/>
      <c r="AD7" s="127"/>
      <c r="AE7" s="124">
        <f>SUBSTITUTE(INDEX(ФПУ,MATCH($C$5,ФПУ_Обозначение,0),4),".",",")*AE6</f>
        <v>14.184015244245572</v>
      </c>
      <c r="AF7" s="124"/>
      <c r="AG7" s="124"/>
      <c r="AH7" s="124"/>
      <c r="AI7" s="125"/>
      <c r="AJ7" s="106">
        <f>SUBSTITUTE(INDEX(ФПУ,MATCH($C$5,ФПУ_Обозначение,0),4),".",",")*AJ6</f>
        <v>9.9316239356994924E-3</v>
      </c>
      <c r="AK7" s="107"/>
      <c r="AL7" s="107"/>
      <c r="AM7" s="107"/>
      <c r="AN7" s="107"/>
      <c r="AO7" s="104">
        <f>SUBSTITUTE(INDEX(ФПУ,MATCH($C$5,ФПУ_Обозначение,0),4),".",",")*AO6</f>
        <v>14.175194501876872</v>
      </c>
      <c r="AP7" s="104"/>
      <c r="AQ7" s="104"/>
      <c r="AR7" s="104"/>
      <c r="AS7" s="105"/>
      <c r="AT7" s="106" t="e">
        <f>SUBSTITUTE(INDEX(ФПУ,MATCH($C$5,ФПУ_Обозначение,0),4),".",",")*AT6</f>
        <v>#VALUE!</v>
      </c>
      <c r="AU7" s="107"/>
      <c r="AV7" s="107"/>
      <c r="AW7" s="107"/>
      <c r="AX7" s="107"/>
      <c r="AY7" s="104" t="e">
        <f>SUBSTITUTE(INDEX(ФПУ,MATCH($C$5,ФПУ_Обозначение,0),4),".",",")*AY6</f>
        <v>#VALUE!</v>
      </c>
      <c r="AZ7" s="104"/>
      <c r="BA7" s="104"/>
      <c r="BB7" s="104"/>
      <c r="BC7" s="105"/>
    </row>
    <row r="8" spans="1:55" ht="33.75" x14ac:dyDescent="0.2">
      <c r="A8" s="132"/>
      <c r="B8" s="135"/>
      <c r="C8" s="135"/>
      <c r="D8" s="138"/>
      <c r="E8" s="7" t="s">
        <v>35</v>
      </c>
      <c r="F8" s="106">
        <v>0</v>
      </c>
      <c r="G8" s="107"/>
      <c r="H8" s="107"/>
      <c r="I8" s="107"/>
      <c r="J8" s="107"/>
      <c r="K8" s="104">
        <f>SUBSTITUTE(INDEX(ФПУ,MATCH($C$5,ФПУ_Обозначение,0),6),".",",")+0</f>
        <v>13.9267570671946</v>
      </c>
      <c r="L8" s="104"/>
      <c r="M8" s="104"/>
      <c r="N8" s="104"/>
      <c r="O8" s="105"/>
      <c r="P8" s="106">
        <v>0</v>
      </c>
      <c r="Q8" s="107"/>
      <c r="R8" s="107"/>
      <c r="S8" s="107"/>
      <c r="T8" s="107"/>
      <c r="U8" s="104">
        <f>SUBSTITUTE(INDEX(ФПУ,MATCH($C$5,ФПУ_Обозначение,0),9),".",",")+0</f>
        <v>13.904327867598001</v>
      </c>
      <c r="V8" s="104"/>
      <c r="W8" s="104"/>
      <c r="X8" s="104"/>
      <c r="Y8" s="105"/>
      <c r="Z8" s="126">
        <v>0</v>
      </c>
      <c r="AA8" s="127"/>
      <c r="AB8" s="127"/>
      <c r="AC8" s="127"/>
      <c r="AD8" s="127"/>
      <c r="AE8" s="124">
        <f>SUBSTITUTE(INDEX(ФПУ,MATCH($C$5,ФПУ_Обозначение,0),12),".",",")+0</f>
        <v>13.904327867598001</v>
      </c>
      <c r="AF8" s="124"/>
      <c r="AG8" s="124"/>
      <c r="AH8" s="124"/>
      <c r="AI8" s="125"/>
      <c r="AJ8" s="106">
        <v>0</v>
      </c>
      <c r="AK8" s="107"/>
      <c r="AL8" s="107"/>
      <c r="AM8" s="107"/>
      <c r="AN8" s="107"/>
      <c r="AO8" s="104">
        <f>SUBSTITUTE(INDEX(ФПУ,MATCH($C$5,ФПУ_Обозначение,0),15),".",",")+0</f>
        <v>13.931568029453</v>
      </c>
      <c r="AP8" s="104"/>
      <c r="AQ8" s="104"/>
      <c r="AR8" s="104"/>
      <c r="AS8" s="105"/>
      <c r="AT8" s="106">
        <v>0</v>
      </c>
      <c r="AU8" s="107"/>
      <c r="AV8" s="107"/>
      <c r="AW8" s="107"/>
      <c r="AX8" s="107"/>
      <c r="AY8" s="104" t="e">
        <f>SUBSTITUTE(INDEX(ФПУ,MATCH($C$5,ФПУ_Обозначение,0),18),".",",")+0</f>
        <v>#VALUE!</v>
      </c>
      <c r="AZ8" s="104"/>
      <c r="BA8" s="104"/>
      <c r="BB8" s="104"/>
      <c r="BC8" s="105"/>
    </row>
    <row r="9" spans="1:55" ht="20.45" customHeight="1" x14ac:dyDescent="0.2">
      <c r="A9" s="139" t="s">
        <v>1</v>
      </c>
      <c r="B9" s="148" t="str">
        <f>INDEX(ФПУ,MATCH(C9,ФПУ_Обозначение,0),2)</f>
        <v>PDI-80-P50-2G-K-R50-U-7-BSM06-FA-2.5</v>
      </c>
      <c r="C9" s="142" t="s">
        <v>8</v>
      </c>
      <c r="D9" s="145">
        <f>INDEX(ФПУ,MATCH(C9,ФПУ_Обозначение,0),3)</f>
        <v>2100498</v>
      </c>
      <c r="E9" s="3" t="s">
        <v>104</v>
      </c>
      <c r="F9" s="89">
        <f>(K11-F11)/(K12-F12)</f>
        <v>0.28894883721656556</v>
      </c>
      <c r="G9" s="90"/>
      <c r="H9" s="90"/>
      <c r="I9" s="90"/>
      <c r="J9" s="90"/>
      <c r="K9" s="90"/>
      <c r="L9" s="90"/>
      <c r="M9" s="90"/>
      <c r="N9" s="90"/>
      <c r="O9" s="91"/>
      <c r="P9" s="89">
        <f>(U11-P11)/(U12-P12)</f>
        <v>0.28952502625133264</v>
      </c>
      <c r="Q9" s="90"/>
      <c r="R9" s="90"/>
      <c r="S9" s="90"/>
      <c r="T9" s="90"/>
      <c r="U9" s="90"/>
      <c r="V9" s="90"/>
      <c r="W9" s="90"/>
      <c r="X9" s="90"/>
      <c r="Y9" s="91"/>
      <c r="Z9" s="115">
        <f>(AE11-Z11)/(AE12-Z12)</f>
        <v>0.28872757422064987</v>
      </c>
      <c r="AA9" s="116"/>
      <c r="AB9" s="116"/>
      <c r="AC9" s="116"/>
      <c r="AD9" s="116"/>
      <c r="AE9" s="116"/>
      <c r="AF9" s="116"/>
      <c r="AG9" s="116"/>
      <c r="AH9" s="116"/>
      <c r="AI9" s="119"/>
      <c r="AJ9" s="89">
        <f>(AO11-AJ11)/(AO12-AJ12)</f>
        <v>0.28662595061356716</v>
      </c>
      <c r="AK9" s="90"/>
      <c r="AL9" s="90"/>
      <c r="AM9" s="90"/>
      <c r="AN9" s="90"/>
      <c r="AO9" s="90"/>
      <c r="AP9" s="90"/>
      <c r="AQ9" s="90"/>
      <c r="AR9" s="90"/>
      <c r="AS9" s="91"/>
      <c r="AT9" s="89" t="e">
        <f>(AY11-AT11)/(AY12-AT12)</f>
        <v>#VALUE!</v>
      </c>
      <c r="AU9" s="90"/>
      <c r="AV9" s="90"/>
      <c r="AW9" s="90"/>
      <c r="AX9" s="90"/>
      <c r="AY9" s="90"/>
      <c r="AZ9" s="90"/>
      <c r="BA9" s="90"/>
      <c r="BB9" s="90"/>
      <c r="BC9" s="91"/>
    </row>
    <row r="10" spans="1:55" x14ac:dyDescent="0.2">
      <c r="A10" s="140"/>
      <c r="B10" s="149"/>
      <c r="C10" s="143"/>
      <c r="D10" s="146"/>
      <c r="E10" s="3" t="s">
        <v>24</v>
      </c>
      <c r="F10" s="89">
        <f>SUBSTITUTE(INDEX(ФПУ,MATCH($C$9,ФПУ_Обозначение,0),5),".",",")+0</f>
        <v>78.599999999999994</v>
      </c>
      <c r="G10" s="90"/>
      <c r="H10" s="90"/>
      <c r="I10" s="90"/>
      <c r="J10" s="92"/>
      <c r="K10" s="93">
        <f>SUBSTITUTE(INDEX(ФПУ,MATCH($C$9,ФПУ_Обозначение,0),7),".",",")+0</f>
        <v>2810352.8</v>
      </c>
      <c r="L10" s="90"/>
      <c r="M10" s="90"/>
      <c r="N10" s="90"/>
      <c r="O10" s="91"/>
      <c r="P10" s="89">
        <f>SUBSTITUTE(INDEX(ФПУ,MATCH($C$9,ФПУ_Обозначение,0),8),".",",")+0</f>
        <v>83.3</v>
      </c>
      <c r="Q10" s="90"/>
      <c r="R10" s="90"/>
      <c r="S10" s="90"/>
      <c r="T10" s="92"/>
      <c r="U10" s="93">
        <f>SUBSTITUTE(INDEX(ФПУ,MATCH($C$9,ФПУ_Обозначение,0),10),".",",")+0</f>
        <v>2821153.25</v>
      </c>
      <c r="V10" s="90"/>
      <c r="W10" s="90"/>
      <c r="X10" s="90"/>
      <c r="Y10" s="91"/>
      <c r="Z10" s="115">
        <f>SUBSTITUTE(INDEX(ФПУ,MATCH($C$9,ФПУ_Обозначение,0),11),".",",")+0</f>
        <v>15.85</v>
      </c>
      <c r="AA10" s="116"/>
      <c r="AB10" s="116"/>
      <c r="AC10" s="116"/>
      <c r="AD10" s="117"/>
      <c r="AE10" s="118">
        <f>SUBSTITUTE(INDEX(ФПУ,MATCH($C$9,ФПУ_Обозначение,0),13),".",",")+0</f>
        <v>2807814.8</v>
      </c>
      <c r="AF10" s="116"/>
      <c r="AG10" s="116"/>
      <c r="AH10" s="116"/>
      <c r="AI10" s="119"/>
      <c r="AJ10" s="89">
        <f>SUBSTITUTE(INDEX(ФПУ,MATCH($C$9,ФПУ_Обозначение,0),14),".",",")+0</f>
        <v>-25.05</v>
      </c>
      <c r="AK10" s="90"/>
      <c r="AL10" s="90"/>
      <c r="AM10" s="90"/>
      <c r="AN10" s="92"/>
      <c r="AO10" s="93">
        <f>SUBSTITUTE(INDEX(ФПУ,MATCH($C$9,ФПУ_Обозначение,0),16),".",",")+0</f>
        <v>2793761.7</v>
      </c>
      <c r="AP10" s="90"/>
      <c r="AQ10" s="90"/>
      <c r="AR10" s="90"/>
      <c r="AS10" s="91"/>
      <c r="AT10" s="89" t="e">
        <f>SUBSTITUTE(INDEX(ФПУ,MATCH($C$9,ФПУ_Обозначение,0),17),".",",")+0</f>
        <v>#VALUE!</v>
      </c>
      <c r="AU10" s="90"/>
      <c r="AV10" s="90"/>
      <c r="AW10" s="90"/>
      <c r="AX10" s="92"/>
      <c r="AY10" s="93" t="e">
        <f>SUBSTITUTE(INDEX(ФПУ,MATCH($C$9,ФПУ_Обозначение,0),19),".",",")+0</f>
        <v>#VALUE!</v>
      </c>
      <c r="AZ10" s="90"/>
      <c r="BA10" s="90"/>
      <c r="BB10" s="90"/>
      <c r="BC10" s="91"/>
    </row>
    <row r="11" spans="1:55" x14ac:dyDescent="0.2">
      <c r="A11" s="140"/>
      <c r="B11" s="149"/>
      <c r="C11" s="143"/>
      <c r="D11" s="146"/>
      <c r="E11" s="3" t="s">
        <v>40</v>
      </c>
      <c r="F11" s="89">
        <f>SUBSTITUTE(INDEX(ФПУ,MATCH($C$9,ФПУ_Обозначение,0),4),".",",")*F10</f>
        <v>2.4919814251838809E-2</v>
      </c>
      <c r="G11" s="90"/>
      <c r="H11" s="90"/>
      <c r="I11" s="90"/>
      <c r="J11" s="92"/>
      <c r="K11" s="93">
        <f>SUBSTITUTE(INDEX(ФПУ,MATCH($C$9,ФПУ_Обозначение,0),4),".",",")*K10</f>
        <v>891.01106562512848</v>
      </c>
      <c r="L11" s="90"/>
      <c r="M11" s="90"/>
      <c r="N11" s="90"/>
      <c r="O11" s="91"/>
      <c r="P11" s="89">
        <f>SUBSTITUTE(INDEX(ФПУ,MATCH($C$9,ФПУ_Обозначение,0),4),".",",")*P10</f>
        <v>2.6409930371223574E-2</v>
      </c>
      <c r="Q11" s="90"/>
      <c r="R11" s="90"/>
      <c r="S11" s="90"/>
      <c r="T11" s="92"/>
      <c r="U11" s="93">
        <f>SUBSTITUTE(INDEX(ФПУ,MATCH($C$9,ФПУ_Обозначение,0),4),".",",")*U10</f>
        <v>894.43530491057732</v>
      </c>
      <c r="V11" s="90"/>
      <c r="W11" s="90"/>
      <c r="X11" s="90"/>
      <c r="Y11" s="91"/>
      <c r="Z11" s="115">
        <f>SUBSTITUTE(INDEX(ФПУ,MATCH($C$9,ФПУ_Обозначение,0),4),".",",")*Z10</f>
        <v>5.0251788281379791E-3</v>
      </c>
      <c r="AA11" s="116"/>
      <c r="AB11" s="116"/>
      <c r="AC11" s="116"/>
      <c r="AD11" s="117"/>
      <c r="AE11" s="118">
        <f>SUBSTITUTE(INDEX(ФПУ,MATCH($C$9,ФПУ_Обозначение,0),4),".",",")*AE10</f>
        <v>890.20640292066071</v>
      </c>
      <c r="AF11" s="116"/>
      <c r="AG11" s="116"/>
      <c r="AH11" s="116"/>
      <c r="AI11" s="119"/>
      <c r="AJ11" s="89">
        <f>SUBSTITUTE(INDEX(ФПУ,MATCH($C$9,ФПУ_Обозначение,0),4),".",",")*AJ10</f>
        <v>-7.9420018703379412E-3</v>
      </c>
      <c r="AK11" s="90"/>
      <c r="AL11" s="90"/>
      <c r="AM11" s="90"/>
      <c r="AN11" s="92"/>
      <c r="AO11" s="93">
        <f>SUBSTITUTE(INDEX(ФПУ,MATCH($C$9,ФПУ_Обозначение,0),4),".",",")*AO10</f>
        <v>885.75092401910217</v>
      </c>
      <c r="AP11" s="90"/>
      <c r="AQ11" s="90"/>
      <c r="AR11" s="90"/>
      <c r="AS11" s="91"/>
      <c r="AT11" s="89" t="e">
        <f>SUBSTITUTE(INDEX(ФПУ,MATCH($C$9,ФПУ_Обозначение,0),4),".",",")*AT10</f>
        <v>#VALUE!</v>
      </c>
      <c r="AU11" s="90"/>
      <c r="AV11" s="90"/>
      <c r="AW11" s="90"/>
      <c r="AX11" s="92"/>
      <c r="AY11" s="93" t="e">
        <f>SUBSTITUTE(INDEX(ФПУ,MATCH($C$9,ФПУ_Обозначение,0),4),".",",")*AY10</f>
        <v>#VALUE!</v>
      </c>
      <c r="AZ11" s="90"/>
      <c r="BA11" s="90"/>
      <c r="BB11" s="90"/>
      <c r="BC11" s="91"/>
    </row>
    <row r="12" spans="1:55" ht="33.75" x14ac:dyDescent="0.2">
      <c r="A12" s="141"/>
      <c r="B12" s="150"/>
      <c r="C12" s="144"/>
      <c r="D12" s="147"/>
      <c r="E12" s="3" t="s">
        <v>35</v>
      </c>
      <c r="F12" s="89">
        <v>0</v>
      </c>
      <c r="G12" s="90"/>
      <c r="H12" s="90"/>
      <c r="I12" s="90"/>
      <c r="J12" s="92"/>
      <c r="K12" s="93">
        <f>SUBSTITUTE(INDEX(ФПУ,MATCH($C$9,ФПУ_Обозначение,0),6),".",",")+0</f>
        <v>3083.5429358142301</v>
      </c>
      <c r="L12" s="90"/>
      <c r="M12" s="90"/>
      <c r="N12" s="90"/>
      <c r="O12" s="91"/>
      <c r="P12" s="89">
        <v>0</v>
      </c>
      <c r="Q12" s="90"/>
      <c r="R12" s="90"/>
      <c r="S12" s="90"/>
      <c r="T12" s="92"/>
      <c r="U12" s="93">
        <f>SUBSTITUTE(INDEX(ФПУ,MATCH($C$9,ФПУ_Обозначение,0),9),".",",")+0</f>
        <v>3089.2282665878502</v>
      </c>
      <c r="V12" s="90"/>
      <c r="W12" s="90"/>
      <c r="X12" s="90"/>
      <c r="Y12" s="91"/>
      <c r="Z12" s="115">
        <v>0</v>
      </c>
      <c r="AA12" s="116"/>
      <c r="AB12" s="116"/>
      <c r="AC12" s="116"/>
      <c r="AD12" s="117"/>
      <c r="AE12" s="118">
        <f>SUBSTITUTE(INDEX(ФПУ,MATCH($C$9,ФПУ_Обозначение,0),12),".",",")+0</f>
        <v>3083.1879502493498</v>
      </c>
      <c r="AF12" s="116"/>
      <c r="AG12" s="116"/>
      <c r="AH12" s="116"/>
      <c r="AI12" s="119"/>
      <c r="AJ12" s="89">
        <v>0</v>
      </c>
      <c r="AK12" s="90"/>
      <c r="AL12" s="90"/>
      <c r="AM12" s="90"/>
      <c r="AN12" s="92"/>
      <c r="AO12" s="93">
        <f>SUBSTITUTE(INDEX(ФПУ,MATCH($C$9,ФПУ_Обозначение,0),15),".",",")+0</f>
        <v>3090.2954325135902</v>
      </c>
      <c r="AP12" s="90"/>
      <c r="AQ12" s="90"/>
      <c r="AR12" s="90"/>
      <c r="AS12" s="91"/>
      <c r="AT12" s="89">
        <v>0</v>
      </c>
      <c r="AU12" s="90"/>
      <c r="AV12" s="90"/>
      <c r="AW12" s="90"/>
      <c r="AX12" s="92"/>
      <c r="AY12" s="93" t="e">
        <f>SUBSTITUTE(INDEX(ФПУ,MATCH($C$9,ФПУ_Обозначение,0),18),".",",")+0</f>
        <v>#VALUE!</v>
      </c>
      <c r="AZ12" s="90"/>
      <c r="BA12" s="90"/>
      <c r="BB12" s="90"/>
      <c r="BC12" s="91"/>
    </row>
    <row r="13" spans="1:55" ht="20.45" customHeight="1" x14ac:dyDescent="0.2">
      <c r="A13" s="139" t="s">
        <v>1</v>
      </c>
      <c r="B13" s="148" t="str">
        <f>INDEX(ФПУ,MATCH(C13,ФПУ_Обозначение,0),2)</f>
        <v>PDI-80-P50-2G-K-R50-U-7-BSM06-FA-2.5</v>
      </c>
      <c r="C13" s="142" t="s">
        <v>9</v>
      </c>
      <c r="D13" s="145">
        <f>INDEX(ФПУ,MATCH(C13,ФПУ_Обозначение,0),3)</f>
        <v>2100499</v>
      </c>
      <c r="E13" s="3" t="s">
        <v>104</v>
      </c>
      <c r="F13" s="89">
        <f>(K15-F15)/(K16-F16)</f>
        <v>0.2790093385663977</v>
      </c>
      <c r="G13" s="90"/>
      <c r="H13" s="90"/>
      <c r="I13" s="90"/>
      <c r="J13" s="90"/>
      <c r="K13" s="90"/>
      <c r="L13" s="90"/>
      <c r="M13" s="90"/>
      <c r="N13" s="90"/>
      <c r="O13" s="91"/>
      <c r="P13" s="89">
        <f>(U15-P15)/(U16-P16)</f>
        <v>0.27893298289183249</v>
      </c>
      <c r="Q13" s="90"/>
      <c r="R13" s="90"/>
      <c r="S13" s="90"/>
      <c r="T13" s="90"/>
      <c r="U13" s="90"/>
      <c r="V13" s="90"/>
      <c r="W13" s="90"/>
      <c r="X13" s="90"/>
      <c r="Y13" s="91"/>
      <c r="Z13" s="115">
        <f>(AE15-Z15)/(AE16-Z16)</f>
        <v>0.27696091262901062</v>
      </c>
      <c r="AA13" s="116"/>
      <c r="AB13" s="116"/>
      <c r="AC13" s="116"/>
      <c r="AD13" s="116"/>
      <c r="AE13" s="116"/>
      <c r="AF13" s="116"/>
      <c r="AG13" s="116"/>
      <c r="AH13" s="116"/>
      <c r="AI13" s="119"/>
      <c r="AJ13" s="89">
        <f>(AO15-AJ15)/(AO16-AJ16)</f>
        <v>0.27566369724809525</v>
      </c>
      <c r="AK13" s="90"/>
      <c r="AL13" s="90"/>
      <c r="AM13" s="90"/>
      <c r="AN13" s="90"/>
      <c r="AO13" s="90"/>
      <c r="AP13" s="90"/>
      <c r="AQ13" s="90"/>
      <c r="AR13" s="90"/>
      <c r="AS13" s="91"/>
      <c r="AT13" s="89" t="e">
        <f>(AY15-AT15)/(AY16-AT16)</f>
        <v>#VALUE!</v>
      </c>
      <c r="AU13" s="90"/>
      <c r="AV13" s="90"/>
      <c r="AW13" s="90"/>
      <c r="AX13" s="90"/>
      <c r="AY13" s="90"/>
      <c r="AZ13" s="90"/>
      <c r="BA13" s="90"/>
      <c r="BB13" s="90"/>
      <c r="BC13" s="91"/>
    </row>
    <row r="14" spans="1:55" x14ac:dyDescent="0.2">
      <c r="A14" s="140"/>
      <c r="B14" s="149"/>
      <c r="C14" s="143"/>
      <c r="D14" s="146"/>
      <c r="E14" s="3" t="s">
        <v>24</v>
      </c>
      <c r="F14" s="89">
        <f>SUBSTITUTE(INDEX(ФПУ,MATCH($C$13,ФПУ_Обозначение,0),5),".",",")+0</f>
        <v>-412.2</v>
      </c>
      <c r="G14" s="90"/>
      <c r="H14" s="90"/>
      <c r="I14" s="90"/>
      <c r="J14" s="92"/>
      <c r="K14" s="93">
        <f>SUBSTITUTE(INDEX(ФПУ,MATCH($C$13,ФПУ_Обозначение,0),7),".",",")+0</f>
        <v>2815029.15</v>
      </c>
      <c r="L14" s="90"/>
      <c r="M14" s="90"/>
      <c r="N14" s="90"/>
      <c r="O14" s="91"/>
      <c r="P14" s="89">
        <f>SUBSTITUTE(INDEX(ФПУ,MATCH($C$13,ФПУ_Обозначение,0),8),".",",")+0</f>
        <v>-436.15</v>
      </c>
      <c r="Q14" s="90"/>
      <c r="R14" s="90"/>
      <c r="S14" s="90"/>
      <c r="T14" s="92"/>
      <c r="U14" s="93">
        <f>SUBSTITUTE(INDEX(ФПУ,MATCH($C$13,ФПУ_Обозначение,0),10),".",",")+0</f>
        <v>2819424.3</v>
      </c>
      <c r="V14" s="90"/>
      <c r="W14" s="90"/>
      <c r="X14" s="90"/>
      <c r="Y14" s="91"/>
      <c r="Z14" s="115">
        <f>SUBSTITUTE(INDEX(ФПУ,MATCH($C$13,ФПУ_Обозначение,0),11),".",",")+0</f>
        <v>-384.3</v>
      </c>
      <c r="AA14" s="116"/>
      <c r="AB14" s="116"/>
      <c r="AC14" s="116"/>
      <c r="AD14" s="117"/>
      <c r="AE14" s="118">
        <f>SUBSTITUTE(INDEX(ФПУ,MATCH($C$13,ФПУ_Обозначение,0),13),".",",")+0</f>
        <v>2794064.95</v>
      </c>
      <c r="AF14" s="116"/>
      <c r="AG14" s="116"/>
      <c r="AH14" s="116"/>
      <c r="AI14" s="119"/>
      <c r="AJ14" s="89">
        <f>SUBSTITUTE(INDEX(ФПУ,MATCH($C$13,ФПУ_Обозначение,0),14),".",",")+0</f>
        <v>-377.3</v>
      </c>
      <c r="AK14" s="90"/>
      <c r="AL14" s="90"/>
      <c r="AM14" s="90"/>
      <c r="AN14" s="92"/>
      <c r="AO14" s="93">
        <f>SUBSTITUTE(INDEX(ФПУ,MATCH($C$13,ФПУ_Обозначение,0),16),".",",")+0</f>
        <v>2787395.15</v>
      </c>
      <c r="AP14" s="90"/>
      <c r="AQ14" s="90"/>
      <c r="AR14" s="90"/>
      <c r="AS14" s="91"/>
      <c r="AT14" s="89" t="e">
        <f>SUBSTITUTE(INDEX(ФПУ,MATCH($C$13,ФПУ_Обозначение,0),17),".",",")+0</f>
        <v>#VALUE!</v>
      </c>
      <c r="AU14" s="90"/>
      <c r="AV14" s="90"/>
      <c r="AW14" s="90"/>
      <c r="AX14" s="92"/>
      <c r="AY14" s="93" t="e">
        <f>SUBSTITUTE(INDEX(ФПУ,MATCH($C$13,ФПУ_Обозначение,0),19),".",",")+0</f>
        <v>#VALUE!</v>
      </c>
      <c r="AZ14" s="90"/>
      <c r="BA14" s="90"/>
      <c r="BB14" s="90"/>
      <c r="BC14" s="91"/>
    </row>
    <row r="15" spans="1:55" x14ac:dyDescent="0.2">
      <c r="A15" s="140"/>
      <c r="B15" s="149"/>
      <c r="C15" s="143"/>
      <c r="D15" s="146"/>
      <c r="E15" s="3" t="s">
        <v>40</v>
      </c>
      <c r="F15" s="89">
        <f>SUBSTITUTE(INDEX(ФПУ,MATCH($C$13,ФПУ_Обозначение,0),4),".",",")*F14</f>
        <v>-0.13068635412987223</v>
      </c>
      <c r="G15" s="90"/>
      <c r="H15" s="90"/>
      <c r="I15" s="90"/>
      <c r="J15" s="92"/>
      <c r="K15" s="93">
        <f>SUBSTITUTE(INDEX(ФПУ,MATCH($C$13,ФПУ_Обозначение,0),4),".",",")*K14</f>
        <v>892.49368360701897</v>
      </c>
      <c r="L15" s="90"/>
      <c r="M15" s="90"/>
      <c r="N15" s="90"/>
      <c r="O15" s="91"/>
      <c r="P15" s="89">
        <f>SUBSTITUTE(INDEX(ФПУ,MATCH($C$13,ФПУ_Обозначение,0),4),".",",")*P14</f>
        <v>-0.13827960541907758</v>
      </c>
      <c r="Q15" s="90"/>
      <c r="R15" s="90"/>
      <c r="S15" s="90"/>
      <c r="T15" s="92"/>
      <c r="U15" s="93">
        <f>SUBSTITUTE(INDEX(ФПУ,MATCH($C$13,ФПУ_Обозначение,0),4),".",",")*U14</f>
        <v>893.88714825853253</v>
      </c>
      <c r="V15" s="90"/>
      <c r="W15" s="90"/>
      <c r="X15" s="90"/>
      <c r="Y15" s="91"/>
      <c r="Z15" s="115">
        <f>SUBSTITUTE(INDEX(ФПУ,MATCH($C$13,ФПУ_Обозначение,0),4),".",",")*Z14</f>
        <v>-0.12184077120841801</v>
      </c>
      <c r="AA15" s="116"/>
      <c r="AB15" s="116"/>
      <c r="AC15" s="116"/>
      <c r="AD15" s="117"/>
      <c r="AE15" s="118">
        <f>SUBSTITUTE(INDEX(ФПУ,MATCH($C$13,ФПУ_Обозначение,0),4),".",",")*AE14</f>
        <v>885.8470682134008</v>
      </c>
      <c r="AF15" s="116"/>
      <c r="AG15" s="116"/>
      <c r="AH15" s="116"/>
      <c r="AI15" s="119"/>
      <c r="AJ15" s="89">
        <f>SUBSTITUTE(INDEX(ФПУ,MATCH($C$13,ФПУ_Обозначение,0),4),".",",")*AJ14</f>
        <v>-0.11962144932848325</v>
      </c>
      <c r="AK15" s="90"/>
      <c r="AL15" s="90"/>
      <c r="AM15" s="90"/>
      <c r="AN15" s="92"/>
      <c r="AO15" s="93">
        <f>SUBSTITUTE(INDEX(ФПУ,MATCH($C$13,ФПУ_Обозначение,0),4),".",",")*AO14</f>
        <v>883.73243491700225</v>
      </c>
      <c r="AP15" s="90"/>
      <c r="AQ15" s="90"/>
      <c r="AR15" s="90"/>
      <c r="AS15" s="91"/>
      <c r="AT15" s="89" t="e">
        <f>SUBSTITUTE(INDEX(ФПУ,MATCH($C$13,ФПУ_Обозначение,0),4),".",",")*AT14</f>
        <v>#VALUE!</v>
      </c>
      <c r="AU15" s="90"/>
      <c r="AV15" s="90"/>
      <c r="AW15" s="90"/>
      <c r="AX15" s="92"/>
      <c r="AY15" s="93" t="e">
        <f>SUBSTITUTE(INDEX(ФПУ,MATCH($C$13,ФПУ_Обозначение,0),4),".",",")*AY14</f>
        <v>#VALUE!</v>
      </c>
      <c r="AZ15" s="90"/>
      <c r="BA15" s="90"/>
      <c r="BB15" s="90"/>
      <c r="BC15" s="91"/>
    </row>
    <row r="16" spans="1:55" ht="33.75" x14ac:dyDescent="0.2">
      <c r="A16" s="141"/>
      <c r="B16" s="150"/>
      <c r="C16" s="144"/>
      <c r="D16" s="147"/>
      <c r="E16" s="3" t="s">
        <v>35</v>
      </c>
      <c r="F16" s="89">
        <v>0</v>
      </c>
      <c r="G16" s="90"/>
      <c r="H16" s="90"/>
      <c r="I16" s="90"/>
      <c r="J16" s="92"/>
      <c r="K16" s="93">
        <f>SUBSTITUTE(INDEX(ФПУ,MATCH($C$13,ФПУ_Обозначение,0),6),".",",")+0</f>
        <v>3199.2634173021602</v>
      </c>
      <c r="L16" s="90"/>
      <c r="M16" s="90"/>
      <c r="N16" s="90"/>
      <c r="O16" s="91"/>
      <c r="P16" s="89">
        <v>0</v>
      </c>
      <c r="Q16" s="90"/>
      <c r="R16" s="90"/>
      <c r="S16" s="90"/>
      <c r="T16" s="92"/>
      <c r="U16" s="93">
        <f>SUBSTITUTE(INDEX(ФПУ,MATCH($C$13,ФПУ_Обозначение,0),9),".",",")+0</f>
        <v>3205.1621095331202</v>
      </c>
      <c r="V16" s="90"/>
      <c r="W16" s="90"/>
      <c r="X16" s="90"/>
      <c r="Y16" s="91"/>
      <c r="Z16" s="115">
        <v>0</v>
      </c>
      <c r="AA16" s="116"/>
      <c r="AB16" s="116"/>
      <c r="AC16" s="116"/>
      <c r="AD16" s="117"/>
      <c r="AE16" s="118">
        <f>SUBSTITUTE(INDEX(ФПУ,MATCH($C$13,ФПУ_Обозначение,0),12),".",",")+0</f>
        <v>3198.8951096914002</v>
      </c>
      <c r="AF16" s="116"/>
      <c r="AG16" s="116"/>
      <c r="AH16" s="116"/>
      <c r="AI16" s="119"/>
      <c r="AJ16" s="89">
        <v>0</v>
      </c>
      <c r="AK16" s="90"/>
      <c r="AL16" s="90"/>
      <c r="AM16" s="90"/>
      <c r="AN16" s="92"/>
      <c r="AO16" s="93">
        <f>SUBSTITUTE(INDEX(ФПУ,MATCH($C$13,ФПУ_Обозначение,0),15),".",",")+0</f>
        <v>3206.2693245054702</v>
      </c>
      <c r="AP16" s="90"/>
      <c r="AQ16" s="90"/>
      <c r="AR16" s="90"/>
      <c r="AS16" s="91"/>
      <c r="AT16" s="89">
        <v>0</v>
      </c>
      <c r="AU16" s="90"/>
      <c r="AV16" s="90"/>
      <c r="AW16" s="90"/>
      <c r="AX16" s="92"/>
      <c r="AY16" s="93" t="e">
        <f>SUBSTITUTE(INDEX(ФПУ,MATCH($C$13,ФПУ_Обозначение,0),18),".",",")+0</f>
        <v>#VALUE!</v>
      </c>
      <c r="AZ16" s="90"/>
      <c r="BA16" s="90"/>
      <c r="BB16" s="90"/>
      <c r="BC16" s="91"/>
    </row>
    <row r="17" spans="1:55" ht="20.45" customHeight="1" x14ac:dyDescent="0.2">
      <c r="A17" s="130" t="s">
        <v>1</v>
      </c>
      <c r="B17" s="133" t="str">
        <f>INDEX(ФПУ,MATCH(C17,ФПУ_Обозначение,0),2)</f>
        <v>PDI-80-P50-2G-K-R50-U-7-BSM3-FA-2.5</v>
      </c>
      <c r="C17" s="133" t="s">
        <v>10</v>
      </c>
      <c r="D17" s="136">
        <f>INDEX(ФПУ,MATCH(C17,ФПУ_Обозначение,0),3)</f>
        <v>2100512</v>
      </c>
      <c r="E17" s="7" t="s">
        <v>41</v>
      </c>
      <c r="F17" s="108">
        <f>(K19-F19)/(K20-F20)</f>
        <v>1.0489758941301861</v>
      </c>
      <c r="G17" s="87"/>
      <c r="H17" s="87"/>
      <c r="I17" s="87"/>
      <c r="J17" s="87"/>
      <c r="K17" s="87"/>
      <c r="L17" s="87"/>
      <c r="M17" s="87"/>
      <c r="N17" s="87"/>
      <c r="O17" s="88"/>
      <c r="P17" s="108">
        <f>(U19-P19)/(U20-P20)</f>
        <v>1.0550748689954139</v>
      </c>
      <c r="Q17" s="87"/>
      <c r="R17" s="87"/>
      <c r="S17" s="87"/>
      <c r="T17" s="87"/>
      <c r="U17" s="87"/>
      <c r="V17" s="87"/>
      <c r="W17" s="87"/>
      <c r="X17" s="87"/>
      <c r="Y17" s="88"/>
      <c r="Z17" s="128">
        <f>(AE19-Z19)/(AE20-Z20)</f>
        <v>1.0552089823474118</v>
      </c>
      <c r="AA17" s="121"/>
      <c r="AB17" s="121"/>
      <c r="AC17" s="121"/>
      <c r="AD17" s="121"/>
      <c r="AE17" s="121"/>
      <c r="AF17" s="121"/>
      <c r="AG17" s="121"/>
      <c r="AH17" s="121"/>
      <c r="AI17" s="122"/>
      <c r="AJ17" s="108">
        <f>(AO19-AJ19)/(AO20-AJ20)</f>
        <v>1.0544267563101311</v>
      </c>
      <c r="AK17" s="87"/>
      <c r="AL17" s="87"/>
      <c r="AM17" s="87"/>
      <c r="AN17" s="87"/>
      <c r="AO17" s="87"/>
      <c r="AP17" s="87"/>
      <c r="AQ17" s="87"/>
      <c r="AR17" s="87"/>
      <c r="AS17" s="88"/>
      <c r="AT17" s="108" t="e">
        <f>(AY19-AT19)/(AY20-AT20)</f>
        <v>#VALUE!</v>
      </c>
      <c r="AU17" s="87"/>
      <c r="AV17" s="87"/>
      <c r="AW17" s="87"/>
      <c r="AX17" s="87"/>
      <c r="AY17" s="87"/>
      <c r="AZ17" s="87"/>
      <c r="BA17" s="87"/>
      <c r="BB17" s="87"/>
      <c r="BC17" s="88"/>
    </row>
    <row r="18" spans="1:55" x14ac:dyDescent="0.2">
      <c r="A18" s="131"/>
      <c r="B18" s="134"/>
      <c r="C18" s="134"/>
      <c r="D18" s="137"/>
      <c r="E18" s="7" t="s">
        <v>24</v>
      </c>
      <c r="F18" s="108">
        <f>SUBSTITUTE(INDEX(ФПУ,MATCH($C$17,ФПУ_Обозначение,0),5),".",",")+0</f>
        <v>-997.2</v>
      </c>
      <c r="G18" s="87"/>
      <c r="H18" s="87"/>
      <c r="I18" s="87"/>
      <c r="J18" s="109"/>
      <c r="K18" s="86">
        <f>SUBSTITUTE(INDEX(ФПУ,MATCH($C$17,ФПУ_Обозначение,0),7),".",",")+0</f>
        <v>480413.1</v>
      </c>
      <c r="L18" s="87"/>
      <c r="M18" s="87"/>
      <c r="N18" s="87"/>
      <c r="O18" s="88"/>
      <c r="P18" s="108">
        <f>SUBSTITUTE(INDEX(ФПУ,MATCH($C$17,ФПУ_Обозначение,0),8),".",",")+0</f>
        <v>-1040.8499999999999</v>
      </c>
      <c r="Q18" s="87"/>
      <c r="R18" s="87"/>
      <c r="S18" s="87"/>
      <c r="T18" s="109"/>
      <c r="U18" s="86">
        <f>SUBSTITUTE(INDEX(ФПУ,MATCH($C$17,ФПУ_Обозначение,0),10),".",",")+0</f>
        <v>482388.65</v>
      </c>
      <c r="V18" s="87"/>
      <c r="W18" s="87"/>
      <c r="X18" s="87"/>
      <c r="Y18" s="88"/>
      <c r="Z18" s="128">
        <f>SUBSTITUTE(INDEX(ФПУ,MATCH($C$17,ФПУ_Обозначение,0),11),".",",")+0</f>
        <v>-896.2</v>
      </c>
      <c r="AA18" s="121"/>
      <c r="AB18" s="121"/>
      <c r="AC18" s="121"/>
      <c r="AD18" s="129"/>
      <c r="AE18" s="120">
        <f>SUBSTITUTE(INDEX(ФПУ,MATCH($C$17,ФПУ_Обозначение,0),13),".",",")+0</f>
        <v>482594.75</v>
      </c>
      <c r="AF18" s="121"/>
      <c r="AG18" s="121"/>
      <c r="AH18" s="121"/>
      <c r="AI18" s="122"/>
      <c r="AJ18" s="108">
        <f>SUBSTITUTE(INDEX(ФПУ,MATCH($C$17,ФПУ_Обозначение,0),14),".",",")+0</f>
        <v>-886.05</v>
      </c>
      <c r="AK18" s="87"/>
      <c r="AL18" s="87"/>
      <c r="AM18" s="87"/>
      <c r="AN18" s="109"/>
      <c r="AO18" s="86">
        <f>SUBSTITUTE(INDEX(ФПУ,MATCH($C$17,ФПУ_Обозначение,0),16),".",",")+0</f>
        <v>483193</v>
      </c>
      <c r="AP18" s="87"/>
      <c r="AQ18" s="87"/>
      <c r="AR18" s="87"/>
      <c r="AS18" s="88"/>
      <c r="AT18" s="108" t="e">
        <f>SUBSTITUTE(INDEX(ФПУ,MATCH($C$17,ФПУ_Обозначение,0),17),".",",")+0</f>
        <v>#VALUE!</v>
      </c>
      <c r="AU18" s="87"/>
      <c r="AV18" s="87"/>
      <c r="AW18" s="87"/>
      <c r="AX18" s="109"/>
      <c r="AY18" s="86" t="e">
        <f>SUBSTITUTE(INDEX(ФПУ,MATCH($C$17,ФПУ_Обозначение,0),19),".",",")+0</f>
        <v>#VALUE!</v>
      </c>
      <c r="AZ18" s="87"/>
      <c r="BA18" s="87"/>
      <c r="BB18" s="87"/>
      <c r="BC18" s="88"/>
    </row>
    <row r="19" spans="1:55" x14ac:dyDescent="0.2">
      <c r="A19" s="131"/>
      <c r="B19" s="134"/>
      <c r="C19" s="134"/>
      <c r="D19" s="137"/>
      <c r="E19" s="7" t="s">
        <v>40</v>
      </c>
      <c r="F19" s="108">
        <f>SUBSTITUTE(INDEX(ФПУ,MATCH($C$17,ФПУ_Обозначение,0),4),".",",")*F18</f>
        <v>-0.92871487140655473</v>
      </c>
      <c r="G19" s="87"/>
      <c r="H19" s="87"/>
      <c r="I19" s="87"/>
      <c r="J19" s="109"/>
      <c r="K19" s="86">
        <f>SUBSTITUTE(INDEX(ФПУ,MATCH($C$17,ФПУ_Обозначение,0),4),".",",")*K18</f>
        <v>447.41956517100306</v>
      </c>
      <c r="L19" s="87"/>
      <c r="M19" s="87"/>
      <c r="N19" s="87"/>
      <c r="O19" s="88"/>
      <c r="P19" s="108">
        <f>SUBSTITUTE(INDEX(ФПУ,MATCH($C$17,ФПУ_Обозначение,0),4),".",",")*P18</f>
        <v>-0.96936710178852015</v>
      </c>
      <c r="Q19" s="87"/>
      <c r="R19" s="87"/>
      <c r="S19" s="87"/>
      <c r="T19" s="109"/>
      <c r="U19" s="86">
        <f>SUBSTITUTE(INDEX(ФПУ,MATCH($C$17,ФПУ_Обозначение,0),4),".",",")*U18</f>
        <v>449.25943948328472</v>
      </c>
      <c r="V19" s="87"/>
      <c r="W19" s="87"/>
      <c r="X19" s="87"/>
      <c r="Y19" s="88"/>
      <c r="Z19" s="128">
        <f>SUBSTITUTE(INDEX(ФПУ,MATCH($C$17,ФПУ_Обозначение,0),4),".",",")*Z18</f>
        <v>-0.8346512913703914</v>
      </c>
      <c r="AA19" s="121"/>
      <c r="AB19" s="121"/>
      <c r="AC19" s="121"/>
      <c r="AD19" s="129"/>
      <c r="AE19" s="120">
        <f>SUBSTITUTE(INDEX(ФПУ,MATCH($C$17,ФПУ_Обозначение,0),4),".",",")*AE18</f>
        <v>449.45138506591292</v>
      </c>
      <c r="AF19" s="121"/>
      <c r="AG19" s="121"/>
      <c r="AH19" s="121"/>
      <c r="AI19" s="122"/>
      <c r="AJ19" s="108">
        <f>SUBSTITUTE(INDEX(ФПУ,MATCH($C$17,ФПУ_Обозначение,0),4),".",",")*AJ18</f>
        <v>-0.82519836723804418</v>
      </c>
      <c r="AK19" s="87"/>
      <c r="AL19" s="87"/>
      <c r="AM19" s="87"/>
      <c r="AN19" s="109"/>
      <c r="AO19" s="86">
        <f>SUBSTITUTE(INDEX(ФПУ,MATCH($C$17,ФПУ_Обозначение,0),4),".",",")*AO18</f>
        <v>450.00854879617663</v>
      </c>
      <c r="AP19" s="87"/>
      <c r="AQ19" s="87"/>
      <c r="AR19" s="87"/>
      <c r="AS19" s="88"/>
      <c r="AT19" s="108" t="e">
        <f>SUBSTITUTE(INDEX(ФПУ,MATCH($C$17,ФПУ_Обозначение,0),4),".",",")*AT18</f>
        <v>#VALUE!</v>
      </c>
      <c r="AU19" s="87"/>
      <c r="AV19" s="87"/>
      <c r="AW19" s="87"/>
      <c r="AX19" s="109"/>
      <c r="AY19" s="86" t="e">
        <f>SUBSTITUTE(INDEX(ФПУ,MATCH($C$17,ФПУ_Обозначение,0),4),".",",")*AY18</f>
        <v>#VALUE!</v>
      </c>
      <c r="AZ19" s="87"/>
      <c r="BA19" s="87"/>
      <c r="BB19" s="87"/>
      <c r="BC19" s="88"/>
    </row>
    <row r="20" spans="1:55" ht="33.75" x14ac:dyDescent="0.2">
      <c r="A20" s="132"/>
      <c r="B20" s="135"/>
      <c r="C20" s="135"/>
      <c r="D20" s="138"/>
      <c r="E20" s="7" t="s">
        <v>35</v>
      </c>
      <c r="F20" s="108">
        <v>0</v>
      </c>
      <c r="G20" s="87"/>
      <c r="H20" s="87"/>
      <c r="I20" s="87"/>
      <c r="J20" s="109"/>
      <c r="K20" s="86">
        <f>SUBSTITUTE(INDEX(ФПУ,MATCH($C$17,ФПУ_Обозначение,0),6),".",",")+0</f>
        <v>427.41523666202198</v>
      </c>
      <c r="L20" s="87"/>
      <c r="M20" s="87"/>
      <c r="N20" s="87"/>
      <c r="O20" s="88"/>
      <c r="P20" s="108">
        <v>0</v>
      </c>
      <c r="Q20" s="87"/>
      <c r="R20" s="87"/>
      <c r="S20" s="87"/>
      <c r="T20" s="109"/>
      <c r="U20" s="86">
        <f>SUBSTITUTE(INDEX(ФПУ,MATCH($C$17,ФПУ_Обозначение,0),9),".",",")+0</f>
        <v>426.72687959458</v>
      </c>
      <c r="V20" s="87"/>
      <c r="W20" s="87"/>
      <c r="X20" s="87"/>
      <c r="Y20" s="88"/>
      <c r="Z20" s="128">
        <v>0</v>
      </c>
      <c r="AA20" s="121"/>
      <c r="AB20" s="121"/>
      <c r="AC20" s="121"/>
      <c r="AD20" s="129"/>
      <c r="AE20" s="120">
        <f>SUBSTITUTE(INDEX(ФПУ,MATCH($C$17,ФПУ_Обозначение,0),12),".",",")+0</f>
        <v>426.72687959458</v>
      </c>
      <c r="AF20" s="121"/>
      <c r="AG20" s="121"/>
      <c r="AH20" s="121"/>
      <c r="AI20" s="122"/>
      <c r="AJ20" s="108">
        <v>0</v>
      </c>
      <c r="AK20" s="87"/>
      <c r="AL20" s="87"/>
      <c r="AM20" s="87"/>
      <c r="AN20" s="109"/>
      <c r="AO20" s="86">
        <f>SUBSTITUTE(INDEX(ФПУ,MATCH($C$17,ФПУ_Обозначение,0),15),".",",")+0</f>
        <v>427.56288615158599</v>
      </c>
      <c r="AP20" s="87"/>
      <c r="AQ20" s="87"/>
      <c r="AR20" s="87"/>
      <c r="AS20" s="88"/>
      <c r="AT20" s="108">
        <v>0</v>
      </c>
      <c r="AU20" s="87"/>
      <c r="AV20" s="87"/>
      <c r="AW20" s="87"/>
      <c r="AX20" s="109"/>
      <c r="AY20" s="86" t="e">
        <f>SUBSTITUTE(INDEX(ФПУ,MATCH($C$17,ФПУ_Обозначение,0),18),".",",")+0</f>
        <v>#VALUE!</v>
      </c>
      <c r="AZ20" s="87"/>
      <c r="BA20" s="87"/>
      <c r="BB20" s="87"/>
      <c r="BC20" s="88"/>
    </row>
    <row r="21" spans="1:55" ht="20.45" customHeight="1" x14ac:dyDescent="0.2">
      <c r="A21" s="130" t="s">
        <v>1</v>
      </c>
      <c r="B21" s="133" t="str">
        <f>INDEX(ФПУ,MATCH(C21,ФПУ_Обозначение,0),2)</f>
        <v>PDI-40-P40-4G-K-R45-U-7-BSM3-FA-2.5</v>
      </c>
      <c r="C21" s="133" t="s">
        <v>12</v>
      </c>
      <c r="D21" s="136">
        <f>INDEX(ФПУ,MATCH(C21,ФПУ_Обозначение,0),3)</f>
        <v>2100525</v>
      </c>
      <c r="E21" s="7" t="s">
        <v>41</v>
      </c>
      <c r="F21" s="108">
        <f>(K23-F23)/(K24-F24)</f>
        <v>0.74550838558220645</v>
      </c>
      <c r="G21" s="87"/>
      <c r="H21" s="87"/>
      <c r="I21" s="87"/>
      <c r="J21" s="87"/>
      <c r="K21" s="87"/>
      <c r="L21" s="87"/>
      <c r="M21" s="87"/>
      <c r="N21" s="87"/>
      <c r="O21" s="88"/>
      <c r="P21" s="108">
        <f>(U23-P23)/(U24-P24)</f>
        <v>0.72116170866374307</v>
      </c>
      <c r="Q21" s="87"/>
      <c r="R21" s="87"/>
      <c r="S21" s="87"/>
      <c r="T21" s="87"/>
      <c r="U21" s="87"/>
      <c r="V21" s="87"/>
      <c r="W21" s="87"/>
      <c r="X21" s="87"/>
      <c r="Y21" s="88"/>
      <c r="Z21" s="128">
        <f>(AE23-Z23)/(AE24-Z24)</f>
        <v>0.72160709336811391</v>
      </c>
      <c r="AA21" s="121"/>
      <c r="AB21" s="121"/>
      <c r="AC21" s="121"/>
      <c r="AD21" s="121"/>
      <c r="AE21" s="121"/>
      <c r="AF21" s="121"/>
      <c r="AG21" s="121"/>
      <c r="AH21" s="121"/>
      <c r="AI21" s="122"/>
      <c r="AJ21" s="108">
        <f>(AO23-AJ23)/(AO24-AJ24)</f>
        <v>0.71981634484170676</v>
      </c>
      <c r="AK21" s="87"/>
      <c r="AL21" s="87"/>
      <c r="AM21" s="87"/>
      <c r="AN21" s="87"/>
      <c r="AO21" s="87"/>
      <c r="AP21" s="87"/>
      <c r="AQ21" s="87"/>
      <c r="AR21" s="87"/>
      <c r="AS21" s="88"/>
      <c r="AT21" s="108" t="e">
        <f>(AY23-AT23)/(AY24-AT24)</f>
        <v>#VALUE!</v>
      </c>
      <c r="AU21" s="87"/>
      <c r="AV21" s="87"/>
      <c r="AW21" s="87"/>
      <c r="AX21" s="87"/>
      <c r="AY21" s="87"/>
      <c r="AZ21" s="87"/>
      <c r="BA21" s="87"/>
      <c r="BB21" s="87"/>
      <c r="BC21" s="88"/>
    </row>
    <row r="22" spans="1:55" x14ac:dyDescent="0.2">
      <c r="A22" s="131"/>
      <c r="B22" s="134"/>
      <c r="C22" s="134"/>
      <c r="D22" s="137"/>
      <c r="E22" s="7" t="s">
        <v>24</v>
      </c>
      <c r="F22" s="108">
        <f>SUBSTITUTE(INDEX(ФПУ,MATCH($C$21,ФПУ_Обозначение,0),5),".",",")+0</f>
        <v>-519.1</v>
      </c>
      <c r="G22" s="87"/>
      <c r="H22" s="87"/>
      <c r="I22" s="87"/>
      <c r="J22" s="109"/>
      <c r="K22" s="86">
        <f>SUBSTITUTE(INDEX(ФПУ,MATCH($C$21,ФПУ_Обозначение,0),7),".",",")+0</f>
        <v>814973.5</v>
      </c>
      <c r="L22" s="87"/>
      <c r="M22" s="87"/>
      <c r="N22" s="87"/>
      <c r="O22" s="88"/>
      <c r="P22" s="108">
        <f>SUBSTITUTE(INDEX(ФПУ,MATCH($C$21,ФПУ_Обозначение,0),8),".",",")+0</f>
        <v>-567.45000000000005</v>
      </c>
      <c r="Q22" s="87"/>
      <c r="R22" s="87"/>
      <c r="S22" s="87"/>
      <c r="T22" s="109"/>
      <c r="U22" s="86">
        <f>SUBSTITUTE(INDEX(ФПУ,MATCH($C$21,ФПУ_Обозначение,0),10),".",",")+0</f>
        <v>819713.35</v>
      </c>
      <c r="V22" s="87"/>
      <c r="W22" s="87"/>
      <c r="X22" s="87"/>
      <c r="Y22" s="88"/>
      <c r="Z22" s="128">
        <f>SUBSTITUTE(INDEX(ФПУ,MATCH($C$21,ФПУ_Обозначение,0),11),".",",")+0</f>
        <v>-626.25</v>
      </c>
      <c r="AA22" s="121"/>
      <c r="AB22" s="121"/>
      <c r="AC22" s="121"/>
      <c r="AD22" s="129"/>
      <c r="AE22" s="120">
        <f>SUBSTITUTE(INDEX(ФПУ,MATCH($C$21,ФПУ_Обозначение,0),13),".",",")+0</f>
        <v>820161.15</v>
      </c>
      <c r="AF22" s="121"/>
      <c r="AG22" s="121"/>
      <c r="AH22" s="121"/>
      <c r="AI22" s="122"/>
      <c r="AJ22" s="108">
        <f>SUBSTITUTE(INDEX(ФПУ,MATCH($C$21,ФПУ_Обозначение,0),14),".",",")+0</f>
        <v>-552.45000000000005</v>
      </c>
      <c r="AK22" s="87"/>
      <c r="AL22" s="87"/>
      <c r="AM22" s="87"/>
      <c r="AN22" s="109"/>
      <c r="AO22" s="86">
        <f>SUBSTITUTE(INDEX(ФПУ,MATCH($C$21,ФПУ_Обозначение,0),16),".",",")+0</f>
        <v>819802.1</v>
      </c>
      <c r="AP22" s="87"/>
      <c r="AQ22" s="87"/>
      <c r="AR22" s="87"/>
      <c r="AS22" s="88"/>
      <c r="AT22" s="108" t="e">
        <f>SUBSTITUTE(INDEX(ФПУ,MATCH($C$21,ФПУ_Обозначение,0),17),".",",")+0</f>
        <v>#VALUE!</v>
      </c>
      <c r="AU22" s="87"/>
      <c r="AV22" s="87"/>
      <c r="AW22" s="87"/>
      <c r="AX22" s="109"/>
      <c r="AY22" s="86" t="e">
        <f>SUBSTITUTE(INDEX(ФПУ,MATCH($C$21,ФПУ_Обозначение,0),19),".",",")+0</f>
        <v>#VALUE!</v>
      </c>
      <c r="AZ22" s="87"/>
      <c r="BA22" s="87"/>
      <c r="BB22" s="87"/>
      <c r="BC22" s="88"/>
    </row>
    <row r="23" spans="1:55" x14ac:dyDescent="0.2">
      <c r="A23" s="131"/>
      <c r="B23" s="134"/>
      <c r="C23" s="134"/>
      <c r="D23" s="137"/>
      <c r="E23" s="7" t="s">
        <v>40</v>
      </c>
      <c r="F23" s="108">
        <f>SUBSTITUTE(INDEX(ФПУ,MATCH($C$21,ФПУ_Обозначение,0),4),".",",")*F22</f>
        <v>-7.7351927757263418E-3</v>
      </c>
      <c r="G23" s="87"/>
      <c r="H23" s="87"/>
      <c r="I23" s="87"/>
      <c r="J23" s="109"/>
      <c r="K23" s="86">
        <f>SUBSTITUTE(INDEX(ФПУ,MATCH($C$21,ФПУ_Обозначение,0),4),".",",")*K22</f>
        <v>12.144051492214238</v>
      </c>
      <c r="L23" s="87"/>
      <c r="M23" s="87"/>
      <c r="N23" s="87"/>
      <c r="O23" s="88"/>
      <c r="P23" s="108">
        <f>SUBSTITUTE(INDEX(ФПУ,MATCH($C$21,ФПУ_Обозначение,0),4),".",",")*P22</f>
        <v>-8.4556639194488786E-3</v>
      </c>
      <c r="Q23" s="87"/>
      <c r="R23" s="87"/>
      <c r="S23" s="87"/>
      <c r="T23" s="109"/>
      <c r="U23" s="86">
        <f>SUBSTITUTE(INDEX(ФПУ,MATCH($C$21,ФПУ_Обозначение,0),4),".",",")*U22</f>
        <v>12.214680761098897</v>
      </c>
      <c r="V23" s="87"/>
      <c r="W23" s="87"/>
      <c r="X23" s="87"/>
      <c r="Y23" s="88"/>
      <c r="Z23" s="128">
        <f>SUBSTITUTE(INDEX(ФПУ,MATCH($C$21,ФПУ_Обозначение,0),4),".",",")*Z22</f>
        <v>-9.3318521976471225E-3</v>
      </c>
      <c r="AA23" s="121"/>
      <c r="AB23" s="121"/>
      <c r="AC23" s="121"/>
      <c r="AD23" s="129"/>
      <c r="AE23" s="120">
        <f>SUBSTITUTE(INDEX(ФПУ,MATCH($C$21,ФПУ_Обозначение,0),4),".",",")*AE22</f>
        <v>12.221353501081504</v>
      </c>
      <c r="AF23" s="121"/>
      <c r="AG23" s="121"/>
      <c r="AH23" s="121"/>
      <c r="AI23" s="122"/>
      <c r="AJ23" s="108">
        <f>SUBSTITUTE(INDEX(ФПУ,MATCH($C$21,ФПУ_Обозначение,0),4),".",",")*AJ22</f>
        <v>-8.232146501541162E-3</v>
      </c>
      <c r="AK23" s="87"/>
      <c r="AL23" s="87"/>
      <c r="AM23" s="87"/>
      <c r="AN23" s="109"/>
      <c r="AO23" s="86">
        <f>SUBSTITUTE(INDEX(ФПУ,MATCH($C$21,ФПУ_Обозначение,0),4),".",",")*AO22</f>
        <v>12.216003239154851</v>
      </c>
      <c r="AP23" s="87"/>
      <c r="AQ23" s="87"/>
      <c r="AR23" s="87"/>
      <c r="AS23" s="88"/>
      <c r="AT23" s="108" t="e">
        <f>SUBSTITUTE(INDEX(ФПУ,MATCH($C$21,ФПУ_Обозначение,0),4),".",",")*AT22</f>
        <v>#VALUE!</v>
      </c>
      <c r="AU23" s="87"/>
      <c r="AV23" s="87"/>
      <c r="AW23" s="87"/>
      <c r="AX23" s="109"/>
      <c r="AY23" s="86" t="e">
        <f>SUBSTITUTE(INDEX(ФПУ,MATCH($C$21,ФПУ_Обозначение,0),4),".",",")*AY22</f>
        <v>#VALUE!</v>
      </c>
      <c r="AZ23" s="87"/>
      <c r="BA23" s="87"/>
      <c r="BB23" s="87"/>
      <c r="BC23" s="88"/>
    </row>
    <row r="24" spans="1:55" ht="33.75" x14ac:dyDescent="0.2">
      <c r="A24" s="132"/>
      <c r="B24" s="135"/>
      <c r="C24" s="135"/>
      <c r="D24" s="138"/>
      <c r="E24" s="7" t="s">
        <v>35</v>
      </c>
      <c r="F24" s="81">
        <v>0</v>
      </c>
      <c r="G24" s="82"/>
      <c r="H24" s="82"/>
      <c r="I24" s="82"/>
      <c r="J24" s="83"/>
      <c r="K24" s="84">
        <v>16.3</v>
      </c>
      <c r="L24" s="82"/>
      <c r="M24" s="82"/>
      <c r="N24" s="82"/>
      <c r="O24" s="85"/>
      <c r="P24" s="81">
        <v>0</v>
      </c>
      <c r="Q24" s="82"/>
      <c r="R24" s="82"/>
      <c r="S24" s="82"/>
      <c r="T24" s="83"/>
      <c r="U24" s="84">
        <f>SUBSTITUTE(INDEX(ФПУ,MATCH($C$21,ФПУ_Обозначение,0),9),".",",")+0</f>
        <v>16.9492310506431</v>
      </c>
      <c r="V24" s="82"/>
      <c r="W24" s="82"/>
      <c r="X24" s="82"/>
      <c r="Y24" s="85"/>
      <c r="Z24" s="110">
        <v>0</v>
      </c>
      <c r="AA24" s="111"/>
      <c r="AB24" s="111"/>
      <c r="AC24" s="111"/>
      <c r="AD24" s="112"/>
      <c r="AE24" s="113">
        <f>SUBSTITUTE(INDEX(ФПУ,MATCH($C$21,ФПУ_Обозначение,0),12),".",",")+0</f>
        <v>16.9492310506431</v>
      </c>
      <c r="AF24" s="111"/>
      <c r="AG24" s="111"/>
      <c r="AH24" s="111"/>
      <c r="AI24" s="114"/>
      <c r="AJ24" s="81">
        <v>0</v>
      </c>
      <c r="AK24" s="82"/>
      <c r="AL24" s="82"/>
      <c r="AM24" s="82"/>
      <c r="AN24" s="83"/>
      <c r="AO24" s="84">
        <f>SUBSTITUTE(INDEX(ФПУ,MATCH($C$21,ФПУ_Обозначение,0),15),".",",")+0</f>
        <v>16.982436524617398</v>
      </c>
      <c r="AP24" s="82"/>
      <c r="AQ24" s="82"/>
      <c r="AR24" s="82"/>
      <c r="AS24" s="85"/>
      <c r="AT24" s="81">
        <v>0</v>
      </c>
      <c r="AU24" s="82"/>
      <c r="AV24" s="82"/>
      <c r="AW24" s="82"/>
      <c r="AX24" s="83"/>
      <c r="AY24" s="84" t="e">
        <f>SUBSTITUTE(INDEX(ФПУ,MATCH($C$21,ФПУ_Обозначение,0),18),".",",")+0</f>
        <v>#VALUE!</v>
      </c>
      <c r="AZ24" s="82"/>
      <c r="BA24" s="82"/>
      <c r="BB24" s="82"/>
      <c r="BC24" s="85"/>
    </row>
    <row r="25" spans="1:55" ht="20.45" customHeight="1" x14ac:dyDescent="0.2">
      <c r="A25" s="139" t="s">
        <v>1</v>
      </c>
      <c r="B25" s="142" t="str">
        <f>INDEX(ФПУ,MATCH(C25,ФПУ_Обозначение,0),2)</f>
        <v>PDI-80-P50-2G-K-R50-U-7-BSM06-FA-2.5</v>
      </c>
      <c r="C25" s="142" t="s">
        <v>13</v>
      </c>
      <c r="D25" s="145">
        <f>INDEX(ФПУ,MATCH(C25,ФПУ_Обозначение,0),3)</f>
        <v>2100500</v>
      </c>
      <c r="E25" s="3" t="s">
        <v>104</v>
      </c>
      <c r="F25" s="89">
        <f>(K27-F27)/(K28-F28)</f>
        <v>0.28057333868401174</v>
      </c>
      <c r="G25" s="90"/>
      <c r="H25" s="90"/>
      <c r="I25" s="90"/>
      <c r="J25" s="90"/>
      <c r="K25" s="90"/>
      <c r="L25" s="90"/>
      <c r="M25" s="90"/>
      <c r="N25" s="90"/>
      <c r="O25" s="91"/>
      <c r="P25" s="89">
        <f>(U27-P27)/(U28-P28)</f>
        <v>0.28195602290611782</v>
      </c>
      <c r="Q25" s="90"/>
      <c r="R25" s="90"/>
      <c r="S25" s="90"/>
      <c r="T25" s="90"/>
      <c r="U25" s="90"/>
      <c r="V25" s="90"/>
      <c r="W25" s="90"/>
      <c r="X25" s="90"/>
      <c r="Y25" s="91"/>
      <c r="Z25" s="115">
        <f>(AE27-Z27)/(AE28-Z28)</f>
        <v>0.28104946490810456</v>
      </c>
      <c r="AA25" s="116"/>
      <c r="AB25" s="116"/>
      <c r="AC25" s="116"/>
      <c r="AD25" s="116"/>
      <c r="AE25" s="116"/>
      <c r="AF25" s="116"/>
      <c r="AG25" s="116"/>
      <c r="AH25" s="116"/>
      <c r="AI25" s="119"/>
      <c r="AJ25" s="89">
        <f>(AO27-AJ27)/(AO28-AJ28)</f>
        <v>0.27970557621257158</v>
      </c>
      <c r="AK25" s="90"/>
      <c r="AL25" s="90"/>
      <c r="AM25" s="90"/>
      <c r="AN25" s="90"/>
      <c r="AO25" s="90"/>
      <c r="AP25" s="90"/>
      <c r="AQ25" s="90"/>
      <c r="AR25" s="90"/>
      <c r="AS25" s="91"/>
      <c r="AT25" s="89" t="e">
        <f>(AY27-AT27)/(AY28-AT28)</f>
        <v>#VALUE!</v>
      </c>
      <c r="AU25" s="90"/>
      <c r="AV25" s="90"/>
      <c r="AW25" s="90"/>
      <c r="AX25" s="90"/>
      <c r="AY25" s="90"/>
      <c r="AZ25" s="90"/>
      <c r="BA25" s="90"/>
      <c r="BB25" s="90"/>
      <c r="BC25" s="91"/>
    </row>
    <row r="26" spans="1:55" x14ac:dyDescent="0.2">
      <c r="A26" s="140"/>
      <c r="B26" s="143"/>
      <c r="C26" s="143"/>
      <c r="D26" s="146"/>
      <c r="E26" s="3" t="s">
        <v>24</v>
      </c>
      <c r="F26" s="89">
        <f>SUBSTITUTE(INDEX(ФПУ,MATCH($C$25,ФПУ_Обозначение,0),5),".",",")+0</f>
        <v>-587.25</v>
      </c>
      <c r="G26" s="90"/>
      <c r="H26" s="90"/>
      <c r="I26" s="90"/>
      <c r="J26" s="92"/>
      <c r="K26" s="93">
        <f>SUBSTITUTE(INDEX(ФПУ,MATCH($C$25,ФПУ_Обозначение,0),7),".",",")+0</f>
        <v>2611418.6</v>
      </c>
      <c r="L26" s="90"/>
      <c r="M26" s="90"/>
      <c r="N26" s="90"/>
      <c r="O26" s="91"/>
      <c r="P26" s="89">
        <f>SUBSTITUTE(INDEX(ФПУ,MATCH($C$25,ФПУ_Обозначение,0),8),".",",")+0</f>
        <v>-606.4</v>
      </c>
      <c r="Q26" s="90"/>
      <c r="R26" s="90"/>
      <c r="S26" s="90"/>
      <c r="T26" s="92"/>
      <c r="U26" s="93">
        <f>SUBSTITUTE(INDEX(ФПУ,MATCH($C$25,ФПУ_Обозначение,0),10),".",",")+0</f>
        <v>2629111.25</v>
      </c>
      <c r="V26" s="90"/>
      <c r="W26" s="90"/>
      <c r="X26" s="90"/>
      <c r="Y26" s="91"/>
      <c r="Z26" s="115">
        <f>SUBSTITUTE(INDEX(ФПУ,MATCH($C$25,ФПУ_Обозначение,0),11),".",",")+0</f>
        <v>-529.25</v>
      </c>
      <c r="AA26" s="116"/>
      <c r="AB26" s="116"/>
      <c r="AC26" s="116"/>
      <c r="AD26" s="117"/>
      <c r="AE26" s="118">
        <f>SUBSTITUTE(INDEX(ФПУ,MATCH($C$25,ФПУ_Обозначение,0),13),".",",")+0</f>
        <v>2615607.9</v>
      </c>
      <c r="AF26" s="116"/>
      <c r="AG26" s="116"/>
      <c r="AH26" s="116"/>
      <c r="AI26" s="119"/>
      <c r="AJ26" s="89">
        <f>SUBSTITUTE(INDEX(ФПУ,MATCH($C$25,ФПУ_Обозначение,0),14),".",",")+0</f>
        <v>-501.3</v>
      </c>
      <c r="AK26" s="90"/>
      <c r="AL26" s="90"/>
      <c r="AM26" s="90"/>
      <c r="AN26" s="92"/>
      <c r="AO26" s="93">
        <f>SUBSTITUTE(INDEX(ФПУ,MATCH($C$25,ФПУ_Обозначение,0),16),".",",")+0</f>
        <v>2609128.2999999998</v>
      </c>
      <c r="AP26" s="90"/>
      <c r="AQ26" s="90"/>
      <c r="AR26" s="90"/>
      <c r="AS26" s="91"/>
      <c r="AT26" s="89" t="e">
        <f>SUBSTITUTE(INDEX(ФПУ,MATCH($C$25,ФПУ_Обозначение,0),17),".",",")+0</f>
        <v>#VALUE!</v>
      </c>
      <c r="AU26" s="90"/>
      <c r="AV26" s="90"/>
      <c r="AW26" s="90"/>
      <c r="AX26" s="92"/>
      <c r="AY26" s="93" t="e">
        <f>SUBSTITUTE(INDEX(ФПУ,MATCH($C$25,ФПУ_Обозначение,0),19),".",",")+0</f>
        <v>#VALUE!</v>
      </c>
      <c r="AZ26" s="90"/>
      <c r="BA26" s="90"/>
      <c r="BB26" s="90"/>
      <c r="BC26" s="91"/>
    </row>
    <row r="27" spans="1:55" x14ac:dyDescent="0.2">
      <c r="A27" s="140"/>
      <c r="B27" s="143"/>
      <c r="C27" s="143"/>
      <c r="D27" s="146"/>
      <c r="E27" s="3" t="s">
        <v>40</v>
      </c>
      <c r="F27" s="89">
        <f>SUBSTITUTE(INDEX(ФПУ,MATCH($C$25,ФПУ_Обозначение,0),4),".",",")*F26</f>
        <v>-0.18618525342738348</v>
      </c>
      <c r="G27" s="90"/>
      <c r="H27" s="90"/>
      <c r="I27" s="90"/>
      <c r="J27" s="92"/>
      <c r="K27" s="93">
        <f>SUBSTITUTE(INDEX(ФПУ,MATCH($C$25,ФПУ_Обозначение,0),4),".",",")*K26</f>
        <v>827.93977666408341</v>
      </c>
      <c r="L27" s="90"/>
      <c r="M27" s="90"/>
      <c r="N27" s="90"/>
      <c r="O27" s="91"/>
      <c r="P27" s="89">
        <f>SUBSTITUTE(INDEX(ФПУ,MATCH($C$25,ФПУ_Обозначение,0),4),".",",")*P26</f>
        <v>-0.19225668399891926</v>
      </c>
      <c r="Q27" s="90"/>
      <c r="R27" s="90"/>
      <c r="S27" s="90"/>
      <c r="T27" s="92"/>
      <c r="U27" s="93">
        <f>SUBSTITUTE(INDEX(ФПУ,MATCH($C$25,ФПУ_Обозначение,0),4),".",",")*U26</f>
        <v>833.54916027251591</v>
      </c>
      <c r="V27" s="90"/>
      <c r="W27" s="90"/>
      <c r="X27" s="90"/>
      <c r="Y27" s="91"/>
      <c r="Z27" s="115">
        <f>SUBSTITUTE(INDEX(ФПУ,MATCH($C$25,ФПУ_Обозначение,0),4),".",",")*Z26</f>
        <v>-0.16779658642220979</v>
      </c>
      <c r="AA27" s="116"/>
      <c r="AB27" s="116"/>
      <c r="AC27" s="116"/>
      <c r="AD27" s="117"/>
      <c r="AE27" s="118">
        <f>SUBSTITUTE(INDEX(ФПУ,MATCH($C$25,ФПУ_Обозначение,0),4),".",",")*AE26</f>
        <v>829.26797740002769</v>
      </c>
      <c r="AF27" s="116"/>
      <c r="AG27" s="116"/>
      <c r="AH27" s="116"/>
      <c r="AI27" s="119"/>
      <c r="AJ27" s="89">
        <f>SUBSTITUTE(INDEX(ФПУ,MATCH($C$25,ФПУ_Обозначение,0),4),".",",")*AJ26</f>
        <v>-0.1589351512016132</v>
      </c>
      <c r="AK27" s="90"/>
      <c r="AL27" s="90"/>
      <c r="AM27" s="90"/>
      <c r="AN27" s="92"/>
      <c r="AO27" s="93">
        <f>SUBSTITUTE(INDEX(ФПУ,MATCH($C$25,ФПУ_Обозначение,0),4),".",",")*AO26</f>
        <v>827.21364624956698</v>
      </c>
      <c r="AP27" s="90"/>
      <c r="AQ27" s="90"/>
      <c r="AR27" s="90"/>
      <c r="AS27" s="91"/>
      <c r="AT27" s="89" t="e">
        <f>SUBSTITUTE(INDEX(ФПУ,MATCH($C$25,ФПУ_Обозначение,0),4),".",",")*AT26</f>
        <v>#VALUE!</v>
      </c>
      <c r="AU27" s="90"/>
      <c r="AV27" s="90"/>
      <c r="AW27" s="90"/>
      <c r="AX27" s="92"/>
      <c r="AY27" s="93" t="e">
        <f>SUBSTITUTE(INDEX(ФПУ,MATCH($C$25,ФПУ_Обозначение,0),4),".",",")*AY26</f>
        <v>#VALUE!</v>
      </c>
      <c r="AZ27" s="90"/>
      <c r="BA27" s="90"/>
      <c r="BB27" s="90"/>
      <c r="BC27" s="91"/>
    </row>
    <row r="28" spans="1:55" ht="33.75" x14ac:dyDescent="0.2">
      <c r="A28" s="141"/>
      <c r="B28" s="144"/>
      <c r="C28" s="144"/>
      <c r="D28" s="147"/>
      <c r="E28" s="3" t="s">
        <v>35</v>
      </c>
      <c r="F28" s="89">
        <v>0</v>
      </c>
      <c r="G28" s="90"/>
      <c r="H28" s="90"/>
      <c r="I28" s="90"/>
      <c r="J28" s="92"/>
      <c r="K28" s="93">
        <f>SUBSTITUTE(INDEX(ФПУ,MATCH($C$25,ФПУ_Обозначение,0),6),".",",")+0</f>
        <v>2951.54901674448</v>
      </c>
      <c r="L28" s="90"/>
      <c r="M28" s="90"/>
      <c r="N28" s="90"/>
      <c r="O28" s="91"/>
      <c r="P28" s="89">
        <v>0</v>
      </c>
      <c r="Q28" s="90"/>
      <c r="R28" s="90"/>
      <c r="S28" s="90"/>
      <c r="T28" s="92"/>
      <c r="U28" s="93">
        <f>SUBSTITUTE(INDEX(ФПУ,MATCH($C$25,ФПУ_Обозначение,0),9),".",",")+0</f>
        <v>2956.99098165434</v>
      </c>
      <c r="V28" s="90"/>
      <c r="W28" s="90"/>
      <c r="X28" s="90"/>
      <c r="Y28" s="91"/>
      <c r="Z28" s="115">
        <v>0</v>
      </c>
      <c r="AA28" s="116"/>
      <c r="AB28" s="116"/>
      <c r="AC28" s="116"/>
      <c r="AD28" s="117"/>
      <c r="AE28" s="118">
        <f>SUBSTITUTE(INDEX(ФПУ,MATCH($C$25,ФПУ_Обозначение,0),12),".",",")+0</f>
        <v>2951.2092266663899</v>
      </c>
      <c r="AF28" s="116"/>
      <c r="AG28" s="116"/>
      <c r="AH28" s="116"/>
      <c r="AI28" s="119"/>
      <c r="AJ28" s="89">
        <v>0</v>
      </c>
      <c r="AK28" s="90"/>
      <c r="AL28" s="90"/>
      <c r="AM28" s="90"/>
      <c r="AN28" s="92"/>
      <c r="AO28" s="93">
        <f>SUBSTITUTE(INDEX(ФПУ,MATCH($C$25,ФПУ_Обозначение,0),15),".",",")+0</f>
        <v>2958.01246655154</v>
      </c>
      <c r="AP28" s="90"/>
      <c r="AQ28" s="90"/>
      <c r="AR28" s="90"/>
      <c r="AS28" s="91"/>
      <c r="AT28" s="89">
        <v>0</v>
      </c>
      <c r="AU28" s="90"/>
      <c r="AV28" s="90"/>
      <c r="AW28" s="90"/>
      <c r="AX28" s="92"/>
      <c r="AY28" s="93" t="e">
        <f>SUBSTITUTE(INDEX(ФПУ,MATCH($C$25,ФПУ_Обозначение,0),18),".",",")+0</f>
        <v>#VALUE!</v>
      </c>
      <c r="AZ28" s="90"/>
      <c r="BA28" s="90"/>
      <c r="BB28" s="90"/>
      <c r="BC28" s="91"/>
    </row>
    <row r="29" spans="1:55" ht="20.45" customHeight="1" x14ac:dyDescent="0.2">
      <c r="A29" s="139" t="s">
        <v>1</v>
      </c>
      <c r="B29" s="142" t="str">
        <f>INDEX(ФПУ,MATCH(C29,ФПУ_Обозначение,0),2)</f>
        <v>PDI-80-P50-2G-K-R50-U-7-BSM06-FA-2.5</v>
      </c>
      <c r="C29" s="142" t="s">
        <v>14</v>
      </c>
      <c r="D29" s="145">
        <f>INDEX(ФПУ,MATCH(C29,ФПУ_Обозначение,0),3)</f>
        <v>2100501</v>
      </c>
      <c r="E29" s="3" t="s">
        <v>104</v>
      </c>
      <c r="F29" s="89">
        <f>(K31-F31)/(K32-F32)</f>
        <v>0.29520053490071857</v>
      </c>
      <c r="G29" s="90"/>
      <c r="H29" s="90"/>
      <c r="I29" s="90"/>
      <c r="J29" s="90"/>
      <c r="K29" s="90"/>
      <c r="L29" s="90"/>
      <c r="M29" s="90"/>
      <c r="N29" s="90"/>
      <c r="O29" s="91"/>
      <c r="P29" s="89">
        <f>(U31-P31)/(U32-P32)</f>
        <v>0.2935426014818216</v>
      </c>
      <c r="Q29" s="90"/>
      <c r="R29" s="90"/>
      <c r="S29" s="90"/>
      <c r="T29" s="90"/>
      <c r="U29" s="90"/>
      <c r="V29" s="90"/>
      <c r="W29" s="90"/>
      <c r="X29" s="90"/>
      <c r="Y29" s="91"/>
      <c r="Z29" s="115">
        <f>(AE31-Z31)/(AE32-Z32)</f>
        <v>0.29388583914343974</v>
      </c>
      <c r="AA29" s="116"/>
      <c r="AB29" s="116"/>
      <c r="AC29" s="116"/>
      <c r="AD29" s="116"/>
      <c r="AE29" s="116"/>
      <c r="AF29" s="116"/>
      <c r="AG29" s="116"/>
      <c r="AH29" s="116"/>
      <c r="AI29" s="119"/>
      <c r="AJ29" s="89">
        <f>(AO31-AJ31)/(AO32-AJ32)</f>
        <v>0.29229121188806112</v>
      </c>
      <c r="AK29" s="90"/>
      <c r="AL29" s="90"/>
      <c r="AM29" s="90"/>
      <c r="AN29" s="90"/>
      <c r="AO29" s="90"/>
      <c r="AP29" s="90"/>
      <c r="AQ29" s="90"/>
      <c r="AR29" s="90"/>
      <c r="AS29" s="91"/>
      <c r="AT29" s="89" t="e">
        <f>(AY31-AT31)/(AY32-AT32)</f>
        <v>#VALUE!</v>
      </c>
      <c r="AU29" s="90"/>
      <c r="AV29" s="90"/>
      <c r="AW29" s="90"/>
      <c r="AX29" s="90"/>
      <c r="AY29" s="90"/>
      <c r="AZ29" s="90"/>
      <c r="BA29" s="90"/>
      <c r="BB29" s="90"/>
      <c r="BC29" s="91"/>
    </row>
    <row r="30" spans="1:55" x14ac:dyDescent="0.2">
      <c r="A30" s="140"/>
      <c r="B30" s="143"/>
      <c r="C30" s="143"/>
      <c r="D30" s="146"/>
      <c r="E30" s="3" t="s">
        <v>24</v>
      </c>
      <c r="F30" s="89">
        <f>SUBSTITUTE(INDEX(ФПУ,MATCH($C$29,ФПУ_Обозначение,0),5),".",",")+0</f>
        <v>-130.15</v>
      </c>
      <c r="G30" s="90"/>
      <c r="H30" s="90"/>
      <c r="I30" s="90"/>
      <c r="J30" s="92"/>
      <c r="K30" s="93">
        <f>SUBSTITUTE(INDEX(ФПУ,MATCH($C$29,ФПУ_Обозначение,0),7),".",",")+0</f>
        <v>2897512.9</v>
      </c>
      <c r="L30" s="90"/>
      <c r="M30" s="90"/>
      <c r="N30" s="90"/>
      <c r="O30" s="91"/>
      <c r="P30" s="89">
        <f>SUBSTITUTE(INDEX(ФПУ,MATCH($C$29,ФПУ_Обозначение,0),8),".",",")+0</f>
        <v>-72.75</v>
      </c>
      <c r="Q30" s="90"/>
      <c r="R30" s="90"/>
      <c r="S30" s="90"/>
      <c r="T30" s="92"/>
      <c r="U30" s="93">
        <f>SUBSTITUTE(INDEX(ФПУ,MATCH($C$29,ФПУ_Обозначение,0),10),".",",")+0</f>
        <v>2886608.85</v>
      </c>
      <c r="V30" s="90"/>
      <c r="W30" s="90"/>
      <c r="X30" s="90"/>
      <c r="Y30" s="91"/>
      <c r="Z30" s="115">
        <f>SUBSTITUTE(INDEX(ФПУ,MATCH($C$29,ФПУ_Обозначение,0),11),".",",")+0</f>
        <v>-27.1</v>
      </c>
      <c r="AA30" s="116"/>
      <c r="AB30" s="116"/>
      <c r="AC30" s="116"/>
      <c r="AD30" s="117"/>
      <c r="AE30" s="118">
        <f>SUBSTITUTE(INDEX(ФПУ,MATCH($C$29,ФПУ_Обозначение,0),13),".",",")+0</f>
        <v>2884379</v>
      </c>
      <c r="AF30" s="116"/>
      <c r="AG30" s="116"/>
      <c r="AH30" s="116"/>
      <c r="AI30" s="119"/>
      <c r="AJ30" s="89">
        <f>SUBSTITUTE(INDEX(ФПУ,MATCH($C$29,ФПУ_Обозначение,0),14),".",",")+0</f>
        <v>-48.75</v>
      </c>
      <c r="AK30" s="90"/>
      <c r="AL30" s="90"/>
      <c r="AM30" s="90"/>
      <c r="AN30" s="92"/>
      <c r="AO30" s="93">
        <f>SUBSTITUTE(INDEX(ФПУ,MATCH($C$29,ФПУ_Обозначение,0),16),".",",")+0</f>
        <v>2875319.7</v>
      </c>
      <c r="AP30" s="90"/>
      <c r="AQ30" s="90"/>
      <c r="AR30" s="90"/>
      <c r="AS30" s="91"/>
      <c r="AT30" s="89" t="e">
        <f>SUBSTITUTE(INDEX(ФПУ,MATCH($C$29,ФПУ_Обозначение,0),17),".",",")+0</f>
        <v>#VALUE!</v>
      </c>
      <c r="AU30" s="90"/>
      <c r="AV30" s="90"/>
      <c r="AW30" s="90"/>
      <c r="AX30" s="92"/>
      <c r="AY30" s="93" t="e">
        <f>SUBSTITUTE(INDEX(ФПУ,MATCH($C$29,ФПУ_Обозначение,0),19),".",",")+0</f>
        <v>#VALUE!</v>
      </c>
      <c r="AZ30" s="90"/>
      <c r="BA30" s="90"/>
      <c r="BB30" s="90"/>
      <c r="BC30" s="91"/>
    </row>
    <row r="31" spans="1:55" x14ac:dyDescent="0.2">
      <c r="A31" s="140"/>
      <c r="B31" s="143"/>
      <c r="C31" s="143"/>
      <c r="D31" s="146"/>
      <c r="E31" s="3" t="s">
        <v>40</v>
      </c>
      <c r="F31" s="89">
        <f>SUBSTITUTE(INDEX(ФПУ,MATCH($C$29,ФПУ_Обозначение,0),4),".",",")*F30</f>
        <v>-4.1263534667644035E-2</v>
      </c>
      <c r="G31" s="90"/>
      <c r="H31" s="90"/>
      <c r="I31" s="90"/>
      <c r="J31" s="92"/>
      <c r="K31" s="93">
        <f>SUBSTITUTE(INDEX(ФПУ,MATCH($C$29,ФПУ_Обозначение,0),4),".",",")*K30</f>
        <v>918.64482519474302</v>
      </c>
      <c r="L31" s="90"/>
      <c r="M31" s="90"/>
      <c r="N31" s="90"/>
      <c r="O31" s="91"/>
      <c r="P31" s="89">
        <f>SUBSTITUTE(INDEX(ФПУ,MATCH($C$29,ФПУ_Обозначение,0),4),".",",")*P30</f>
        <v>-2.3065095252179053E-2</v>
      </c>
      <c r="Q31" s="90"/>
      <c r="R31" s="90"/>
      <c r="S31" s="90"/>
      <c r="T31" s="92"/>
      <c r="U31" s="93">
        <f>SUBSTITUTE(INDEX(ФПУ,MATCH($C$29,ФПУ_Обозначение,0),4),".",",")*U30</f>
        <v>915.18773994547132</v>
      </c>
      <c r="V31" s="90"/>
      <c r="W31" s="90"/>
      <c r="X31" s="90"/>
      <c r="Y31" s="91"/>
      <c r="Z31" s="115">
        <f>SUBSTITUTE(INDEX(ФПУ,MATCH($C$29,ФПУ_Обозначение,0),4),".",",")*Z30</f>
        <v>-8.5919461351759777E-3</v>
      </c>
      <c r="AA31" s="116"/>
      <c r="AB31" s="116"/>
      <c r="AC31" s="116"/>
      <c r="AD31" s="117"/>
      <c r="AE31" s="118">
        <f>SUBSTITUTE(INDEX(ФПУ,MATCH($C$29,ФПУ_Обозначение,0),4),".",",")*AE30</f>
        <v>914.48077496061808</v>
      </c>
      <c r="AF31" s="116"/>
      <c r="AG31" s="116"/>
      <c r="AH31" s="116"/>
      <c r="AI31" s="119"/>
      <c r="AJ31" s="89">
        <f>SUBSTITUTE(INDEX(ФПУ,MATCH($C$29,ФПУ_Обозначение,0),4),".",",")*AJ30</f>
        <v>-1.5455991663831324E-2</v>
      </c>
      <c r="AK31" s="90"/>
      <c r="AL31" s="90"/>
      <c r="AM31" s="90"/>
      <c r="AN31" s="92"/>
      <c r="AO31" s="93">
        <f>SUBSTITUTE(INDEX(ФПУ,MATCH($C$29,ФПУ_Обозначение,0),4),".",",")*AO30</f>
        <v>911.60856028820479</v>
      </c>
      <c r="AP31" s="90"/>
      <c r="AQ31" s="90"/>
      <c r="AR31" s="90"/>
      <c r="AS31" s="91"/>
      <c r="AT31" s="89" t="e">
        <f>SUBSTITUTE(INDEX(ФПУ,MATCH($C$29,ФПУ_Обозначение,0),4),".",",")*AT30</f>
        <v>#VALUE!</v>
      </c>
      <c r="AU31" s="90"/>
      <c r="AV31" s="90"/>
      <c r="AW31" s="90"/>
      <c r="AX31" s="92"/>
      <c r="AY31" s="93" t="e">
        <f>SUBSTITUTE(INDEX(ФПУ,MATCH($C$29,ФПУ_Обозначение,0),4),".",",")*AY30</f>
        <v>#VALUE!</v>
      </c>
      <c r="AZ31" s="90"/>
      <c r="BA31" s="90"/>
      <c r="BB31" s="90"/>
      <c r="BC31" s="91"/>
    </row>
    <row r="32" spans="1:55" ht="33.75" x14ac:dyDescent="0.2">
      <c r="A32" s="141"/>
      <c r="B32" s="144"/>
      <c r="C32" s="144"/>
      <c r="D32" s="147"/>
      <c r="E32" s="3" t="s">
        <v>35</v>
      </c>
      <c r="F32" s="89">
        <v>0</v>
      </c>
      <c r="G32" s="90"/>
      <c r="H32" s="90"/>
      <c r="I32" s="90"/>
      <c r="J32" s="92"/>
      <c r="K32" s="93">
        <f>SUBSTITUTE(INDEX(ФПУ,MATCH($C$29,ФПУ_Обозначение,0),6),".",",")+0</f>
        <v>3112.0746073118798</v>
      </c>
      <c r="L32" s="90"/>
      <c r="M32" s="90"/>
      <c r="N32" s="90"/>
      <c r="O32" s="91"/>
      <c r="P32" s="89">
        <v>0</v>
      </c>
      <c r="Q32" s="90"/>
      <c r="R32" s="90"/>
      <c r="S32" s="90"/>
      <c r="T32" s="92"/>
      <c r="U32" s="93">
        <f>SUBSTITUTE(INDEX(ФПУ,MATCH($C$29,ФПУ_Обозначение,0),9),".",",")+0</f>
        <v>3117.8125438034599</v>
      </c>
      <c r="V32" s="90"/>
      <c r="W32" s="90"/>
      <c r="X32" s="90"/>
      <c r="Y32" s="91"/>
      <c r="Z32" s="115">
        <v>0</v>
      </c>
      <c r="AA32" s="116"/>
      <c r="AB32" s="116"/>
      <c r="AC32" s="116"/>
      <c r="AD32" s="117"/>
      <c r="AE32" s="118">
        <f>SUBSTITUTE(INDEX(ФПУ,MATCH($C$29,ФПУ_Обозначение,0),12),".",",")+0</f>
        <v>3111.7163371060201</v>
      </c>
      <c r="AF32" s="116"/>
      <c r="AG32" s="116"/>
      <c r="AH32" s="116"/>
      <c r="AI32" s="119"/>
      <c r="AJ32" s="89">
        <v>0</v>
      </c>
      <c r="AK32" s="90"/>
      <c r="AL32" s="90"/>
      <c r="AM32" s="90"/>
      <c r="AN32" s="92"/>
      <c r="AO32" s="93">
        <f>SUBSTITUTE(INDEX(ФПУ,MATCH($C$29,ФПУ_Обозначение,0),15),".",",")+0</f>
        <v>3118.8895840939399</v>
      </c>
      <c r="AP32" s="90"/>
      <c r="AQ32" s="90"/>
      <c r="AR32" s="90"/>
      <c r="AS32" s="91"/>
      <c r="AT32" s="89">
        <v>0</v>
      </c>
      <c r="AU32" s="90"/>
      <c r="AV32" s="90"/>
      <c r="AW32" s="90"/>
      <c r="AX32" s="92"/>
      <c r="AY32" s="93" t="e">
        <f>SUBSTITUTE(INDEX(ФПУ,MATCH($C$29,ФПУ_Обозначение,0),18),".",",")+0</f>
        <v>#VALUE!</v>
      </c>
      <c r="AZ32" s="90"/>
      <c r="BA32" s="90"/>
      <c r="BB32" s="90"/>
      <c r="BC32" s="91"/>
    </row>
    <row r="33" spans="1:55" ht="20.45" customHeight="1" x14ac:dyDescent="0.2">
      <c r="A33" s="130" t="s">
        <v>1</v>
      </c>
      <c r="B33" s="133" t="str">
        <f>INDEX(ФПУ,MATCH(C33,ФПУ_Обозначение,0),2)</f>
        <v>PDI-80-P50-2G-K-R50-U-7-BSM3-FA-2.5</v>
      </c>
      <c r="C33" s="133" t="s">
        <v>15</v>
      </c>
      <c r="D33" s="136">
        <f>INDEX(ФПУ,MATCH(C33,ФПУ_Обозначение,0),3)</f>
        <v>2100513</v>
      </c>
      <c r="E33" s="7" t="s">
        <v>41</v>
      </c>
      <c r="F33" s="81">
        <f>(K35-F35)/(K36-F36)</f>
        <v>1.0413948635538759</v>
      </c>
      <c r="G33" s="82"/>
      <c r="H33" s="82"/>
      <c r="I33" s="82"/>
      <c r="J33" s="82"/>
      <c r="K33" s="82"/>
      <c r="L33" s="82"/>
      <c r="M33" s="82"/>
      <c r="N33" s="82"/>
      <c r="O33" s="85"/>
      <c r="P33" s="81">
        <f>(U35-P35)/(U36-P36)</f>
        <v>1.0450432255884652</v>
      </c>
      <c r="Q33" s="82"/>
      <c r="R33" s="82"/>
      <c r="S33" s="82"/>
      <c r="T33" s="82"/>
      <c r="U33" s="82"/>
      <c r="V33" s="82"/>
      <c r="W33" s="82"/>
      <c r="X33" s="82"/>
      <c r="Y33" s="85"/>
      <c r="Z33" s="110">
        <f>(AE35-Z35)/(AE36-Z36)</f>
        <v>1.0464168136497161</v>
      </c>
      <c r="AA33" s="111"/>
      <c r="AB33" s="111"/>
      <c r="AC33" s="111"/>
      <c r="AD33" s="111"/>
      <c r="AE33" s="111"/>
      <c r="AF33" s="111"/>
      <c r="AG33" s="111"/>
      <c r="AH33" s="111"/>
      <c r="AI33" s="114"/>
      <c r="AJ33" s="81">
        <f>(AO35-AJ35)/(AO36-AJ36)</f>
        <v>1.0443980416678667</v>
      </c>
      <c r="AK33" s="82"/>
      <c r="AL33" s="82"/>
      <c r="AM33" s="82"/>
      <c r="AN33" s="82"/>
      <c r="AO33" s="82"/>
      <c r="AP33" s="82"/>
      <c r="AQ33" s="82"/>
      <c r="AR33" s="82"/>
      <c r="AS33" s="85"/>
      <c r="AT33" s="81" t="e">
        <f>(AY35-AT35)/(AY36-AT36)</f>
        <v>#VALUE!</v>
      </c>
      <c r="AU33" s="82"/>
      <c r="AV33" s="82"/>
      <c r="AW33" s="82"/>
      <c r="AX33" s="82"/>
      <c r="AY33" s="82"/>
      <c r="AZ33" s="82"/>
      <c r="BA33" s="82"/>
      <c r="BB33" s="82"/>
      <c r="BC33" s="85"/>
    </row>
    <row r="34" spans="1:55" x14ac:dyDescent="0.2">
      <c r="A34" s="131"/>
      <c r="B34" s="134"/>
      <c r="C34" s="134"/>
      <c r="D34" s="137"/>
      <c r="E34" s="7" t="s">
        <v>24</v>
      </c>
      <c r="F34" s="81">
        <f>SUBSTITUTE(INDEX(ФПУ,MATCH($C$33,ФПУ_Обозначение,0),5),".",",")+0</f>
        <v>-307.35000000000002</v>
      </c>
      <c r="G34" s="82"/>
      <c r="H34" s="82"/>
      <c r="I34" s="82"/>
      <c r="J34" s="83"/>
      <c r="K34" s="86">
        <f>SUBSTITUTE(INDEX(ФПУ,MATCH($C$33,ФПУ_Обозначение,0),7),".",",")+0</f>
        <v>503616.95</v>
      </c>
      <c r="L34" s="87"/>
      <c r="M34" s="87"/>
      <c r="N34" s="87"/>
      <c r="O34" s="88"/>
      <c r="P34" s="81">
        <f>SUBSTITUTE(INDEX(ФПУ,MATCH($C$33,ФПУ_Обозначение,0),8),".",",")+0</f>
        <v>-250.05</v>
      </c>
      <c r="Q34" s="82"/>
      <c r="R34" s="82"/>
      <c r="S34" s="82"/>
      <c r="T34" s="83"/>
      <c r="U34" s="86">
        <f>SUBSTITUTE(INDEX(ФПУ,MATCH($C$33,ФПУ_Обозначение,0),10),".",",")+0</f>
        <v>504625.25</v>
      </c>
      <c r="V34" s="87"/>
      <c r="W34" s="87"/>
      <c r="X34" s="87"/>
      <c r="Y34" s="88"/>
      <c r="Z34" s="110">
        <f>SUBSTITUTE(INDEX(ФПУ,MATCH($C$33,ФПУ_Обозначение,0),11),".",",")+0</f>
        <v>-153.94999999999999</v>
      </c>
      <c r="AA34" s="111"/>
      <c r="AB34" s="111"/>
      <c r="AC34" s="111"/>
      <c r="AD34" s="112"/>
      <c r="AE34" s="120">
        <f>SUBSTITUTE(INDEX(ФПУ,MATCH($C$33,ФПУ_Обозначение,0),13),".",",")+0</f>
        <v>505384.95</v>
      </c>
      <c r="AF34" s="121"/>
      <c r="AG34" s="121"/>
      <c r="AH34" s="121"/>
      <c r="AI34" s="122"/>
      <c r="AJ34" s="81">
        <f>SUBSTITUTE(INDEX(ФПУ,MATCH($C$33,ФПУ_Обозначение,0),14),".",",")+0</f>
        <v>-138.9</v>
      </c>
      <c r="AK34" s="82"/>
      <c r="AL34" s="82"/>
      <c r="AM34" s="82"/>
      <c r="AN34" s="83"/>
      <c r="AO34" s="86">
        <f>SUBSTITUTE(INDEX(ФПУ,MATCH($C$33,ФПУ_Обозначение,0),16),".",",")+0</f>
        <v>505413.2</v>
      </c>
      <c r="AP34" s="87"/>
      <c r="AQ34" s="87"/>
      <c r="AR34" s="87"/>
      <c r="AS34" s="88"/>
      <c r="AT34" s="81" t="e">
        <f>SUBSTITUTE(INDEX(ФПУ,MATCH($C$33,ФПУ_Обозначение,0),17),".",",")+0</f>
        <v>#VALUE!</v>
      </c>
      <c r="AU34" s="82"/>
      <c r="AV34" s="82"/>
      <c r="AW34" s="82"/>
      <c r="AX34" s="83"/>
      <c r="AY34" s="86" t="e">
        <f>SUBSTITUTE(INDEX(ФПУ,MATCH($C$33,ФПУ_Обозначение,0),19),".",",")+0</f>
        <v>#VALUE!</v>
      </c>
      <c r="AZ34" s="87"/>
      <c r="BA34" s="87"/>
      <c r="BB34" s="87"/>
      <c r="BC34" s="88"/>
    </row>
    <row r="35" spans="1:55" x14ac:dyDescent="0.2">
      <c r="A35" s="131"/>
      <c r="B35" s="134"/>
      <c r="C35" s="134"/>
      <c r="D35" s="137"/>
      <c r="E35" s="7" t="s">
        <v>40</v>
      </c>
      <c r="F35" s="81">
        <f>SUBSTITUTE(INDEX(ФПУ,MATCH($C$33,ФПУ_Обозначение,0),4),".",",")*F34</f>
        <v>-0.28624199330806749</v>
      </c>
      <c r="G35" s="82"/>
      <c r="H35" s="82"/>
      <c r="I35" s="82"/>
      <c r="J35" s="83"/>
      <c r="K35" s="84">
        <f>SUBSTITUTE(INDEX(ФПУ,MATCH($C$33,ФПУ_Обозначение,0),4),".",",")*K34</f>
        <v>469.02983449399494</v>
      </c>
      <c r="L35" s="82"/>
      <c r="M35" s="82"/>
      <c r="N35" s="82"/>
      <c r="O35" s="85"/>
      <c r="P35" s="81">
        <f>SUBSTITUTE(INDEX(ФПУ,MATCH($C$33,ФПУ_Обозначение,0),4),".",",")*P34</f>
        <v>-0.23287720978260051</v>
      </c>
      <c r="Q35" s="82"/>
      <c r="R35" s="82"/>
      <c r="S35" s="82"/>
      <c r="T35" s="83"/>
      <c r="U35" s="84">
        <f>SUBSTITUTE(INDEX(ФПУ,MATCH($C$33,ФПУ_Обозначение,0),4),".",",")*U34</f>
        <v>469.96888704597973</v>
      </c>
      <c r="V35" s="82"/>
      <c r="W35" s="82"/>
      <c r="X35" s="82"/>
      <c r="Y35" s="85"/>
      <c r="Z35" s="110">
        <f>SUBSTITUTE(INDEX(ФПУ,MATCH($C$33,ФПУ_Обозначение,0),4),".",",")*Z34</f>
        <v>-0.14337711036205297</v>
      </c>
      <c r="AA35" s="111"/>
      <c r="AB35" s="111"/>
      <c r="AC35" s="111"/>
      <c r="AD35" s="112"/>
      <c r="AE35" s="113">
        <f>SUBSTITUTE(INDEX(ФПУ,MATCH($C$33,ФПУ_Обозначение,0),4),".",",")*AE34</f>
        <v>470.67641280591511</v>
      </c>
      <c r="AF35" s="111"/>
      <c r="AG35" s="111"/>
      <c r="AH35" s="111"/>
      <c r="AI35" s="114"/>
      <c r="AJ35" s="81">
        <f>SUBSTITUTE(INDEX(ФПУ,MATCH($C$33,ФПУ_Обозначение,0),4),".",",")*AJ34</f>
        <v>-0.12936070561409002</v>
      </c>
      <c r="AK35" s="82"/>
      <c r="AL35" s="82"/>
      <c r="AM35" s="82"/>
      <c r="AN35" s="83"/>
      <c r="AO35" s="84">
        <f>SUBSTITUTE(INDEX(ФПУ,MATCH($C$33,ФПУ_Обозначение,0),4),".",",")*AO34</f>
        <v>470.70272266864799</v>
      </c>
      <c r="AP35" s="82"/>
      <c r="AQ35" s="82"/>
      <c r="AR35" s="82"/>
      <c r="AS35" s="85"/>
      <c r="AT35" s="81" t="e">
        <f>SUBSTITUTE(INDEX(ФПУ,MATCH($C$33,ФПУ_Обозначение,0),4),".",",")*AT34</f>
        <v>#VALUE!</v>
      </c>
      <c r="AU35" s="82"/>
      <c r="AV35" s="82"/>
      <c r="AW35" s="82"/>
      <c r="AX35" s="83"/>
      <c r="AY35" s="84" t="e">
        <f>SUBSTITUTE(INDEX(ФПУ,MATCH($C$33,ФПУ_Обозначение,0),4),".",",")*AY34</f>
        <v>#VALUE!</v>
      </c>
      <c r="AZ35" s="82"/>
      <c r="BA35" s="82"/>
      <c r="BB35" s="82"/>
      <c r="BC35" s="85"/>
    </row>
    <row r="36" spans="1:55" ht="33.75" x14ac:dyDescent="0.2">
      <c r="A36" s="132"/>
      <c r="B36" s="135"/>
      <c r="C36" s="135"/>
      <c r="D36" s="138"/>
      <c r="E36" s="7" t="s">
        <v>35</v>
      </c>
      <c r="F36" s="81">
        <v>0</v>
      </c>
      <c r="G36" s="82"/>
      <c r="H36" s="82"/>
      <c r="I36" s="82"/>
      <c r="J36" s="83"/>
      <c r="K36" s="84">
        <f>SUBSTITUTE(INDEX(ФПУ,MATCH($C$33,ФПУ_Обозначение,0),6),".",",")+0</f>
        <v>450.66102485440501</v>
      </c>
      <c r="L36" s="82"/>
      <c r="M36" s="82"/>
      <c r="N36" s="82"/>
      <c r="O36" s="85"/>
      <c r="P36" s="81">
        <v>0</v>
      </c>
      <c r="Q36" s="82"/>
      <c r="R36" s="82"/>
      <c r="S36" s="82"/>
      <c r="T36" s="83"/>
      <c r="U36" s="84">
        <f>SUBSTITUTE(INDEX(ФПУ,MATCH($C$33,ФПУ_Обозначение,0),9),".",",")+0</f>
        <v>449.935230182456</v>
      </c>
      <c r="V36" s="82"/>
      <c r="W36" s="82"/>
      <c r="X36" s="82"/>
      <c r="Y36" s="85"/>
      <c r="Z36" s="110">
        <v>0</v>
      </c>
      <c r="AA36" s="111"/>
      <c r="AB36" s="111"/>
      <c r="AC36" s="111"/>
      <c r="AD36" s="112"/>
      <c r="AE36" s="113">
        <f>SUBSTITUTE(INDEX(ФПУ,MATCH($C$33,ФПУ_Обозначение,0),12),".",",")+0</f>
        <v>449.935230182456</v>
      </c>
      <c r="AF36" s="111"/>
      <c r="AG36" s="111"/>
      <c r="AH36" s="111"/>
      <c r="AI36" s="114"/>
      <c r="AJ36" s="81">
        <v>0</v>
      </c>
      <c r="AK36" s="82"/>
      <c r="AL36" s="82"/>
      <c r="AM36" s="82"/>
      <c r="AN36" s="83"/>
      <c r="AO36" s="84">
        <f>SUBSTITUTE(INDEX(ФПУ,MATCH($C$33,ФПУ_Обозначение,0),15),".",",")+0</f>
        <v>450.81670454146001</v>
      </c>
      <c r="AP36" s="82"/>
      <c r="AQ36" s="82"/>
      <c r="AR36" s="82"/>
      <c r="AS36" s="85"/>
      <c r="AT36" s="81">
        <v>0</v>
      </c>
      <c r="AU36" s="82"/>
      <c r="AV36" s="82"/>
      <c r="AW36" s="82"/>
      <c r="AX36" s="83"/>
      <c r="AY36" s="84" t="e">
        <f>SUBSTITUTE(INDEX(ФПУ,MATCH($C$33,ФПУ_Обозначение,0),18),".",",")+0</f>
        <v>#VALUE!</v>
      </c>
      <c r="AZ36" s="82"/>
      <c r="BA36" s="82"/>
      <c r="BB36" s="82"/>
      <c r="BC36" s="85"/>
    </row>
    <row r="37" spans="1:55" x14ac:dyDescent="0.2">
      <c r="D37" s="6"/>
      <c r="F37" s="4"/>
      <c r="G37" s="4"/>
      <c r="H37" s="4"/>
      <c r="I37" s="4"/>
      <c r="J37" s="4"/>
      <c r="K37" s="4"/>
      <c r="L37" s="4"/>
      <c r="M37" s="4"/>
      <c r="P37" s="4"/>
      <c r="Q37" s="4"/>
      <c r="R37" s="4"/>
      <c r="S37" s="4"/>
      <c r="T37" s="4"/>
      <c r="U37" s="4"/>
      <c r="V37" s="4"/>
      <c r="W37" s="4"/>
      <c r="Z37" s="4"/>
      <c r="AA37" s="4"/>
      <c r="AB37" s="4"/>
      <c r="AC37" s="4"/>
      <c r="AD37" s="4"/>
      <c r="AE37" s="4"/>
      <c r="AF37" s="4"/>
      <c r="AG37" s="4"/>
      <c r="AJ37" s="4"/>
      <c r="AK37" s="4"/>
      <c r="AL37" s="4"/>
      <c r="AM37" s="4"/>
      <c r="AN37" s="4"/>
      <c r="AO37" s="4"/>
      <c r="AP37" s="4"/>
      <c r="AQ37" s="4"/>
      <c r="AT37" s="4"/>
      <c r="AU37" s="4"/>
      <c r="AV37" s="4"/>
      <c r="AW37" s="4"/>
      <c r="AX37" s="4"/>
      <c r="AY37" s="4"/>
      <c r="AZ37" s="4"/>
      <c r="BA37" s="4"/>
    </row>
    <row r="38" spans="1:55" x14ac:dyDescent="0.2">
      <c r="F38" s="4"/>
      <c r="G38" s="4"/>
      <c r="H38" s="4"/>
      <c r="I38" s="4"/>
      <c r="J38" s="4"/>
      <c r="K38" s="4"/>
      <c r="L38" s="4"/>
      <c r="M38" s="4"/>
      <c r="P38" s="4"/>
      <c r="Q38" s="4"/>
      <c r="R38" s="4"/>
      <c r="S38" s="4"/>
      <c r="T38" s="4"/>
      <c r="U38" s="4"/>
      <c r="V38" s="4"/>
      <c r="W38" s="4"/>
      <c r="Z38" s="4"/>
      <c r="AA38" s="4"/>
      <c r="AB38" s="4"/>
      <c r="AC38" s="4"/>
      <c r="AD38" s="4"/>
      <c r="AE38" s="4"/>
      <c r="AF38" s="4"/>
      <c r="AG38" s="4"/>
      <c r="AJ38" s="4"/>
      <c r="AK38" s="4"/>
      <c r="AL38" s="4"/>
      <c r="AM38" s="4"/>
      <c r="AN38" s="4"/>
      <c r="AO38" s="4"/>
      <c r="AP38" s="4"/>
      <c r="AQ38" s="4"/>
      <c r="AT38" s="4"/>
      <c r="AU38" s="4"/>
      <c r="AV38" s="4"/>
      <c r="AW38" s="4"/>
      <c r="AX38" s="4"/>
      <c r="AY38" s="4"/>
      <c r="AZ38" s="4"/>
      <c r="BA38" s="4"/>
    </row>
  </sheetData>
  <mergeCells count="330">
    <mergeCell ref="K12:O12"/>
    <mergeCell ref="A9:A12"/>
    <mergeCell ref="B9:B12"/>
    <mergeCell ref="C9:C12"/>
    <mergeCell ref="D9:D12"/>
    <mergeCell ref="F9:O9"/>
    <mergeCell ref="F10:J10"/>
    <mergeCell ref="K10:O10"/>
    <mergeCell ref="F11:J11"/>
    <mergeCell ref="K11:O11"/>
    <mergeCell ref="F12:J12"/>
    <mergeCell ref="A1:O1"/>
    <mergeCell ref="A2:E2"/>
    <mergeCell ref="F2:O2"/>
    <mergeCell ref="F3:O3"/>
    <mergeCell ref="F4:O4"/>
    <mergeCell ref="A5:A8"/>
    <mergeCell ref="B5:B8"/>
    <mergeCell ref="C5:C8"/>
    <mergeCell ref="D5:D8"/>
    <mergeCell ref="A3:E3"/>
    <mergeCell ref="F5:O5"/>
    <mergeCell ref="F6:J6"/>
    <mergeCell ref="K6:O6"/>
    <mergeCell ref="F7:J7"/>
    <mergeCell ref="K7:O7"/>
    <mergeCell ref="F8:J8"/>
    <mergeCell ref="K8:O8"/>
    <mergeCell ref="A25:A28"/>
    <mergeCell ref="B25:B28"/>
    <mergeCell ref="C25:C28"/>
    <mergeCell ref="D25:D28"/>
    <mergeCell ref="F25:O25"/>
    <mergeCell ref="F26:J26"/>
    <mergeCell ref="K16:O16"/>
    <mergeCell ref="A17:A20"/>
    <mergeCell ref="B17:B20"/>
    <mergeCell ref="C17:C20"/>
    <mergeCell ref="D17:D20"/>
    <mergeCell ref="F17:O17"/>
    <mergeCell ref="F18:J18"/>
    <mergeCell ref="A13:A16"/>
    <mergeCell ref="B13:B16"/>
    <mergeCell ref="C13:C16"/>
    <mergeCell ref="D13:D16"/>
    <mergeCell ref="F13:O13"/>
    <mergeCell ref="F14:J14"/>
    <mergeCell ref="K14:O14"/>
    <mergeCell ref="F15:J15"/>
    <mergeCell ref="K15:O15"/>
    <mergeCell ref="F16:J16"/>
    <mergeCell ref="K18:O18"/>
    <mergeCell ref="F19:J19"/>
    <mergeCell ref="K19:O19"/>
    <mergeCell ref="F20:J20"/>
    <mergeCell ref="K20:O20"/>
    <mergeCell ref="A21:A24"/>
    <mergeCell ref="B21:B24"/>
    <mergeCell ref="C21:C24"/>
    <mergeCell ref="D21:D24"/>
    <mergeCell ref="F21:O21"/>
    <mergeCell ref="F22:J22"/>
    <mergeCell ref="K22:O22"/>
    <mergeCell ref="F23:J23"/>
    <mergeCell ref="K23:O23"/>
    <mergeCell ref="F24:J24"/>
    <mergeCell ref="K24:O24"/>
    <mergeCell ref="K26:O26"/>
    <mergeCell ref="F27:J27"/>
    <mergeCell ref="K27:O27"/>
    <mergeCell ref="F30:J30"/>
    <mergeCell ref="K30:O30"/>
    <mergeCell ref="F31:J31"/>
    <mergeCell ref="K31:O31"/>
    <mergeCell ref="F32:J32"/>
    <mergeCell ref="K32:O32"/>
    <mergeCell ref="F28:J28"/>
    <mergeCell ref="K28:O28"/>
    <mergeCell ref="K34:O34"/>
    <mergeCell ref="F35:J35"/>
    <mergeCell ref="K35:O35"/>
    <mergeCell ref="F36:J36"/>
    <mergeCell ref="K36:O36"/>
    <mergeCell ref="A29:A32"/>
    <mergeCell ref="B29:B32"/>
    <mergeCell ref="C29:C32"/>
    <mergeCell ref="D29:D32"/>
    <mergeCell ref="F29:O29"/>
    <mergeCell ref="U10:Y10"/>
    <mergeCell ref="P2:Y2"/>
    <mergeCell ref="P3:Y3"/>
    <mergeCell ref="P4:Y4"/>
    <mergeCell ref="A33:A36"/>
    <mergeCell ref="B33:B36"/>
    <mergeCell ref="C33:C36"/>
    <mergeCell ref="D33:D36"/>
    <mergeCell ref="F33:O33"/>
    <mergeCell ref="F34:J34"/>
    <mergeCell ref="U15:Y15"/>
    <mergeCell ref="P5:Y5"/>
    <mergeCell ref="P6:T6"/>
    <mergeCell ref="U6:Y6"/>
    <mergeCell ref="P7:T7"/>
    <mergeCell ref="U7:Y7"/>
    <mergeCell ref="P8:T8"/>
    <mergeCell ref="U8:Y8"/>
    <mergeCell ref="P9:Y9"/>
    <mergeCell ref="P10:T10"/>
    <mergeCell ref="P20:T20"/>
    <mergeCell ref="U20:Y20"/>
    <mergeCell ref="P11:T11"/>
    <mergeCell ref="U11:Y11"/>
    <mergeCell ref="P12:T12"/>
    <mergeCell ref="U12:Y12"/>
    <mergeCell ref="P13:Y13"/>
    <mergeCell ref="P14:T14"/>
    <mergeCell ref="U14:Y14"/>
    <mergeCell ref="P15:T15"/>
    <mergeCell ref="P21:Y21"/>
    <mergeCell ref="P22:T22"/>
    <mergeCell ref="U22:Y22"/>
    <mergeCell ref="P16:T16"/>
    <mergeCell ref="U16:Y16"/>
    <mergeCell ref="P17:Y17"/>
    <mergeCell ref="P18:T18"/>
    <mergeCell ref="U18:Y18"/>
    <mergeCell ref="P19:T19"/>
    <mergeCell ref="U19:Y19"/>
    <mergeCell ref="P35:T35"/>
    <mergeCell ref="P23:T23"/>
    <mergeCell ref="U23:Y23"/>
    <mergeCell ref="P24:T24"/>
    <mergeCell ref="U24:Y24"/>
    <mergeCell ref="P25:Y25"/>
    <mergeCell ref="P26:T26"/>
    <mergeCell ref="U26:Y26"/>
    <mergeCell ref="P27:T27"/>
    <mergeCell ref="U27:Y27"/>
    <mergeCell ref="P31:T31"/>
    <mergeCell ref="U31:Y31"/>
    <mergeCell ref="P32:T32"/>
    <mergeCell ref="U32:Y32"/>
    <mergeCell ref="P33:Y33"/>
    <mergeCell ref="P34:T34"/>
    <mergeCell ref="U34:Y34"/>
    <mergeCell ref="Z8:AD8"/>
    <mergeCell ref="AE8:AI8"/>
    <mergeCell ref="U35:Y35"/>
    <mergeCell ref="P36:T36"/>
    <mergeCell ref="U36:Y36"/>
    <mergeCell ref="P28:T28"/>
    <mergeCell ref="U28:Y28"/>
    <mergeCell ref="P29:Y29"/>
    <mergeCell ref="P30:T30"/>
    <mergeCell ref="U30:Y30"/>
    <mergeCell ref="Z14:AD14"/>
    <mergeCell ref="AE14:AI14"/>
    <mergeCell ref="AE18:AI18"/>
    <mergeCell ref="AE30:AI30"/>
    <mergeCell ref="Z20:AD20"/>
    <mergeCell ref="AE20:AI20"/>
    <mergeCell ref="Z21:AI21"/>
    <mergeCell ref="Z22:AD22"/>
    <mergeCell ref="AE22:AI22"/>
    <mergeCell ref="Z23:AD23"/>
    <mergeCell ref="AE23:AI23"/>
    <mergeCell ref="Z24:AD24"/>
    <mergeCell ref="AE24:AI24"/>
    <mergeCell ref="Z33:AI33"/>
    <mergeCell ref="Z2:AI2"/>
    <mergeCell ref="Z3:AI3"/>
    <mergeCell ref="Z4:AI4"/>
    <mergeCell ref="Z5:AI5"/>
    <mergeCell ref="Z6:AD6"/>
    <mergeCell ref="AE6:AI6"/>
    <mergeCell ref="Z7:AD7"/>
    <mergeCell ref="AE7:AI7"/>
    <mergeCell ref="Z19:AD19"/>
    <mergeCell ref="AE19:AI19"/>
    <mergeCell ref="Z9:AI9"/>
    <mergeCell ref="Z10:AD10"/>
    <mergeCell ref="AE10:AI10"/>
    <mergeCell ref="Z11:AD11"/>
    <mergeCell ref="AE11:AI11"/>
    <mergeCell ref="Z12:AD12"/>
    <mergeCell ref="AE12:AI12"/>
    <mergeCell ref="Z13:AI13"/>
    <mergeCell ref="Z15:AD15"/>
    <mergeCell ref="AE15:AI15"/>
    <mergeCell ref="Z16:AD16"/>
    <mergeCell ref="AE16:AI16"/>
    <mergeCell ref="Z17:AI17"/>
    <mergeCell ref="Z18:AD18"/>
    <mergeCell ref="Z34:AD34"/>
    <mergeCell ref="AE34:AI34"/>
    <mergeCell ref="Z35:AD35"/>
    <mergeCell ref="AE35:AI35"/>
    <mergeCell ref="Z25:AI25"/>
    <mergeCell ref="Z26:AD26"/>
    <mergeCell ref="AE26:AI26"/>
    <mergeCell ref="Z27:AD27"/>
    <mergeCell ref="AE27:AI27"/>
    <mergeCell ref="AJ15:AN15"/>
    <mergeCell ref="AO15:AS15"/>
    <mergeCell ref="Z31:AD31"/>
    <mergeCell ref="AE31:AI31"/>
    <mergeCell ref="Z32:AD32"/>
    <mergeCell ref="AE32:AI32"/>
    <mergeCell ref="Z28:AD28"/>
    <mergeCell ref="AE28:AI28"/>
    <mergeCell ref="Z29:AI29"/>
    <mergeCell ref="Z30:AD30"/>
    <mergeCell ref="AJ20:AN20"/>
    <mergeCell ref="AO20:AS20"/>
    <mergeCell ref="AO24:AS24"/>
    <mergeCell ref="AJ11:AN11"/>
    <mergeCell ref="AO11:AS11"/>
    <mergeCell ref="AJ12:AN12"/>
    <mergeCell ref="AO12:AS12"/>
    <mergeCell ref="AJ13:AS13"/>
    <mergeCell ref="AJ14:AN14"/>
    <mergeCell ref="AO14:AS14"/>
    <mergeCell ref="AJ7:AN7"/>
    <mergeCell ref="AO7:AS7"/>
    <mergeCell ref="AJ8:AN8"/>
    <mergeCell ref="AO8:AS8"/>
    <mergeCell ref="AJ9:AS9"/>
    <mergeCell ref="AJ10:AN10"/>
    <mergeCell ref="AO10:AS10"/>
    <mergeCell ref="Z36:AD36"/>
    <mergeCell ref="AE36:AI36"/>
    <mergeCell ref="AJ2:AS2"/>
    <mergeCell ref="AJ3:AS3"/>
    <mergeCell ref="AJ4:AS4"/>
    <mergeCell ref="AJ5:AS5"/>
    <mergeCell ref="AJ6:AN6"/>
    <mergeCell ref="AO6:AS6"/>
    <mergeCell ref="AJ25:AS25"/>
    <mergeCell ref="AJ26:AN26"/>
    <mergeCell ref="AO26:AS26"/>
    <mergeCell ref="AJ16:AN16"/>
    <mergeCell ref="AO16:AS16"/>
    <mergeCell ref="AJ17:AS17"/>
    <mergeCell ref="AJ18:AN18"/>
    <mergeCell ref="AO18:AS18"/>
    <mergeCell ref="AJ19:AN19"/>
    <mergeCell ref="AO19:AS19"/>
    <mergeCell ref="AJ21:AS21"/>
    <mergeCell ref="AJ22:AN22"/>
    <mergeCell ref="AO22:AS22"/>
    <mergeCell ref="AJ23:AN23"/>
    <mergeCell ref="AO23:AS23"/>
    <mergeCell ref="AJ24:AN24"/>
    <mergeCell ref="AJ35:AN35"/>
    <mergeCell ref="AO35:AS35"/>
    <mergeCell ref="AJ36:AN36"/>
    <mergeCell ref="AO36:AS36"/>
    <mergeCell ref="AJ27:AN27"/>
    <mergeCell ref="AO27:AS27"/>
    <mergeCell ref="AJ28:AN28"/>
    <mergeCell ref="AO28:AS28"/>
    <mergeCell ref="AJ29:AS29"/>
    <mergeCell ref="AJ30:AN30"/>
    <mergeCell ref="AT8:AX8"/>
    <mergeCell ref="AY8:BC8"/>
    <mergeCell ref="AJ32:AN32"/>
    <mergeCell ref="AO32:AS32"/>
    <mergeCell ref="AJ33:AS33"/>
    <mergeCell ref="AJ34:AN34"/>
    <mergeCell ref="AO34:AS34"/>
    <mergeCell ref="AO30:AS30"/>
    <mergeCell ref="AJ31:AN31"/>
    <mergeCell ref="AO31:AS31"/>
    <mergeCell ref="AT14:AX14"/>
    <mergeCell ref="AY14:BC14"/>
    <mergeCell ref="AY18:BC18"/>
    <mergeCell ref="AY30:BC30"/>
    <mergeCell ref="AT20:AX20"/>
    <mergeCell ref="AY20:BC20"/>
    <mergeCell ref="AT21:BC21"/>
    <mergeCell ref="AT22:AX22"/>
    <mergeCell ref="AY22:BC22"/>
    <mergeCell ref="AT23:AX23"/>
    <mergeCell ref="AY23:BC23"/>
    <mergeCell ref="AT24:AX24"/>
    <mergeCell ref="AY24:BC24"/>
    <mergeCell ref="AT33:BC33"/>
    <mergeCell ref="AT2:BC2"/>
    <mergeCell ref="AT3:BC3"/>
    <mergeCell ref="AT4:BC4"/>
    <mergeCell ref="AT5:BC5"/>
    <mergeCell ref="AT6:AX6"/>
    <mergeCell ref="AY6:BC6"/>
    <mergeCell ref="AT7:AX7"/>
    <mergeCell ref="AY7:BC7"/>
    <mergeCell ref="AT19:AX19"/>
    <mergeCell ref="AY19:BC19"/>
    <mergeCell ref="AT9:BC9"/>
    <mergeCell ref="AT10:AX10"/>
    <mergeCell ref="AY10:BC10"/>
    <mergeCell ref="AT11:AX11"/>
    <mergeCell ref="AY11:BC11"/>
    <mergeCell ref="AT12:AX12"/>
    <mergeCell ref="AY12:BC12"/>
    <mergeCell ref="AT13:BC13"/>
    <mergeCell ref="AT15:AX15"/>
    <mergeCell ref="AY15:BC15"/>
    <mergeCell ref="AT16:AX16"/>
    <mergeCell ref="AY16:BC16"/>
    <mergeCell ref="AT17:BC17"/>
    <mergeCell ref="AT18:AX18"/>
    <mergeCell ref="AT36:AX36"/>
    <mergeCell ref="AY36:BC36"/>
    <mergeCell ref="AT34:AX34"/>
    <mergeCell ref="AY34:BC34"/>
    <mergeCell ref="AT35:AX35"/>
    <mergeCell ref="AY35:BC35"/>
    <mergeCell ref="AT25:BC25"/>
    <mergeCell ref="AT26:AX26"/>
    <mergeCell ref="AY26:BC26"/>
    <mergeCell ref="AT27:AX27"/>
    <mergeCell ref="AY27:BC27"/>
    <mergeCell ref="AT31:AX31"/>
    <mergeCell ref="AY31:BC31"/>
    <mergeCell ref="AT32:AX32"/>
    <mergeCell ref="AY32:BC32"/>
    <mergeCell ref="AT28:AX28"/>
    <mergeCell ref="AY28:BC28"/>
    <mergeCell ref="AT29:BC29"/>
    <mergeCell ref="AT30:AX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5"/>
  <sheetViews>
    <sheetView zoomScale="145" zoomScaleNormal="145" workbookViewId="0">
      <selection sqref="A1:O1"/>
    </sheetView>
  </sheetViews>
  <sheetFormatPr defaultColWidth="9.140625" defaultRowHeight="11.25" x14ac:dyDescent="0.2"/>
  <cols>
    <col min="1" max="1" width="9.28515625" style="4" customWidth="1"/>
    <col min="2" max="2" width="11.42578125" style="4" customWidth="1"/>
    <col min="3" max="3" width="8.7109375" style="4" customWidth="1"/>
    <col min="4" max="4" width="7.7109375" style="4" customWidth="1"/>
    <col min="5" max="5" width="14.7109375" style="6" customWidth="1"/>
    <col min="6" max="15" width="7.140625" style="5" customWidth="1"/>
    <col min="16" max="21" width="8.140625" style="5" customWidth="1"/>
    <col min="22" max="25" width="7.140625" style="5" customWidth="1"/>
    <col min="26" max="16384" width="9.140625" style="4"/>
  </cols>
  <sheetData>
    <row r="1" spans="1:26" ht="12" thickBot="1" x14ac:dyDescent="0.25">
      <c r="A1" s="172" t="s">
        <v>127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4"/>
      <c r="Q1" s="4"/>
      <c r="R1" s="4"/>
      <c r="S1" s="4"/>
      <c r="T1" s="4"/>
      <c r="U1" s="4"/>
      <c r="V1" s="4"/>
      <c r="W1" s="4"/>
      <c r="X1" s="4"/>
      <c r="Y1" s="4"/>
      <c r="Z1" s="24"/>
    </row>
    <row r="2" spans="1:26" x14ac:dyDescent="0.2">
      <c r="A2" s="151" t="s">
        <v>31</v>
      </c>
      <c r="B2" s="152"/>
      <c r="C2" s="152"/>
      <c r="D2" s="152"/>
      <c r="E2" s="152"/>
      <c r="F2" s="94" t="s">
        <v>32</v>
      </c>
      <c r="G2" s="95"/>
      <c r="H2" s="95"/>
      <c r="I2" s="95"/>
      <c r="J2" s="95"/>
      <c r="K2" s="95"/>
      <c r="L2" s="95"/>
      <c r="M2" s="95"/>
      <c r="N2" s="95"/>
      <c r="O2" s="96"/>
      <c r="P2" s="94" t="s">
        <v>115</v>
      </c>
      <c r="Q2" s="95"/>
      <c r="R2" s="95"/>
      <c r="S2" s="95"/>
      <c r="T2" s="95"/>
      <c r="U2" s="95"/>
      <c r="V2" s="95"/>
      <c r="W2" s="95"/>
      <c r="X2" s="95"/>
      <c r="Y2" s="96"/>
      <c r="Z2" s="24"/>
    </row>
    <row r="3" spans="1:26" x14ac:dyDescent="0.2">
      <c r="A3" s="156" t="s">
        <v>0</v>
      </c>
      <c r="B3" s="178"/>
      <c r="C3" s="178"/>
      <c r="D3" s="178"/>
      <c r="E3" s="158"/>
      <c r="F3" s="97" t="s">
        <v>101</v>
      </c>
      <c r="G3" s="174"/>
      <c r="H3" s="174"/>
      <c r="I3" s="174"/>
      <c r="J3" s="174"/>
      <c r="K3" s="174"/>
      <c r="L3" s="174"/>
      <c r="M3" s="174"/>
      <c r="N3" s="174"/>
      <c r="O3" s="99"/>
      <c r="P3" s="97" t="s">
        <v>101</v>
      </c>
      <c r="Q3" s="174"/>
      <c r="R3" s="174"/>
      <c r="S3" s="174"/>
      <c r="T3" s="174"/>
      <c r="U3" s="174"/>
      <c r="V3" s="174"/>
      <c r="W3" s="174"/>
      <c r="X3" s="174"/>
      <c r="Y3" s="99"/>
      <c r="Z3" s="24"/>
    </row>
    <row r="4" spans="1:26" ht="32.25" thickBot="1" x14ac:dyDescent="0.25">
      <c r="A4" s="1" t="s">
        <v>2</v>
      </c>
      <c r="B4" s="2" t="s">
        <v>3</v>
      </c>
      <c r="C4" s="2" t="s">
        <v>4</v>
      </c>
      <c r="D4" s="2" t="s">
        <v>5</v>
      </c>
      <c r="E4" s="2" t="s">
        <v>23</v>
      </c>
      <c r="F4" s="175" t="s">
        <v>97</v>
      </c>
      <c r="G4" s="176"/>
      <c r="H4" s="176"/>
      <c r="I4" s="176"/>
      <c r="J4" s="176"/>
      <c r="K4" s="176"/>
      <c r="L4" s="176"/>
      <c r="M4" s="176"/>
      <c r="N4" s="176"/>
      <c r="O4" s="177"/>
      <c r="P4" s="176" t="s">
        <v>99</v>
      </c>
      <c r="Q4" s="176"/>
      <c r="R4" s="176"/>
      <c r="S4" s="176"/>
      <c r="T4" s="176"/>
      <c r="U4" s="176"/>
      <c r="V4" s="176"/>
      <c r="W4" s="176"/>
      <c r="X4" s="176"/>
      <c r="Y4" s="177"/>
      <c r="Z4" s="24"/>
    </row>
    <row r="5" spans="1:26" ht="33.75" x14ac:dyDescent="0.2">
      <c r="A5" s="130" t="s">
        <v>17</v>
      </c>
      <c r="B5" s="167" t="s">
        <v>109</v>
      </c>
      <c r="C5" s="162" t="s">
        <v>36</v>
      </c>
      <c r="D5" s="162" t="s">
        <v>128</v>
      </c>
      <c r="E5" s="7" t="s">
        <v>35</v>
      </c>
      <c r="F5" s="160">
        <v>6095.3689700000004</v>
      </c>
      <c r="G5" s="160"/>
      <c r="H5" s="160"/>
      <c r="I5" s="160"/>
      <c r="J5" s="160"/>
      <c r="K5" s="160"/>
      <c r="L5" s="160"/>
      <c r="M5" s="160"/>
      <c r="N5" s="160"/>
      <c r="O5" s="161"/>
      <c r="P5" s="160"/>
      <c r="Q5" s="160"/>
      <c r="R5" s="160"/>
      <c r="S5" s="160"/>
      <c r="T5" s="160"/>
      <c r="U5" s="160"/>
      <c r="V5" s="160"/>
      <c r="W5" s="160"/>
      <c r="X5" s="160"/>
      <c r="Y5" s="161"/>
      <c r="Z5" s="24"/>
    </row>
    <row r="6" spans="1:26" ht="22.5" x14ac:dyDescent="0.2">
      <c r="A6" s="131"/>
      <c r="B6" s="163"/>
      <c r="C6" s="163"/>
      <c r="D6" s="163"/>
      <c r="E6" s="7" t="s">
        <v>42</v>
      </c>
      <c r="F6" s="31">
        <v>5929.2532457999996</v>
      </c>
      <c r="G6" s="32">
        <v>5902.0108017184402</v>
      </c>
      <c r="H6" s="32">
        <v>5821.0321777087102</v>
      </c>
      <c r="I6" s="32">
        <v>5584.7019473683104</v>
      </c>
      <c r="J6" s="32">
        <v>5081.59442560561</v>
      </c>
      <c r="K6" s="32">
        <v>4265.7951880159299</v>
      </c>
      <c r="L6" s="32">
        <v>3176.8740706497701</v>
      </c>
      <c r="M6" s="32">
        <v>1745.8221529205</v>
      </c>
      <c r="N6" s="32">
        <v>1002.3052380779</v>
      </c>
      <c r="O6" s="33">
        <v>463.44691973628801</v>
      </c>
      <c r="P6" s="31"/>
      <c r="Q6" s="32"/>
      <c r="R6" s="32"/>
      <c r="S6" s="32"/>
      <c r="T6" s="32"/>
      <c r="U6" s="32"/>
      <c r="V6" s="32"/>
      <c r="W6" s="32"/>
      <c r="X6" s="32"/>
      <c r="Y6" s="33"/>
      <c r="Z6" s="24"/>
    </row>
    <row r="7" spans="1:26" ht="22.5" x14ac:dyDescent="0.2">
      <c r="A7" s="131"/>
      <c r="B7" s="163"/>
      <c r="C7" s="163"/>
      <c r="D7" s="163"/>
      <c r="E7" s="7" t="s">
        <v>25</v>
      </c>
      <c r="F7" s="48">
        <f>10*LOG10($F$5/F6)</f>
        <v>0.1199999982887963</v>
      </c>
      <c r="G7" s="48">
        <f t="shared" ref="G7:O7" si="0">10*LOG10($F$5/G6)</f>
        <v>0.13999999828879897</v>
      </c>
      <c r="H7" s="48">
        <f t="shared" si="0"/>
        <v>0.19999999828879994</v>
      </c>
      <c r="I7" s="48">
        <f t="shared" si="0"/>
        <v>0.37999999828879494</v>
      </c>
      <c r="J7" s="48">
        <f t="shared" si="0"/>
        <v>0.78999999828879308</v>
      </c>
      <c r="K7" s="48">
        <f t="shared" si="0"/>
        <v>1.5499999982887938</v>
      </c>
      <c r="L7" s="48">
        <f t="shared" si="0"/>
        <v>2.8299999982887982</v>
      </c>
      <c r="M7" s="48">
        <f t="shared" si="0"/>
        <v>5.4299999982888068</v>
      </c>
      <c r="N7" s="48">
        <f t="shared" si="0"/>
        <v>7.8399999982887962</v>
      </c>
      <c r="O7" s="48">
        <f t="shared" si="0"/>
        <v>11.189999998288798</v>
      </c>
      <c r="P7" s="48" t="e">
        <f>10*LOG10($P$5/P6)</f>
        <v>#DIV/0!</v>
      </c>
      <c r="Q7" s="48" t="e">
        <f t="shared" ref="Q7:Y7" si="1">10*LOG10($P$5/Q6)</f>
        <v>#DIV/0!</v>
      </c>
      <c r="R7" s="48" t="e">
        <f t="shared" si="1"/>
        <v>#DIV/0!</v>
      </c>
      <c r="S7" s="48" t="e">
        <f t="shared" si="1"/>
        <v>#DIV/0!</v>
      </c>
      <c r="T7" s="48" t="e">
        <f t="shared" si="1"/>
        <v>#DIV/0!</v>
      </c>
      <c r="U7" s="48" t="e">
        <f t="shared" si="1"/>
        <v>#DIV/0!</v>
      </c>
      <c r="V7" s="48" t="e">
        <f t="shared" si="1"/>
        <v>#DIV/0!</v>
      </c>
      <c r="W7" s="48" t="e">
        <f t="shared" si="1"/>
        <v>#DIV/0!</v>
      </c>
      <c r="X7" s="48" t="e">
        <f t="shared" si="1"/>
        <v>#DIV/0!</v>
      </c>
      <c r="Y7" s="48" t="e">
        <f t="shared" si="1"/>
        <v>#DIV/0!</v>
      </c>
      <c r="Z7" s="24"/>
    </row>
    <row r="8" spans="1:26" ht="33.75" x14ac:dyDescent="0.2">
      <c r="A8" s="131"/>
      <c r="B8" s="163"/>
      <c r="C8" s="163"/>
      <c r="D8" s="163"/>
      <c r="E8" s="17" t="s">
        <v>110</v>
      </c>
      <c r="F8" s="48">
        <v>0.38</v>
      </c>
      <c r="G8" s="49">
        <v>0.39600000000000002</v>
      </c>
      <c r="H8" s="49">
        <v>0.46400000000000002</v>
      </c>
      <c r="I8" s="49">
        <v>0.64400000000000002</v>
      </c>
      <c r="J8" s="49">
        <v>1.038</v>
      </c>
      <c r="K8" s="49">
        <v>1.778</v>
      </c>
      <c r="L8" s="49">
        <v>3.0019999999999998</v>
      </c>
      <c r="M8" s="49">
        <v>4.8410000000000002</v>
      </c>
      <c r="N8" s="49">
        <v>7.3840000000000003</v>
      </c>
      <c r="O8" s="50">
        <v>10.6</v>
      </c>
      <c r="P8" s="48">
        <v>0.38</v>
      </c>
      <c r="Q8" s="49">
        <v>0.39600000000000002</v>
      </c>
      <c r="R8" s="49">
        <v>0.46400000000000002</v>
      </c>
      <c r="S8" s="49">
        <v>0.64400000000000002</v>
      </c>
      <c r="T8" s="49">
        <v>1.038</v>
      </c>
      <c r="U8" s="49">
        <v>1.778</v>
      </c>
      <c r="V8" s="49">
        <v>3.0019999999999998</v>
      </c>
      <c r="W8" s="49">
        <v>4.8410000000000002</v>
      </c>
      <c r="X8" s="49">
        <v>7.3840000000000003</v>
      </c>
      <c r="Y8" s="50">
        <v>10.6</v>
      </c>
      <c r="Z8" s="24"/>
    </row>
    <row r="9" spans="1:26" x14ac:dyDescent="0.2">
      <c r="A9" s="131"/>
      <c r="B9" s="163"/>
      <c r="C9" s="163"/>
      <c r="D9" s="163"/>
      <c r="E9" s="7" t="s">
        <v>44</v>
      </c>
      <c r="F9" s="31">
        <f>F10*0.000125</f>
        <v>0</v>
      </c>
      <c r="G9" s="31">
        <f t="shared" ref="G9:Y9" si="2">G10*0.000125</f>
        <v>0.35000000000000003</v>
      </c>
      <c r="H9" s="31">
        <f t="shared" si="2"/>
        <v>0.70000000000000007</v>
      </c>
      <c r="I9" s="31">
        <f t="shared" si="2"/>
        <v>1.05</v>
      </c>
      <c r="J9" s="31">
        <f t="shared" si="2"/>
        <v>1.4000000000000001</v>
      </c>
      <c r="K9" s="31">
        <f t="shared" si="2"/>
        <v>1.75</v>
      </c>
      <c r="L9" s="31">
        <f t="shared" si="2"/>
        <v>2.1</v>
      </c>
      <c r="M9" s="31">
        <f t="shared" si="2"/>
        <v>2.4500000000000002</v>
      </c>
      <c r="N9" s="31">
        <f t="shared" si="2"/>
        <v>2.8000000000000003</v>
      </c>
      <c r="O9" s="31">
        <f t="shared" si="2"/>
        <v>3.15</v>
      </c>
      <c r="P9" s="31">
        <f>P10*0.000125</f>
        <v>0</v>
      </c>
      <c r="Q9" s="31">
        <f t="shared" si="2"/>
        <v>0.35000000000000003</v>
      </c>
      <c r="R9" s="31">
        <f t="shared" si="2"/>
        <v>0.70000000000000007</v>
      </c>
      <c r="S9" s="31">
        <f t="shared" si="2"/>
        <v>1.05</v>
      </c>
      <c r="T9" s="31">
        <f t="shared" si="2"/>
        <v>1.4000000000000001</v>
      </c>
      <c r="U9" s="31">
        <f t="shared" si="2"/>
        <v>1.75</v>
      </c>
      <c r="V9" s="31">
        <f t="shared" si="2"/>
        <v>2.1</v>
      </c>
      <c r="W9" s="31">
        <f t="shared" si="2"/>
        <v>2.4500000000000002</v>
      </c>
      <c r="X9" s="31">
        <f t="shared" si="2"/>
        <v>2.8000000000000003</v>
      </c>
      <c r="Y9" s="31">
        <f t="shared" si="2"/>
        <v>3.15</v>
      </c>
      <c r="Z9" s="24"/>
    </row>
    <row r="10" spans="1:26" x14ac:dyDescent="0.2">
      <c r="A10" s="132"/>
      <c r="B10" s="164"/>
      <c r="C10" s="164"/>
      <c r="D10" s="164"/>
      <c r="E10" s="7" t="s">
        <v>26</v>
      </c>
      <c r="F10" s="31">
        <v>0</v>
      </c>
      <c r="G10" s="32">
        <v>2800</v>
      </c>
      <c r="H10" s="31">
        <v>5600</v>
      </c>
      <c r="I10" s="32">
        <v>8400</v>
      </c>
      <c r="J10" s="31">
        <v>11200</v>
      </c>
      <c r="K10" s="32">
        <v>14000</v>
      </c>
      <c r="L10" s="31">
        <v>16800</v>
      </c>
      <c r="M10" s="32">
        <v>19600</v>
      </c>
      <c r="N10" s="31">
        <v>22400</v>
      </c>
      <c r="O10" s="32">
        <v>25200</v>
      </c>
      <c r="P10" s="31">
        <v>0</v>
      </c>
      <c r="Q10" s="32">
        <v>2800</v>
      </c>
      <c r="R10" s="31">
        <v>5600</v>
      </c>
      <c r="S10" s="32">
        <v>8400</v>
      </c>
      <c r="T10" s="31">
        <v>11200</v>
      </c>
      <c r="U10" s="32">
        <v>14000</v>
      </c>
      <c r="V10" s="31">
        <v>16800</v>
      </c>
      <c r="W10" s="32">
        <v>19600</v>
      </c>
      <c r="X10" s="31">
        <v>22400</v>
      </c>
      <c r="Y10" s="32">
        <v>25200</v>
      </c>
      <c r="Z10" s="24"/>
    </row>
    <row r="11" spans="1:26" ht="33.75" x14ac:dyDescent="0.2">
      <c r="A11" s="165" t="s">
        <v>17</v>
      </c>
      <c r="B11" s="162" t="s">
        <v>109</v>
      </c>
      <c r="C11" s="166" t="s">
        <v>37</v>
      </c>
      <c r="D11" s="166" t="s">
        <v>129</v>
      </c>
      <c r="E11" s="7" t="s">
        <v>35</v>
      </c>
      <c r="F11" s="160">
        <v>5956.6214352900997</v>
      </c>
      <c r="G11" s="160"/>
      <c r="H11" s="160"/>
      <c r="I11" s="160"/>
      <c r="J11" s="160"/>
      <c r="K11" s="160"/>
      <c r="L11" s="160"/>
      <c r="M11" s="160"/>
      <c r="N11" s="160"/>
      <c r="O11" s="161"/>
      <c r="P11" s="160"/>
      <c r="Q11" s="160"/>
      <c r="R11" s="160"/>
      <c r="S11" s="160"/>
      <c r="T11" s="160"/>
      <c r="U11" s="160"/>
      <c r="V11" s="160"/>
      <c r="W11" s="160"/>
      <c r="X11" s="160"/>
      <c r="Y11" s="161"/>
      <c r="Z11" s="24"/>
    </row>
    <row r="12" spans="1:26" ht="22.5" x14ac:dyDescent="0.2">
      <c r="A12" s="165"/>
      <c r="B12" s="163"/>
      <c r="C12" s="166"/>
      <c r="D12" s="166"/>
      <c r="E12" s="7" t="s">
        <v>42</v>
      </c>
      <c r="F12" s="31">
        <v>5308.8444423098799</v>
      </c>
      <c r="G12" s="32">
        <v>5508.0769640540302</v>
      </c>
      <c r="H12" s="32">
        <v>5571.8574893192999</v>
      </c>
      <c r="I12" s="32">
        <v>5571.8574893192999</v>
      </c>
      <c r="J12" s="32">
        <v>5333.34895487621</v>
      </c>
      <c r="K12" s="32">
        <v>4709.7732639695296</v>
      </c>
      <c r="L12" s="32">
        <v>3655.9479161312502</v>
      </c>
      <c r="M12" s="32">
        <v>2041.73794466953</v>
      </c>
      <c r="N12" s="32">
        <v>1156.1122421921</v>
      </c>
      <c r="O12" s="33">
        <v>504.66129756352802</v>
      </c>
      <c r="P12" s="31"/>
      <c r="Q12" s="32"/>
      <c r="R12" s="32"/>
      <c r="S12" s="32"/>
      <c r="T12" s="32"/>
      <c r="U12" s="32"/>
      <c r="V12" s="32"/>
      <c r="W12" s="32"/>
      <c r="X12" s="32"/>
      <c r="Y12" s="33"/>
      <c r="Z12" s="24"/>
    </row>
    <row r="13" spans="1:26" ht="22.5" x14ac:dyDescent="0.2">
      <c r="A13" s="165"/>
      <c r="B13" s="163"/>
      <c r="C13" s="166"/>
      <c r="D13" s="166"/>
      <c r="E13" s="7" t="s">
        <v>25</v>
      </c>
      <c r="F13" s="48">
        <f>10*LOG10($F$11/F12)</f>
        <v>0.49999999999999961</v>
      </c>
      <c r="G13" s="48">
        <f t="shared" ref="G13:O13" si="3">10*LOG10($F$11/G12)</f>
        <v>0.3399999999999993</v>
      </c>
      <c r="H13" s="48">
        <f t="shared" si="3"/>
        <v>0.28999999999999571</v>
      </c>
      <c r="I13" s="48">
        <f t="shared" si="3"/>
        <v>0.28999999999999571</v>
      </c>
      <c r="J13" s="48">
        <f t="shared" si="3"/>
        <v>0.47999999999999576</v>
      </c>
      <c r="K13" s="48">
        <f t="shared" si="3"/>
        <v>1.019999999999996</v>
      </c>
      <c r="L13" s="48">
        <f t="shared" si="3"/>
        <v>2.1199999999999952</v>
      </c>
      <c r="M13" s="48">
        <f t="shared" si="3"/>
        <v>4.649999999999995</v>
      </c>
      <c r="N13" s="48">
        <f t="shared" si="3"/>
        <v>7.1199999999999921</v>
      </c>
      <c r="O13" s="48">
        <f t="shared" si="3"/>
        <v>10.719999999999999</v>
      </c>
      <c r="P13" s="48" t="e">
        <f>10*LOG10($P$11/P12)</f>
        <v>#DIV/0!</v>
      </c>
      <c r="Q13" s="48" t="e">
        <f t="shared" ref="Q13:Y13" si="4">10*LOG10($P$11/Q12)</f>
        <v>#DIV/0!</v>
      </c>
      <c r="R13" s="48" t="e">
        <f t="shared" si="4"/>
        <v>#DIV/0!</v>
      </c>
      <c r="S13" s="48" t="e">
        <f t="shared" si="4"/>
        <v>#DIV/0!</v>
      </c>
      <c r="T13" s="48" t="e">
        <f t="shared" si="4"/>
        <v>#DIV/0!</v>
      </c>
      <c r="U13" s="48" t="e">
        <f t="shared" si="4"/>
        <v>#DIV/0!</v>
      </c>
      <c r="V13" s="48" t="e">
        <f t="shared" si="4"/>
        <v>#DIV/0!</v>
      </c>
      <c r="W13" s="48" t="e">
        <f t="shared" si="4"/>
        <v>#DIV/0!</v>
      </c>
      <c r="X13" s="48" t="e">
        <f t="shared" si="4"/>
        <v>#DIV/0!</v>
      </c>
      <c r="Y13" s="48" t="e">
        <f t="shared" si="4"/>
        <v>#DIV/0!</v>
      </c>
      <c r="Z13" s="24"/>
    </row>
    <row r="14" spans="1:26" ht="33.75" x14ac:dyDescent="0.2">
      <c r="A14" s="165"/>
      <c r="B14" s="163"/>
      <c r="C14" s="166"/>
      <c r="D14" s="166"/>
      <c r="E14" s="17" t="s">
        <v>110</v>
      </c>
      <c r="F14" s="48">
        <v>0.34</v>
      </c>
      <c r="G14" s="49">
        <v>0.32200000000000001</v>
      </c>
      <c r="H14" s="49">
        <v>0.309</v>
      </c>
      <c r="I14" s="49">
        <v>0.37</v>
      </c>
      <c r="J14" s="49">
        <v>0.63800000000000001</v>
      </c>
      <c r="K14" s="49">
        <v>1.27</v>
      </c>
      <c r="L14" s="49">
        <v>2.452</v>
      </c>
      <c r="M14" s="49">
        <v>4.3639999999999999</v>
      </c>
      <c r="N14" s="49">
        <v>7.12</v>
      </c>
      <c r="O14" s="50">
        <v>10.728</v>
      </c>
      <c r="P14" s="48">
        <v>0.34</v>
      </c>
      <c r="Q14" s="49">
        <v>0.32200000000000001</v>
      </c>
      <c r="R14" s="49">
        <v>0.309</v>
      </c>
      <c r="S14" s="49">
        <v>0.37</v>
      </c>
      <c r="T14" s="49">
        <v>0.63800000000000001</v>
      </c>
      <c r="U14" s="49">
        <v>1.27</v>
      </c>
      <c r="V14" s="49">
        <v>2.452</v>
      </c>
      <c r="W14" s="49">
        <v>4.3639999999999999</v>
      </c>
      <c r="X14" s="49">
        <v>7.12</v>
      </c>
      <c r="Y14" s="50">
        <v>10.728</v>
      </c>
      <c r="Z14" s="24"/>
    </row>
    <row r="15" spans="1:26" x14ac:dyDescent="0.2">
      <c r="A15" s="165"/>
      <c r="B15" s="163"/>
      <c r="C15" s="166"/>
      <c r="D15" s="166"/>
      <c r="E15" s="7" t="s">
        <v>44</v>
      </c>
      <c r="F15" s="31">
        <f>F16*0.000125</f>
        <v>0</v>
      </c>
      <c r="G15" s="31">
        <f t="shared" ref="G15:O15" si="5">G16*0.000125</f>
        <v>0.35000000000000003</v>
      </c>
      <c r="H15" s="31">
        <f t="shared" si="5"/>
        <v>0.70000000000000007</v>
      </c>
      <c r="I15" s="31">
        <f t="shared" si="5"/>
        <v>1.05</v>
      </c>
      <c r="J15" s="31">
        <f t="shared" si="5"/>
        <v>1.4000000000000001</v>
      </c>
      <c r="K15" s="31">
        <f t="shared" si="5"/>
        <v>1.75</v>
      </c>
      <c r="L15" s="31">
        <f t="shared" si="5"/>
        <v>2.1</v>
      </c>
      <c r="M15" s="31">
        <f t="shared" si="5"/>
        <v>2.4500000000000002</v>
      </c>
      <c r="N15" s="31">
        <f t="shared" si="5"/>
        <v>2.8000000000000003</v>
      </c>
      <c r="O15" s="31">
        <f t="shared" si="5"/>
        <v>3.15</v>
      </c>
      <c r="P15" s="31">
        <f>P16*0.000125</f>
        <v>0</v>
      </c>
      <c r="Q15" s="31">
        <f t="shared" ref="Q15:Y15" si="6">Q16*0.000125</f>
        <v>0.35000000000000003</v>
      </c>
      <c r="R15" s="31">
        <f t="shared" si="6"/>
        <v>0.70000000000000007</v>
      </c>
      <c r="S15" s="31">
        <f t="shared" si="6"/>
        <v>1.05</v>
      </c>
      <c r="T15" s="31">
        <f t="shared" si="6"/>
        <v>1.4000000000000001</v>
      </c>
      <c r="U15" s="31">
        <f t="shared" si="6"/>
        <v>1.75</v>
      </c>
      <c r="V15" s="31">
        <f t="shared" si="6"/>
        <v>2.1</v>
      </c>
      <c r="W15" s="31">
        <f t="shared" si="6"/>
        <v>2.4500000000000002</v>
      </c>
      <c r="X15" s="31">
        <f t="shared" si="6"/>
        <v>2.8000000000000003</v>
      </c>
      <c r="Y15" s="31">
        <f t="shared" si="6"/>
        <v>3.15</v>
      </c>
      <c r="Z15" s="24"/>
    </row>
    <row r="16" spans="1:26" x14ac:dyDescent="0.2">
      <c r="A16" s="165"/>
      <c r="B16" s="164"/>
      <c r="C16" s="166"/>
      <c r="D16" s="166"/>
      <c r="E16" s="7" t="s">
        <v>26</v>
      </c>
      <c r="F16" s="31">
        <v>0</v>
      </c>
      <c r="G16" s="32">
        <v>2800</v>
      </c>
      <c r="H16" s="31">
        <v>5600</v>
      </c>
      <c r="I16" s="32">
        <v>8400</v>
      </c>
      <c r="J16" s="31">
        <v>11200</v>
      </c>
      <c r="K16" s="32">
        <v>14000</v>
      </c>
      <c r="L16" s="31">
        <v>16800</v>
      </c>
      <c r="M16" s="32">
        <v>19600</v>
      </c>
      <c r="N16" s="31">
        <v>22400</v>
      </c>
      <c r="O16" s="32">
        <v>25200</v>
      </c>
      <c r="P16" s="31">
        <v>0</v>
      </c>
      <c r="Q16" s="32">
        <v>2800</v>
      </c>
      <c r="R16" s="31">
        <v>5600</v>
      </c>
      <c r="S16" s="32">
        <v>8400</v>
      </c>
      <c r="T16" s="31">
        <v>11200</v>
      </c>
      <c r="U16" s="32">
        <v>14000</v>
      </c>
      <c r="V16" s="31">
        <v>16800</v>
      </c>
      <c r="W16" s="32">
        <v>19600</v>
      </c>
      <c r="X16" s="31">
        <v>22400</v>
      </c>
      <c r="Y16" s="32">
        <v>25200</v>
      </c>
      <c r="Z16" s="24"/>
    </row>
    <row r="17" spans="1:27" ht="22.5" x14ac:dyDescent="0.2">
      <c r="A17" s="130" t="s">
        <v>18</v>
      </c>
      <c r="B17" s="162" t="s">
        <v>16</v>
      </c>
      <c r="C17" s="162" t="s">
        <v>38</v>
      </c>
      <c r="D17" s="166" t="s">
        <v>82</v>
      </c>
      <c r="E17" s="7" t="s">
        <v>42</v>
      </c>
      <c r="F17" s="191">
        <v>1468</v>
      </c>
      <c r="G17" s="192"/>
      <c r="H17" s="192"/>
      <c r="I17" s="192"/>
      <c r="J17" s="192"/>
      <c r="K17" s="192"/>
      <c r="L17" s="192"/>
      <c r="M17" s="192"/>
      <c r="N17" s="192"/>
      <c r="O17" s="193"/>
      <c r="P17" s="200"/>
      <c r="Q17" s="195"/>
      <c r="R17" s="195"/>
      <c r="S17" s="195"/>
      <c r="T17" s="195"/>
      <c r="U17" s="195"/>
      <c r="V17" s="195"/>
      <c r="W17" s="195"/>
      <c r="X17" s="195"/>
      <c r="Y17" s="196"/>
      <c r="Z17" s="24"/>
      <c r="AA17" s="24"/>
    </row>
    <row r="18" spans="1:27" ht="22.5" x14ac:dyDescent="0.2">
      <c r="A18" s="131"/>
      <c r="B18" s="163"/>
      <c r="C18" s="163"/>
      <c r="D18" s="166"/>
      <c r="E18" s="7" t="s">
        <v>43</v>
      </c>
      <c r="F18" s="191">
        <v>36.049999999999997</v>
      </c>
      <c r="G18" s="192"/>
      <c r="H18" s="192"/>
      <c r="I18" s="192"/>
      <c r="J18" s="192"/>
      <c r="K18" s="192"/>
      <c r="L18" s="192"/>
      <c r="M18" s="192"/>
      <c r="N18" s="192"/>
      <c r="O18" s="193"/>
      <c r="P18" s="200"/>
      <c r="Q18" s="195"/>
      <c r="R18" s="195"/>
      <c r="S18" s="195"/>
      <c r="T18" s="195"/>
      <c r="U18" s="195"/>
      <c r="V18" s="195"/>
      <c r="W18" s="195"/>
      <c r="X18" s="195"/>
      <c r="Y18" s="196"/>
      <c r="Z18" s="24"/>
      <c r="AA18" s="24"/>
    </row>
    <row r="19" spans="1:27" ht="33.75" x14ac:dyDescent="0.2">
      <c r="A19" s="132"/>
      <c r="B19" s="164"/>
      <c r="C19" s="164"/>
      <c r="D19" s="166"/>
      <c r="E19" s="7" t="s">
        <v>70</v>
      </c>
      <c r="F19" s="191">
        <v>5.3800000000000001E-2</v>
      </c>
      <c r="G19" s="192"/>
      <c r="H19" s="192"/>
      <c r="I19" s="192"/>
      <c r="J19" s="192"/>
      <c r="K19" s="192"/>
      <c r="L19" s="192"/>
      <c r="M19" s="192"/>
      <c r="N19" s="192"/>
      <c r="O19" s="193"/>
      <c r="P19" s="200"/>
      <c r="Q19" s="195"/>
      <c r="R19" s="195"/>
      <c r="S19" s="195"/>
      <c r="T19" s="195"/>
      <c r="U19" s="195"/>
      <c r="V19" s="195"/>
      <c r="W19" s="195"/>
      <c r="X19" s="195"/>
      <c r="Y19" s="196"/>
      <c r="Z19" s="24"/>
      <c r="AA19" s="24"/>
    </row>
    <row r="20" spans="1:27" ht="22.5" x14ac:dyDescent="0.2">
      <c r="A20" s="130" t="s">
        <v>18</v>
      </c>
      <c r="B20" s="162" t="s">
        <v>16</v>
      </c>
      <c r="C20" s="162" t="s">
        <v>39</v>
      </c>
      <c r="D20" s="163" t="s">
        <v>83</v>
      </c>
      <c r="E20" s="7" t="s">
        <v>42</v>
      </c>
      <c r="F20" s="191">
        <v>1322</v>
      </c>
      <c r="G20" s="192"/>
      <c r="H20" s="192"/>
      <c r="I20" s="192"/>
      <c r="J20" s="192"/>
      <c r="K20" s="192"/>
      <c r="L20" s="192"/>
      <c r="M20" s="192"/>
      <c r="N20" s="192"/>
      <c r="O20" s="193"/>
      <c r="P20" s="200"/>
      <c r="Q20" s="195"/>
      <c r="R20" s="195"/>
      <c r="S20" s="195"/>
      <c r="T20" s="195"/>
      <c r="U20" s="195"/>
      <c r="V20" s="195"/>
      <c r="W20" s="195"/>
      <c r="X20" s="195"/>
      <c r="Y20" s="196"/>
      <c r="Z20" s="24"/>
      <c r="AA20" s="24"/>
    </row>
    <row r="21" spans="1:27" ht="22.5" x14ac:dyDescent="0.2">
      <c r="A21" s="131"/>
      <c r="B21" s="163"/>
      <c r="C21" s="163"/>
      <c r="D21" s="163"/>
      <c r="E21" s="7" t="s">
        <v>43</v>
      </c>
      <c r="F21" s="191">
        <v>35.75</v>
      </c>
      <c r="G21" s="192"/>
      <c r="H21" s="192"/>
      <c r="I21" s="192"/>
      <c r="J21" s="192"/>
      <c r="K21" s="192"/>
      <c r="L21" s="192"/>
      <c r="M21" s="192"/>
      <c r="N21" s="192"/>
      <c r="O21" s="193"/>
      <c r="P21" s="200"/>
      <c r="Q21" s="195"/>
      <c r="R21" s="195"/>
      <c r="S21" s="195"/>
      <c r="T21" s="195"/>
      <c r="U21" s="195"/>
      <c r="V21" s="195"/>
      <c r="W21" s="195"/>
      <c r="X21" s="195"/>
      <c r="Y21" s="196"/>
      <c r="Z21" s="24"/>
      <c r="AA21" s="24"/>
    </row>
    <row r="22" spans="1:27" ht="33.75" x14ac:dyDescent="0.2">
      <c r="A22" s="132"/>
      <c r="B22" s="164"/>
      <c r="C22" s="164"/>
      <c r="D22" s="164"/>
      <c r="E22" s="7" t="s">
        <v>70</v>
      </c>
      <c r="F22" s="191">
        <v>4.7399999999999998E-2</v>
      </c>
      <c r="G22" s="192"/>
      <c r="H22" s="192"/>
      <c r="I22" s="192"/>
      <c r="J22" s="192"/>
      <c r="K22" s="192"/>
      <c r="L22" s="192"/>
      <c r="M22" s="192"/>
      <c r="N22" s="192"/>
      <c r="O22" s="193"/>
      <c r="P22" s="200"/>
      <c r="Q22" s="195"/>
      <c r="R22" s="195"/>
      <c r="S22" s="195"/>
      <c r="T22" s="195"/>
      <c r="U22" s="195"/>
      <c r="V22" s="195"/>
      <c r="W22" s="195"/>
      <c r="X22" s="195"/>
      <c r="Y22" s="196"/>
      <c r="Z22" s="24"/>
      <c r="AA22" s="24"/>
    </row>
    <row r="23" spans="1:27" ht="22.5" x14ac:dyDescent="0.2">
      <c r="A23" s="165" t="s">
        <v>27</v>
      </c>
      <c r="B23" s="168" t="s">
        <v>30</v>
      </c>
      <c r="C23" s="168" t="s">
        <v>66</v>
      </c>
      <c r="D23" s="168" t="s">
        <v>71</v>
      </c>
      <c r="E23" s="7" t="s">
        <v>28</v>
      </c>
      <c r="F23" s="194">
        <v>127</v>
      </c>
      <c r="G23" s="195"/>
      <c r="H23" s="195"/>
      <c r="I23" s="195"/>
      <c r="J23" s="195"/>
      <c r="K23" s="195"/>
      <c r="L23" s="195"/>
      <c r="M23" s="195"/>
      <c r="N23" s="195"/>
      <c r="O23" s="196"/>
      <c r="P23" s="200"/>
      <c r="Q23" s="195"/>
      <c r="R23" s="195"/>
      <c r="S23" s="195"/>
      <c r="T23" s="195"/>
      <c r="U23" s="195"/>
      <c r="V23" s="195"/>
      <c r="W23" s="195"/>
      <c r="X23" s="195"/>
      <c r="Y23" s="196"/>
      <c r="Z23" s="24"/>
      <c r="AA23" s="24"/>
    </row>
    <row r="24" spans="1:27" x14ac:dyDescent="0.2">
      <c r="A24" s="165"/>
      <c r="B24" s="168"/>
      <c r="C24" s="168"/>
      <c r="D24" s="168"/>
      <c r="E24" s="7" t="s">
        <v>29</v>
      </c>
      <c r="F24" s="51">
        <f>F25/0.3</f>
        <v>2.0216666666666668E-2</v>
      </c>
      <c r="G24" s="35">
        <f>G25/0.3</f>
        <v>3.5886666666666664E-2</v>
      </c>
      <c r="H24" s="35">
        <f t="shared" ref="H24:N24" si="7">H25/0.3</f>
        <v>6.3466666666666671E-2</v>
      </c>
      <c r="I24" s="35">
        <f t="shared" si="7"/>
        <v>0.113</v>
      </c>
      <c r="J24" s="35">
        <f t="shared" si="7"/>
        <v>0.21099999999999999</v>
      </c>
      <c r="K24" s="35">
        <f t="shared" si="7"/>
        <v>0.21183333333333332</v>
      </c>
      <c r="L24" s="35">
        <f t="shared" si="7"/>
        <v>0.35299999999999998</v>
      </c>
      <c r="M24" s="35">
        <f t="shared" si="7"/>
        <v>0.62633333333333341</v>
      </c>
      <c r="N24" s="35">
        <f t="shared" si="7"/>
        <v>0.78966666666666674</v>
      </c>
      <c r="O24" s="36"/>
      <c r="P24" s="34"/>
      <c r="Q24" s="35"/>
      <c r="R24" s="35"/>
      <c r="S24" s="35"/>
      <c r="T24" s="35"/>
      <c r="U24" s="35"/>
      <c r="V24" s="35"/>
      <c r="W24" s="35"/>
      <c r="X24" s="35"/>
      <c r="Y24" s="36"/>
      <c r="Z24" s="24"/>
      <c r="AA24" s="24"/>
    </row>
    <row r="25" spans="1:27" x14ac:dyDescent="0.2">
      <c r="A25" s="165"/>
      <c r="B25" s="168"/>
      <c r="C25" s="168"/>
      <c r="D25" s="168"/>
      <c r="E25" s="7" t="s">
        <v>44</v>
      </c>
      <c r="F25" s="51">
        <v>6.0650000000000001E-3</v>
      </c>
      <c r="G25" s="35">
        <v>1.0766E-2</v>
      </c>
      <c r="H25" s="35">
        <v>1.9040000000000001E-2</v>
      </c>
      <c r="I25" s="35">
        <v>3.39E-2</v>
      </c>
      <c r="J25" s="35">
        <v>6.3299999999999995E-2</v>
      </c>
      <c r="K25" s="35">
        <v>6.3549999999999995E-2</v>
      </c>
      <c r="L25" s="35">
        <v>0.10589999999999999</v>
      </c>
      <c r="M25" s="35">
        <v>0.18790000000000001</v>
      </c>
      <c r="N25" s="35">
        <v>0.2369</v>
      </c>
      <c r="O25" s="36"/>
      <c r="P25" s="34"/>
      <c r="Q25" s="35"/>
      <c r="R25" s="35"/>
      <c r="S25" s="35"/>
      <c r="T25" s="35"/>
      <c r="U25" s="35"/>
      <c r="V25" s="35"/>
      <c r="W25" s="35"/>
      <c r="X25" s="35"/>
      <c r="Y25" s="36"/>
      <c r="Z25" s="24"/>
      <c r="AA25" s="24"/>
    </row>
    <row r="26" spans="1:27" x14ac:dyDescent="0.2">
      <c r="A26" s="165"/>
      <c r="B26" s="168"/>
      <c r="C26" s="168"/>
      <c r="D26" s="168"/>
      <c r="E26" s="7" t="s">
        <v>26</v>
      </c>
      <c r="F26" s="51">
        <v>0</v>
      </c>
      <c r="G26" s="35">
        <v>250</v>
      </c>
      <c r="H26" s="35">
        <v>500</v>
      </c>
      <c r="I26" s="35">
        <v>750</v>
      </c>
      <c r="J26" s="35">
        <v>1023</v>
      </c>
      <c r="K26" s="35">
        <v>1024</v>
      </c>
      <c r="L26" s="35">
        <v>1250</v>
      </c>
      <c r="M26" s="35">
        <v>1500</v>
      </c>
      <c r="N26" s="35">
        <v>1600</v>
      </c>
      <c r="O26" s="36"/>
      <c r="P26" s="34"/>
      <c r="Q26" s="35"/>
      <c r="R26" s="35"/>
      <c r="S26" s="35"/>
      <c r="T26" s="35"/>
      <c r="U26" s="35"/>
      <c r="V26" s="35"/>
      <c r="W26" s="35"/>
      <c r="X26" s="35"/>
      <c r="Y26" s="36"/>
      <c r="Z26" s="24"/>
      <c r="AA26" s="24"/>
    </row>
    <row r="27" spans="1:27" ht="22.5" x14ac:dyDescent="0.2">
      <c r="A27" s="130"/>
      <c r="B27" s="133"/>
      <c r="C27" s="168" t="s">
        <v>66</v>
      </c>
      <c r="D27" s="133"/>
      <c r="E27" s="7" t="s">
        <v>72</v>
      </c>
      <c r="F27" s="51"/>
      <c r="G27" s="35"/>
      <c r="H27" s="35"/>
      <c r="I27" s="35"/>
      <c r="J27" s="52"/>
      <c r="K27" s="35"/>
      <c r="L27" s="35"/>
      <c r="M27" s="35"/>
      <c r="N27" s="35"/>
      <c r="O27" s="36"/>
      <c r="P27" s="31"/>
      <c r="Q27" s="32"/>
      <c r="R27" s="32"/>
      <c r="S27" s="32"/>
      <c r="T27" s="52"/>
      <c r="U27" s="32"/>
      <c r="V27" s="32"/>
      <c r="W27" s="32"/>
      <c r="X27" s="32"/>
      <c r="Y27" s="33"/>
      <c r="Z27" s="24"/>
      <c r="AA27" s="24"/>
    </row>
    <row r="28" spans="1:27" x14ac:dyDescent="0.2">
      <c r="A28" s="132"/>
      <c r="B28" s="135"/>
      <c r="C28" s="168"/>
      <c r="D28" s="135"/>
      <c r="E28" s="7" t="s">
        <v>26</v>
      </c>
      <c r="F28" s="51"/>
      <c r="G28" s="35"/>
      <c r="H28" s="35"/>
      <c r="I28" s="35"/>
      <c r="J28" s="35">
        <v>1023</v>
      </c>
      <c r="K28" s="35"/>
      <c r="L28" s="35"/>
      <c r="M28" s="35"/>
      <c r="N28" s="35"/>
      <c r="O28" s="36"/>
      <c r="P28" s="31"/>
      <c r="Q28" s="32"/>
      <c r="R28" s="32"/>
      <c r="S28" s="32"/>
      <c r="T28" s="32">
        <v>1023</v>
      </c>
      <c r="U28" s="32"/>
      <c r="V28" s="32"/>
      <c r="W28" s="32"/>
      <c r="X28" s="32"/>
      <c r="Y28" s="33"/>
      <c r="Z28" s="24"/>
      <c r="AA28" s="24"/>
    </row>
    <row r="29" spans="1:27" ht="22.5" x14ac:dyDescent="0.2">
      <c r="A29" s="165" t="s">
        <v>27</v>
      </c>
      <c r="B29" s="168" t="s">
        <v>30</v>
      </c>
      <c r="C29" s="168" t="s">
        <v>67</v>
      </c>
      <c r="D29" s="168" t="s">
        <v>71</v>
      </c>
      <c r="E29" s="7" t="s">
        <v>28</v>
      </c>
      <c r="F29" s="169">
        <v>113</v>
      </c>
      <c r="G29" s="170"/>
      <c r="H29" s="170"/>
      <c r="I29" s="170"/>
      <c r="J29" s="170"/>
      <c r="K29" s="170"/>
      <c r="L29" s="170"/>
      <c r="M29" s="170"/>
      <c r="N29" s="170"/>
      <c r="O29" s="171"/>
      <c r="P29" s="201"/>
      <c r="Q29" s="202"/>
      <c r="R29" s="202"/>
      <c r="S29" s="202"/>
      <c r="T29" s="202"/>
      <c r="U29" s="202"/>
      <c r="V29" s="202"/>
      <c r="W29" s="202"/>
      <c r="X29" s="202"/>
      <c r="Y29" s="203"/>
      <c r="Z29" s="24"/>
      <c r="AA29" s="24"/>
    </row>
    <row r="30" spans="1:27" x14ac:dyDescent="0.2">
      <c r="A30" s="165"/>
      <c r="B30" s="168"/>
      <c r="C30" s="168"/>
      <c r="D30" s="168"/>
      <c r="E30" s="7" t="s">
        <v>29</v>
      </c>
      <c r="F30" s="51">
        <f>F31/0.3</f>
        <v>2.0786666666666669E-2</v>
      </c>
      <c r="G30" s="35">
        <f>G31/0.3</f>
        <v>3.5700000000000003E-2</v>
      </c>
      <c r="H30" s="35">
        <f t="shared" ref="H30:N30" si="8">H31/0.3</f>
        <v>6.303333333333333E-2</v>
      </c>
      <c r="I30" s="35">
        <f t="shared" si="8"/>
        <v>0.11163333333333333</v>
      </c>
      <c r="J30" s="35">
        <f t="shared" si="8"/>
        <v>0.20780000000000001</v>
      </c>
      <c r="K30" s="35">
        <f t="shared" si="8"/>
        <v>0.20950000000000002</v>
      </c>
      <c r="L30" s="35">
        <f t="shared" si="8"/>
        <v>0.34366666666666668</v>
      </c>
      <c r="M30" s="35">
        <f t="shared" si="8"/>
        <v>0.60399999999999998</v>
      </c>
      <c r="N30" s="35">
        <f t="shared" si="8"/>
        <v>0.75833333333333341</v>
      </c>
      <c r="O30" s="36"/>
      <c r="P30" s="53"/>
      <c r="Q30" s="54"/>
      <c r="R30" s="54"/>
      <c r="S30" s="54"/>
      <c r="T30" s="54"/>
      <c r="U30" s="54"/>
      <c r="V30" s="54"/>
      <c r="W30" s="54"/>
      <c r="X30" s="54"/>
      <c r="Y30" s="55"/>
      <c r="Z30" s="24"/>
      <c r="AA30" s="24"/>
    </row>
    <row r="31" spans="1:27" x14ac:dyDescent="0.2">
      <c r="A31" s="165"/>
      <c r="B31" s="168"/>
      <c r="C31" s="168"/>
      <c r="D31" s="168"/>
      <c r="E31" s="7" t="s">
        <v>44</v>
      </c>
      <c r="F31" s="51">
        <v>6.2360000000000002E-3</v>
      </c>
      <c r="G31" s="35">
        <v>1.0710000000000001E-2</v>
      </c>
      <c r="H31" s="35">
        <v>1.891E-2</v>
      </c>
      <c r="I31" s="35">
        <v>3.3489999999999999E-2</v>
      </c>
      <c r="J31" s="35">
        <v>6.234E-2</v>
      </c>
      <c r="K31" s="35">
        <v>6.2850000000000003E-2</v>
      </c>
      <c r="L31" s="35">
        <v>0.1031</v>
      </c>
      <c r="M31" s="35">
        <v>0.1812</v>
      </c>
      <c r="N31" s="35">
        <v>0.22750000000000001</v>
      </c>
      <c r="O31" s="36"/>
      <c r="P31" s="53"/>
      <c r="Q31" s="54"/>
      <c r="R31" s="54"/>
      <c r="S31" s="54"/>
      <c r="T31" s="54"/>
      <c r="U31" s="54"/>
      <c r="V31" s="54"/>
      <c r="W31" s="54"/>
      <c r="X31" s="54"/>
      <c r="Y31" s="55"/>
      <c r="Z31" s="24"/>
      <c r="AA31" s="24"/>
    </row>
    <row r="32" spans="1:27" x14ac:dyDescent="0.2">
      <c r="A32" s="165"/>
      <c r="B32" s="168"/>
      <c r="C32" s="168"/>
      <c r="D32" s="168"/>
      <c r="E32" s="7" t="s">
        <v>26</v>
      </c>
      <c r="F32" s="31">
        <v>0</v>
      </c>
      <c r="G32" s="32">
        <v>250</v>
      </c>
      <c r="H32" s="32">
        <v>500</v>
      </c>
      <c r="I32" s="32">
        <v>750</v>
      </c>
      <c r="J32" s="32">
        <v>1023</v>
      </c>
      <c r="K32" s="32">
        <v>1024</v>
      </c>
      <c r="L32" s="32">
        <v>1250</v>
      </c>
      <c r="M32" s="32">
        <v>1500</v>
      </c>
      <c r="N32" s="32">
        <v>1600</v>
      </c>
      <c r="O32" s="33"/>
      <c r="P32" s="53"/>
      <c r="Q32" s="54"/>
      <c r="R32" s="54"/>
      <c r="S32" s="54"/>
      <c r="T32" s="54"/>
      <c r="U32" s="54"/>
      <c r="V32" s="54"/>
      <c r="W32" s="54"/>
      <c r="X32" s="54"/>
      <c r="Y32" s="55"/>
      <c r="Z32" s="24"/>
      <c r="AA32" s="24"/>
    </row>
    <row r="33" spans="1:27" ht="22.5" x14ac:dyDescent="0.2">
      <c r="A33" s="131"/>
      <c r="B33" s="134"/>
      <c r="C33" s="168" t="s">
        <v>67</v>
      </c>
      <c r="D33" s="134"/>
      <c r="E33" s="7" t="s">
        <v>72</v>
      </c>
      <c r="F33" s="31"/>
      <c r="G33" s="32"/>
      <c r="H33" s="32"/>
      <c r="I33" s="32"/>
      <c r="J33" s="52"/>
      <c r="K33" s="32"/>
      <c r="L33" s="32"/>
      <c r="M33" s="32"/>
      <c r="N33" s="32"/>
      <c r="O33" s="33"/>
      <c r="P33" s="31"/>
      <c r="Q33" s="32"/>
      <c r="R33" s="32"/>
      <c r="S33" s="32"/>
      <c r="T33" s="52"/>
      <c r="U33" s="32"/>
      <c r="V33" s="32"/>
      <c r="W33" s="32"/>
      <c r="X33" s="32"/>
      <c r="Y33" s="33"/>
      <c r="Z33" s="24"/>
      <c r="AA33" s="24"/>
    </row>
    <row r="34" spans="1:27" x14ac:dyDescent="0.2">
      <c r="A34" s="132"/>
      <c r="B34" s="135"/>
      <c r="C34" s="168"/>
      <c r="D34" s="135"/>
      <c r="E34" s="7" t="s">
        <v>26</v>
      </c>
      <c r="F34" s="31"/>
      <c r="G34" s="32"/>
      <c r="H34" s="32"/>
      <c r="I34" s="32"/>
      <c r="J34" s="32">
        <v>1023</v>
      </c>
      <c r="K34" s="32"/>
      <c r="L34" s="32"/>
      <c r="M34" s="32"/>
      <c r="N34" s="32"/>
      <c r="O34" s="33"/>
      <c r="P34" s="31"/>
      <c r="Q34" s="32"/>
      <c r="R34" s="32"/>
      <c r="S34" s="32"/>
      <c r="T34" s="32">
        <v>1023</v>
      </c>
      <c r="U34" s="32"/>
      <c r="V34" s="32"/>
      <c r="W34" s="32"/>
      <c r="X34" s="32"/>
      <c r="Y34" s="33"/>
      <c r="Z34" s="24"/>
      <c r="AA34" s="24"/>
    </row>
    <row r="35" spans="1:27" ht="22.5" x14ac:dyDescent="0.2">
      <c r="A35" s="165" t="s">
        <v>27</v>
      </c>
      <c r="B35" s="168" t="s">
        <v>30</v>
      </c>
      <c r="C35" s="168" t="s">
        <v>68</v>
      </c>
      <c r="D35" s="168" t="s">
        <v>71</v>
      </c>
      <c r="E35" s="7" t="s">
        <v>28</v>
      </c>
      <c r="F35" s="191">
        <v>106</v>
      </c>
      <c r="G35" s="192"/>
      <c r="H35" s="192"/>
      <c r="I35" s="192"/>
      <c r="J35" s="192"/>
      <c r="K35" s="192"/>
      <c r="L35" s="192"/>
      <c r="M35" s="192"/>
      <c r="N35" s="192"/>
      <c r="O35" s="193"/>
      <c r="P35" s="201"/>
      <c r="Q35" s="202"/>
      <c r="R35" s="202"/>
      <c r="S35" s="202"/>
      <c r="T35" s="202"/>
      <c r="U35" s="202"/>
      <c r="V35" s="202"/>
      <c r="W35" s="202"/>
      <c r="X35" s="202"/>
      <c r="Y35" s="203"/>
      <c r="Z35" s="24"/>
      <c r="AA35" s="24"/>
    </row>
    <row r="36" spans="1:27" x14ac:dyDescent="0.2">
      <c r="A36" s="165"/>
      <c r="B36" s="168"/>
      <c r="C36" s="168"/>
      <c r="D36" s="168"/>
      <c r="E36" s="7" t="s">
        <v>29</v>
      </c>
      <c r="F36" s="31">
        <f>F37/0.3</f>
        <v>1.9633333333333336E-2</v>
      </c>
      <c r="G36" s="32">
        <f t="shared" ref="G36:N36" si="9">G37/0.3</f>
        <v>3.39E-2</v>
      </c>
      <c r="H36" s="32">
        <f t="shared" si="9"/>
        <v>5.9800000000000006E-2</v>
      </c>
      <c r="I36" s="32">
        <f t="shared" si="9"/>
        <v>0.10673333333333333</v>
      </c>
      <c r="J36" s="32">
        <f t="shared" si="9"/>
        <v>0.20076666666666668</v>
      </c>
      <c r="K36" s="32">
        <f t="shared" si="9"/>
        <v>0.20136666666666667</v>
      </c>
      <c r="L36" s="32">
        <f t="shared" si="9"/>
        <v>0.33243333333333336</v>
      </c>
      <c r="M36" s="32">
        <f t="shared" si="9"/>
        <v>0.58843333333333336</v>
      </c>
      <c r="N36" s="32">
        <f t="shared" si="9"/>
        <v>0.74013333333333331</v>
      </c>
      <c r="O36" s="33"/>
      <c r="P36" s="53"/>
      <c r="Q36" s="54"/>
      <c r="R36" s="54"/>
      <c r="S36" s="54"/>
      <c r="T36" s="54"/>
      <c r="U36" s="54"/>
      <c r="V36" s="54"/>
      <c r="W36" s="54"/>
      <c r="X36" s="54"/>
      <c r="Y36" s="55"/>
      <c r="Z36" s="24"/>
      <c r="AA36" s="24"/>
    </row>
    <row r="37" spans="1:27" x14ac:dyDescent="0.2">
      <c r="A37" s="165"/>
      <c r="B37" s="168"/>
      <c r="C37" s="168"/>
      <c r="D37" s="168"/>
      <c r="E37" s="7" t="s">
        <v>44</v>
      </c>
      <c r="F37" s="31">
        <v>5.8900000000000003E-3</v>
      </c>
      <c r="G37" s="32">
        <v>1.017E-2</v>
      </c>
      <c r="H37" s="32">
        <v>1.7940000000000001E-2</v>
      </c>
      <c r="I37" s="32">
        <v>3.202E-2</v>
      </c>
      <c r="J37" s="32">
        <v>6.0229999999999999E-2</v>
      </c>
      <c r="K37" s="32">
        <v>6.0409999999999998E-2</v>
      </c>
      <c r="L37" s="32">
        <v>9.9729999999999999E-2</v>
      </c>
      <c r="M37" s="32">
        <v>0.17652999999999999</v>
      </c>
      <c r="N37" s="32">
        <v>0.22203999999999999</v>
      </c>
      <c r="O37" s="33"/>
      <c r="P37" s="53"/>
      <c r="Q37" s="54"/>
      <c r="R37" s="54"/>
      <c r="S37" s="54"/>
      <c r="T37" s="54"/>
      <c r="U37" s="54"/>
      <c r="V37" s="54"/>
      <c r="W37" s="54"/>
      <c r="X37" s="54"/>
      <c r="Y37" s="55"/>
      <c r="Z37" s="24"/>
      <c r="AA37" s="24"/>
    </row>
    <row r="38" spans="1:27" x14ac:dyDescent="0.2">
      <c r="A38" s="165"/>
      <c r="B38" s="168"/>
      <c r="C38" s="168"/>
      <c r="D38" s="168"/>
      <c r="E38" s="7" t="s">
        <v>26</v>
      </c>
      <c r="F38" s="31">
        <v>0</v>
      </c>
      <c r="G38" s="32">
        <v>250</v>
      </c>
      <c r="H38" s="32">
        <v>500</v>
      </c>
      <c r="I38" s="32">
        <v>750</v>
      </c>
      <c r="J38" s="32">
        <v>1023</v>
      </c>
      <c r="K38" s="32">
        <v>1024</v>
      </c>
      <c r="L38" s="32">
        <v>1250</v>
      </c>
      <c r="M38" s="32">
        <v>1500</v>
      </c>
      <c r="N38" s="32">
        <v>1600</v>
      </c>
      <c r="O38" s="33"/>
      <c r="P38" s="53"/>
      <c r="Q38" s="54"/>
      <c r="R38" s="54"/>
      <c r="S38" s="54"/>
      <c r="T38" s="54"/>
      <c r="U38" s="54"/>
      <c r="V38" s="54"/>
      <c r="W38" s="54"/>
      <c r="X38" s="54"/>
      <c r="Y38" s="55"/>
      <c r="Z38" s="24"/>
      <c r="AA38" s="24"/>
    </row>
    <row r="39" spans="1:27" ht="22.5" x14ac:dyDescent="0.2">
      <c r="A39" s="130"/>
      <c r="B39" s="133"/>
      <c r="C39" s="168" t="s">
        <v>68</v>
      </c>
      <c r="D39" s="133"/>
      <c r="E39" s="7" t="s">
        <v>72</v>
      </c>
      <c r="F39" s="31"/>
      <c r="G39" s="32"/>
      <c r="H39" s="32"/>
      <c r="I39" s="32"/>
      <c r="J39" s="52"/>
      <c r="K39" s="32"/>
      <c r="L39" s="32"/>
      <c r="M39" s="32"/>
      <c r="N39" s="32"/>
      <c r="O39" s="33"/>
      <c r="P39" s="31"/>
      <c r="Q39" s="32"/>
      <c r="R39" s="32"/>
      <c r="S39" s="32"/>
      <c r="T39" s="52"/>
      <c r="U39" s="32"/>
      <c r="V39" s="32"/>
      <c r="W39" s="32"/>
      <c r="X39" s="32"/>
      <c r="Y39" s="33"/>
      <c r="Z39" s="24"/>
      <c r="AA39" s="24"/>
    </row>
    <row r="40" spans="1:27" x14ac:dyDescent="0.2">
      <c r="A40" s="131"/>
      <c r="B40" s="134"/>
      <c r="C40" s="168"/>
      <c r="D40" s="134"/>
      <c r="E40" s="7" t="s">
        <v>26</v>
      </c>
      <c r="F40" s="31"/>
      <c r="G40" s="32"/>
      <c r="H40" s="32"/>
      <c r="I40" s="32"/>
      <c r="J40" s="32">
        <v>1023</v>
      </c>
      <c r="K40" s="32"/>
      <c r="L40" s="32"/>
      <c r="M40" s="32"/>
      <c r="N40" s="32"/>
      <c r="O40" s="33"/>
      <c r="P40" s="31"/>
      <c r="Q40" s="32"/>
      <c r="R40" s="32"/>
      <c r="S40" s="32"/>
      <c r="T40" s="32">
        <v>1023</v>
      </c>
      <c r="U40" s="32"/>
      <c r="V40" s="32"/>
      <c r="W40" s="32"/>
      <c r="X40" s="32"/>
      <c r="Y40" s="33"/>
      <c r="Z40" s="24"/>
      <c r="AA40" s="24"/>
    </row>
    <row r="41" spans="1:27" ht="22.5" x14ac:dyDescent="0.2">
      <c r="A41" s="165" t="s">
        <v>27</v>
      </c>
      <c r="B41" s="168" t="s">
        <v>30</v>
      </c>
      <c r="C41" s="168" t="s">
        <v>69</v>
      </c>
      <c r="D41" s="168" t="s">
        <v>71</v>
      </c>
      <c r="E41" s="7" t="s">
        <v>28</v>
      </c>
      <c r="F41" s="191">
        <v>112</v>
      </c>
      <c r="G41" s="192"/>
      <c r="H41" s="192"/>
      <c r="I41" s="192"/>
      <c r="J41" s="192"/>
      <c r="K41" s="192"/>
      <c r="L41" s="192"/>
      <c r="M41" s="192"/>
      <c r="N41" s="192"/>
      <c r="O41" s="193"/>
      <c r="P41" s="201"/>
      <c r="Q41" s="202"/>
      <c r="R41" s="202"/>
      <c r="S41" s="202"/>
      <c r="T41" s="202"/>
      <c r="U41" s="202"/>
      <c r="V41" s="202"/>
      <c r="W41" s="202"/>
      <c r="X41" s="202"/>
      <c r="Y41" s="203"/>
      <c r="Z41" s="24"/>
      <c r="AA41" s="24"/>
    </row>
    <row r="42" spans="1:27" x14ac:dyDescent="0.2">
      <c r="A42" s="165"/>
      <c r="B42" s="168"/>
      <c r="C42" s="168"/>
      <c r="D42" s="168"/>
      <c r="E42" s="7" t="s">
        <v>29</v>
      </c>
      <c r="F42" s="31">
        <f>F43/0.3</f>
        <v>1.9533333333333333E-2</v>
      </c>
      <c r="G42" s="32">
        <f t="shared" ref="G42:N42" si="10">G43/0.3</f>
        <v>3.3986666666666672E-2</v>
      </c>
      <c r="H42" s="32">
        <f t="shared" si="10"/>
        <v>6.019E-2</v>
      </c>
      <c r="I42" s="32">
        <f t="shared" si="10"/>
        <v>0.10735666666666667</v>
      </c>
      <c r="J42" s="32">
        <f t="shared" si="10"/>
        <v>0.20123333333333335</v>
      </c>
      <c r="K42" s="32">
        <f t="shared" si="10"/>
        <v>0.20156666666666667</v>
      </c>
      <c r="L42" s="32">
        <f t="shared" si="10"/>
        <v>0.33412999999999998</v>
      </c>
      <c r="M42" s="32">
        <f t="shared" si="10"/>
        <v>0.59236666666666671</v>
      </c>
      <c r="N42" s="32">
        <f t="shared" si="10"/>
        <v>0.74633333333333329</v>
      </c>
      <c r="O42" s="33"/>
      <c r="P42" s="53"/>
      <c r="Q42" s="54"/>
      <c r="R42" s="54"/>
      <c r="S42" s="54"/>
      <c r="T42" s="54"/>
      <c r="U42" s="54"/>
      <c r="V42" s="54"/>
      <c r="W42" s="54"/>
      <c r="X42" s="54"/>
      <c r="Y42" s="55"/>
      <c r="Z42" s="24"/>
      <c r="AA42" s="24"/>
    </row>
    <row r="43" spans="1:27" x14ac:dyDescent="0.2">
      <c r="A43" s="165"/>
      <c r="B43" s="168"/>
      <c r="C43" s="168"/>
      <c r="D43" s="168"/>
      <c r="E43" s="7" t="s">
        <v>44</v>
      </c>
      <c r="F43" s="31">
        <v>5.8599999999999998E-3</v>
      </c>
      <c r="G43" s="32">
        <v>1.0196E-2</v>
      </c>
      <c r="H43" s="32">
        <v>1.8057E-2</v>
      </c>
      <c r="I43" s="32">
        <v>3.2207E-2</v>
      </c>
      <c r="J43" s="32">
        <v>6.037E-2</v>
      </c>
      <c r="K43" s="32">
        <v>6.0470000000000003E-2</v>
      </c>
      <c r="L43" s="32">
        <v>0.10023899999999999</v>
      </c>
      <c r="M43" s="32">
        <v>0.17771000000000001</v>
      </c>
      <c r="N43" s="32">
        <v>0.22389999999999999</v>
      </c>
      <c r="O43" s="33"/>
      <c r="P43" s="53"/>
      <c r="Q43" s="54"/>
      <c r="R43" s="54"/>
      <c r="S43" s="54"/>
      <c r="T43" s="54"/>
      <c r="U43" s="54"/>
      <c r="V43" s="54"/>
      <c r="W43" s="54"/>
      <c r="X43" s="54"/>
      <c r="Y43" s="55"/>
      <c r="Z43" s="24"/>
      <c r="AA43" s="24"/>
    </row>
    <row r="44" spans="1:27" x14ac:dyDescent="0.2">
      <c r="A44" s="165"/>
      <c r="B44" s="168"/>
      <c r="C44" s="168"/>
      <c r="D44" s="168"/>
      <c r="E44" s="7" t="s">
        <v>26</v>
      </c>
      <c r="F44" s="31">
        <v>0</v>
      </c>
      <c r="G44" s="32">
        <v>250</v>
      </c>
      <c r="H44" s="32">
        <v>500</v>
      </c>
      <c r="I44" s="32">
        <v>750</v>
      </c>
      <c r="J44" s="32">
        <v>1023</v>
      </c>
      <c r="K44" s="32">
        <v>1024</v>
      </c>
      <c r="L44" s="32">
        <v>1250</v>
      </c>
      <c r="M44" s="32">
        <v>1500</v>
      </c>
      <c r="N44" s="32">
        <v>1600</v>
      </c>
      <c r="O44" s="33"/>
      <c r="P44" s="53"/>
      <c r="Q44" s="54"/>
      <c r="R44" s="54"/>
      <c r="S44" s="54"/>
      <c r="T44" s="54"/>
      <c r="U44" s="54"/>
      <c r="V44" s="54"/>
      <c r="W44" s="54"/>
      <c r="X44" s="54"/>
      <c r="Y44" s="55"/>
      <c r="Z44" s="24"/>
      <c r="AA44" s="24"/>
    </row>
    <row r="45" spans="1:27" ht="22.5" x14ac:dyDescent="0.2">
      <c r="A45" s="165"/>
      <c r="B45" s="168"/>
      <c r="C45" s="168" t="s">
        <v>69</v>
      </c>
      <c r="D45" s="197"/>
      <c r="E45" s="7" t="s">
        <v>72</v>
      </c>
      <c r="F45" s="31"/>
      <c r="G45" s="32"/>
      <c r="H45" s="32"/>
      <c r="I45" s="32"/>
      <c r="J45" s="52"/>
      <c r="K45" s="32"/>
      <c r="L45" s="32"/>
      <c r="M45" s="32"/>
      <c r="N45" s="32"/>
      <c r="O45" s="33"/>
      <c r="P45" s="31"/>
      <c r="Q45" s="32"/>
      <c r="R45" s="32"/>
      <c r="S45" s="32"/>
      <c r="T45" s="52"/>
      <c r="U45" s="32"/>
      <c r="V45" s="32"/>
      <c r="W45" s="32"/>
      <c r="X45" s="32"/>
      <c r="Y45" s="33"/>
      <c r="Z45" s="24"/>
      <c r="AA45" s="24"/>
    </row>
    <row r="46" spans="1:27" x14ac:dyDescent="0.2">
      <c r="A46" s="165"/>
      <c r="B46" s="168"/>
      <c r="C46" s="168"/>
      <c r="D46" s="197"/>
      <c r="E46" s="7" t="s">
        <v>26</v>
      </c>
      <c r="F46" s="31"/>
      <c r="G46" s="32"/>
      <c r="H46" s="32"/>
      <c r="I46" s="32"/>
      <c r="J46" s="32">
        <v>1023</v>
      </c>
      <c r="K46" s="32"/>
      <c r="L46" s="32"/>
      <c r="M46" s="32"/>
      <c r="N46" s="32"/>
      <c r="O46" s="33"/>
      <c r="P46" s="31"/>
      <c r="Q46" s="32"/>
      <c r="R46" s="32"/>
      <c r="S46" s="32"/>
      <c r="T46" s="32">
        <v>1023</v>
      </c>
      <c r="U46" s="32"/>
      <c r="V46" s="32"/>
      <c r="W46" s="32"/>
      <c r="X46" s="32"/>
      <c r="Y46" s="33"/>
      <c r="Z46" s="24"/>
      <c r="AA46" s="24"/>
    </row>
    <row r="47" spans="1:27" x14ac:dyDescent="0.2">
      <c r="A47" s="198" t="s">
        <v>73</v>
      </c>
      <c r="B47" s="199"/>
      <c r="C47" s="199"/>
      <c r="D47" s="199"/>
      <c r="E47" s="199"/>
      <c r="F47" s="159" t="s">
        <v>131</v>
      </c>
      <c r="G47" s="160"/>
      <c r="H47" s="160"/>
      <c r="I47" s="160"/>
      <c r="J47" s="160"/>
      <c r="K47" s="160"/>
      <c r="L47" s="160"/>
      <c r="M47" s="160"/>
      <c r="N47" s="160"/>
      <c r="O47" s="161"/>
      <c r="P47" s="159"/>
      <c r="Q47" s="160"/>
      <c r="R47" s="160"/>
      <c r="S47" s="160"/>
      <c r="T47" s="160"/>
      <c r="U47" s="160"/>
      <c r="V47" s="160"/>
      <c r="W47" s="160"/>
      <c r="X47" s="160"/>
      <c r="Y47" s="161"/>
      <c r="Z47" s="24"/>
      <c r="AA47" s="24"/>
    </row>
    <row r="48" spans="1:27" x14ac:dyDescent="0.2">
      <c r="A48" s="182" t="s">
        <v>22</v>
      </c>
      <c r="B48" s="183"/>
      <c r="C48" s="183"/>
      <c r="D48" s="183"/>
      <c r="E48" s="183"/>
      <c r="F48" s="191"/>
      <c r="G48" s="192"/>
      <c r="H48" s="192"/>
      <c r="I48" s="192"/>
      <c r="J48" s="192"/>
      <c r="K48" s="192"/>
      <c r="L48" s="192"/>
      <c r="M48" s="192"/>
      <c r="N48" s="192"/>
      <c r="O48" s="193"/>
      <c r="P48" s="200"/>
      <c r="Q48" s="195"/>
      <c r="R48" s="195"/>
      <c r="S48" s="195"/>
      <c r="T48" s="195"/>
      <c r="U48" s="195"/>
      <c r="V48" s="195"/>
      <c r="W48" s="195"/>
      <c r="X48" s="195"/>
      <c r="Y48" s="196"/>
      <c r="Z48" s="24"/>
      <c r="AA48" s="24"/>
    </row>
    <row r="49" spans="1:27" x14ac:dyDescent="0.2">
      <c r="A49" s="182" t="s">
        <v>34</v>
      </c>
      <c r="B49" s="183"/>
      <c r="C49" s="183"/>
      <c r="D49" s="183"/>
      <c r="E49" s="183"/>
      <c r="F49" s="191">
        <v>26</v>
      </c>
      <c r="G49" s="192"/>
      <c r="H49" s="192"/>
      <c r="I49" s="192"/>
      <c r="J49" s="192"/>
      <c r="K49" s="192"/>
      <c r="L49" s="192"/>
      <c r="M49" s="192"/>
      <c r="N49" s="192"/>
      <c r="O49" s="193"/>
      <c r="P49" s="191"/>
      <c r="Q49" s="192"/>
      <c r="R49" s="192"/>
      <c r="S49" s="192"/>
      <c r="T49" s="192"/>
      <c r="U49" s="192"/>
      <c r="V49" s="192"/>
      <c r="W49" s="192"/>
      <c r="X49" s="192"/>
      <c r="Y49" s="193"/>
      <c r="Z49" s="24"/>
      <c r="AA49" s="24"/>
    </row>
    <row r="50" spans="1:27" x14ac:dyDescent="0.2">
      <c r="A50" s="182" t="s">
        <v>33</v>
      </c>
      <c r="B50" s="183"/>
      <c r="C50" s="183"/>
      <c r="D50" s="183"/>
      <c r="E50" s="183"/>
      <c r="F50" s="159">
        <v>38</v>
      </c>
      <c r="G50" s="160"/>
      <c r="H50" s="160"/>
      <c r="I50" s="160"/>
      <c r="J50" s="160"/>
      <c r="K50" s="160"/>
      <c r="L50" s="160"/>
      <c r="M50" s="160"/>
      <c r="N50" s="160"/>
      <c r="O50" s="161"/>
      <c r="P50" s="170"/>
      <c r="Q50" s="170"/>
      <c r="R50" s="170"/>
      <c r="S50" s="170"/>
      <c r="T50" s="170"/>
      <c r="U50" s="170"/>
      <c r="V50" s="170"/>
      <c r="W50" s="170"/>
      <c r="X50" s="170"/>
      <c r="Y50" s="171"/>
      <c r="Z50" s="24"/>
      <c r="AA50" s="24"/>
    </row>
    <row r="51" spans="1:27" x14ac:dyDescent="0.2">
      <c r="A51" s="182" t="s">
        <v>65</v>
      </c>
      <c r="B51" s="183"/>
      <c r="C51" s="183"/>
      <c r="D51" s="183"/>
      <c r="E51" s="183"/>
      <c r="F51" s="159">
        <v>34.68</v>
      </c>
      <c r="G51" s="160"/>
      <c r="H51" s="160"/>
      <c r="I51" s="160"/>
      <c r="J51" s="160"/>
      <c r="K51" s="160"/>
      <c r="L51" s="160"/>
      <c r="M51" s="160"/>
      <c r="N51" s="160"/>
      <c r="O51" s="161"/>
      <c r="P51" s="170"/>
      <c r="Q51" s="170"/>
      <c r="R51" s="170"/>
      <c r="S51" s="170"/>
      <c r="T51" s="170"/>
      <c r="U51" s="170"/>
      <c r="V51" s="170"/>
      <c r="W51" s="170"/>
      <c r="X51" s="170"/>
      <c r="Y51" s="171"/>
      <c r="Z51" s="24"/>
      <c r="AA51" s="24"/>
    </row>
    <row r="52" spans="1:27" x14ac:dyDescent="0.2">
      <c r="A52" s="182" t="s">
        <v>19</v>
      </c>
      <c r="B52" s="183"/>
      <c r="C52" s="183"/>
      <c r="D52" s="183"/>
      <c r="E52" s="183"/>
      <c r="F52" s="191">
        <v>6</v>
      </c>
      <c r="G52" s="192"/>
      <c r="H52" s="192"/>
      <c r="I52" s="192"/>
      <c r="J52" s="192"/>
      <c r="K52" s="192"/>
      <c r="L52" s="192"/>
      <c r="M52" s="192"/>
      <c r="N52" s="192"/>
      <c r="O52" s="193"/>
      <c r="P52" s="200"/>
      <c r="Q52" s="195"/>
      <c r="R52" s="195"/>
      <c r="S52" s="195"/>
      <c r="T52" s="195"/>
      <c r="U52" s="195"/>
      <c r="V52" s="195"/>
      <c r="W52" s="195"/>
      <c r="X52" s="195"/>
      <c r="Y52" s="196"/>
      <c r="Z52" s="24"/>
      <c r="AA52" s="24"/>
    </row>
    <row r="53" spans="1:27" x14ac:dyDescent="0.2">
      <c r="A53" s="182" t="s">
        <v>20</v>
      </c>
      <c r="B53" s="183"/>
      <c r="C53" s="183"/>
      <c r="D53" s="183"/>
      <c r="E53" s="183"/>
      <c r="F53" s="191">
        <v>0.53</v>
      </c>
      <c r="G53" s="192"/>
      <c r="H53" s="192"/>
      <c r="I53" s="192"/>
      <c r="J53" s="192"/>
      <c r="K53" s="192"/>
      <c r="L53" s="192"/>
      <c r="M53" s="192"/>
      <c r="N53" s="192"/>
      <c r="O53" s="193"/>
      <c r="P53" s="200"/>
      <c r="Q53" s="195"/>
      <c r="R53" s="195"/>
      <c r="S53" s="195"/>
      <c r="T53" s="195"/>
      <c r="U53" s="195"/>
      <c r="V53" s="195"/>
      <c r="W53" s="195"/>
      <c r="X53" s="195"/>
      <c r="Y53" s="196"/>
      <c r="Z53" s="24"/>
      <c r="AA53" s="24"/>
    </row>
    <row r="54" spans="1:27" x14ac:dyDescent="0.2">
      <c r="A54" s="182" t="s">
        <v>21</v>
      </c>
      <c r="B54" s="183"/>
      <c r="C54" s="183"/>
      <c r="D54" s="183"/>
      <c r="E54" s="183"/>
      <c r="F54" s="159"/>
      <c r="G54" s="160"/>
      <c r="H54" s="160"/>
      <c r="I54" s="160"/>
      <c r="J54" s="160"/>
      <c r="K54" s="160"/>
      <c r="L54" s="160"/>
      <c r="M54" s="160"/>
      <c r="N54" s="160"/>
      <c r="O54" s="161"/>
      <c r="P54" s="169"/>
      <c r="Q54" s="170"/>
      <c r="R54" s="170"/>
      <c r="S54" s="170"/>
      <c r="T54" s="170"/>
      <c r="U54" s="170"/>
      <c r="V54" s="170"/>
      <c r="W54" s="170"/>
      <c r="X54" s="170"/>
      <c r="Y54" s="171"/>
      <c r="Z54" s="24"/>
      <c r="AA54" s="24"/>
    </row>
    <row r="55" spans="1:27" x14ac:dyDescent="0.2">
      <c r="A55" s="182" t="s">
        <v>46</v>
      </c>
      <c r="B55" s="183"/>
      <c r="C55" s="183"/>
      <c r="D55" s="183"/>
      <c r="E55" s="8" t="s">
        <v>47</v>
      </c>
      <c r="F55" s="31">
        <v>2708.5</v>
      </c>
      <c r="G55" s="32">
        <f>F55/4096*2.5</f>
        <v>1.65313720703125</v>
      </c>
      <c r="H55" s="32"/>
      <c r="I55" s="56"/>
      <c r="J55" s="32"/>
      <c r="K55" s="32"/>
      <c r="L55" s="32"/>
      <c r="M55" s="32"/>
      <c r="N55" s="32"/>
      <c r="O55" s="33"/>
      <c r="P55" s="34"/>
      <c r="Q55" s="32"/>
      <c r="R55" s="35"/>
      <c r="S55" s="25"/>
      <c r="T55" s="35"/>
      <c r="U55" s="35"/>
      <c r="V55" s="35"/>
      <c r="W55" s="35"/>
      <c r="X55" s="35"/>
      <c r="Y55" s="36"/>
      <c r="Z55" s="24"/>
      <c r="AA55" s="24"/>
    </row>
    <row r="56" spans="1:27" x14ac:dyDescent="0.2">
      <c r="A56" s="182" t="s">
        <v>49</v>
      </c>
      <c r="B56" s="183"/>
      <c r="C56" s="183"/>
      <c r="D56" s="183"/>
      <c r="E56" s="8" t="s">
        <v>50</v>
      </c>
      <c r="F56" s="31">
        <v>3526</v>
      </c>
      <c r="G56" s="32">
        <f t="shared" ref="G56:G72" si="11">F56/4096*2.5</f>
        <v>2.152099609375</v>
      </c>
      <c r="H56" s="32"/>
      <c r="I56" s="56"/>
      <c r="J56" s="32"/>
      <c r="K56" s="32"/>
      <c r="L56" s="32"/>
      <c r="M56" s="32"/>
      <c r="N56" s="32"/>
      <c r="O56" s="33"/>
      <c r="P56" s="34"/>
      <c r="Q56" s="32"/>
      <c r="R56" s="35"/>
      <c r="S56" s="25"/>
      <c r="T56" s="35"/>
      <c r="U56" s="35"/>
      <c r="V56" s="35"/>
      <c r="W56" s="35"/>
      <c r="X56" s="35"/>
      <c r="Y56" s="36"/>
      <c r="Z56" s="24"/>
      <c r="AA56" s="24"/>
    </row>
    <row r="57" spans="1:27" ht="15" customHeight="1" x14ac:dyDescent="0.2">
      <c r="A57" s="184" t="s">
        <v>84</v>
      </c>
      <c r="B57" s="185"/>
      <c r="C57" s="185"/>
      <c r="D57" s="186"/>
      <c r="E57" s="8" t="s">
        <v>74</v>
      </c>
      <c r="F57" s="31">
        <v>4094.5</v>
      </c>
      <c r="G57" s="32">
        <f t="shared" si="11"/>
        <v>2.49908447265625</v>
      </c>
      <c r="H57" s="32"/>
      <c r="I57" s="56"/>
      <c r="J57" s="32"/>
      <c r="K57" s="32"/>
      <c r="L57" s="32"/>
      <c r="M57" s="32"/>
      <c r="N57" s="32"/>
      <c r="O57" s="33"/>
      <c r="P57" s="34"/>
      <c r="Q57" s="32"/>
      <c r="R57" s="35"/>
      <c r="S57" s="25"/>
      <c r="T57" s="35"/>
      <c r="U57" s="35"/>
      <c r="V57" s="35"/>
      <c r="W57" s="35"/>
      <c r="X57" s="35"/>
      <c r="Y57" s="36"/>
      <c r="Z57" s="24"/>
      <c r="AA57" s="24"/>
    </row>
    <row r="58" spans="1:27" ht="15" customHeight="1" x14ac:dyDescent="0.2">
      <c r="A58" s="184" t="s">
        <v>85</v>
      </c>
      <c r="B58" s="185"/>
      <c r="C58" s="185"/>
      <c r="D58" s="186"/>
      <c r="E58" s="8" t="s">
        <v>75</v>
      </c>
      <c r="F58" s="31">
        <v>4094.5</v>
      </c>
      <c r="G58" s="32">
        <f t="shared" si="11"/>
        <v>2.49908447265625</v>
      </c>
      <c r="H58" s="32"/>
      <c r="I58" s="56"/>
      <c r="J58" s="32"/>
      <c r="K58" s="32"/>
      <c r="L58" s="32"/>
      <c r="M58" s="32"/>
      <c r="N58" s="32"/>
      <c r="O58" s="33"/>
      <c r="P58" s="34"/>
      <c r="Q58" s="32"/>
      <c r="R58" s="35"/>
      <c r="S58" s="25"/>
      <c r="T58" s="35"/>
      <c r="U58" s="35"/>
      <c r="V58" s="35"/>
      <c r="W58" s="35"/>
      <c r="X58" s="35"/>
      <c r="Y58" s="36"/>
      <c r="Z58" s="24"/>
      <c r="AA58" s="24"/>
    </row>
    <row r="59" spans="1:27" ht="15" customHeight="1" x14ac:dyDescent="0.2">
      <c r="A59" s="182" t="s">
        <v>86</v>
      </c>
      <c r="B59" s="183"/>
      <c r="C59" s="183"/>
      <c r="D59" s="187"/>
      <c r="E59" s="8" t="s">
        <v>76</v>
      </c>
      <c r="F59" s="31">
        <v>4093.5</v>
      </c>
      <c r="G59" s="32">
        <f t="shared" si="11"/>
        <v>2.49847412109375</v>
      </c>
      <c r="H59" s="32"/>
      <c r="I59" s="56"/>
      <c r="J59" s="32"/>
      <c r="K59" s="32"/>
      <c r="L59" s="32"/>
      <c r="M59" s="32"/>
      <c r="N59" s="32"/>
      <c r="O59" s="33"/>
      <c r="P59" s="34"/>
      <c r="Q59" s="32"/>
      <c r="R59" s="35"/>
      <c r="S59" s="25"/>
      <c r="T59" s="35"/>
      <c r="U59" s="35"/>
      <c r="V59" s="35"/>
      <c r="W59" s="35"/>
      <c r="X59" s="35"/>
      <c r="Y59" s="36"/>
      <c r="Z59" s="24"/>
      <c r="AA59" s="24"/>
    </row>
    <row r="60" spans="1:27" x14ac:dyDescent="0.2">
      <c r="A60" s="182" t="s">
        <v>51</v>
      </c>
      <c r="B60" s="183"/>
      <c r="C60" s="183"/>
      <c r="D60" s="183"/>
      <c r="E60" s="8" t="s">
        <v>55</v>
      </c>
      <c r="F60" s="31">
        <v>2683.5</v>
      </c>
      <c r="G60" s="32">
        <f t="shared" si="11"/>
        <v>1.63787841796875</v>
      </c>
      <c r="H60" s="32"/>
      <c r="I60" s="56"/>
      <c r="J60" s="32"/>
      <c r="K60" s="32"/>
      <c r="L60" s="32"/>
      <c r="M60" s="32"/>
      <c r="N60" s="32"/>
      <c r="O60" s="33"/>
      <c r="P60" s="34"/>
      <c r="Q60" s="32"/>
      <c r="R60" s="35"/>
      <c r="S60" s="25"/>
      <c r="T60" s="35"/>
      <c r="U60" s="35"/>
      <c r="V60" s="35"/>
      <c r="W60" s="35"/>
      <c r="X60" s="35"/>
      <c r="Y60" s="36"/>
      <c r="Z60" s="24"/>
      <c r="AA60" s="24"/>
    </row>
    <row r="61" spans="1:27" x14ac:dyDescent="0.2">
      <c r="A61" s="182" t="s">
        <v>52</v>
      </c>
      <c r="B61" s="183"/>
      <c r="C61" s="183"/>
      <c r="D61" s="183"/>
      <c r="E61" s="8" t="s">
        <v>56</v>
      </c>
      <c r="F61" s="31">
        <v>2064</v>
      </c>
      <c r="G61" s="32">
        <f t="shared" si="11"/>
        <v>1.259765625</v>
      </c>
      <c r="H61" s="32"/>
      <c r="I61" s="56"/>
      <c r="J61" s="32"/>
      <c r="K61" s="32"/>
      <c r="L61" s="32"/>
      <c r="M61" s="32"/>
      <c r="N61" s="32"/>
      <c r="O61" s="33"/>
      <c r="P61" s="34"/>
      <c r="Q61" s="32"/>
      <c r="R61" s="35"/>
      <c r="S61" s="25"/>
      <c r="T61" s="35"/>
      <c r="U61" s="35"/>
      <c r="V61" s="35"/>
      <c r="W61" s="35"/>
      <c r="X61" s="35"/>
      <c r="Y61" s="36"/>
      <c r="Z61" s="24"/>
      <c r="AA61" s="24"/>
    </row>
    <row r="62" spans="1:27" x14ac:dyDescent="0.2">
      <c r="A62" s="182" t="s">
        <v>53</v>
      </c>
      <c r="B62" s="183"/>
      <c r="C62" s="183"/>
      <c r="D62" s="183"/>
      <c r="E62" s="8" t="s">
        <v>57</v>
      </c>
      <c r="F62" s="31">
        <v>2688</v>
      </c>
      <c r="G62" s="32">
        <f t="shared" si="11"/>
        <v>1.640625</v>
      </c>
      <c r="H62" s="32"/>
      <c r="I62" s="56"/>
      <c r="J62" s="32"/>
      <c r="K62" s="32"/>
      <c r="L62" s="32"/>
      <c r="M62" s="32"/>
      <c r="N62" s="32"/>
      <c r="O62" s="33"/>
      <c r="P62" s="34"/>
      <c r="Q62" s="32"/>
      <c r="R62" s="35"/>
      <c r="S62" s="25"/>
      <c r="T62" s="35"/>
      <c r="U62" s="35"/>
      <c r="V62" s="35"/>
      <c r="W62" s="35"/>
      <c r="X62" s="35"/>
      <c r="Y62" s="36"/>
      <c r="Z62" s="24"/>
      <c r="AA62" s="24"/>
    </row>
    <row r="63" spans="1:27" x14ac:dyDescent="0.2">
      <c r="A63" s="182" t="s">
        <v>54</v>
      </c>
      <c r="B63" s="183"/>
      <c r="C63" s="183"/>
      <c r="D63" s="183"/>
      <c r="E63" s="8" t="s">
        <v>58</v>
      </c>
      <c r="F63" s="31">
        <v>2057.5</v>
      </c>
      <c r="G63" s="32">
        <f t="shared" si="11"/>
        <v>1.25579833984375</v>
      </c>
      <c r="H63" s="32"/>
      <c r="I63" s="56"/>
      <c r="J63" s="32"/>
      <c r="K63" s="32"/>
      <c r="L63" s="32"/>
      <c r="M63" s="32"/>
      <c r="N63" s="32"/>
      <c r="O63" s="33"/>
      <c r="P63" s="34"/>
      <c r="Q63" s="32"/>
      <c r="R63" s="35"/>
      <c r="S63" s="25"/>
      <c r="T63" s="35"/>
      <c r="U63" s="35"/>
      <c r="V63" s="35"/>
      <c r="W63" s="35"/>
      <c r="X63" s="35"/>
      <c r="Y63" s="36"/>
      <c r="Z63" s="24"/>
      <c r="AA63" s="24"/>
    </row>
    <row r="64" spans="1:27" ht="15" customHeight="1" x14ac:dyDescent="0.2">
      <c r="A64" s="188" t="s">
        <v>45</v>
      </c>
      <c r="B64" s="189"/>
      <c r="C64" s="189"/>
      <c r="D64" s="190"/>
      <c r="E64" s="8" t="s">
        <v>48</v>
      </c>
      <c r="F64" s="51">
        <v>2781.5</v>
      </c>
      <c r="G64" s="35">
        <f t="shared" si="11"/>
        <v>1.69769287109375</v>
      </c>
      <c r="H64" s="56"/>
      <c r="I64" s="56"/>
      <c r="J64" s="32"/>
      <c r="K64" s="32"/>
      <c r="L64" s="32"/>
      <c r="M64" s="32"/>
      <c r="N64" s="32"/>
      <c r="O64" s="33"/>
      <c r="P64" s="34"/>
      <c r="Q64" s="35"/>
      <c r="R64" s="35"/>
      <c r="S64" s="25"/>
      <c r="T64" s="35"/>
      <c r="U64" s="35"/>
      <c r="V64" s="35"/>
      <c r="W64" s="35"/>
      <c r="X64" s="35"/>
      <c r="Y64" s="36"/>
      <c r="Z64" s="24"/>
      <c r="AA64" s="24"/>
    </row>
    <row r="65" spans="1:27" ht="15" customHeight="1" x14ac:dyDescent="0.2">
      <c r="A65" s="182" t="s">
        <v>87</v>
      </c>
      <c r="B65" s="183"/>
      <c r="C65" s="183"/>
      <c r="D65" s="187"/>
      <c r="E65" s="8" t="s">
        <v>77</v>
      </c>
      <c r="F65" s="51">
        <v>4094</v>
      </c>
      <c r="G65" s="35">
        <f t="shared" si="11"/>
        <v>2.498779296875</v>
      </c>
      <c r="H65" s="56"/>
      <c r="I65" s="56"/>
      <c r="J65" s="32"/>
      <c r="K65" s="32"/>
      <c r="L65" s="32"/>
      <c r="M65" s="32"/>
      <c r="N65" s="32"/>
      <c r="O65" s="33"/>
      <c r="P65" s="34"/>
      <c r="Q65" s="35"/>
      <c r="R65" s="35"/>
      <c r="S65" s="25"/>
      <c r="T65" s="35"/>
      <c r="U65" s="35"/>
      <c r="V65" s="35"/>
      <c r="W65" s="35"/>
      <c r="X65" s="35"/>
      <c r="Y65" s="36"/>
      <c r="Z65" s="24"/>
      <c r="AA65" s="24"/>
    </row>
    <row r="66" spans="1:27" ht="15" customHeight="1" x14ac:dyDescent="0.2">
      <c r="A66" s="182" t="s">
        <v>61</v>
      </c>
      <c r="B66" s="183"/>
      <c r="C66" s="183"/>
      <c r="D66" s="187"/>
      <c r="E66" s="8" t="s">
        <v>78</v>
      </c>
      <c r="F66" s="51">
        <v>981</v>
      </c>
      <c r="G66" s="35">
        <f t="shared" si="11"/>
        <v>0.5987548828125</v>
      </c>
      <c r="H66" s="56"/>
      <c r="I66" s="56"/>
      <c r="J66" s="32"/>
      <c r="K66" s="32"/>
      <c r="L66" s="32"/>
      <c r="M66" s="32"/>
      <c r="N66" s="32"/>
      <c r="O66" s="33"/>
      <c r="P66" s="34"/>
      <c r="Q66" s="35"/>
      <c r="R66" s="35"/>
      <c r="S66" s="25"/>
      <c r="T66" s="35"/>
      <c r="U66" s="35"/>
      <c r="V66" s="35"/>
      <c r="W66" s="35"/>
      <c r="X66" s="35"/>
      <c r="Y66" s="36"/>
      <c r="Z66" s="24"/>
      <c r="AA66" s="24"/>
    </row>
    <row r="67" spans="1:27" ht="15" customHeight="1" x14ac:dyDescent="0.2">
      <c r="A67" s="182" t="s">
        <v>88</v>
      </c>
      <c r="B67" s="183"/>
      <c r="C67" s="183"/>
      <c r="D67" s="187"/>
      <c r="E67" s="8" t="s">
        <v>79</v>
      </c>
      <c r="F67" s="51">
        <v>0</v>
      </c>
      <c r="G67" s="35">
        <f t="shared" si="11"/>
        <v>0</v>
      </c>
      <c r="H67" s="56"/>
      <c r="I67" s="56"/>
      <c r="J67" s="32"/>
      <c r="K67" s="32"/>
      <c r="L67" s="32"/>
      <c r="M67" s="32"/>
      <c r="N67" s="32"/>
      <c r="O67" s="33"/>
      <c r="P67" s="34"/>
      <c r="Q67" s="35"/>
      <c r="R67" s="35"/>
      <c r="S67" s="25"/>
      <c r="T67" s="35"/>
      <c r="U67" s="35"/>
      <c r="V67" s="35"/>
      <c r="W67" s="35"/>
      <c r="X67" s="35"/>
      <c r="Y67" s="36"/>
      <c r="Z67" s="24"/>
      <c r="AA67" s="24"/>
    </row>
    <row r="68" spans="1:27" ht="15" customHeight="1" x14ac:dyDescent="0.2">
      <c r="A68" s="182" t="s">
        <v>59</v>
      </c>
      <c r="B68" s="183"/>
      <c r="C68" s="183"/>
      <c r="D68" s="187"/>
      <c r="E68" s="8" t="s">
        <v>62</v>
      </c>
      <c r="F68" s="51">
        <v>2019.5</v>
      </c>
      <c r="G68" s="35">
        <f t="shared" si="11"/>
        <v>1.23260498046875</v>
      </c>
      <c r="H68" s="56"/>
      <c r="I68" s="56"/>
      <c r="J68" s="32"/>
      <c r="K68" s="32"/>
      <c r="L68" s="32"/>
      <c r="M68" s="32"/>
      <c r="N68" s="32"/>
      <c r="O68" s="33"/>
      <c r="P68" s="34"/>
      <c r="Q68" s="35"/>
      <c r="R68" s="35"/>
      <c r="S68" s="25"/>
      <c r="T68" s="35"/>
      <c r="U68" s="35"/>
      <c r="V68" s="35"/>
      <c r="W68" s="35"/>
      <c r="X68" s="35"/>
      <c r="Y68" s="36"/>
      <c r="Z68" s="24"/>
      <c r="AA68" s="24"/>
    </row>
    <row r="69" spans="1:27" ht="15" customHeight="1" x14ac:dyDescent="0.2">
      <c r="A69" s="182" t="s">
        <v>89</v>
      </c>
      <c r="B69" s="183"/>
      <c r="C69" s="183"/>
      <c r="D69" s="187"/>
      <c r="E69" s="8" t="s">
        <v>80</v>
      </c>
      <c r="F69" s="51">
        <v>0</v>
      </c>
      <c r="G69" s="35">
        <f t="shared" si="11"/>
        <v>0</v>
      </c>
      <c r="H69" s="56"/>
      <c r="I69" s="56"/>
      <c r="J69" s="32"/>
      <c r="K69" s="32"/>
      <c r="L69" s="32"/>
      <c r="M69" s="32"/>
      <c r="N69" s="32"/>
      <c r="O69" s="33"/>
      <c r="P69" s="34"/>
      <c r="Q69" s="35"/>
      <c r="R69" s="35"/>
      <c r="S69" s="25"/>
      <c r="T69" s="35"/>
      <c r="U69" s="35"/>
      <c r="V69" s="35"/>
      <c r="W69" s="35"/>
      <c r="X69" s="35"/>
      <c r="Y69" s="36"/>
      <c r="Z69" s="24"/>
      <c r="AA69" s="24"/>
    </row>
    <row r="70" spans="1:27" ht="15" customHeight="1" x14ac:dyDescent="0.2">
      <c r="A70" s="182" t="s">
        <v>90</v>
      </c>
      <c r="B70" s="183"/>
      <c r="C70" s="183"/>
      <c r="D70" s="187"/>
      <c r="E70" s="8" t="s">
        <v>81</v>
      </c>
      <c r="F70" s="51">
        <v>1</v>
      </c>
      <c r="G70" s="35">
        <f t="shared" si="11"/>
        <v>6.103515625E-4</v>
      </c>
      <c r="H70" s="56"/>
      <c r="I70" s="57"/>
      <c r="J70" s="58"/>
      <c r="K70" s="58"/>
      <c r="L70" s="58"/>
      <c r="M70" s="58"/>
      <c r="N70" s="58"/>
      <c r="O70" s="59"/>
      <c r="P70" s="34"/>
      <c r="Q70" s="35"/>
      <c r="R70" s="35"/>
      <c r="S70" s="25"/>
      <c r="T70" s="35"/>
      <c r="U70" s="35"/>
      <c r="V70" s="35"/>
      <c r="W70" s="35"/>
      <c r="X70" s="35"/>
      <c r="Y70" s="36"/>
      <c r="Z70" s="24"/>
      <c r="AA70" s="24"/>
    </row>
    <row r="71" spans="1:27" ht="15" customHeight="1" x14ac:dyDescent="0.2">
      <c r="A71" s="182" t="s">
        <v>60</v>
      </c>
      <c r="B71" s="183"/>
      <c r="C71" s="183"/>
      <c r="D71" s="187"/>
      <c r="E71" s="8" t="s">
        <v>63</v>
      </c>
      <c r="F71" s="51">
        <v>2350</v>
      </c>
      <c r="G71" s="35">
        <f t="shared" si="11"/>
        <v>1.434326171875</v>
      </c>
      <c r="H71" s="60"/>
      <c r="I71" s="32"/>
      <c r="J71" s="32"/>
      <c r="K71" s="32"/>
      <c r="L71" s="32"/>
      <c r="M71" s="32"/>
      <c r="N71" s="32"/>
      <c r="O71" s="33"/>
      <c r="P71" s="34"/>
      <c r="Q71" s="35"/>
      <c r="R71" s="35"/>
      <c r="S71" s="25"/>
      <c r="T71" s="35"/>
      <c r="U71" s="35"/>
      <c r="V71" s="35"/>
      <c r="W71" s="35"/>
      <c r="X71" s="35"/>
      <c r="Y71" s="36"/>
      <c r="Z71" s="24"/>
      <c r="AA71" s="24"/>
    </row>
    <row r="72" spans="1:27" ht="15" customHeight="1" thickBot="1" x14ac:dyDescent="0.25">
      <c r="A72" s="179" t="s">
        <v>91</v>
      </c>
      <c r="B72" s="180"/>
      <c r="C72" s="180"/>
      <c r="D72" s="181"/>
      <c r="E72" s="9" t="s">
        <v>64</v>
      </c>
      <c r="F72" s="61">
        <v>1.5</v>
      </c>
      <c r="G72" s="23">
        <f t="shared" si="11"/>
        <v>9.1552734375E-4</v>
      </c>
      <c r="H72" s="62"/>
      <c r="I72" s="63"/>
      <c r="J72" s="63"/>
      <c r="K72" s="63"/>
      <c r="L72" s="63"/>
      <c r="M72" s="63"/>
      <c r="N72" s="63"/>
      <c r="O72" s="64"/>
      <c r="P72" s="65"/>
      <c r="Q72" s="23"/>
      <c r="R72" s="23"/>
      <c r="S72" s="26"/>
      <c r="T72" s="23"/>
      <c r="U72" s="26"/>
      <c r="V72" s="26"/>
      <c r="W72" s="26"/>
      <c r="X72" s="26"/>
      <c r="Y72" s="30"/>
      <c r="Z72" s="24"/>
      <c r="AA72" s="24"/>
    </row>
    <row r="73" spans="1:27" x14ac:dyDescent="0.2">
      <c r="F73" s="4"/>
      <c r="G73" s="4"/>
      <c r="H73" s="4"/>
      <c r="I73" s="4"/>
      <c r="J73" s="4"/>
      <c r="K73" s="4"/>
      <c r="L73" s="4"/>
      <c r="M73" s="4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4"/>
      <c r="AA73" s="24"/>
    </row>
    <row r="74" spans="1:27" x14ac:dyDescent="0.2">
      <c r="D74" s="6"/>
      <c r="F74" s="4"/>
      <c r="G74" s="4"/>
      <c r="H74" s="4"/>
      <c r="I74" s="4"/>
      <c r="J74" s="4"/>
      <c r="K74" s="4"/>
      <c r="L74" s="4"/>
      <c r="M74" s="4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4"/>
      <c r="AA74" s="24"/>
    </row>
    <row r="75" spans="1:27" x14ac:dyDescent="0.2">
      <c r="F75" s="4"/>
      <c r="G75" s="4"/>
      <c r="H75" s="4"/>
      <c r="I75" s="4"/>
      <c r="J75" s="4"/>
      <c r="K75" s="4"/>
      <c r="L75" s="4"/>
      <c r="M75" s="4"/>
    </row>
  </sheetData>
  <mergeCells count="123">
    <mergeCell ref="P54:Y54"/>
    <mergeCell ref="P17:Y17"/>
    <mergeCell ref="P18:Y18"/>
    <mergeCell ref="P19:Y19"/>
    <mergeCell ref="P20:Y20"/>
    <mergeCell ref="P21:Y21"/>
    <mergeCell ref="P22:Y22"/>
    <mergeCell ref="P23:Y23"/>
    <mergeCell ref="P29:Y29"/>
    <mergeCell ref="P35:Y35"/>
    <mergeCell ref="P41:Y41"/>
    <mergeCell ref="P47:Y47"/>
    <mergeCell ref="P48:Y48"/>
    <mergeCell ref="P49:Y49"/>
    <mergeCell ref="P52:Y52"/>
    <mergeCell ref="P53:Y53"/>
    <mergeCell ref="P51:Y51"/>
    <mergeCell ref="A52:E52"/>
    <mergeCell ref="F52:O52"/>
    <mergeCell ref="A53:E53"/>
    <mergeCell ref="F53:O53"/>
    <mergeCell ref="A47:E47"/>
    <mergeCell ref="F47:O47"/>
    <mergeCell ref="A48:E48"/>
    <mergeCell ref="F48:O48"/>
    <mergeCell ref="A49:E49"/>
    <mergeCell ref="F49:O49"/>
    <mergeCell ref="D39:D40"/>
    <mergeCell ref="P2:Y2"/>
    <mergeCell ref="P3:Y3"/>
    <mergeCell ref="P4:Y4"/>
    <mergeCell ref="A50:E50"/>
    <mergeCell ref="A51:E51"/>
    <mergeCell ref="A41:A44"/>
    <mergeCell ref="B41:B44"/>
    <mergeCell ref="C41:C44"/>
    <mergeCell ref="D41:D44"/>
    <mergeCell ref="F41:O41"/>
    <mergeCell ref="A45:A46"/>
    <mergeCell ref="B45:B46"/>
    <mergeCell ref="C45:C46"/>
    <mergeCell ref="D45:D46"/>
    <mergeCell ref="A33:A34"/>
    <mergeCell ref="B33:B34"/>
    <mergeCell ref="C33:C34"/>
    <mergeCell ref="D33:D34"/>
    <mergeCell ref="A35:A38"/>
    <mergeCell ref="B35:B38"/>
    <mergeCell ref="F50:O50"/>
    <mergeCell ref="F51:O51"/>
    <mergeCell ref="P50:Y50"/>
    <mergeCell ref="A69:D69"/>
    <mergeCell ref="A70:D70"/>
    <mergeCell ref="A71:D71"/>
    <mergeCell ref="D17:D19"/>
    <mergeCell ref="F17:O17"/>
    <mergeCell ref="F18:O18"/>
    <mergeCell ref="F19:O19"/>
    <mergeCell ref="A20:A22"/>
    <mergeCell ref="B20:B22"/>
    <mergeCell ref="C20:C22"/>
    <mergeCell ref="D20:D22"/>
    <mergeCell ref="F20:O20"/>
    <mergeCell ref="F21:O21"/>
    <mergeCell ref="F22:O22"/>
    <mergeCell ref="A23:A26"/>
    <mergeCell ref="B23:B26"/>
    <mergeCell ref="C23:C26"/>
    <mergeCell ref="D23:D26"/>
    <mergeCell ref="F23:O23"/>
    <mergeCell ref="C35:C38"/>
    <mergeCell ref="D35:D38"/>
    <mergeCell ref="F35:O35"/>
    <mergeCell ref="A27:A28"/>
    <mergeCell ref="B27:B28"/>
    <mergeCell ref="P5:Y5"/>
    <mergeCell ref="P11:Y11"/>
    <mergeCell ref="A1:O1"/>
    <mergeCell ref="A2:E2"/>
    <mergeCell ref="F2:O2"/>
    <mergeCell ref="F3:O3"/>
    <mergeCell ref="F4:O4"/>
    <mergeCell ref="A3:E3"/>
    <mergeCell ref="A72:D72"/>
    <mergeCell ref="A63:D63"/>
    <mergeCell ref="A54:E54"/>
    <mergeCell ref="A55:D55"/>
    <mergeCell ref="A56:D56"/>
    <mergeCell ref="A60:D60"/>
    <mergeCell ref="A61:D61"/>
    <mergeCell ref="A62:D62"/>
    <mergeCell ref="A57:D57"/>
    <mergeCell ref="A58:D58"/>
    <mergeCell ref="A59:D59"/>
    <mergeCell ref="A64:D64"/>
    <mergeCell ref="A65:D65"/>
    <mergeCell ref="A66:D66"/>
    <mergeCell ref="A67:D67"/>
    <mergeCell ref="A68:D68"/>
    <mergeCell ref="F54:O54"/>
    <mergeCell ref="C5:C10"/>
    <mergeCell ref="D5:D10"/>
    <mergeCell ref="F5:O5"/>
    <mergeCell ref="A11:A16"/>
    <mergeCell ref="B11:B16"/>
    <mergeCell ref="C11:C16"/>
    <mergeCell ref="D11:D16"/>
    <mergeCell ref="F11:O11"/>
    <mergeCell ref="A17:A19"/>
    <mergeCell ref="B17:B19"/>
    <mergeCell ref="C17:C19"/>
    <mergeCell ref="A5:A10"/>
    <mergeCell ref="B5:B10"/>
    <mergeCell ref="C27:C28"/>
    <mergeCell ref="D27:D28"/>
    <mergeCell ref="A29:A32"/>
    <mergeCell ref="B29:B32"/>
    <mergeCell ref="C29:C32"/>
    <mergeCell ref="D29:D32"/>
    <mergeCell ref="F29:O29"/>
    <mergeCell ref="A39:A40"/>
    <mergeCell ref="B39:B40"/>
    <mergeCell ref="C39:C4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10</vt:i4>
      </vt:variant>
    </vt:vector>
  </HeadingPairs>
  <TitlesOfParts>
    <vt:vector size="13" baseType="lpstr">
      <vt:lpstr>Измерения</vt:lpstr>
      <vt:lpstr>ФП</vt:lpstr>
      <vt:lpstr>Итоговая таблица</vt:lpstr>
      <vt:lpstr>Измерения!ФПУ</vt:lpstr>
      <vt:lpstr>ФП!ФПУ</vt:lpstr>
      <vt:lpstr>Измерения!ФПУ_Значения_до_заливки</vt:lpstr>
      <vt:lpstr>Измерения!ФПУ_Значения_перечень</vt:lpstr>
      <vt:lpstr>Измерения!ФПУ_Значения_после_заливки</vt:lpstr>
      <vt:lpstr>Измерения!ФПУ_Обозначение</vt:lpstr>
      <vt:lpstr>ФП!ФПУ_Обозначение</vt:lpstr>
      <vt:lpstr>Измерения!ФПУ_Параметры_до_заливки</vt:lpstr>
      <vt:lpstr>Измерения!ФПУ_Параметры_после_заливки</vt:lpstr>
      <vt:lpstr>Измерения!ФПУ_Перечень_и_коэф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vlasov</dc:creator>
  <cp:lastModifiedBy>Годовова Анастасия Сергеевна</cp:lastModifiedBy>
  <cp:lastPrinted>2020-07-13T12:38:02Z</cp:lastPrinted>
  <dcterms:created xsi:type="dcterms:W3CDTF">2020-07-13T11:46:49Z</dcterms:created>
  <dcterms:modified xsi:type="dcterms:W3CDTF">2021-06-30T14:41:32Z</dcterms:modified>
</cp:coreProperties>
</file>