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2" l="1"/>
  <c r="D13" i="2"/>
  <c r="J28" i="1" l="1"/>
  <c r="I28" i="1"/>
  <c r="H28" i="1"/>
  <c r="G28" i="1"/>
  <c r="D28" i="1"/>
  <c r="G20" i="1"/>
  <c r="H20" i="1" s="1"/>
  <c r="I20" i="1" s="1"/>
  <c r="J20" i="1" s="1"/>
  <c r="G22" i="1"/>
  <c r="H22" i="1" s="1"/>
  <c r="I22" i="1" s="1"/>
  <c r="J22" i="1" s="1"/>
  <c r="G18" i="1"/>
  <c r="H18" i="1" s="1"/>
  <c r="I18" i="1" s="1"/>
  <c r="J18" i="1" s="1"/>
  <c r="E28" i="1"/>
  <c r="F28" i="1" s="1"/>
  <c r="F27" i="1"/>
  <c r="G27" i="1" s="1"/>
  <c r="H27" i="1" s="1"/>
  <c r="I27" i="1" s="1"/>
  <c r="J27" i="1" s="1"/>
  <c r="F26" i="1"/>
  <c r="G26" i="1" s="1"/>
  <c r="H26" i="1" s="1"/>
  <c r="I26" i="1" s="1"/>
  <c r="J26" i="1" s="1"/>
  <c r="F18" i="1"/>
  <c r="F19" i="1"/>
  <c r="G19" i="1" s="1"/>
  <c r="H19" i="1" s="1"/>
  <c r="I19" i="1" s="1"/>
  <c r="J19" i="1" s="1"/>
  <c r="F20" i="1"/>
  <c r="F21" i="1"/>
  <c r="G21" i="1" s="1"/>
  <c r="H21" i="1" s="1"/>
  <c r="I21" i="1" s="1"/>
  <c r="J21" i="1" s="1"/>
  <c r="F22" i="1"/>
  <c r="F23" i="1"/>
  <c r="G23" i="1" s="1"/>
  <c r="H23" i="1" s="1"/>
  <c r="I23" i="1" s="1"/>
  <c r="J23" i="1" s="1"/>
  <c r="F17" i="1"/>
  <c r="F11" i="1"/>
  <c r="F12" i="1" s="1"/>
  <c r="F7" i="1"/>
  <c r="G7" i="1" l="1"/>
  <c r="F8" i="1"/>
  <c r="F9" i="1" s="1"/>
  <c r="F14" i="1" s="1"/>
  <c r="F25" i="1" s="1"/>
  <c r="F30" i="1" s="1"/>
  <c r="F31" i="1" s="1"/>
  <c r="F24" i="1"/>
  <c r="G11" i="1"/>
  <c r="G17" i="1"/>
  <c r="F13" i="1"/>
  <c r="H11" i="1" l="1"/>
  <c r="G12" i="1"/>
  <c r="G13" i="1" s="1"/>
  <c r="H17" i="1"/>
  <c r="G24" i="1"/>
  <c r="D9" i="2"/>
  <c r="D14" i="2" s="1"/>
  <c r="D16" i="2" s="1"/>
  <c r="H7" i="1"/>
  <c r="G8" i="1"/>
  <c r="G9" i="1"/>
  <c r="G14" i="1" l="1"/>
  <c r="G25" i="1" s="1"/>
  <c r="G30" i="1" s="1"/>
  <c r="G31" i="1" s="1"/>
  <c r="E9" i="2"/>
  <c r="E14" i="2" s="1"/>
  <c r="E16" i="2" s="1"/>
  <c r="H8" i="1"/>
  <c r="I7" i="1"/>
  <c r="H9" i="1"/>
  <c r="H14" i="1" s="1"/>
  <c r="H12" i="1"/>
  <c r="H13" i="1" s="1"/>
  <c r="I11" i="1"/>
  <c r="I17" i="1"/>
  <c r="J17" i="1" s="1"/>
  <c r="H24" i="1"/>
  <c r="I24" i="1" s="1"/>
  <c r="J24" i="1" s="1"/>
  <c r="I12" i="1" l="1"/>
  <c r="J11" i="1"/>
  <c r="J12" i="1" s="1"/>
  <c r="J13" i="1" s="1"/>
  <c r="I13" i="1"/>
  <c r="H30" i="1"/>
  <c r="H31" i="1" s="1"/>
  <c r="H25" i="1"/>
  <c r="I9" i="1"/>
  <c r="I14" i="1" s="1"/>
  <c r="I25" i="1" s="1"/>
  <c r="I30" i="1" s="1"/>
  <c r="I31" i="1" s="1"/>
  <c r="I8" i="1"/>
  <c r="J7" i="1"/>
  <c r="J9" i="1" l="1"/>
  <c r="J14" i="1" s="1"/>
  <c r="J25" i="1" s="1"/>
  <c r="J30" i="1" s="1"/>
  <c r="J31" i="1" s="1"/>
  <c r="J8" i="1"/>
</calcChain>
</file>

<file path=xl/sharedStrings.xml><?xml version="1.0" encoding="utf-8"?>
<sst xmlns="http://schemas.openxmlformats.org/spreadsheetml/2006/main" count="60" uniqueCount="42">
  <si>
    <t>Jul-Dec/2015</t>
  </si>
  <si>
    <t>12 Months</t>
  </si>
  <si>
    <t>6 Months</t>
  </si>
  <si>
    <t>Sale Plastic Rolling</t>
  </si>
  <si>
    <t>Cost of Goods Sold</t>
  </si>
  <si>
    <t>Gross Profit (Plastic Rolling) (A)</t>
  </si>
  <si>
    <t>Sale Plastic Basket</t>
  </si>
  <si>
    <t>-</t>
  </si>
  <si>
    <t>Gross Profit (Plastic Basket) (B)</t>
  </si>
  <si>
    <t>Total profit (A+B)</t>
  </si>
  <si>
    <t>Operating Expenses</t>
  </si>
  <si>
    <t>Staff Salary</t>
  </si>
  <si>
    <t>Transportation</t>
  </si>
  <si>
    <t>Utilities</t>
  </si>
  <si>
    <t>Foods</t>
  </si>
  <si>
    <t>Travelling</t>
  </si>
  <si>
    <t>Phones</t>
  </si>
  <si>
    <t>Others</t>
  </si>
  <si>
    <t>Total Expenses</t>
  </si>
  <si>
    <t>Net profit</t>
  </si>
  <si>
    <t>Net Salary-Kung Chung Heng</t>
  </si>
  <si>
    <t>Net Salary-Bo Srey Pov</t>
  </si>
  <si>
    <t>Total Income</t>
  </si>
  <si>
    <t>Average</t>
  </si>
  <si>
    <t>Income statement</t>
  </si>
  <si>
    <t>Income Projection</t>
  </si>
  <si>
    <t>Description</t>
  </si>
  <si>
    <t>Items</t>
  </si>
  <si>
    <t>Historical</t>
  </si>
  <si>
    <t>Projected</t>
  </si>
  <si>
    <t>Remarks</t>
  </si>
  <si>
    <t>(Monthly)</t>
  </si>
  <si>
    <t>Z) Monthly sales (USD)</t>
  </si>
  <si>
    <t>A)        Debtor turnover (days)</t>
  </si>
  <si>
    <t>B)        Stockholding turnover (days)</t>
  </si>
  <si>
    <t>C)       Creditor turnover (days)</t>
  </si>
  <si>
    <t>D)       Asset Conversion Cycle = (A + B) – C/30</t>
  </si>
  <si>
    <t>E)        Monthly WC need = (D x Z)</t>
  </si>
  <si>
    <t>Existing + proposed WC lines</t>
  </si>
  <si>
    <t>(Shortfall)/Excess in WC lines</t>
  </si>
  <si>
    <t>Property Rental (Leased to KFC)</t>
  </si>
  <si>
    <t>Property Rental (Leased to Amazon Café)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</si>
</sst>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9"/>
      <color rgb="FF000000"/>
      <name val="Arial"/>
      <family val="2"/>
    </font>
    <font>
      <sz val="9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" fontId="4" fillId="0" borderId="1" xfId="0" applyNumberFormat="1" applyFont="1" applyBorder="1" applyAlignment="1">
      <alignment horizontal="right" vertical="center"/>
    </xf>
    <xf numFmtId="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4" fontId="7" fillId="2" borderId="1" xfId="0" applyNumberFormat="1" applyFont="1" applyFill="1" applyBorder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4" fontId="5" fillId="0" borderId="1" xfId="0" applyNumberFormat="1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3" fontId="8" fillId="0" borderId="1" xfId="1" applyFont="1" applyBorder="1" applyAlignment="1">
      <alignment vertical="center" wrapText="1"/>
    </xf>
    <xf numFmtId="43" fontId="9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1"/>
  <sheetViews>
    <sheetView tabSelected="1" topLeftCell="B7" zoomScaleNormal="100" workbookViewId="0">
      <selection activeCell="H29" sqref="H29"/>
    </sheetView>
  </sheetViews>
  <sheetFormatPr defaultRowHeight="15" x14ac:dyDescent="0.25"/>
  <cols>
    <col min="2" max="2" width="34.5703125" customWidth="1"/>
    <col min="3" max="3" width="20.85546875" hidden="1" customWidth="1"/>
    <col min="4" max="4" width="20.85546875" customWidth="1"/>
    <col min="5" max="5" width="19.42578125" style="1" hidden="1" customWidth="1"/>
    <col min="6" max="10" width="19.42578125" customWidth="1"/>
  </cols>
  <sheetData>
    <row r="4" spans="2:10" ht="18" customHeight="1" x14ac:dyDescent="0.25">
      <c r="B4" s="25" t="s">
        <v>26</v>
      </c>
      <c r="C4" s="2"/>
      <c r="D4" s="23" t="s">
        <v>24</v>
      </c>
      <c r="E4" s="23"/>
      <c r="F4" s="23"/>
      <c r="G4" s="23"/>
      <c r="H4" s="24" t="s">
        <v>25</v>
      </c>
      <c r="I4" s="24"/>
      <c r="J4" s="24"/>
    </row>
    <row r="5" spans="2:10" ht="18" customHeight="1" x14ac:dyDescent="0.25">
      <c r="B5" s="25"/>
      <c r="C5" s="3">
        <v>2013</v>
      </c>
      <c r="D5" s="3">
        <v>2014</v>
      </c>
      <c r="E5" s="4" t="s">
        <v>0</v>
      </c>
      <c r="F5" s="3">
        <v>2015</v>
      </c>
      <c r="G5" s="3">
        <v>2016</v>
      </c>
      <c r="H5" s="3">
        <v>2017</v>
      </c>
      <c r="I5" s="3">
        <v>2018</v>
      </c>
      <c r="J5" s="3">
        <v>2019</v>
      </c>
    </row>
    <row r="6" spans="2:10" ht="18" customHeight="1" x14ac:dyDescent="0.25">
      <c r="B6" s="25"/>
      <c r="C6" s="3" t="s">
        <v>1</v>
      </c>
      <c r="D6" s="3" t="s">
        <v>1</v>
      </c>
      <c r="E6" s="4" t="s">
        <v>2</v>
      </c>
      <c r="F6" s="3" t="s">
        <v>1</v>
      </c>
      <c r="G6" s="3" t="s">
        <v>1</v>
      </c>
      <c r="H6" s="3" t="s">
        <v>1</v>
      </c>
      <c r="I6" s="3" t="s">
        <v>1</v>
      </c>
      <c r="J6" s="3" t="s">
        <v>1</v>
      </c>
    </row>
    <row r="7" spans="2:10" ht="18" customHeight="1" x14ac:dyDescent="0.25">
      <c r="B7" s="5" t="s">
        <v>3</v>
      </c>
      <c r="C7" s="6">
        <v>1617984</v>
      </c>
      <c r="D7" s="6">
        <v>1893041.28</v>
      </c>
      <c r="E7" s="7">
        <v>1107429.1499999999</v>
      </c>
      <c r="F7" s="6">
        <f>E7/6*12*1.002</f>
        <v>2219288.0165999997</v>
      </c>
      <c r="G7" s="6">
        <f>F7*1.17</f>
        <v>2596566.9794219998</v>
      </c>
      <c r="H7" s="6">
        <f>G7*1.2</f>
        <v>3115880.3753063995</v>
      </c>
      <c r="I7" s="6">
        <f>H7*1.17</f>
        <v>3645580.0391084873</v>
      </c>
      <c r="J7" s="6">
        <f>I7*1.17</f>
        <v>4265328.6457569301</v>
      </c>
    </row>
    <row r="8" spans="2:10" ht="18" customHeight="1" x14ac:dyDescent="0.25">
      <c r="B8" s="5" t="s">
        <v>4</v>
      </c>
      <c r="C8" s="6">
        <v>1375286.4</v>
      </c>
      <c r="D8" s="6">
        <v>1609085.09</v>
      </c>
      <c r="E8" s="7">
        <v>941314.78</v>
      </c>
      <c r="F8" s="6">
        <f>F7*85%</f>
        <v>1886394.8141099997</v>
      </c>
      <c r="G8" s="6">
        <f>G7*85%</f>
        <v>2207081.9325086996</v>
      </c>
      <c r="H8" s="6">
        <f>H7*85%</f>
        <v>2648498.3190104393</v>
      </c>
      <c r="I8" s="6">
        <f t="shared" ref="I8:J8" si="0">I7*85%</f>
        <v>3098743.033242214</v>
      </c>
      <c r="J8" s="6">
        <f t="shared" si="0"/>
        <v>3625529.3488933905</v>
      </c>
    </row>
    <row r="9" spans="2:10" ht="18" customHeight="1" x14ac:dyDescent="0.25">
      <c r="B9" s="5" t="s">
        <v>5</v>
      </c>
      <c r="C9" s="6">
        <v>242697.60000000001</v>
      </c>
      <c r="D9" s="6">
        <v>283956.19</v>
      </c>
      <c r="E9" s="7">
        <v>166114.37</v>
      </c>
      <c r="F9" s="6">
        <f>F7-F8</f>
        <v>332893.20249000005</v>
      </c>
      <c r="G9" s="6">
        <f>G7-G8</f>
        <v>389485.04691330018</v>
      </c>
      <c r="H9" s="6">
        <f>H7-H8</f>
        <v>467382.05629596021</v>
      </c>
      <c r="I9" s="6">
        <f>I7-I8</f>
        <v>546837.00586627331</v>
      </c>
      <c r="J9" s="6">
        <f>J7-J8</f>
        <v>639799.29686353961</v>
      </c>
    </row>
    <row r="10" spans="2:10" ht="18" customHeight="1" x14ac:dyDescent="0.25">
      <c r="B10" s="5"/>
      <c r="C10" s="5"/>
      <c r="D10" s="5"/>
      <c r="E10" s="8"/>
      <c r="F10" s="5"/>
      <c r="G10" s="5"/>
      <c r="H10" s="5"/>
      <c r="I10" s="5"/>
      <c r="J10" s="5"/>
    </row>
    <row r="11" spans="2:10" ht="18" customHeight="1" x14ac:dyDescent="0.25">
      <c r="B11" s="5" t="s">
        <v>6</v>
      </c>
      <c r="C11" s="9" t="s">
        <v>7</v>
      </c>
      <c r="D11" s="9" t="s">
        <v>7</v>
      </c>
      <c r="E11" s="7">
        <v>274732.98</v>
      </c>
      <c r="F11" s="6">
        <f>E11/6*12*1.002</f>
        <v>550564.89191999997</v>
      </c>
      <c r="G11" s="6">
        <f>F11*1.08</f>
        <v>594610.08327359997</v>
      </c>
      <c r="H11" s="6">
        <f>G11*1.1</f>
        <v>654071.09160096</v>
      </c>
      <c r="I11" s="6">
        <f>H11*1.1</f>
        <v>719478.20076105604</v>
      </c>
      <c r="J11" s="6">
        <f>I11*1.1</f>
        <v>791426.02083716169</v>
      </c>
    </row>
    <row r="12" spans="2:10" ht="18" customHeight="1" x14ac:dyDescent="0.25">
      <c r="B12" s="5" t="s">
        <v>4</v>
      </c>
      <c r="C12" s="9" t="s">
        <v>7</v>
      </c>
      <c r="D12" s="9" t="s">
        <v>7</v>
      </c>
      <c r="E12" s="7">
        <v>247259.68</v>
      </c>
      <c r="F12" s="6">
        <f>F11*90%</f>
        <v>495508.40272799996</v>
      </c>
      <c r="G12" s="6">
        <f>G11*90%</f>
        <v>535149.07494623994</v>
      </c>
      <c r="H12" s="6">
        <f t="shared" ref="H12:J12" si="1">H11*90%</f>
        <v>588663.98244086397</v>
      </c>
      <c r="I12" s="6">
        <f t="shared" si="1"/>
        <v>647530.38068495051</v>
      </c>
      <c r="J12" s="6">
        <f t="shared" si="1"/>
        <v>712283.4187534455</v>
      </c>
    </row>
    <row r="13" spans="2:10" ht="18" customHeight="1" x14ac:dyDescent="0.25">
      <c r="B13" s="5" t="s">
        <v>8</v>
      </c>
      <c r="C13" s="9" t="s">
        <v>7</v>
      </c>
      <c r="D13" s="9" t="s">
        <v>7</v>
      </c>
      <c r="E13" s="7">
        <v>27473.3</v>
      </c>
      <c r="F13" s="6">
        <f>F11-F12</f>
        <v>55056.489192000008</v>
      </c>
      <c r="G13" s="6">
        <f>G11-G12</f>
        <v>59461.008327360032</v>
      </c>
      <c r="H13" s="6">
        <f>H11-H12</f>
        <v>65407.109160096035</v>
      </c>
      <c r="I13" s="6">
        <f>I11-I12</f>
        <v>71947.820076105534</v>
      </c>
      <c r="J13" s="6">
        <f>J11-J12</f>
        <v>79142.602083716192</v>
      </c>
    </row>
    <row r="14" spans="2:10" ht="18" customHeight="1" x14ac:dyDescent="0.25">
      <c r="B14" s="5" t="s">
        <v>9</v>
      </c>
      <c r="C14" s="6">
        <v>242697.60000000001</v>
      </c>
      <c r="D14" s="6">
        <v>283956.19</v>
      </c>
      <c r="E14" s="7">
        <v>193587.67</v>
      </c>
      <c r="F14" s="6">
        <f>F9+F13</f>
        <v>387949.69168200006</v>
      </c>
      <c r="G14" s="6">
        <f>G9+G13</f>
        <v>448946.05524066021</v>
      </c>
      <c r="H14" s="6">
        <f>H9+H13</f>
        <v>532789.16545605625</v>
      </c>
      <c r="I14" s="6">
        <f>I9+I13</f>
        <v>618784.82594237884</v>
      </c>
      <c r="J14" s="6">
        <f>J9+J13</f>
        <v>718941.8989472558</v>
      </c>
    </row>
    <row r="15" spans="2:10" ht="18" customHeight="1" x14ac:dyDescent="0.25">
      <c r="B15" s="5"/>
      <c r="C15" s="5"/>
      <c r="D15" s="5"/>
      <c r="E15" s="8"/>
      <c r="F15" s="5"/>
      <c r="G15" s="5"/>
      <c r="H15" s="5"/>
      <c r="I15" s="5"/>
      <c r="J15" s="5"/>
    </row>
    <row r="16" spans="2:10" ht="18" customHeight="1" x14ac:dyDescent="0.25">
      <c r="B16" s="5" t="s">
        <v>10</v>
      </c>
      <c r="C16" s="5"/>
      <c r="D16" s="5"/>
      <c r="E16" s="8"/>
      <c r="F16" s="5"/>
      <c r="G16" s="5"/>
      <c r="H16" s="5"/>
      <c r="I16" s="5"/>
      <c r="J16" s="5"/>
    </row>
    <row r="17" spans="2:10" ht="18" customHeight="1" x14ac:dyDescent="0.25">
      <c r="B17" s="5" t="s">
        <v>11</v>
      </c>
      <c r="C17" s="6">
        <v>12134.88</v>
      </c>
      <c r="D17" s="6">
        <v>12741.63</v>
      </c>
      <c r="E17" s="7">
        <v>6561.94</v>
      </c>
      <c r="F17" s="6">
        <f>E17/6*12*1.002</f>
        <v>13150.127759999998</v>
      </c>
      <c r="G17" s="6">
        <f>F17*1.05</f>
        <v>13807.634147999997</v>
      </c>
      <c r="H17" s="6">
        <f>G17*1.05</f>
        <v>14498.015855399997</v>
      </c>
      <c r="I17" s="6">
        <f>H17*1.05</f>
        <v>15222.916648169998</v>
      </c>
      <c r="J17" s="6">
        <f>I17*1.05</f>
        <v>15984.062480578497</v>
      </c>
    </row>
    <row r="18" spans="2:10" ht="18" customHeight="1" x14ac:dyDescent="0.25">
      <c r="B18" s="5" t="s">
        <v>12</v>
      </c>
      <c r="C18" s="6">
        <v>21573.119999999999</v>
      </c>
      <c r="D18" s="6">
        <v>30202.37</v>
      </c>
      <c r="E18" s="7">
        <v>15554.22</v>
      </c>
      <c r="F18" s="6">
        <f t="shared" ref="F18:F23" si="2">E18/6*12*1.002</f>
        <v>31170.656879999999</v>
      </c>
      <c r="G18" s="6">
        <f>F18*1.05</f>
        <v>32729.189724</v>
      </c>
      <c r="H18" s="6">
        <f>G18*1.1</f>
        <v>36002.108696400006</v>
      </c>
      <c r="I18" s="6">
        <f>H18*1.05</f>
        <v>37802.214131220011</v>
      </c>
      <c r="J18" s="6">
        <f t="shared" ref="J18:J24" si="3">I18*1.05</f>
        <v>39692.324837781016</v>
      </c>
    </row>
    <row r="19" spans="2:10" ht="18" customHeight="1" x14ac:dyDescent="0.25">
      <c r="B19" s="5" t="s">
        <v>13</v>
      </c>
      <c r="C19" s="6">
        <v>2400</v>
      </c>
      <c r="D19" s="6">
        <v>2520</v>
      </c>
      <c r="E19" s="7">
        <v>1297.8</v>
      </c>
      <c r="F19" s="6">
        <f t="shared" si="2"/>
        <v>2600.7912000000001</v>
      </c>
      <c r="G19" s="6">
        <f t="shared" ref="G19:G23" si="4">F19*1.05</f>
        <v>2730.8307600000003</v>
      </c>
      <c r="H19" s="6">
        <f>G19*1.5</f>
        <v>4096.2461400000002</v>
      </c>
      <c r="I19" s="6">
        <f t="shared" ref="I19:I24" si="5">H19*1.05</f>
        <v>4301.0584470000003</v>
      </c>
      <c r="J19" s="6">
        <f t="shared" si="3"/>
        <v>4516.1113693500001</v>
      </c>
    </row>
    <row r="20" spans="2:10" ht="18" customHeight="1" x14ac:dyDescent="0.25">
      <c r="B20" s="5" t="s">
        <v>14</v>
      </c>
      <c r="C20" s="6">
        <v>3600</v>
      </c>
      <c r="D20" s="6">
        <v>3780</v>
      </c>
      <c r="E20" s="7">
        <v>1946.7</v>
      </c>
      <c r="F20" s="6">
        <f t="shared" si="2"/>
        <v>3901.1867999999995</v>
      </c>
      <c r="G20" s="6">
        <f t="shared" si="4"/>
        <v>4096.2461399999993</v>
      </c>
      <c r="H20" s="6">
        <f>G20*1.05</f>
        <v>4301.0584469999994</v>
      </c>
      <c r="I20" s="6">
        <f t="shared" si="5"/>
        <v>4516.1113693499992</v>
      </c>
      <c r="J20" s="6">
        <f t="shared" si="3"/>
        <v>4741.9169378174993</v>
      </c>
    </row>
    <row r="21" spans="2:10" ht="18" customHeight="1" x14ac:dyDescent="0.25">
      <c r="B21" s="5" t="s">
        <v>15</v>
      </c>
      <c r="C21" s="6">
        <v>2400</v>
      </c>
      <c r="D21" s="6">
        <v>2520</v>
      </c>
      <c r="E21" s="7">
        <v>1297.8</v>
      </c>
      <c r="F21" s="6">
        <f t="shared" si="2"/>
        <v>2600.7912000000001</v>
      </c>
      <c r="G21" s="6">
        <f t="shared" si="4"/>
        <v>2730.8307600000003</v>
      </c>
      <c r="H21" s="6">
        <f>G21*1.1</f>
        <v>3003.9138360000006</v>
      </c>
      <c r="I21" s="6">
        <f t="shared" si="5"/>
        <v>3154.1095278000007</v>
      </c>
      <c r="J21" s="6">
        <f t="shared" si="3"/>
        <v>3311.8150041900008</v>
      </c>
    </row>
    <row r="22" spans="2:10" ht="18" customHeight="1" x14ac:dyDescent="0.25">
      <c r="B22" s="5" t="s">
        <v>16</v>
      </c>
      <c r="C22" s="9">
        <v>360</v>
      </c>
      <c r="D22" s="9">
        <v>360</v>
      </c>
      <c r="E22" s="10">
        <v>185.4</v>
      </c>
      <c r="F22" s="6">
        <f t="shared" si="2"/>
        <v>371.54160000000002</v>
      </c>
      <c r="G22" s="6">
        <f t="shared" si="4"/>
        <v>390.11868000000004</v>
      </c>
      <c r="H22" s="6">
        <f>G22*1.1</f>
        <v>429.13054800000009</v>
      </c>
      <c r="I22" s="6">
        <f t="shared" si="5"/>
        <v>450.58707540000012</v>
      </c>
      <c r="J22" s="6">
        <f t="shared" si="3"/>
        <v>473.11642917000012</v>
      </c>
    </row>
    <row r="23" spans="2:10" ht="18" customHeight="1" x14ac:dyDescent="0.25">
      <c r="B23" s="5" t="s">
        <v>17</v>
      </c>
      <c r="C23" s="6">
        <v>18876.48</v>
      </c>
      <c r="D23" s="6">
        <v>19820.310000000001</v>
      </c>
      <c r="E23" s="7">
        <v>10207.459999999999</v>
      </c>
      <c r="F23" s="6">
        <f t="shared" si="2"/>
        <v>20455.749839999997</v>
      </c>
      <c r="G23" s="6">
        <f t="shared" si="4"/>
        <v>21478.537331999996</v>
      </c>
      <c r="H23" s="6">
        <f>G23*1.05</f>
        <v>22552.464198599999</v>
      </c>
      <c r="I23" s="6">
        <f t="shared" si="5"/>
        <v>23680.087408529998</v>
      </c>
      <c r="J23" s="6">
        <f t="shared" si="3"/>
        <v>24864.091778956499</v>
      </c>
    </row>
    <row r="24" spans="2:10" ht="18" customHeight="1" x14ac:dyDescent="0.25">
      <c r="B24" s="5" t="s">
        <v>18</v>
      </c>
      <c r="C24" s="6">
        <v>61344.480000000003</v>
      </c>
      <c r="D24" s="6">
        <v>71944.31</v>
      </c>
      <c r="E24" s="7">
        <v>37051.32</v>
      </c>
      <c r="F24" s="6">
        <f>SUM(F17:F23)</f>
        <v>74250.845279999994</v>
      </c>
      <c r="G24" s="6">
        <f>SUM(G17:G23)</f>
        <v>77963.387543999983</v>
      </c>
      <c r="H24" s="6">
        <f>SUM(H17:H23)</f>
        <v>84882.937721400012</v>
      </c>
      <c r="I24" s="6">
        <f t="shared" si="5"/>
        <v>89127.084607470024</v>
      </c>
      <c r="J24" s="6">
        <f t="shared" si="3"/>
        <v>93583.438837843525</v>
      </c>
    </row>
    <row r="25" spans="2:10" ht="18" customHeight="1" x14ac:dyDescent="0.25">
      <c r="B25" s="5" t="s">
        <v>19</v>
      </c>
      <c r="C25" s="6">
        <v>181353.12</v>
      </c>
      <c r="D25" s="6">
        <v>212011.89</v>
      </c>
      <c r="E25" s="7">
        <v>156536.35</v>
      </c>
      <c r="F25" s="6">
        <f>F14-F24</f>
        <v>313698.84640200005</v>
      </c>
      <c r="G25" s="6">
        <f>G14-G24</f>
        <v>370982.66769666021</v>
      </c>
      <c r="H25" s="6">
        <f>H14-H24</f>
        <v>447906.22773465625</v>
      </c>
      <c r="I25" s="6">
        <f t="shared" ref="I25:J25" si="6">I14-I24</f>
        <v>529657.74133490887</v>
      </c>
      <c r="J25" s="6">
        <f t="shared" si="6"/>
        <v>625358.46010941232</v>
      </c>
    </row>
    <row r="26" spans="2:10" ht="18" customHeight="1" x14ac:dyDescent="0.25">
      <c r="B26" s="5" t="s">
        <v>20</v>
      </c>
      <c r="C26" s="6">
        <v>51462.84</v>
      </c>
      <c r="D26" s="6">
        <v>54035.99</v>
      </c>
      <c r="E26" s="7">
        <v>30142.799999999999</v>
      </c>
      <c r="F26" s="6">
        <f>E26/6*12</f>
        <v>60285.600000000006</v>
      </c>
      <c r="G26" s="6">
        <f t="shared" ref="G26:J27" si="7">F26*1.05</f>
        <v>63299.880000000012</v>
      </c>
      <c r="H26" s="6">
        <f t="shared" si="7"/>
        <v>66464.874000000011</v>
      </c>
      <c r="I26" s="6">
        <f t="shared" si="7"/>
        <v>69788.117700000017</v>
      </c>
      <c r="J26" s="6">
        <f t="shared" si="7"/>
        <v>73277.523585000017</v>
      </c>
    </row>
    <row r="27" spans="2:10" ht="18" customHeight="1" x14ac:dyDescent="0.25">
      <c r="B27" s="5" t="s">
        <v>21</v>
      </c>
      <c r="C27" s="6">
        <v>70662.84</v>
      </c>
      <c r="D27" s="6">
        <v>74195.990000000005</v>
      </c>
      <c r="E27" s="7">
        <v>40726.800000000003</v>
      </c>
      <c r="F27" s="6">
        <f>E27/6*12</f>
        <v>81453.600000000006</v>
      </c>
      <c r="G27" s="6">
        <f t="shared" si="7"/>
        <v>85526.280000000013</v>
      </c>
      <c r="H27" s="6">
        <f t="shared" si="7"/>
        <v>89802.594000000012</v>
      </c>
      <c r="I27" s="6">
        <f t="shared" si="7"/>
        <v>94292.723700000017</v>
      </c>
      <c r="J27" s="6">
        <f t="shared" si="7"/>
        <v>99007.359885000027</v>
      </c>
    </row>
    <row r="28" spans="2:10" ht="18" customHeight="1" x14ac:dyDescent="0.25">
      <c r="B28" s="5" t="s">
        <v>40</v>
      </c>
      <c r="C28" s="9" t="s">
        <v>7</v>
      </c>
      <c r="D28" s="6">
        <f>39600+1100</f>
        <v>40700</v>
      </c>
      <c r="E28" s="7">
        <f>21780+6600</f>
        <v>28380</v>
      </c>
      <c r="F28" s="6">
        <f>E28*2</f>
        <v>56760</v>
      </c>
      <c r="G28" s="6">
        <f>(3630+1100)*12</f>
        <v>56760</v>
      </c>
      <c r="H28" s="6">
        <f>(3630+1100)*12</f>
        <v>56760</v>
      </c>
      <c r="I28" s="6">
        <f>(3630+1210)*12</f>
        <v>58080</v>
      </c>
      <c r="J28" s="6">
        <f>(3630+1210)*12</f>
        <v>58080</v>
      </c>
    </row>
    <row r="29" spans="2:10" ht="18" customHeight="1" x14ac:dyDescent="0.25">
      <c r="B29" s="11" t="s">
        <v>41</v>
      </c>
      <c r="C29" s="9" t="s">
        <v>7</v>
      </c>
      <c r="D29" s="9" t="s">
        <v>7</v>
      </c>
      <c r="E29" s="12">
        <v>15000</v>
      </c>
      <c r="F29" s="27" t="s">
        <v>7</v>
      </c>
      <c r="G29" s="27" t="s">
        <v>7</v>
      </c>
      <c r="H29" s="13"/>
      <c r="I29" s="13"/>
      <c r="J29" s="13"/>
    </row>
    <row r="30" spans="2:10" ht="18" customHeight="1" x14ac:dyDescent="0.25">
      <c r="B30" s="5" t="s">
        <v>22</v>
      </c>
      <c r="C30" s="6">
        <v>303478.8</v>
      </c>
      <c r="D30" s="6">
        <v>380943.86</v>
      </c>
      <c r="E30" s="7">
        <v>270785.95</v>
      </c>
      <c r="F30" s="6">
        <f>SUM(F25:F29)</f>
        <v>512198.04640200001</v>
      </c>
      <c r="G30" s="6">
        <f>SUM(G25:G29)</f>
        <v>576568.8276966603</v>
      </c>
      <c r="H30" s="6">
        <f>SUM(H25:H29)</f>
        <v>660933.6957346563</v>
      </c>
      <c r="I30" s="6">
        <f>SUM(I25:I29)</f>
        <v>751818.58273490891</v>
      </c>
      <c r="J30" s="6">
        <f>SUM(J25:J29)</f>
        <v>855723.34357941232</v>
      </c>
    </row>
    <row r="31" spans="2:10" ht="18" customHeight="1" x14ac:dyDescent="0.25">
      <c r="B31" s="14" t="s">
        <v>23</v>
      </c>
      <c r="C31" s="15">
        <v>25289.9</v>
      </c>
      <c r="D31" s="15">
        <v>31745.32</v>
      </c>
      <c r="E31" s="16">
        <v>45130.99</v>
      </c>
      <c r="F31" s="15">
        <f>F30/12</f>
        <v>42683.170533500001</v>
      </c>
      <c r="G31" s="15">
        <f>G30/12</f>
        <v>48047.402308055025</v>
      </c>
      <c r="H31" s="15">
        <f>H30/12</f>
        <v>55077.807977888027</v>
      </c>
      <c r="I31" s="15">
        <f>I30/12</f>
        <v>62651.548561242409</v>
      </c>
      <c r="J31" s="15">
        <f>J30/12</f>
        <v>71310.278631617693</v>
      </c>
    </row>
  </sheetData>
  <mergeCells count="3">
    <mergeCell ref="D4:G4"/>
    <mergeCell ref="H4:J4"/>
    <mergeCell ref="B4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6"/>
  <sheetViews>
    <sheetView workbookViewId="0">
      <selection activeCell="J15" sqref="J15"/>
    </sheetView>
  </sheetViews>
  <sheetFormatPr defaultRowHeight="15" x14ac:dyDescent="0.25"/>
  <cols>
    <col min="3" max="3" width="37.140625" customWidth="1"/>
    <col min="4" max="6" width="18.42578125" customWidth="1"/>
  </cols>
  <sheetData>
    <row r="6" spans="3:6" x14ac:dyDescent="0.25">
      <c r="C6" s="26" t="s">
        <v>27</v>
      </c>
      <c r="D6" s="17" t="s">
        <v>28</v>
      </c>
      <c r="E6" s="17" t="s">
        <v>29</v>
      </c>
      <c r="F6" s="26" t="s">
        <v>30</v>
      </c>
    </row>
    <row r="7" spans="3:6" x14ac:dyDescent="0.25">
      <c r="C7" s="26"/>
      <c r="D7" s="17">
        <v>2016</v>
      </c>
      <c r="E7" s="17">
        <v>2017</v>
      </c>
      <c r="F7" s="26"/>
    </row>
    <row r="8" spans="3:6" x14ac:dyDescent="0.25">
      <c r="C8" s="26"/>
      <c r="D8" s="17" t="s">
        <v>31</v>
      </c>
      <c r="E8" s="17" t="s">
        <v>31</v>
      </c>
      <c r="F8" s="26"/>
    </row>
    <row r="9" spans="3:6" ht="22.5" customHeight="1" x14ac:dyDescent="0.25">
      <c r="C9" s="18" t="s">
        <v>32</v>
      </c>
      <c r="D9" s="20">
        <f>(Sheet1!G7+Sheet1!G11)/12</f>
        <v>265931.42189129995</v>
      </c>
      <c r="E9" s="20">
        <f>(Sheet1!H7+Sheet1!H11)/12</f>
        <v>314162.62224227999</v>
      </c>
      <c r="F9" s="18"/>
    </row>
    <row r="10" spans="3:6" ht="22.5" customHeight="1" x14ac:dyDescent="0.25">
      <c r="C10" s="18" t="s">
        <v>33</v>
      </c>
      <c r="D10" s="17">
        <v>30</v>
      </c>
      <c r="E10" s="17">
        <v>30</v>
      </c>
      <c r="F10" s="18"/>
    </row>
    <row r="11" spans="3:6" ht="22.5" customHeight="1" x14ac:dyDescent="0.25">
      <c r="C11" s="18" t="s">
        <v>34</v>
      </c>
      <c r="D11" s="17">
        <v>40</v>
      </c>
      <c r="E11" s="17">
        <v>40</v>
      </c>
      <c r="F11" s="18"/>
    </row>
    <row r="12" spans="3:6" ht="22.5" customHeight="1" x14ac:dyDescent="0.25">
      <c r="C12" s="18" t="s">
        <v>35</v>
      </c>
      <c r="D12" s="17">
        <v>7</v>
      </c>
      <c r="E12" s="17">
        <v>7</v>
      </c>
      <c r="F12" s="17"/>
    </row>
    <row r="13" spans="3:6" ht="22.5" customHeight="1" x14ac:dyDescent="0.25">
      <c r="C13" s="18" t="s">
        <v>36</v>
      </c>
      <c r="D13" s="21">
        <f>(D10+D11-D12)/30</f>
        <v>2.1</v>
      </c>
      <c r="E13" s="21">
        <f>(E10+E11-E12)/30</f>
        <v>2.1</v>
      </c>
      <c r="F13" s="17"/>
    </row>
    <row r="14" spans="3:6" ht="22.5" customHeight="1" x14ac:dyDescent="0.25">
      <c r="C14" s="18" t="s">
        <v>37</v>
      </c>
      <c r="D14" s="19">
        <f>D9*D13</f>
        <v>558455.98597172997</v>
      </c>
      <c r="E14" s="19">
        <f>E9*E13</f>
        <v>659741.50670878799</v>
      </c>
      <c r="F14" s="17"/>
    </row>
    <row r="15" spans="3:6" ht="22.5" customHeight="1" x14ac:dyDescent="0.25">
      <c r="C15" s="18" t="s">
        <v>38</v>
      </c>
      <c r="D15" s="20">
        <v>320000</v>
      </c>
      <c r="E15" s="20">
        <v>320000</v>
      </c>
      <c r="F15" s="17"/>
    </row>
    <row r="16" spans="3:6" ht="22.5" customHeight="1" x14ac:dyDescent="0.25">
      <c r="C16" s="18" t="s">
        <v>39</v>
      </c>
      <c r="D16" s="22">
        <f>D15-D14</f>
        <v>-238455.98597172997</v>
      </c>
      <c r="E16" s="22">
        <f>E15-E14</f>
        <v>-339741.50670878799</v>
      </c>
      <c r="F16" s="17"/>
    </row>
  </sheetData>
  <mergeCells count="2">
    <mergeCell ref="C6:C8"/>
    <mergeCell ref="F6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2017-03-31T07:09:30Z</dcterms:created>
  <dcterms:modified xsi:type="dcterms:W3CDTF">2017-03-31T09:38:58Z</dcterms:modified>
</cp:coreProperties>
</file>