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oan\Oeng Marady\"/>
    </mc:Choice>
  </mc:AlternateContent>
  <xr:revisionPtr revIDLastSave="0" documentId="13_ncr:1_{D2C9EFE5-0C50-46D5-B920-B04EE3C44FAA}" xr6:coauthVersionLast="43" xr6:coauthVersionMax="43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PD_Ind_Ori" sheetId="12" state="hidden" r:id="rId1"/>
    <sheet name="Source_Ind" sheetId="11" state="hidden" r:id="rId2"/>
    <sheet name="PD-Ind" sheetId="10" r:id="rId3"/>
    <sheet name="Source_Indi" sheetId="8" state="hidden" r:id="rId4"/>
    <sheet name="ICR-Individual" sheetId="9" state="hidden" r:id="rId5"/>
    <sheet name="ICR_Ind" sheetId="1" state="hidden" r:id="rId6"/>
    <sheet name="CIMB" sheetId="6" state="hidden" r:id="rId7"/>
    <sheet name="HL" sheetId="3" state="hidden" r:id="rId8"/>
    <sheet name="Testing" sheetId="4" state="hidden" r:id="rId9"/>
    <sheet name="Sheet1" sheetId="5" state="hidden" r:id="rId10"/>
  </sheets>
  <definedNames>
    <definedName name="__shared_4_0_0">"SUM([.A1:.H1])"</definedName>
    <definedName name="__shared_4_1_0">"([.A1]*[.$C$2])+([.B1]*[.$D$2])+([.C1]*[.$E$2])+([.D1]*[.$F$2])+([.E1]*[.$G$2])+([.F1]*[.$H$2])+([.G1]*[.$I$2])+([.H1]*[.$J$2])"</definedName>
    <definedName name="_xlnm._FilterDatabase" localSheetId="9">Sheet1!$A$1:$C$5</definedName>
    <definedName name="Age">Source_Indi!$A$10:$A$14</definedName>
    <definedName name="age__table">Source_Indi!$A$10:$C$14</definedName>
    <definedName name="age_of_prime_mover">Source_Ind!$B$29:$B$33</definedName>
    <definedName name="age_of_prime_mover_list">Source_Ind!$B$29:$D$33</definedName>
    <definedName name="cr">Source_Ind!$B$14:$B$18</definedName>
    <definedName name="cr_table">Source_Ind!$B$14:$D$18</definedName>
    <definedName name="DSR">Source_Indi!$A$45:$A$49</definedName>
    <definedName name="dsr_c">Source_Ind!$B$74:$B$78</definedName>
    <definedName name="dsr_c_table">Source_Ind!$B$74:$D$78</definedName>
    <definedName name="dsr_table">Source_Indi!$A$45:$C$49</definedName>
    <definedName name="Employment">Source_Indi!$A$17:$A$21</definedName>
    <definedName name="employment_table">Source_Indi!$A$17:$C$21</definedName>
    <definedName name="gr">Source_Ind!$B$7:$B$11</definedName>
    <definedName name="gr_table">Source_Ind!$B$7:$D$11</definedName>
    <definedName name="Income_Verification">Source_Indi!$A$52:$A$55</definedName>
    <definedName name="income_verification_table">Source_Indi!$A$52:$C$55</definedName>
    <definedName name="Industry_Outlook">Source_Ind!$B$36:$B$40</definedName>
    <definedName name="Industry_Outlook_table">Source_Ind!$B$36:$D$40</definedName>
    <definedName name="iv">Source_Ind!$B$81:$B$83</definedName>
    <definedName name="iv_table">Source_Ind!$B$81:$D$83</definedName>
    <definedName name="MOA">Source_Indi!$A$38:$A$42</definedName>
    <definedName name="moa_c">Source_Ind!$B$66:$B$70</definedName>
    <definedName name="moa_c_table">Source_Ind!$B$66:$D$70</definedName>
    <definedName name="moa_table">Source_Indi!$A$38:$C$42</definedName>
    <definedName name="Networth">Source_Indi!$A$3:$A$7</definedName>
    <definedName name="networth_table">Source_Indi!$A$3:$C$7</definedName>
    <definedName name="No_of_Excess">Source_Indi!$A$58:$A$62</definedName>
    <definedName name="no_of_excess_table">Source_Indi!$A$58:$C$62</definedName>
    <definedName name="nod">Source_Ind!$B$43:$B$47</definedName>
    <definedName name="nod_table">Source_Ind!$B$43:$D$47</definedName>
    <definedName name="noe_c">Source_Ind!$B$87:$B$91</definedName>
    <definedName name="noe_c_table">Source_Ind!$B$87:$D$91</definedName>
    <definedName name="_xlnm.Print_Area" localSheetId="6">CIMB!$A$1:$I$101</definedName>
    <definedName name="_xlnm.Print_Area" localSheetId="5">ICR_Ind!$A$2:$I$110</definedName>
    <definedName name="_xlnm.Print_Area" localSheetId="4">'ICR-Individual'!$A$1:$H$28</definedName>
    <definedName name="_xlnm.Print_Area" localSheetId="0">PD_Ind_Ori!$A$4:$I$128</definedName>
    <definedName name="_xlnm.Print_Area" localSheetId="2">'PD-Ind'!$A$1:$F$30</definedName>
    <definedName name="_xlnm.Print_Area" localSheetId="1">Source_Ind!$A$3:$D$107</definedName>
    <definedName name="_xlnm.Print_Area" localSheetId="3">Source_Indi!$A$2:$A$65</definedName>
    <definedName name="result">Source_Indi!$A$67:$D$76</definedName>
    <definedName name="s">Source_Ind!$B$59:$B$63</definedName>
    <definedName name="s_table">Source_Ind!$B$59:$D$63</definedName>
    <definedName name="Security">Source_Indi!$A$31:$A$35</definedName>
    <definedName name="security_table">Source_Indi!$A$31:$C$35</definedName>
    <definedName name="t">Source_Ind!$B$52:$B$56</definedName>
    <definedName name="t_table">Source_Ind!$B$52:$D$56</definedName>
    <definedName name="Tenure">Source_Indi!$A$24:$A$28</definedName>
    <definedName name="tenure_table">Source_Indi!$A$24:$C$28</definedName>
    <definedName name="ybo">Source_Ind!$B$21:$B$25</definedName>
    <definedName name="ybo_table">Source_Ind!$B$21:$D$25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0" i="12" l="1"/>
  <c r="C132" i="12" l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G127" i="12" l="1"/>
  <c r="I57" i="12"/>
  <c r="I47" i="12"/>
  <c r="I17" i="12"/>
  <c r="I7" i="12" l="1"/>
  <c r="D5" i="10" l="1"/>
  <c r="D10" i="10"/>
  <c r="E8" i="10"/>
  <c r="F8" i="10" s="1"/>
  <c r="A11" i="10"/>
  <c r="A12" i="10" s="1"/>
  <c r="A13" i="10" s="1"/>
  <c r="A15" i="10" s="1"/>
  <c r="A16" i="10" s="1"/>
  <c r="A18" i="10" s="1"/>
  <c r="K6" i="12"/>
  <c r="I37" i="12"/>
  <c r="E18" i="10"/>
  <c r="F18" i="10" s="1"/>
  <c r="E16" i="10"/>
  <c r="F16" i="10" s="1"/>
  <c r="E15" i="10"/>
  <c r="F15" i="10" s="1"/>
  <c r="E13" i="10"/>
  <c r="F13" i="10" s="1"/>
  <c r="E12" i="10"/>
  <c r="F12" i="10" s="1"/>
  <c r="E11" i="10"/>
  <c r="F11" i="10" s="1"/>
  <c r="E9" i="10"/>
  <c r="F9" i="10" s="1"/>
  <c r="E7" i="10"/>
  <c r="F7" i="10" s="1"/>
  <c r="E6" i="10"/>
  <c r="F6" i="10" s="1"/>
  <c r="I117" i="12"/>
  <c r="I100" i="12"/>
  <c r="I89" i="12"/>
  <c r="I79" i="12"/>
  <c r="I69" i="12"/>
  <c r="I27" i="12"/>
  <c r="D19" i="10"/>
  <c r="D17" i="10"/>
  <c r="D14" i="10"/>
  <c r="F4" i="9"/>
  <c r="G7" i="9"/>
  <c r="E5" i="9"/>
  <c r="G16" i="9"/>
  <c r="H16" i="9"/>
  <c r="E16" i="9"/>
  <c r="K13" i="1"/>
  <c r="K11" i="1"/>
  <c r="K9" i="1"/>
  <c r="K7" i="1"/>
  <c r="K5" i="1"/>
  <c r="F15" i="9"/>
  <c r="F12" i="9"/>
  <c r="F8" i="9"/>
  <c r="G14" i="9"/>
  <c r="H14" i="9"/>
  <c r="E14" i="9"/>
  <c r="G13" i="9"/>
  <c r="H13" i="9"/>
  <c r="E13" i="9"/>
  <c r="G11" i="9"/>
  <c r="H11" i="9"/>
  <c r="E11" i="9"/>
  <c r="G10" i="9"/>
  <c r="H10" i="9"/>
  <c r="E10" i="9"/>
  <c r="G9" i="9"/>
  <c r="H9" i="9"/>
  <c r="E9" i="9"/>
  <c r="H7" i="9"/>
  <c r="E7" i="9"/>
  <c r="G6" i="9"/>
  <c r="H6" i="9"/>
  <c r="E6" i="9"/>
  <c r="G5" i="9"/>
  <c r="H5" i="9"/>
  <c r="F17" i="9"/>
  <c r="H17" i="9"/>
  <c r="F20" i="9"/>
  <c r="G87" i="6"/>
  <c r="I77" i="6"/>
  <c r="I66" i="6"/>
  <c r="I55" i="6"/>
  <c r="I45" i="6"/>
  <c r="I35" i="6"/>
  <c r="I24" i="6"/>
  <c r="I14" i="6"/>
  <c r="I4" i="6"/>
  <c r="G20" i="9"/>
  <c r="B20" i="9"/>
  <c r="D20" i="9"/>
  <c r="I87" i="6"/>
  <c r="G96" i="1"/>
  <c r="I77" i="1"/>
  <c r="I15" i="1"/>
  <c r="L23" i="4"/>
  <c r="M23" i="4"/>
  <c r="K23" i="4"/>
  <c r="L22" i="4"/>
  <c r="M22" i="4"/>
  <c r="K22" i="4"/>
  <c r="L21" i="4"/>
  <c r="M21" i="4"/>
  <c r="K21" i="4"/>
  <c r="L20" i="4"/>
  <c r="M20" i="4"/>
  <c r="K20" i="4"/>
  <c r="L19" i="4"/>
  <c r="M19" i="4"/>
  <c r="K19" i="4"/>
  <c r="L18" i="4"/>
  <c r="M18" i="4"/>
  <c r="K18" i="4"/>
  <c r="L17" i="4"/>
  <c r="M17" i="4"/>
  <c r="K17" i="4"/>
  <c r="L16" i="4"/>
  <c r="M16" i="4"/>
  <c r="K16" i="4"/>
  <c r="L15" i="4"/>
  <c r="M15" i="4"/>
  <c r="K15" i="4"/>
  <c r="L14" i="4"/>
  <c r="M14" i="4"/>
  <c r="K14" i="4"/>
  <c r="L13" i="4"/>
  <c r="M13" i="4"/>
  <c r="K13" i="4"/>
  <c r="L12" i="4"/>
  <c r="M12" i="4"/>
  <c r="K12" i="4"/>
  <c r="L11" i="4"/>
  <c r="M11" i="4"/>
  <c r="K11" i="4"/>
  <c r="L10" i="4"/>
  <c r="M10" i="4"/>
  <c r="K10" i="4"/>
  <c r="L9" i="4"/>
  <c r="M9" i="4"/>
  <c r="K9" i="4"/>
  <c r="L8" i="4"/>
  <c r="M8" i="4"/>
  <c r="K8" i="4"/>
  <c r="L7" i="4"/>
  <c r="M7" i="4"/>
  <c r="K7" i="4"/>
  <c r="L6" i="4"/>
  <c r="M6" i="4"/>
  <c r="K6" i="4"/>
  <c r="L5" i="4"/>
  <c r="M5" i="4"/>
  <c r="K5" i="4"/>
  <c r="L4" i="4"/>
  <c r="M4" i="4"/>
  <c r="K4" i="4"/>
  <c r="E133" i="3"/>
  <c r="I86" i="1"/>
  <c r="I67" i="1"/>
  <c r="I56" i="1"/>
  <c r="I46" i="1"/>
  <c r="I36" i="1"/>
  <c r="I25" i="1"/>
  <c r="I5" i="1"/>
  <c r="I96" i="1"/>
  <c r="F19" i="10" l="1"/>
  <c r="D22" i="10" s="1"/>
  <c r="I127" i="12"/>
  <c r="E22" i="10" l="1"/>
  <c r="C22" i="10"/>
  <c r="B22" i="10"/>
</calcChain>
</file>

<file path=xl/sharedStrings.xml><?xml version="1.0" encoding="utf-8"?>
<sst xmlns="http://schemas.openxmlformats.org/spreadsheetml/2006/main" count="761" uniqueCount="371">
  <si>
    <t>No</t>
  </si>
  <si>
    <t>Risk Factor</t>
  </si>
  <si>
    <t>Attributes</t>
  </si>
  <si>
    <t>Weight</t>
  </si>
  <si>
    <t>Score</t>
  </si>
  <si>
    <t>Total Score</t>
  </si>
  <si>
    <t>I. Borrower's Profile</t>
  </si>
  <si>
    <t>Education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</si>
  <si>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Professional Training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</si>
  <si>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Post Graduate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</si>
  <si>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University Vocational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</si>
  <si>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High school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</si>
  <si>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Below</t>
    </r>
  </si>
  <si>
    <t>Occupation</t>
  </si>
  <si>
    <t>2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</si>
  <si>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Skilled labourer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</si>
  <si>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Seasonal labourer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</si>
  <si>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Unemployed</t>
    </r>
  </si>
  <si>
    <t>Employment period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</si>
  <si>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</si>
  <si>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7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</si>
  <si>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 to 5 years</t>
    </r>
  </si>
  <si>
    <t>II. Loan and Security</t>
  </si>
  <si>
    <t>Tenure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</si>
  <si>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years and below</t>
    </r>
  </si>
  <si>
    <t>3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</si>
  <si>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</si>
  <si>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11 to 15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</si>
  <si>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16 to 20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</si>
  <si>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20 years</t>
    </r>
  </si>
  <si>
    <t>Security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</si>
  <si>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Cash /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</si>
  <si>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Residential / Commercial Building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</si>
  <si>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(Residential/ Industrial/ Commercial/ Factory lots), Office lots/ Shoplots in complexes/ Apartments/ Condominiums, all types of cultivated/ vacant agricultural land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</si>
  <si>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Debenture, Assignment of cashflow, negative pledge, guarantee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</si>
  <si>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Clean</t>
    </r>
  </si>
  <si>
    <t>Margin of advance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</si>
  <si>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50% and below / Fully secured by FD and/or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</si>
  <si>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50% to 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</si>
  <si>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70% to 80%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</si>
  <si>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80% to 90%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</si>
  <si>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90% or clean</t>
    </r>
  </si>
  <si>
    <t>III. Repayment Capacity</t>
  </si>
  <si>
    <t>IV. Conduct of Account</t>
  </si>
  <si>
    <t>Number of excess or late payment in the last 12 months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</si>
  <si>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No excess / arrears (late payment)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</si>
  <si>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2 times</t>
    </r>
  </si>
  <si>
    <t>Total</t>
  </si>
  <si>
    <t>Risk</t>
  </si>
  <si>
    <t>Rank</t>
  </si>
  <si>
    <t>Appraisal</t>
  </si>
  <si>
    <t>Int Rate</t>
  </si>
  <si>
    <t>Low</t>
  </si>
  <si>
    <t>Top-ranking</t>
  </si>
  <si>
    <t>Excellent</t>
  </si>
  <si>
    <t>Very good</t>
  </si>
  <si>
    <t>Good</t>
  </si>
  <si>
    <t>Moderate</t>
  </si>
  <si>
    <t>Average</t>
  </si>
  <si>
    <t>Satisfied</t>
  </si>
  <si>
    <t>Below average</t>
  </si>
  <si>
    <t>High</t>
  </si>
  <si>
    <t>Below standard</t>
  </si>
  <si>
    <t>Uncollectible risk is high</t>
  </si>
  <si>
    <t>Uncollectible risk is very high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</si>
  <si>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</si>
  <si>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</si>
  <si>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</si>
  <si>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1 year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</si>
  <si>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years and above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</si>
  <si>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less than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</si>
  <si>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less than 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</si>
  <si>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1 year OR No bank account / borrowings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</si>
  <si>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Unsatisfactory conduct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</si>
  <si>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36 to 55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</si>
  <si>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26 to 35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</si>
  <si>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56 to 60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</si>
  <si>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cultivated/ vacant agricultural land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</si>
  <si>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Excellent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</si>
  <si>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Very good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</si>
  <si>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Good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</si>
  <si>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Average</t>
    </r>
  </si>
  <si>
    <t>Execution period of Sale and Purchase Agreement for the financed property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</si>
  <si>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less than 6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</si>
  <si>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6 to 12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</si>
  <si>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SPA to be executed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</si>
  <si>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12 to 24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</si>
  <si>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Executed more than 24 months</t>
    </r>
  </si>
  <si>
    <t>Down payment for the purchase of financed property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</si>
  <si>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</si>
  <si>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30% to 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</si>
  <si>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20 to 30%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</si>
  <si>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Up to 20%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</si>
  <si>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None</t>
    </r>
  </si>
  <si>
    <t>Repayment capacity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</si>
  <si>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DBR≤25% &amp; DSR≤40%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</si>
  <si>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25%&lt;DBR≤35% &amp; 40%&lt;DSR≤50%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</si>
  <si>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35%&lt;DBR≤45% &amp; 50%&lt;DSR≤60%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</si>
  <si>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45%&lt;DBR≤60% &amp; 60%&lt;DSR≤70%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</si>
  <si>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DBR&gt;60% &amp; DSR&gt;70%</t>
    </r>
  </si>
  <si>
    <t>Years of good conduct of Borrower’s borrowing/ banking record with CIMB and/or other Fls</t>
  </si>
  <si>
    <t>Current occupation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</si>
  <si>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Management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</si>
  <si>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Officer / Small business owner</t>
    </r>
  </si>
  <si>
    <t>Tenure with current occupation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</si>
  <si>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7 years</t>
    </r>
  </si>
  <si>
    <t>Tenure of facility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</si>
  <si>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Upto 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</si>
  <si>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9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</si>
  <si>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10 to 13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</si>
  <si>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14 to 17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</si>
  <si>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18 to 20 years</t>
    </r>
  </si>
  <si>
    <t>Age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</si>
  <si>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21 to 25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</si>
  <si>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Above 60 OR from 18 to 20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</si>
  <si>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Post university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</si>
  <si>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University (or equivalent)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</si>
  <si>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Vocational (or equivalent)</t>
    </r>
  </si>
  <si>
    <t>Accommodation status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</si>
  <si>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Private houses and other owned real estates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</si>
  <si>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Private house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</si>
  <si>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Shared accommodation with parents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</si>
  <si>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Leased accommodation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</si>
  <si>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Others</t>
    </r>
  </si>
  <si>
    <t>Type of security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</si>
  <si>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Shophouse/ Factories/ Commercial/ Industrial buildings/ residential houses/ FD/ SBLC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</si>
  <si>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(Residential/ Industrial/ Commercial/ Factory lots), Office lots/ Shoplots in complexes/ Apartments/ Condominiums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</si>
  <si>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Debenture, Assignment of cashflow, negative pledge, guarantee, clean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</si>
  <si>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70% and below/ Fully secured by FD and/ or SBLC</t>
    </r>
  </si>
  <si>
    <t>ARM/RM/Account Officer's recommendation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</si>
  <si>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Below average</t>
    </r>
  </si>
  <si>
    <t>A+</t>
  </si>
  <si>
    <t xml:space="preserve">A  </t>
  </si>
  <si>
    <t>A-</t>
  </si>
  <si>
    <t>B+</t>
  </si>
  <si>
    <t xml:space="preserve">B  </t>
  </si>
  <si>
    <t>B-</t>
  </si>
  <si>
    <t>C+</t>
  </si>
  <si>
    <t xml:space="preserve">C  </t>
  </si>
  <si>
    <t>C-</t>
  </si>
  <si>
    <t xml:space="preserve">D  </t>
  </si>
  <si>
    <t>weight</t>
  </si>
  <si>
    <t>No.</t>
  </si>
  <si>
    <t>HL Borrowers</t>
  </si>
  <si>
    <t>Length of Empoyment</t>
  </si>
  <si>
    <t>Tenor</t>
  </si>
  <si>
    <t>Security Type</t>
  </si>
  <si>
    <t>MoA</t>
  </si>
  <si>
    <t>DBR</t>
  </si>
  <si>
    <t>Bank Acc.</t>
  </si>
  <si>
    <t>Ky Ratana</t>
  </si>
  <si>
    <t>Huy Sulida</t>
  </si>
  <si>
    <t>Lim Khunsrun</t>
  </si>
  <si>
    <t>Heng Vannak</t>
  </si>
  <si>
    <t>Oeurn Monyroath</t>
  </si>
  <si>
    <t>Tang Sophat</t>
  </si>
  <si>
    <t>Yoeung Virakboth</t>
  </si>
  <si>
    <t>Hy Bunhok</t>
  </si>
  <si>
    <t>Snguon Issarariddhi</t>
  </si>
  <si>
    <t>Sou Monyveak</t>
  </si>
  <si>
    <t>Samith Chanvuthy</t>
  </si>
  <si>
    <t>Khvann Tepkosal</t>
  </si>
  <si>
    <t>Loy Chanroth</t>
  </si>
  <si>
    <t>Chea Sophearin</t>
  </si>
  <si>
    <t>Om Seng Bora</t>
  </si>
  <si>
    <t>Lao Tipseiha</t>
  </si>
  <si>
    <t>Ban Boroath</t>
  </si>
  <si>
    <t>Chea Sea</t>
  </si>
  <si>
    <t>Phom Sophal</t>
  </si>
  <si>
    <t>Ney Vanntha</t>
  </si>
  <si>
    <t>5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</si>
  <si>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3 months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</si>
  <si>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months to 2 year</t>
    </r>
  </si>
  <si>
    <t>1</t>
  </si>
  <si>
    <t>Date</t>
  </si>
  <si>
    <t>Internal Credit Scoring for Individual</t>
  </si>
  <si>
    <t>Borrower Name :</t>
  </si>
  <si>
    <t>Debt Service Ratio</t>
  </si>
  <si>
    <t>DSR</t>
  </si>
  <si>
    <t>Income/Loan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</si>
  <si>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4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</si>
  <si>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 to 6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</si>
  <si>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6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</si>
  <si>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DSR &lt; 1.5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</si>
  <si>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 xml:space="preserve"> Verified by bank statement</t>
    </r>
  </si>
  <si>
    <t>Income Verification</t>
  </si>
  <si>
    <r>
      <t>§</t>
    </r>
    <r>
      <rPr>
        <sz val="7"/>
        <color rgb="FF000000"/>
        <rFont val="Times New Roman"/>
        <family val="1"/>
      </rPr>
      <t xml:space="preserve">   </t>
    </r>
    <r>
      <rPr>
        <sz val="12"/>
        <color rgb="FF000000"/>
        <rFont val="Arial1"/>
      </rPr>
      <t>Audited by qualified professional</t>
    </r>
  </si>
  <si>
    <t>INDIVIDUAL</t>
  </si>
  <si>
    <t>Borrower Name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</si>
  <si>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Excecutive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</si>
  <si>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Management / Officer / Small business owner</t>
    </r>
  </si>
  <si>
    <t>4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</si>
  <si>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7 to 10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</si>
  <si>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Less than 2 years</t>
    </r>
  </si>
  <si>
    <t>Debt burdent ratio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</si>
  <si>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 ≤ 20%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</si>
  <si>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20% &lt; DBR ≤ 35%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</si>
  <si>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35% &lt; DBR ≤ 45%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</si>
  <si>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45% &lt; DBR ≤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</si>
  <si>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DBR &gt;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</si>
  <si>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 to 5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</si>
  <si>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 to 8 times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</si>
  <si>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&gt; 8 times</t>
    </r>
  </si>
  <si>
    <t>Satisfactory</t>
  </si>
  <si>
    <t>Fair</t>
  </si>
  <si>
    <t>Unacceptable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</si>
  <si>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50% to 60%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</si>
  <si>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60% to 70%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</si>
  <si>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More than 80% or clean</t>
    </r>
  </si>
  <si>
    <t>Employment with current Employer / Experience of Current Business</t>
  </si>
  <si>
    <t>Networth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</si>
  <si>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NW &gt; USD500k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</si>
  <si>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USD300k &lt; NW ≤ 500k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</si>
  <si>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USD100k &lt; NW ≤ USD300k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</si>
  <si>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USD50k &lt; NW ≤ USD100k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</si>
  <si>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NW &lt; USD50k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</si>
  <si>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60 &lt; AGE ≤ 70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</si>
  <si>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AGE below 20 or above 70</t>
    </r>
  </si>
  <si>
    <t>Uncollectible risk is medium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</si>
  <si>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50 &lt; AGE ≤ 60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</si>
  <si>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DSR &gt; 3.0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</si>
  <si>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2.5 &lt; DSR ≤ 3.0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</si>
  <si>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1.8 &lt; DSR ≤ 2.5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</si>
  <si>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1.5 &lt; DSR ≤ 1.8</t>
    </r>
  </si>
  <si>
    <r>
      <t>§</t>
    </r>
    <r>
      <rPr>
        <sz val="7"/>
        <color rgb="FF000000"/>
        <rFont val="Times New Roman"/>
        <family val="1"/>
      </rPr>
      <t xml:space="preserve">  </t>
    </r>
    <r>
      <rPr>
        <sz val="12"/>
        <color rgb="FF000000"/>
        <rFont val="Arial1"/>
      </rPr>
      <t>Payslip only</t>
    </r>
  </si>
  <si>
    <r>
      <t>§</t>
    </r>
    <r>
      <rPr>
        <sz val="7"/>
        <color rgb="FF000000"/>
        <rFont val="Times New Roman"/>
        <family val="1"/>
      </rPr>
      <t xml:space="preserve">  </t>
    </r>
    <r>
      <rPr>
        <sz val="12"/>
        <color rgb="FF000000"/>
        <rFont val="Arial1"/>
      </rPr>
      <t>Unsubstantiated / No documents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</si>
  <si>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30 ≤ AGE ≤ 50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</si>
  <si>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20 ≤ AGE &lt;  30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</si>
  <si>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Above 20 years</t>
    </r>
  </si>
  <si>
    <t>Mr……….&amp; Mdm………..</t>
  </si>
  <si>
    <t>dd/mm/yyyy</t>
  </si>
  <si>
    <t>Unsatisfactory / Escalate to higer level</t>
  </si>
  <si>
    <t>AGE below 20 or above 70</t>
  </si>
  <si>
    <t>&gt; USD500k</t>
  </si>
  <si>
    <t>USD100k &lt; NW ≤ USD300k</t>
  </si>
  <si>
    <t>USD50k &lt; NW ≤ USD100k</t>
  </si>
  <si>
    <t>NW &lt; USD50k</t>
  </si>
  <si>
    <t>30 ≤ AGE ≤ 50</t>
  </si>
  <si>
    <t>50 &lt; AGE ≤ 60</t>
  </si>
  <si>
    <t>20 ≤ AGE &lt;  30</t>
  </si>
  <si>
    <t>60 &lt; AGE ≤ 70</t>
  </si>
  <si>
    <t>More than 10 years</t>
  </si>
  <si>
    <t>5 to 10 years</t>
  </si>
  <si>
    <t>2 to 5 years</t>
  </si>
  <si>
    <t>3 months to 2 year</t>
  </si>
  <si>
    <t>Less than 3 months</t>
  </si>
  <si>
    <t>5 years and below</t>
  </si>
  <si>
    <t>6 to 10 years</t>
  </si>
  <si>
    <t>11 to 15 years</t>
  </si>
  <si>
    <t>16 to 20 years</t>
  </si>
  <si>
    <t>Above 20 years</t>
  </si>
  <si>
    <t>Cash / SBLC</t>
  </si>
  <si>
    <t>Residential / Commercial Building</t>
  </si>
  <si>
    <t>All types of vacant development land (Residential/ Industrial/ Commercial/ Factory lots), Office lots/ Shoplots in complexes/ Apartments/ Condominiums, all types of cultivated/ vacant agricultural land</t>
  </si>
  <si>
    <t>Debenture, Assignment of cashflow, negative pledge, guarantee</t>
  </si>
  <si>
    <t>Clean</t>
  </si>
  <si>
    <t>50% and below / Fully secured by FD and/or SBLC</t>
  </si>
  <si>
    <t>More than 50% to 60%</t>
  </si>
  <si>
    <t>More than 60% to 70%</t>
  </si>
  <si>
    <t>More than 70% to 80%</t>
  </si>
  <si>
    <t>More than 80% or clean</t>
  </si>
  <si>
    <t>Audited by qualified professional</t>
  </si>
  <si>
    <t>Verified by bank statement</t>
  </si>
  <si>
    <t>Payslip only</t>
  </si>
  <si>
    <t>Unsubstantiated / No documents</t>
  </si>
  <si>
    <t>No excess / arrears (late payment)</t>
  </si>
  <si>
    <t>1 to 2 times / No borrowing record</t>
  </si>
  <si>
    <t>3 to 4 times</t>
  </si>
  <si>
    <t>5 to 6 times</t>
  </si>
  <si>
    <t>&gt; 6 times</t>
  </si>
  <si>
    <t>DSR &gt; 3.0</t>
  </si>
  <si>
    <t>2.5 &lt; DSR ≤ 3.0</t>
  </si>
  <si>
    <t>1.8 &lt; DSR ≤ 2.5</t>
  </si>
  <si>
    <t>1.5 &lt; DSR ≤ 1.8</t>
  </si>
  <si>
    <t>DSR &lt; 1.5</t>
  </si>
  <si>
    <t>USD300k &lt; NW ≤ USD500k</t>
  </si>
  <si>
    <t>IV. Repayment Record</t>
  </si>
  <si>
    <t>Individual</t>
  </si>
  <si>
    <t>Internal Credit Risk Scoring for Individual</t>
  </si>
  <si>
    <t>Year-Business Operation</t>
  </si>
  <si>
    <t>3 to 5 years</t>
  </si>
  <si>
    <t>1 to 3 years</t>
  </si>
  <si>
    <t>Less than 1 year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</si>
  <si>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2 times / No Borrowing Record</t>
    </r>
  </si>
  <si>
    <t>MGN Emperor Bank Plc</t>
  </si>
  <si>
    <t>Age of Prime Mover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</si>
  <si>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45 &lt; AGE ≤ 55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</si>
  <si>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35 ≤ AGE ≤ 45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</si>
  <si>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30 ≤ AGE &lt;  35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</si>
  <si>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55 &lt; AGE ≤ 65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</si>
  <si>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AGE below 30 or above 65</t>
    </r>
  </si>
  <si>
    <t>45 &lt; AGE ≤ 55</t>
  </si>
  <si>
    <t>35 ≤ AGE ≤ 45</t>
  </si>
  <si>
    <t>55 &lt; AGE ≤ 65</t>
  </si>
  <si>
    <t>AGE below 30 or above 65</t>
  </si>
  <si>
    <t>30 ≤ AGE &lt; 35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</si>
  <si>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1.5 ≤ DSR ≤ 1.8</t>
    </r>
  </si>
  <si>
    <t>Economic Outlook</t>
  </si>
  <si>
    <t>Very Positive outlook. Economic growth is to accelerate at least 50% of current growth</t>
  </si>
  <si>
    <t>Positive outlook. Economic growth is to accelerate around 20% of current growth</t>
  </si>
  <si>
    <t>Stable outlook. Economic growth is to maintain the current average growth rate</t>
  </si>
  <si>
    <t>Negative outlook. The economy is to face recession, i.e negative growth</t>
  </si>
  <si>
    <t>PD</t>
  </si>
  <si>
    <t>Uncertain outlook. Economic is to slowdown, Annual growth is projected lower</t>
  </si>
  <si>
    <t>Probability of Default</t>
  </si>
  <si>
    <t>Source for Individual PD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</si>
  <si>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2 to less than 3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</si>
  <si>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1 to less than 2 years</t>
    </r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</si>
  <si>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Residential / Commercial Building / Vacant Land in CBD</t>
    </r>
  </si>
  <si>
    <t>D. Uncertain outlook. Economic is to slowdown, with annual growth is lower</t>
  </si>
  <si>
    <t>E. Negative outlook. The economy is to face recession, i.e negative growth</t>
  </si>
  <si>
    <t>A. 5 years and above</t>
  </si>
  <si>
    <t>B. 3 to less than 5 years</t>
  </si>
  <si>
    <t>C. 2 to less than 3 years</t>
  </si>
  <si>
    <t>D. 1 to less than 2 years</t>
  </si>
  <si>
    <t>E. Less than 1 year</t>
  </si>
  <si>
    <t>A. NW &gt; USD500k</t>
  </si>
  <si>
    <t>B. USD300k &lt; NW ≤ USD500k</t>
  </si>
  <si>
    <t>C. USD100k &lt; NW ≤ USD300k</t>
  </si>
  <si>
    <t>D. USD50k &lt; NW ≤ USD100k</t>
  </si>
  <si>
    <t>E. NW &lt; USD50k</t>
  </si>
  <si>
    <t>A. 30 ≤ AGE ≤ 50</t>
  </si>
  <si>
    <t>B. 50 &lt; AGE ≤ 60</t>
  </si>
  <si>
    <t>C. 20 ≤ AGE &lt;  30</t>
  </si>
  <si>
    <t>D. 60 &lt; AGE ≤ 70</t>
  </si>
  <si>
    <t>E. AGE below 20 or above 70</t>
  </si>
  <si>
    <t>A. 5 years and below</t>
  </si>
  <si>
    <t>B. 6 to 10 years</t>
  </si>
  <si>
    <t>C. 11 to 15 years</t>
  </si>
  <si>
    <t>D. 16 to 20 years</t>
  </si>
  <si>
    <t>E. Above 20 years</t>
  </si>
  <si>
    <t>A. Cash / SBLC</t>
  </si>
  <si>
    <t>B. Residential / Commercial Building / Vacant Land in CBD</t>
  </si>
  <si>
    <t>D. Debenture, Assignment of cashflow, negative pledge, guarantee</t>
  </si>
  <si>
    <t>E. Clean</t>
  </si>
  <si>
    <t>A. 50% and below / Fully secured by FD and/or SBLC</t>
  </si>
  <si>
    <t>B. More than 50% to 60%</t>
  </si>
  <si>
    <t>C. More than 60% to 70%</t>
  </si>
  <si>
    <t>D. More than 70% to 80%</t>
  </si>
  <si>
    <t>E. More than 80% or clean</t>
  </si>
  <si>
    <t>A. DSR &gt; 3.0</t>
  </si>
  <si>
    <t>B. 2.5 &lt; DSR ≤ 3.0</t>
  </si>
  <si>
    <t>C. 1.8 &lt; DSR ≤ 2.5</t>
  </si>
  <si>
    <t>D. 1.5 ≤ DSR ≤ 1.8</t>
  </si>
  <si>
    <t>E. DSR &lt; 1.5</t>
  </si>
  <si>
    <t>B. Payslip only</t>
  </si>
  <si>
    <t>A. Audited by qualified professional / Verified by bank statement</t>
  </si>
  <si>
    <t>C. Unsubstantiated / No documents</t>
  </si>
  <si>
    <t>A. No excess / arrears (late payment)</t>
  </si>
  <si>
    <t>B. 1 to 2 times / No Borrowing Record</t>
  </si>
  <si>
    <t>C. 3 to 4 times</t>
  </si>
  <si>
    <t>D. 5 to 6 times</t>
  </si>
  <si>
    <t>E. &gt; 6 times</t>
  </si>
  <si>
    <r>
      <t>§</t>
    </r>
    <r>
      <rPr>
        <sz val="7"/>
        <color rgb="FF000000"/>
        <rFont val="Times New Roman"/>
        <family val="1"/>
      </rPr>
      <t xml:space="preserve">   </t>
    </r>
    <r>
      <rPr>
        <sz val="12"/>
        <color rgb="FF000000"/>
        <rFont val="Arial1"/>
      </rPr>
      <t>Verified by bank statement</t>
    </r>
  </si>
  <si>
    <t>Net Worth (Asset-Debt)</t>
  </si>
  <si>
    <t>Net Worth (Total Asset-Total Debt)</t>
  </si>
  <si>
    <t>Outstanding Tenure</t>
  </si>
  <si>
    <t>Probability of Default for Individual (Salary Earner)</t>
  </si>
  <si>
    <t>Type of Security</t>
  </si>
  <si>
    <t>Margin of Advance</t>
  </si>
  <si>
    <t xml:space="preserve">Average employment period with past employers in the last 10 years </t>
  </si>
  <si>
    <t>A. Very Positive outlook. Economic growth is to accelerate at least 20% of current growth</t>
  </si>
  <si>
    <t>B. Positive outlook. Economic growth is to accelerate 10% to 20% of current growth</t>
  </si>
  <si>
    <t xml:space="preserve">C. Stable outlook. Economic growth is to maintain the current average growth rate, i.e change within 10% of current growth. </t>
  </si>
  <si>
    <t>C. All types of vacant development land (exclude in CBD) / Industrial Building</t>
  </si>
  <si>
    <r>
      <t>§</t>
    </r>
    <r>
      <rPr>
        <sz val="7"/>
        <color rgb="FF000000"/>
        <rFont val="Times New Roman"/>
        <family val="1"/>
      </rPr>
      <t xml:space="preserve"> </t>
    </r>
    <r>
      <rPr>
        <sz val="12"/>
        <color rgb="FF000000"/>
        <rFont val="Arial1"/>
      </rPr>
      <t>All types of vacant development land (exclude in CBD) / Industrial Building</t>
    </r>
    <r>
      <rPr>
        <sz val="12"/>
        <color rgb="FF000000"/>
        <rFont val="Wingdings"/>
        <charset val="2"/>
      </rPr>
      <t xml:space="preserve"> </t>
    </r>
  </si>
  <si>
    <t>Salary Income</t>
  </si>
  <si>
    <t>To hide this sheet when put into use</t>
  </si>
  <si>
    <t xml:space="preserve">Unsatisfactory </t>
  </si>
  <si>
    <t>Fair / Escalate to higer level</t>
  </si>
  <si>
    <t>Borrower Name : Mr. Oeng Marady and Mdm. Bo Vannary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</si>
</sst>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809]General"/>
    <numFmt numFmtId="165" formatCode="[$-809]0%"/>
    <numFmt numFmtId="166" formatCode="[$-809]0"/>
    <numFmt numFmtId="167" formatCode="#,##0.00&quot; &quot;;&quot;(&quot;#,##0.00&quot;)&quot;;&quot;-&quot;#&quot; &quot;;@&quot; &quot;"/>
    <numFmt numFmtId="168" formatCode="&quot; $&quot;#,##0.00&quot; &quot;;&quot; $(&quot;#,##0.00&quot;)&quot;;&quot; $-&quot;#&quot; &quot;;@&quot; &quot;"/>
    <numFmt numFmtId="169" formatCode="[$$-409]#,##0.00;[Red]&quot;-&quot;[$$-409]#,##0.00"/>
    <numFmt numFmtId="170" formatCode="0.0%"/>
    <numFmt numFmtId="171" formatCode="[$-409]d\-mmm\-yy;@"/>
  </numFmts>
  <fonts count="30">
    <font>
      <sz val="11"/>
      <color rgb="FF000000"/>
      <name val="Calibri1"/>
    </font>
    <font>
      <sz val="11"/>
      <color rgb="FF000000"/>
      <name val="Calibri1"/>
    </font>
    <font>
      <sz val="11"/>
      <color rgb="FFFFFFFF"/>
      <name val="Calibri1"/>
      <family val="2"/>
    </font>
    <font>
      <sz val="11"/>
      <color rgb="FFFFFFFF"/>
      <name val="Calibri1"/>
    </font>
    <font>
      <b/>
      <i/>
      <sz val="16"/>
      <color rgb="FF000000"/>
      <name val="Calibri1"/>
    </font>
    <font>
      <b/>
      <i/>
      <u/>
      <sz val="11"/>
      <color rgb="FF000000"/>
      <name val="Calibri1"/>
    </font>
    <font>
      <b/>
      <sz val="12"/>
      <color rgb="FF000000"/>
      <name val="Verdana"/>
      <family val="2"/>
    </font>
    <font>
      <u/>
      <sz val="12"/>
      <color rgb="FF000000"/>
      <name val="Verdana"/>
      <family val="2"/>
    </font>
    <font>
      <b/>
      <sz val="12"/>
      <color rgb="FFFFFFFF"/>
      <name val="Arial1"/>
    </font>
    <font>
      <sz val="12"/>
      <color rgb="FF000000"/>
      <name val="Arial1"/>
    </font>
    <font>
      <sz val="12"/>
      <color rgb="FF000000"/>
      <name val="Wingdings"/>
      <charset val="2"/>
    </font>
    <font>
      <sz val="7"/>
      <color rgb="FF000000"/>
      <name val="Times New Roman"/>
      <family val="1"/>
    </font>
    <font>
      <b/>
      <sz val="12"/>
      <color rgb="FF000000"/>
      <name val="Arial1"/>
    </font>
    <font>
      <sz val="11"/>
      <color rgb="FFFFFFFF"/>
      <name val="Calibri"/>
      <family val="2"/>
    </font>
    <font>
      <sz val="12"/>
      <color rgb="FF000000"/>
      <name val="Verdana"/>
      <family val="2"/>
    </font>
    <font>
      <sz val="12"/>
      <name val="Verdana"/>
      <family val="2"/>
    </font>
    <font>
      <u/>
      <sz val="12"/>
      <name val="Verdana"/>
      <family val="2"/>
    </font>
    <font>
      <sz val="10"/>
      <color rgb="FF000000"/>
      <name val="Arial1"/>
    </font>
    <font>
      <sz val="10"/>
      <color rgb="FF000000"/>
      <name val="Calibri1"/>
    </font>
    <font>
      <sz val="10"/>
      <color rgb="FF000000"/>
      <name val="Wingdings"/>
      <charset val="2"/>
    </font>
    <font>
      <b/>
      <sz val="10"/>
      <color rgb="FFFFFFFF"/>
      <name val="Arial1"/>
    </font>
    <font>
      <sz val="10"/>
      <color rgb="FF000000"/>
      <name val="Verdana"/>
      <family val="2"/>
    </font>
    <font>
      <sz val="10"/>
      <name val="Verdana"/>
      <family val="2"/>
    </font>
    <font>
      <u/>
      <sz val="10"/>
      <name val="Verdana"/>
      <family val="2"/>
    </font>
    <font>
      <b/>
      <sz val="10"/>
      <color rgb="FF000000"/>
      <name val="Arial1"/>
    </font>
    <font>
      <b/>
      <sz val="10"/>
      <color rgb="FF000000"/>
      <name val="Calibri1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1"/>
    </font>
    <font>
      <sz val="10"/>
      <color rgb="FF0033CC"/>
      <name val="Arial1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D99594"/>
        <bgColor rgb="FFD99594"/>
      </patternFill>
    </fill>
    <fill>
      <patternFill patternType="solid">
        <fgColor rgb="FFDBEEF4"/>
        <bgColor rgb="FFDBEEF4"/>
      </patternFill>
    </fill>
    <fill>
      <patternFill patternType="solid">
        <fgColor rgb="FFC00000"/>
        <bgColor rgb="FFC00000"/>
      </patternFill>
    </fill>
    <fill>
      <patternFill patternType="solid">
        <fgColor rgb="FFFDEADA"/>
        <bgColor rgb="FFFDEA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BEEF4"/>
      </patternFill>
    </fill>
    <fill>
      <patternFill patternType="solid">
        <fgColor rgb="FFFFFF00"/>
        <bgColor rgb="FFD9959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D9959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2">
    <xf numFmtId="164" fontId="0" fillId="0" borderId="0"/>
    <xf numFmtId="164" fontId="2" fillId="2" borderId="0" applyNumberFormat="0" applyBorder="0" applyAlignment="0" applyProtection="0"/>
    <xf numFmtId="164" fontId="3" fillId="2" borderId="0" applyNumberFormat="0" applyBorder="0" applyProtection="0"/>
    <xf numFmtId="167" fontId="1" fillId="0" borderId="0" applyFont="0" applyBorder="0" applyProtection="0"/>
    <xf numFmtId="168" fontId="1" fillId="0" borderId="0" applyFont="0" applyBorder="0" applyProtection="0"/>
    <xf numFmtId="165" fontId="1" fillId="0" borderId="0" applyFont="0" applyBorder="0" applyProtection="0"/>
    <xf numFmtId="164" fontId="4" fillId="0" borderId="0" applyNumberFormat="0" applyBorder="0" applyProtection="0">
      <alignment horizontal="center"/>
    </xf>
    <xf numFmtId="164" fontId="4" fillId="0" borderId="0" applyNumberFormat="0" applyBorder="0" applyProtection="0">
      <alignment horizontal="center" textRotation="90"/>
    </xf>
    <xf numFmtId="164" fontId="5" fillId="0" borderId="0" applyNumberFormat="0" applyBorder="0" applyProtection="0"/>
    <xf numFmtId="169" fontId="5" fillId="0" borderId="0" applyBorder="0" applyProtection="0"/>
    <xf numFmtId="9" fontId="1" fillId="0" borderId="0" applyFont="0" applyFill="0" applyBorder="0" applyAlignment="0" applyProtection="0"/>
    <xf numFmtId="164" fontId="1" fillId="0" borderId="0"/>
  </cellStyleXfs>
  <cellXfs count="228">
    <xf numFmtId="164" fontId="0" fillId="0" borderId="0" xfId="0"/>
    <xf numFmtId="164" fontId="6" fillId="0" borderId="0" xfId="0" applyFont="1" applyAlignment="1">
      <alignment vertical="center"/>
    </xf>
    <xf numFmtId="164" fontId="8" fillId="3" borderId="2" xfId="0" applyFont="1" applyFill="1" applyBorder="1" applyAlignment="1">
      <alignment horizontal="center" vertical="center" wrapText="1"/>
    </xf>
    <xf numFmtId="164" fontId="8" fillId="3" borderId="3" xfId="0" applyFont="1" applyFill="1" applyBorder="1" applyAlignment="1">
      <alignment horizontal="center" vertical="center" wrapText="1"/>
    </xf>
    <xf numFmtId="164" fontId="9" fillId="0" borderId="4" xfId="0" applyFont="1" applyBorder="1" applyAlignment="1" applyProtection="1">
      <alignment horizontal="left" vertical="center" wrapText="1"/>
      <protection locked="0"/>
    </xf>
    <xf numFmtId="164" fontId="10" fillId="0" borderId="4" xfId="0" applyFont="1" applyBorder="1" applyAlignment="1">
      <alignment horizontal="left" vertical="center" wrapText="1" indent="1"/>
    </xf>
    <xf numFmtId="164" fontId="9" fillId="0" borderId="4" xfId="0" applyFont="1" applyBorder="1" applyAlignment="1" applyProtection="1">
      <alignment horizontal="center" vertical="center" wrapText="1"/>
      <protection locked="0"/>
    </xf>
    <xf numFmtId="164" fontId="9" fillId="0" borderId="4" xfId="0" applyFont="1" applyBorder="1" applyAlignment="1">
      <alignment horizontal="left" vertical="center" wrapText="1" indent="1"/>
    </xf>
    <xf numFmtId="164" fontId="9" fillId="0" borderId="4" xfId="0" applyFont="1" applyBorder="1" applyAlignment="1">
      <alignment vertical="center" wrapText="1"/>
    </xf>
    <xf numFmtId="164" fontId="9" fillId="0" borderId="4" xfId="0" applyFont="1" applyBorder="1" applyAlignment="1">
      <alignment horizontal="center" vertical="center" wrapText="1"/>
    </xf>
    <xf numFmtId="164" fontId="9" fillId="0" borderId="4" xfId="0" applyFont="1" applyFill="1" applyBorder="1" applyAlignment="1" applyProtection="1">
      <alignment horizontal="center" vertical="center" wrapText="1"/>
      <protection locked="0"/>
    </xf>
    <xf numFmtId="164" fontId="9" fillId="0" borderId="5" xfId="0" applyFont="1" applyBorder="1" applyAlignment="1" applyProtection="1">
      <alignment horizontal="left" vertical="center" wrapText="1"/>
      <protection locked="0"/>
    </xf>
    <xf numFmtId="164" fontId="0" fillId="0" borderId="5" xfId="0" applyBorder="1" applyAlignment="1">
      <alignment vertical="top" wrapText="1"/>
    </xf>
    <xf numFmtId="164" fontId="9" fillId="0" borderId="5" xfId="0" applyFont="1" applyBorder="1" applyAlignment="1" applyProtection="1">
      <alignment horizontal="center" vertical="center" wrapText="1"/>
      <protection locked="0"/>
    </xf>
    <xf numFmtId="164" fontId="10" fillId="0" borderId="4" xfId="0" applyFont="1" applyFill="1" applyBorder="1" applyAlignment="1">
      <alignment horizontal="left" vertical="center" wrapText="1" indent="1"/>
    </xf>
    <xf numFmtId="164" fontId="9" fillId="0" borderId="4" xfId="0" applyFont="1" applyFill="1" applyBorder="1" applyAlignment="1">
      <alignment horizontal="left" vertical="center" wrapText="1" indent="1"/>
    </xf>
    <xf numFmtId="164" fontId="9" fillId="0" borderId="4" xfId="0" applyFont="1" applyFill="1" applyBorder="1" applyAlignment="1">
      <alignment vertical="center" wrapText="1"/>
    </xf>
    <xf numFmtId="164" fontId="9" fillId="0" borderId="5" xfId="0" applyFont="1" applyFill="1" applyBorder="1" applyAlignment="1">
      <alignment vertical="center" wrapText="1"/>
    </xf>
    <xf numFmtId="164" fontId="9" fillId="0" borderId="5" xfId="0" applyFont="1" applyFill="1" applyBorder="1" applyAlignment="1" applyProtection="1">
      <alignment horizontal="center" vertical="center" wrapText="1"/>
      <protection locked="0"/>
    </xf>
    <xf numFmtId="164" fontId="10" fillId="0" borderId="6" xfId="0" applyFont="1" applyBorder="1" applyAlignment="1">
      <alignment horizontal="left" vertical="center" wrapText="1" indent="1"/>
    </xf>
    <xf numFmtId="164" fontId="9" fillId="0" borderId="6" xfId="0" applyFont="1" applyBorder="1" applyAlignment="1" applyProtection="1">
      <alignment horizontal="center" vertical="center" wrapText="1"/>
      <protection locked="0"/>
    </xf>
    <xf numFmtId="164" fontId="9" fillId="0" borderId="4" xfId="0" applyFont="1" applyBorder="1" applyAlignment="1">
      <alignment horizontal="left" vertical="center" wrapText="1" indent="7"/>
    </xf>
    <xf numFmtId="164" fontId="9" fillId="0" borderId="5" xfId="0" applyFont="1" applyBorder="1" applyAlignment="1">
      <alignment vertical="center" wrapText="1"/>
    </xf>
    <xf numFmtId="164" fontId="10" fillId="0" borderId="7" xfId="0" applyFont="1" applyBorder="1" applyAlignment="1">
      <alignment horizontal="left" vertical="center" wrapText="1" indent="1"/>
    </xf>
    <xf numFmtId="164" fontId="9" fillId="0" borderId="4" xfId="0" applyFont="1" applyFill="1" applyBorder="1" applyAlignment="1">
      <alignment horizontal="left" vertical="center" wrapText="1" indent="7"/>
    </xf>
    <xf numFmtId="164" fontId="9" fillId="0" borderId="2" xfId="5" applyNumberFormat="1" applyFont="1" applyFill="1" applyBorder="1" applyAlignment="1" applyProtection="1">
      <alignment horizontal="center" vertical="center" wrapText="1"/>
    </xf>
    <xf numFmtId="164" fontId="12" fillId="0" borderId="3" xfId="0" applyFont="1" applyBorder="1" applyAlignment="1">
      <alignment horizontal="center" vertical="center" wrapText="1"/>
    </xf>
    <xf numFmtId="164" fontId="12" fillId="0" borderId="2" xfId="0" applyFont="1" applyBorder="1" applyAlignment="1">
      <alignment vertical="center" wrapText="1"/>
    </xf>
    <xf numFmtId="165" fontId="12" fillId="0" borderId="2" xfId="5" applyFont="1" applyFill="1" applyBorder="1" applyAlignment="1" applyProtection="1">
      <alignment horizontal="center" vertical="center" wrapText="1"/>
    </xf>
    <xf numFmtId="164" fontId="12" fillId="0" borderId="2" xfId="0" applyFont="1" applyBorder="1" applyAlignment="1">
      <alignment horizontal="center" vertical="center" wrapText="1"/>
    </xf>
    <xf numFmtId="164" fontId="12" fillId="0" borderId="2" xfId="5" applyNumberFormat="1" applyFont="1" applyFill="1" applyBorder="1" applyAlignment="1" applyProtection="1">
      <alignment horizontal="center" vertical="center" wrapText="1"/>
    </xf>
    <xf numFmtId="164" fontId="8" fillId="3" borderId="2" xfId="0" applyFont="1" applyFill="1" applyBorder="1" applyAlignment="1">
      <alignment horizontal="left" vertical="center" wrapText="1"/>
    </xf>
    <xf numFmtId="164" fontId="9" fillId="0" borderId="2" xfId="0" applyFont="1" applyBorder="1"/>
    <xf numFmtId="164" fontId="9" fillId="0" borderId="2" xfId="0" applyFont="1" applyBorder="1" applyAlignment="1">
      <alignment horizontal="center"/>
    </xf>
    <xf numFmtId="164" fontId="9" fillId="0" borderId="4" xfId="0" applyFont="1" applyFill="1" applyBorder="1" applyAlignment="1">
      <alignment horizontal="center" vertical="center" wrapText="1"/>
    </xf>
    <xf numFmtId="164" fontId="9" fillId="0" borderId="5" xfId="0" applyFont="1" applyBorder="1" applyAlignment="1">
      <alignment horizontal="center" vertical="center" wrapText="1"/>
    </xf>
    <xf numFmtId="164" fontId="9" fillId="0" borderId="5" xfId="0" applyFont="1" applyFill="1" applyBorder="1" applyAlignment="1">
      <alignment horizontal="center" vertical="center" wrapText="1"/>
    </xf>
    <xf numFmtId="164" fontId="9" fillId="0" borderId="6" xfId="0" applyFont="1" applyBorder="1" applyAlignment="1">
      <alignment horizontal="center" vertical="center" wrapText="1"/>
    </xf>
    <xf numFmtId="164" fontId="9" fillId="0" borderId="2" xfId="0" applyFont="1" applyBorder="1" applyAlignment="1">
      <alignment vertical="center" wrapText="1"/>
    </xf>
    <xf numFmtId="165" fontId="9" fillId="0" borderId="2" xfId="5" applyFont="1" applyFill="1" applyBorder="1" applyAlignment="1" applyProtection="1">
      <alignment horizontal="center" vertical="center" wrapText="1"/>
    </xf>
    <xf numFmtId="164" fontId="9" fillId="0" borderId="2" xfId="0" applyFont="1" applyBorder="1" applyAlignment="1">
      <alignment horizontal="center" vertical="center" wrapText="1"/>
    </xf>
    <xf numFmtId="164" fontId="0" fillId="0" borderId="5" xfId="0" applyBorder="1" applyAlignment="1">
      <alignment horizontal="center" vertical="top" wrapText="1"/>
    </xf>
    <xf numFmtId="165" fontId="0" fillId="0" borderId="0" xfId="0" applyNumberFormat="1"/>
    <xf numFmtId="164" fontId="13" fillId="5" borderId="2" xfId="0" applyFont="1" applyFill="1" applyBorder="1"/>
    <xf numFmtId="164" fontId="13" fillId="5" borderId="2" xfId="0" applyFont="1" applyFill="1" applyBorder="1" applyAlignment="1">
      <alignment horizontal="center"/>
    </xf>
    <xf numFmtId="164" fontId="0" fillId="0" borderId="2" xfId="0" applyBorder="1" applyAlignment="1">
      <alignment horizontal="center"/>
    </xf>
    <xf numFmtId="164" fontId="0" fillId="0" borderId="2" xfId="0" applyBorder="1"/>
    <xf numFmtId="166" fontId="0" fillId="0" borderId="2" xfId="0" applyNumberFormat="1" applyBorder="1"/>
    <xf numFmtId="166" fontId="0" fillId="6" borderId="2" xfId="0" applyNumberFormat="1" applyFill="1" applyBorder="1" applyAlignment="1">
      <alignment horizontal="center"/>
    </xf>
    <xf numFmtId="165" fontId="9" fillId="0" borderId="7" xfId="0" applyNumberFormat="1" applyFont="1" applyBorder="1" applyAlignment="1">
      <alignment vertical="center" wrapText="1"/>
    </xf>
    <xf numFmtId="164" fontId="9" fillId="0" borderId="8" xfId="0" applyFont="1" applyBorder="1" applyAlignment="1">
      <alignment vertical="center" wrapText="1"/>
    </xf>
    <xf numFmtId="164" fontId="8" fillId="3" borderId="2" xfId="0" applyFont="1" applyFill="1" applyBorder="1" applyAlignment="1">
      <alignment horizontal="center" vertical="center" wrapText="1"/>
    </xf>
    <xf numFmtId="164" fontId="16" fillId="0" borderId="1" xfId="0" applyFont="1" applyFill="1" applyBorder="1" applyAlignment="1" applyProtection="1">
      <alignment vertical="center" shrinkToFit="1"/>
      <protection locked="0"/>
    </xf>
    <xf numFmtId="164" fontId="15" fillId="0" borderId="1" xfId="0" applyFont="1" applyFill="1" applyBorder="1" applyAlignment="1" applyProtection="1">
      <alignment vertical="center" shrinkToFit="1"/>
      <protection locked="0"/>
    </xf>
    <xf numFmtId="164" fontId="0" fillId="0" borderId="0" xfId="0" applyBorder="1"/>
    <xf numFmtId="0" fontId="0" fillId="0" borderId="0" xfId="0" applyNumberFormat="1"/>
    <xf numFmtId="0" fontId="0" fillId="0" borderId="0" xfId="0" applyNumberFormat="1" applyBorder="1" applyAlignment="1"/>
    <xf numFmtId="164" fontId="0" fillId="0" borderId="0" xfId="0" applyAlignment="1"/>
    <xf numFmtId="0" fontId="17" fillId="7" borderId="0" xfId="0" applyNumberFormat="1" applyFont="1" applyFill="1" applyBorder="1" applyAlignment="1">
      <alignment vertical="center" wrapText="1"/>
    </xf>
    <xf numFmtId="164" fontId="17" fillId="8" borderId="0" xfId="0" applyFont="1" applyFill="1" applyBorder="1" applyAlignment="1">
      <alignment vertical="center" wrapText="1"/>
    </xf>
    <xf numFmtId="164" fontId="18" fillId="0" borderId="0" xfId="0" applyFont="1" applyBorder="1"/>
    <xf numFmtId="0" fontId="17" fillId="0" borderId="0" xfId="0" applyNumberFormat="1" applyFont="1" applyFill="1" applyBorder="1" applyAlignment="1">
      <alignment vertical="center" wrapText="1"/>
    </xf>
    <xf numFmtId="164" fontId="17" fillId="0" borderId="0" xfId="0" applyFont="1" applyBorder="1" applyAlignment="1" applyProtection="1">
      <alignment horizontal="center" vertical="center" wrapText="1"/>
      <protection locked="0"/>
    </xf>
    <xf numFmtId="0" fontId="17" fillId="0" borderId="0" xfId="0" applyNumberFormat="1" applyFont="1" applyBorder="1" applyAlignment="1">
      <alignment vertical="center" wrapText="1"/>
    </xf>
    <xf numFmtId="0" fontId="19" fillId="0" borderId="0" xfId="0" applyNumberFormat="1" applyFont="1" applyBorder="1" applyAlignment="1">
      <alignment vertical="center" wrapText="1"/>
    </xf>
    <xf numFmtId="164" fontId="17" fillId="7" borderId="0" xfId="0" applyFont="1" applyFill="1" applyBorder="1" applyAlignment="1" applyProtection="1">
      <alignment horizontal="center" vertical="center" wrapText="1"/>
      <protection locked="0"/>
    </xf>
    <xf numFmtId="0" fontId="17" fillId="7" borderId="0" xfId="0" applyNumberFormat="1" applyFont="1" applyFill="1" applyBorder="1" applyAlignment="1">
      <alignment vertical="center"/>
    </xf>
    <xf numFmtId="0" fontId="18" fillId="0" borderId="0" xfId="0" applyNumberFormat="1" applyFont="1" applyBorder="1" applyAlignment="1"/>
    <xf numFmtId="164" fontId="20" fillId="3" borderId="2" xfId="0" applyFont="1" applyFill="1" applyBorder="1" applyAlignment="1">
      <alignment horizontal="left" vertical="center" wrapText="1"/>
    </xf>
    <xf numFmtId="164" fontId="20" fillId="3" borderId="2" xfId="0" applyFont="1" applyFill="1" applyBorder="1" applyAlignment="1">
      <alignment horizontal="center" vertical="center" wrapText="1"/>
    </xf>
    <xf numFmtId="164" fontId="17" fillId="0" borderId="2" xfId="0" applyFont="1" applyBorder="1"/>
    <xf numFmtId="164" fontId="17" fillId="0" borderId="2" xfId="0" applyFont="1" applyBorder="1" applyAlignment="1">
      <alignment horizontal="center"/>
    </xf>
    <xf numFmtId="0" fontId="23" fillId="0" borderId="0" xfId="0" applyNumberFormat="1" applyFont="1" applyFill="1" applyBorder="1" applyAlignment="1" applyProtection="1">
      <alignment vertical="center" shrinkToFit="1"/>
      <protection locked="0"/>
    </xf>
    <xf numFmtId="164" fontId="22" fillId="0" borderId="0" xfId="0" applyFont="1" applyFill="1" applyBorder="1" applyAlignment="1" applyProtection="1">
      <alignment vertical="center" shrinkToFit="1"/>
      <protection locked="0"/>
    </xf>
    <xf numFmtId="164" fontId="18" fillId="0" borderId="0" xfId="0" applyFont="1"/>
    <xf numFmtId="164" fontId="25" fillId="0" borderId="0" xfId="0" applyFont="1" applyBorder="1"/>
    <xf numFmtId="164" fontId="18" fillId="0" borderId="0" xfId="0" applyFont="1" applyBorder="1" applyAlignment="1">
      <alignment vertical="top"/>
    </xf>
    <xf numFmtId="164" fontId="17" fillId="0" borderId="0" xfId="5" applyNumberFormat="1" applyFont="1" applyFill="1" applyBorder="1" applyAlignment="1" applyProtection="1">
      <alignment horizontal="center" vertical="center" wrapText="1"/>
    </xf>
    <xf numFmtId="164" fontId="24" fillId="0" borderId="0" xfId="0" applyFont="1" applyFill="1" applyBorder="1" applyAlignment="1">
      <alignment horizontal="left" vertical="center" wrapText="1"/>
    </xf>
    <xf numFmtId="164" fontId="24" fillId="0" borderId="0" xfId="0" applyFont="1" applyBorder="1" applyAlignment="1">
      <alignment horizontal="center" vertical="center" wrapText="1"/>
    </xf>
    <xf numFmtId="164" fontId="24" fillId="0" borderId="0" xfId="0" applyFont="1" applyBorder="1" applyAlignment="1">
      <alignment vertical="center" wrapText="1"/>
    </xf>
    <xf numFmtId="0" fontId="24" fillId="0" borderId="0" xfId="0" applyNumberFormat="1" applyFont="1" applyBorder="1" applyAlignment="1">
      <alignment vertical="center" wrapText="1"/>
    </xf>
    <xf numFmtId="165" fontId="24" fillId="0" borderId="0" xfId="5" applyFont="1" applyFill="1" applyBorder="1" applyAlignment="1" applyProtection="1">
      <alignment horizontal="center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164" fontId="24" fillId="0" borderId="0" xfId="5" applyNumberFormat="1" applyFont="1" applyFill="1" applyBorder="1" applyAlignment="1" applyProtection="1">
      <alignment horizontal="center" vertical="center" wrapText="1"/>
    </xf>
    <xf numFmtId="164" fontId="25" fillId="0" borderId="0" xfId="0" applyFont="1"/>
    <xf numFmtId="164" fontId="24" fillId="4" borderId="9" xfId="0" applyFont="1" applyFill="1" applyBorder="1" applyAlignment="1">
      <alignment vertical="center"/>
    </xf>
    <xf numFmtId="0" fontId="24" fillId="4" borderId="9" xfId="0" applyNumberFormat="1" applyFont="1" applyFill="1" applyBorder="1" applyAlignment="1">
      <alignment vertical="center"/>
    </xf>
    <xf numFmtId="9" fontId="24" fillId="4" borderId="9" xfId="10" applyFont="1" applyFill="1" applyBorder="1" applyAlignment="1">
      <alignment horizontal="center" vertical="center"/>
    </xf>
    <xf numFmtId="164" fontId="17" fillId="0" borderId="9" xfId="0" applyFont="1" applyFill="1" applyBorder="1" applyAlignment="1">
      <alignment vertical="top" wrapText="1"/>
    </xf>
    <xf numFmtId="164" fontId="17" fillId="0" borderId="9" xfId="0" applyFont="1" applyBorder="1" applyAlignment="1" applyProtection="1">
      <alignment horizontal="center" vertical="top" wrapText="1"/>
      <protection locked="0"/>
    </xf>
    <xf numFmtId="0" fontId="17" fillId="0" borderId="9" xfId="4" applyNumberFormat="1" applyFont="1" applyFill="1" applyBorder="1" applyAlignment="1" applyProtection="1">
      <alignment horizontal="center" vertical="top" wrapText="1"/>
      <protection locked="0"/>
    </xf>
    <xf numFmtId="164" fontId="17" fillId="0" borderId="9" xfId="0" applyFont="1" applyFill="1" applyBorder="1" applyAlignment="1">
      <alignment horizontal="center" vertical="center" wrapText="1"/>
    </xf>
    <xf numFmtId="164" fontId="17" fillId="0" borderId="9" xfId="0" applyFont="1" applyFill="1" applyBorder="1" applyAlignment="1">
      <alignment vertical="center" wrapText="1"/>
    </xf>
    <xf numFmtId="164" fontId="17" fillId="0" borderId="9" xfId="0" applyFont="1" applyBorder="1" applyAlignment="1" applyProtection="1">
      <alignment horizontal="center" vertical="center" wrapText="1"/>
      <protection locked="0"/>
    </xf>
    <xf numFmtId="164" fontId="17" fillId="0" borderId="9" xfId="0" applyFont="1" applyBorder="1" applyAlignment="1">
      <alignment vertical="center" wrapText="1"/>
    </xf>
    <xf numFmtId="0" fontId="17" fillId="0" borderId="9" xfId="4" applyNumberFormat="1" applyFont="1" applyFill="1" applyBorder="1" applyAlignment="1" applyProtection="1">
      <alignment horizontal="center" vertical="center" wrapText="1"/>
      <protection locked="0"/>
    </xf>
    <xf numFmtId="165" fontId="17" fillId="0" borderId="9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9" xfId="0" applyNumberFormat="1" applyFont="1" applyBorder="1" applyAlignment="1" applyProtection="1">
      <alignment horizontal="center" vertical="center" wrapText="1"/>
      <protection locked="0"/>
    </xf>
    <xf numFmtId="164" fontId="17" fillId="0" borderId="9" xfId="5" applyNumberFormat="1" applyFont="1" applyFill="1" applyBorder="1" applyAlignment="1" applyProtection="1">
      <alignment horizontal="center" vertical="center" wrapText="1"/>
    </xf>
    <xf numFmtId="164" fontId="24" fillId="0" borderId="9" xfId="0" applyFont="1" applyFill="1" applyBorder="1" applyAlignment="1">
      <alignment horizontal="left" vertical="center" wrapText="1"/>
    </xf>
    <xf numFmtId="164" fontId="24" fillId="0" borderId="9" xfId="0" applyFont="1" applyBorder="1" applyAlignment="1">
      <alignment horizontal="center" vertical="center" wrapText="1"/>
    </xf>
    <xf numFmtId="164" fontId="24" fillId="0" borderId="9" xfId="0" applyFont="1" applyBorder="1" applyAlignment="1">
      <alignment vertical="center" wrapText="1"/>
    </xf>
    <xf numFmtId="0" fontId="24" fillId="0" borderId="9" xfId="0" applyNumberFormat="1" applyFont="1" applyBorder="1" applyAlignment="1">
      <alignment vertical="center" wrapText="1"/>
    </xf>
    <xf numFmtId="165" fontId="24" fillId="0" borderId="9" xfId="5" applyFont="1" applyFill="1" applyBorder="1" applyAlignment="1" applyProtection="1">
      <alignment horizontal="center" vertical="center" wrapText="1"/>
    </xf>
    <xf numFmtId="0" fontId="24" fillId="0" borderId="9" xfId="0" applyNumberFormat="1" applyFont="1" applyBorder="1" applyAlignment="1">
      <alignment horizontal="center" vertical="center" wrapText="1"/>
    </xf>
    <xf numFmtId="164" fontId="24" fillId="0" borderId="9" xfId="5" applyNumberFormat="1" applyFont="1" applyFill="1" applyBorder="1" applyAlignment="1" applyProtection="1">
      <alignment horizontal="center" vertical="center" wrapText="1"/>
    </xf>
    <xf numFmtId="0" fontId="20" fillId="3" borderId="9" xfId="0" applyNumberFormat="1" applyFont="1" applyFill="1" applyBorder="1" applyAlignment="1">
      <alignment horizontal="center" vertical="top" wrapText="1"/>
    </xf>
    <xf numFmtId="164" fontId="20" fillId="3" borderId="9" xfId="0" applyFont="1" applyFill="1" applyBorder="1" applyAlignment="1">
      <alignment horizontal="center" vertical="center" wrapText="1"/>
    </xf>
    <xf numFmtId="0" fontId="20" fillId="3" borderId="9" xfId="0" applyNumberFormat="1" applyFont="1" applyFill="1" applyBorder="1" applyAlignment="1">
      <alignment horizontal="center" vertical="center" wrapText="1"/>
    </xf>
    <xf numFmtId="164" fontId="26" fillId="9" borderId="2" xfId="0" applyFont="1" applyFill="1" applyBorder="1" applyAlignment="1">
      <alignment horizontal="left" vertical="center" wrapText="1"/>
    </xf>
    <xf numFmtId="164" fontId="25" fillId="10" borderId="0" xfId="0" applyFont="1" applyFill="1"/>
    <xf numFmtId="164" fontId="26" fillId="9" borderId="2" xfId="0" applyFont="1" applyFill="1" applyBorder="1" applyAlignment="1">
      <alignment horizontal="center" vertical="center" wrapText="1"/>
    </xf>
    <xf numFmtId="164" fontId="26" fillId="9" borderId="10" xfId="0" applyFont="1" applyFill="1" applyBorder="1" applyAlignment="1">
      <alignment horizontal="center" vertical="center" wrapText="1"/>
    </xf>
    <xf numFmtId="164" fontId="27" fillId="11" borderId="2" xfId="0" applyFont="1" applyFill="1" applyBorder="1" applyAlignment="1">
      <alignment horizontal="left" vertical="center" wrapText="1"/>
    </xf>
    <xf numFmtId="164" fontId="28" fillId="12" borderId="0" xfId="0" applyFont="1" applyFill="1"/>
    <xf numFmtId="164" fontId="27" fillId="11" borderId="2" xfId="0" applyFont="1" applyFill="1" applyBorder="1" applyAlignment="1">
      <alignment horizontal="center" vertical="center" wrapText="1"/>
    </xf>
    <xf numFmtId="164" fontId="27" fillId="11" borderId="10" xfId="0" applyFont="1" applyFill="1" applyBorder="1" applyAlignment="1">
      <alignment horizontal="center" vertical="center" wrapText="1"/>
    </xf>
    <xf numFmtId="164" fontId="1" fillId="0" borderId="0" xfId="11"/>
    <xf numFmtId="164" fontId="14" fillId="0" borderId="1" xfId="11" applyFont="1" applyFill="1" applyBorder="1" applyAlignment="1" applyProtection="1">
      <alignment vertical="center" shrinkToFit="1"/>
      <protection locked="0"/>
    </xf>
    <xf numFmtId="164" fontId="15" fillId="0" borderId="1" xfId="11" applyFont="1" applyFill="1" applyBorder="1" applyAlignment="1" applyProtection="1">
      <alignment vertical="center" shrinkToFit="1"/>
      <protection locked="0"/>
    </xf>
    <xf numFmtId="164" fontId="16" fillId="0" borderId="1" xfId="11" applyFont="1" applyFill="1" applyBorder="1" applyAlignment="1" applyProtection="1">
      <alignment horizontal="center" vertical="center" shrinkToFit="1"/>
      <protection locked="0"/>
    </xf>
    <xf numFmtId="164" fontId="8" fillId="3" borderId="2" xfId="11" applyFont="1" applyFill="1" applyBorder="1" applyAlignment="1">
      <alignment horizontal="center" vertical="center" wrapText="1"/>
    </xf>
    <xf numFmtId="164" fontId="8" fillId="3" borderId="3" xfId="11" applyFont="1" applyFill="1" applyBorder="1" applyAlignment="1">
      <alignment horizontal="center" vertical="center" wrapText="1"/>
    </xf>
    <xf numFmtId="164" fontId="9" fillId="4" borderId="7" xfId="11" applyFont="1" applyFill="1" applyBorder="1" applyAlignment="1">
      <alignment vertical="center" wrapText="1"/>
    </xf>
    <xf numFmtId="164" fontId="9" fillId="4" borderId="9" xfId="11" applyFont="1" applyFill="1" applyBorder="1" applyAlignment="1">
      <alignment vertical="center" wrapText="1"/>
    </xf>
    <xf numFmtId="164" fontId="9" fillId="0" borderId="4" xfId="11" applyFont="1" applyBorder="1" applyAlignment="1" applyProtection="1">
      <alignment horizontal="center" vertical="center" wrapText="1"/>
      <protection locked="0"/>
    </xf>
    <xf numFmtId="164" fontId="9" fillId="0" borderId="4" xfId="11" applyFont="1" applyBorder="1" applyAlignment="1">
      <alignment horizontal="left" vertical="center" wrapText="1" indent="1"/>
    </xf>
    <xf numFmtId="164" fontId="9" fillId="0" borderId="4" xfId="11" applyFont="1" applyFill="1" applyBorder="1" applyAlignment="1" applyProtection="1">
      <alignment horizontal="center" vertical="center" wrapText="1"/>
      <protection locked="0"/>
    </xf>
    <xf numFmtId="164" fontId="9" fillId="0" borderId="4" xfId="11" applyFont="1" applyBorder="1" applyAlignment="1" applyProtection="1">
      <alignment horizontal="left" vertical="center" wrapText="1"/>
      <protection locked="0"/>
    </xf>
    <xf numFmtId="164" fontId="9" fillId="0" borderId="9" xfId="11" applyFont="1" applyBorder="1" applyAlignment="1" applyProtection="1">
      <alignment horizontal="left" vertical="center" wrapText="1"/>
      <protection locked="0"/>
    </xf>
    <xf numFmtId="164" fontId="9" fillId="0" borderId="9" xfId="11" applyFont="1" applyFill="1" applyBorder="1" applyAlignment="1" applyProtection="1">
      <alignment horizontal="center" vertical="center" wrapText="1"/>
      <protection locked="0"/>
    </xf>
    <xf numFmtId="164" fontId="1" fillId="0" borderId="5" xfId="11" applyBorder="1" applyAlignment="1">
      <alignment vertical="top" wrapText="1"/>
    </xf>
    <xf numFmtId="164" fontId="9" fillId="0" borderId="5" xfId="11" applyFont="1" applyBorder="1" applyAlignment="1" applyProtection="1">
      <alignment horizontal="center" vertical="center" wrapText="1"/>
      <protection locked="0"/>
    </xf>
    <xf numFmtId="164" fontId="9" fillId="0" borderId="9" xfId="11" applyFont="1" applyBorder="1" applyAlignment="1" applyProtection="1">
      <alignment horizontal="center" vertical="center" wrapText="1"/>
      <protection locked="0"/>
    </xf>
    <xf numFmtId="164" fontId="9" fillId="0" borderId="9" xfId="11" applyFont="1" applyBorder="1" applyAlignment="1">
      <alignment horizontal="left" vertical="center" wrapText="1" indent="1"/>
    </xf>
    <xf numFmtId="164" fontId="9" fillId="0" borderId="6" xfId="11" applyFont="1" applyBorder="1" applyAlignment="1" applyProtection="1">
      <alignment horizontal="center" vertical="center" wrapText="1"/>
      <protection locked="0"/>
    </xf>
    <xf numFmtId="164" fontId="9" fillId="0" borderId="5" xfId="11" applyFont="1" applyBorder="1" applyAlignment="1">
      <alignment vertical="center" wrapText="1"/>
    </xf>
    <xf numFmtId="164" fontId="9" fillId="0" borderId="2" xfId="11" applyFont="1" applyBorder="1"/>
    <xf numFmtId="164" fontId="9" fillId="0" borderId="2" xfId="11" applyFont="1" applyBorder="1" applyAlignment="1">
      <alignment horizontal="center"/>
    </xf>
    <xf numFmtId="164" fontId="9" fillId="0" borderId="9" xfId="11" applyFont="1" applyBorder="1" applyAlignment="1">
      <alignment vertical="center" wrapText="1"/>
    </xf>
    <xf numFmtId="164" fontId="9" fillId="0" borderId="5" xfId="11" applyFont="1" applyBorder="1" applyAlignment="1" applyProtection="1">
      <alignment horizontal="left" vertical="center" wrapText="1"/>
      <protection locked="0"/>
    </xf>
    <xf numFmtId="164" fontId="9" fillId="0" borderId="2" xfId="11" applyFont="1" applyFill="1" applyBorder="1" applyAlignment="1">
      <alignment horizontal="center" vertical="center" wrapText="1"/>
    </xf>
    <xf numFmtId="164" fontId="12" fillId="0" borderId="2" xfId="11" applyFont="1" applyBorder="1" applyAlignment="1">
      <alignment vertical="center" wrapText="1"/>
    </xf>
    <xf numFmtId="164" fontId="12" fillId="0" borderId="3" xfId="11" applyFont="1" applyBorder="1" applyAlignment="1">
      <alignment horizontal="center" vertical="center" wrapText="1"/>
    </xf>
    <xf numFmtId="164" fontId="12" fillId="0" borderId="2" xfId="11" applyFont="1" applyBorder="1" applyAlignment="1">
      <alignment horizontal="center" vertical="center" wrapText="1"/>
    </xf>
    <xf numFmtId="164" fontId="8" fillId="3" borderId="2" xfId="11" applyFont="1" applyFill="1" applyBorder="1" applyAlignment="1">
      <alignment horizontal="left" vertical="center" wrapText="1"/>
    </xf>
    <xf numFmtId="164" fontId="16" fillId="0" borderId="1" xfId="11" applyFont="1" applyFill="1" applyBorder="1" applyAlignment="1" applyProtection="1">
      <alignment vertical="center" shrinkToFit="1"/>
      <protection locked="0"/>
    </xf>
    <xf numFmtId="164" fontId="10" fillId="0" borderId="4" xfId="11" applyFont="1" applyFill="1" applyBorder="1" applyAlignment="1">
      <alignment horizontal="left" vertical="center" wrapText="1" indent="1"/>
    </xf>
    <xf numFmtId="164" fontId="10" fillId="0" borderId="4" xfId="11" applyFont="1" applyBorder="1" applyAlignment="1">
      <alignment horizontal="left" vertical="center" wrapText="1" indent="1"/>
    </xf>
    <xf numFmtId="164" fontId="9" fillId="0" borderId="4" xfId="11" applyFont="1" applyBorder="1" applyAlignment="1">
      <alignment vertical="center" wrapText="1"/>
    </xf>
    <xf numFmtId="164" fontId="10" fillId="0" borderId="6" xfId="11" applyFont="1" applyBorder="1" applyAlignment="1">
      <alignment horizontal="left" vertical="center" wrapText="1" indent="1"/>
    </xf>
    <xf numFmtId="164" fontId="9" fillId="0" borderId="4" xfId="11" applyFont="1" applyBorder="1" applyAlignment="1">
      <alignment horizontal="left" vertical="center" wrapText="1" indent="7"/>
    </xf>
    <xf numFmtId="49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4" fontId="10" fillId="0" borderId="7" xfId="11" applyFont="1" applyBorder="1" applyAlignment="1">
      <alignment horizontal="left" vertical="center" wrapText="1" indent="1"/>
    </xf>
    <xf numFmtId="164" fontId="9" fillId="0" borderId="4" xfId="11" applyFont="1" applyFill="1" applyBorder="1" applyAlignment="1">
      <alignment vertical="center" wrapText="1"/>
    </xf>
    <xf numFmtId="164" fontId="9" fillId="0" borderId="4" xfId="11" applyFont="1" applyFill="1" applyBorder="1" applyAlignment="1">
      <alignment horizontal="left" vertical="center" wrapText="1" indent="7"/>
    </xf>
    <xf numFmtId="164" fontId="9" fillId="0" borderId="9" xfId="11" applyFont="1" applyFill="1" applyBorder="1" applyAlignment="1">
      <alignment vertical="center" wrapText="1"/>
    </xf>
    <xf numFmtId="164" fontId="9" fillId="0" borderId="12" xfId="11" applyFont="1" applyFill="1" applyBorder="1" applyAlignment="1">
      <alignment vertical="center" wrapText="1"/>
    </xf>
    <xf numFmtId="164" fontId="9" fillId="0" borderId="9" xfId="11" applyFont="1" applyFill="1" applyBorder="1" applyAlignment="1">
      <alignment horizontal="left" vertical="center" wrapText="1" indent="1"/>
    </xf>
    <xf numFmtId="164" fontId="12" fillId="0" borderId="9" xfId="11" applyFont="1" applyFill="1" applyBorder="1" applyAlignment="1">
      <alignment vertical="center" wrapText="1"/>
    </xf>
    <xf numFmtId="164" fontId="1" fillId="0" borderId="9" xfId="11" applyBorder="1" applyAlignment="1">
      <alignment vertical="top" wrapText="1"/>
    </xf>
    <xf numFmtId="164" fontId="9" fillId="0" borderId="9" xfId="11" applyFont="1" applyFill="1" applyBorder="1" applyAlignment="1">
      <alignment horizontal="center" vertical="center" wrapText="1"/>
    </xf>
    <xf numFmtId="164" fontId="9" fillId="0" borderId="9" xfId="5" applyNumberFormat="1" applyFont="1" applyFill="1" applyBorder="1" applyAlignment="1" applyProtection="1">
      <alignment horizontal="center" vertical="center" wrapText="1"/>
    </xf>
    <xf numFmtId="164" fontId="12" fillId="0" borderId="9" xfId="11" applyFont="1" applyBorder="1" applyAlignment="1">
      <alignment vertical="center" wrapText="1"/>
    </xf>
    <xf numFmtId="164" fontId="12" fillId="0" borderId="9" xfId="11" applyFont="1" applyBorder="1" applyAlignment="1">
      <alignment horizontal="center" vertical="center" wrapText="1"/>
    </xf>
    <xf numFmtId="9" fontId="1" fillId="0" borderId="0" xfId="10"/>
    <xf numFmtId="170" fontId="9" fillId="0" borderId="2" xfId="10" applyNumberFormat="1" applyFont="1" applyBorder="1" applyAlignment="1">
      <alignment horizontal="center"/>
    </xf>
    <xf numFmtId="164" fontId="9" fillId="0" borderId="4" xfId="11" applyFont="1" applyBorder="1" applyAlignment="1" applyProtection="1">
      <alignment horizontal="left" vertical="center" wrapText="1" indent="2"/>
      <protection locked="0"/>
    </xf>
    <xf numFmtId="164" fontId="9" fillId="0" borderId="13" xfId="11" applyFont="1" applyBorder="1" applyAlignment="1" applyProtection="1">
      <alignment horizontal="left" vertical="center" wrapText="1" indent="2"/>
      <protection locked="0"/>
    </xf>
    <xf numFmtId="164" fontId="0" fillId="0" borderId="4" xfId="0" applyBorder="1" applyAlignment="1">
      <alignment vertical="top" wrapText="1"/>
    </xf>
    <xf numFmtId="164" fontId="22" fillId="0" borderId="0" xfId="0" applyFont="1" applyFill="1" applyBorder="1" applyAlignment="1" applyProtection="1">
      <alignment horizontal="left" vertical="center" shrinkToFit="1"/>
      <protection locked="0"/>
    </xf>
    <xf numFmtId="164" fontId="8" fillId="3" borderId="2" xfId="11" applyFont="1" applyFill="1" applyBorder="1" applyAlignment="1">
      <alignment horizontal="center" vertical="center" wrapText="1"/>
    </xf>
    <xf numFmtId="10" fontId="9" fillId="0" borderId="2" xfId="10" applyNumberFormat="1" applyFont="1" applyBorder="1" applyAlignment="1">
      <alignment horizontal="center"/>
    </xf>
    <xf numFmtId="164" fontId="9" fillId="13" borderId="2" xfId="11" applyFont="1" applyFill="1" applyBorder="1" applyAlignment="1">
      <alignment horizontal="center"/>
    </xf>
    <xf numFmtId="164" fontId="9" fillId="13" borderId="2" xfId="11" applyFont="1" applyFill="1" applyBorder="1"/>
    <xf numFmtId="170" fontId="9" fillId="13" borderId="2" xfId="10" applyNumberFormat="1" applyFont="1" applyFill="1" applyBorder="1" applyAlignment="1">
      <alignment horizontal="center"/>
    </xf>
    <xf numFmtId="164" fontId="9" fillId="0" borderId="2" xfId="11" applyFont="1" applyFill="1" applyBorder="1" applyAlignment="1">
      <alignment horizontal="center"/>
    </xf>
    <xf numFmtId="10" fontId="26" fillId="9" borderId="2" xfId="10" applyNumberFormat="1" applyFont="1" applyFill="1" applyBorder="1" applyAlignment="1">
      <alignment horizontal="center" vertical="center" wrapText="1"/>
    </xf>
    <xf numFmtId="164" fontId="29" fillId="0" borderId="10" xfId="11" applyFont="1" applyFill="1" applyBorder="1" applyAlignment="1">
      <alignment vertical="center" wrapText="1"/>
    </xf>
    <xf numFmtId="164" fontId="29" fillId="0" borderId="11" xfId="11" applyFont="1" applyFill="1" applyBorder="1" applyAlignment="1">
      <alignment vertical="center" wrapText="1"/>
    </xf>
    <xf numFmtId="164" fontId="29" fillId="0" borderId="9" xfId="0" applyFont="1" applyFill="1" applyBorder="1" applyAlignment="1">
      <alignment vertical="center" wrapText="1"/>
    </xf>
    <xf numFmtId="164" fontId="9" fillId="0" borderId="2" xfId="11" applyFont="1" applyFill="1" applyBorder="1" applyAlignment="1">
      <alignment horizontal="center" vertical="center" wrapText="1"/>
    </xf>
    <xf numFmtId="164" fontId="12" fillId="0" borderId="2" xfId="11" applyFont="1" applyFill="1" applyBorder="1" applyAlignment="1">
      <alignment horizontal="left" vertical="center" wrapText="1"/>
    </xf>
    <xf numFmtId="49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11" applyNumberFormat="1" applyFont="1" applyFill="1" applyBorder="1" applyAlignment="1" applyProtection="1">
      <alignment horizontal="center" vertical="center" wrapText="1"/>
      <protection locked="0"/>
    </xf>
    <xf numFmtId="164" fontId="12" fillId="0" borderId="2" xfId="11" applyFont="1" applyFill="1" applyBorder="1" applyAlignment="1">
      <alignment horizontal="center" vertical="center" wrapText="1"/>
    </xf>
    <xf numFmtId="164" fontId="12" fillId="0" borderId="2" xfId="0" applyFont="1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165" fontId="9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9" fillId="0" borderId="2" xfId="0" applyFont="1" applyFill="1" applyBorder="1" applyAlignment="1">
      <alignment horizontal="center" vertical="center" wrapText="1"/>
    </xf>
    <xf numFmtId="164" fontId="12" fillId="4" borderId="2" xfId="11" applyFont="1" applyFill="1" applyBorder="1" applyAlignment="1">
      <alignment horizontal="left" vertical="center" wrapText="1"/>
    </xf>
    <xf numFmtId="164" fontId="12" fillId="0" borderId="10" xfId="11" applyFont="1" applyFill="1" applyBorder="1" applyAlignment="1">
      <alignment horizontal="center" vertical="center" wrapText="1"/>
    </xf>
    <xf numFmtId="164" fontId="12" fillId="0" borderId="3" xfId="11" applyFont="1" applyFill="1" applyBorder="1" applyAlignment="1">
      <alignment horizontal="center" vertical="center" wrapText="1"/>
    </xf>
    <xf numFmtId="164" fontId="6" fillId="10" borderId="0" xfId="11" applyFont="1" applyFill="1" applyAlignment="1">
      <alignment horizontal="center" vertical="center"/>
    </xf>
    <xf numFmtId="164" fontId="12" fillId="0" borderId="11" xfId="11" applyFont="1" applyFill="1" applyBorder="1" applyAlignment="1">
      <alignment horizontal="left" vertical="center" wrapText="1"/>
    </xf>
    <xf numFmtId="164" fontId="12" fillId="0" borderId="6" xfId="11" applyFont="1" applyFill="1" applyBorder="1" applyAlignment="1">
      <alignment horizontal="left" vertical="center" wrapText="1"/>
    </xf>
    <xf numFmtId="164" fontId="12" fillId="0" borderId="14" xfId="11" applyFont="1" applyFill="1" applyBorder="1" applyAlignment="1">
      <alignment horizontal="left" vertical="center" wrapText="1"/>
    </xf>
    <xf numFmtId="164" fontId="12" fillId="0" borderId="4" xfId="11" applyFont="1" applyFill="1" applyBorder="1" applyAlignment="1">
      <alignment horizontal="left" vertical="center" wrapText="1"/>
    </xf>
    <xf numFmtId="164" fontId="12" fillId="0" borderId="15" xfId="11" applyFont="1" applyFill="1" applyBorder="1" applyAlignment="1">
      <alignment horizontal="left" vertical="center" wrapText="1"/>
    </xf>
    <xf numFmtId="164" fontId="12" fillId="0" borderId="5" xfId="11" applyFont="1" applyFill="1" applyBorder="1" applyAlignment="1">
      <alignment horizontal="left" vertical="center" wrapText="1"/>
    </xf>
    <xf numFmtId="49" fontId="9" fillId="0" borderId="2" xfId="4" applyNumberFormat="1" applyFont="1" applyFill="1" applyBorder="1" applyAlignment="1" applyProtection="1">
      <alignment horizontal="center" vertical="center" wrapText="1"/>
      <protection locked="0"/>
    </xf>
    <xf numFmtId="164" fontId="6" fillId="0" borderId="0" xfId="11" applyFont="1" applyAlignment="1">
      <alignment horizontal="center" vertical="center"/>
    </xf>
    <xf numFmtId="164" fontId="14" fillId="0" borderId="1" xfId="11" applyFont="1" applyFill="1" applyBorder="1" applyAlignment="1" applyProtection="1">
      <alignment horizontal="left" vertical="center" shrinkToFit="1"/>
      <protection locked="0"/>
    </xf>
    <xf numFmtId="164" fontId="15" fillId="0" borderId="1" xfId="11" applyFont="1" applyFill="1" applyBorder="1" applyAlignment="1" applyProtection="1">
      <alignment horizontal="center" vertical="center" shrinkToFit="1"/>
      <protection locked="0"/>
    </xf>
    <xf numFmtId="164" fontId="16" fillId="0" borderId="1" xfId="11" applyFont="1" applyFill="1" applyBorder="1" applyAlignment="1" applyProtection="1">
      <alignment horizontal="center" vertical="center" shrinkToFit="1"/>
      <protection locked="0"/>
    </xf>
    <xf numFmtId="164" fontId="8" fillId="3" borderId="2" xfId="11" applyFont="1" applyFill="1" applyBorder="1" applyAlignment="1">
      <alignment horizontal="center" vertical="center" wrapText="1"/>
    </xf>
    <xf numFmtId="164" fontId="9" fillId="4" borderId="10" xfId="11" applyFont="1" applyFill="1" applyBorder="1" applyAlignment="1">
      <alignment horizontal="left" vertical="center" wrapText="1"/>
    </xf>
    <xf numFmtId="164" fontId="9" fillId="4" borderId="3" xfId="11" applyFont="1" applyFill="1" applyBorder="1" applyAlignment="1">
      <alignment horizontal="left" vertical="center" wrapText="1"/>
    </xf>
    <xf numFmtId="164" fontId="9" fillId="4" borderId="9" xfId="11" applyFont="1" applyFill="1" applyBorder="1" applyAlignment="1">
      <alignment horizontal="left" vertical="center" wrapText="1"/>
    </xf>
    <xf numFmtId="164" fontId="26" fillId="9" borderId="9" xfId="0" applyFont="1" applyFill="1" applyBorder="1" applyAlignment="1">
      <alignment horizontal="center" vertical="center" wrapText="1"/>
    </xf>
    <xf numFmtId="164" fontId="6" fillId="0" borderId="0" xfId="0" applyFont="1" applyAlignment="1">
      <alignment horizontal="center" vertical="center"/>
    </xf>
    <xf numFmtId="164" fontId="21" fillId="0" borderId="0" xfId="0" applyFont="1" applyFill="1" applyBorder="1" applyAlignment="1" applyProtection="1">
      <alignment horizontal="left" vertical="center" shrinkToFit="1"/>
      <protection locked="0"/>
    </xf>
    <xf numFmtId="171" fontId="23" fillId="0" borderId="0" xfId="0" applyNumberFormat="1" applyFont="1" applyFill="1" applyBorder="1" applyAlignment="1" applyProtection="1">
      <alignment horizontal="center" vertical="center" shrinkToFit="1"/>
      <protection locked="0"/>
    </xf>
    <xf numFmtId="164" fontId="27" fillId="11" borderId="9" xfId="0" applyFont="1" applyFill="1" applyBorder="1" applyAlignment="1">
      <alignment horizontal="center" vertical="center" wrapText="1"/>
    </xf>
    <xf numFmtId="164" fontId="22" fillId="0" borderId="0" xfId="0" applyFont="1" applyFill="1" applyBorder="1" applyAlignment="1" applyProtection="1">
      <alignment horizontal="left" vertical="center" shrinkToFit="1"/>
      <protection locked="0"/>
    </xf>
    <xf numFmtId="164" fontId="23" fillId="0" borderId="0" xfId="0" applyFont="1" applyFill="1" applyBorder="1" applyAlignment="1" applyProtection="1">
      <alignment horizontal="center" vertical="center" shrinkToFit="1"/>
      <protection locked="0"/>
    </xf>
    <xf numFmtId="164" fontId="9" fillId="0" borderId="2" xfId="0" applyFont="1" applyFill="1" applyBorder="1" applyAlignment="1">
      <alignment horizontal="left" vertical="center" wrapText="1"/>
    </xf>
    <xf numFmtId="164" fontId="15" fillId="0" borderId="1" xfId="0" applyFont="1" applyFill="1" applyBorder="1" applyAlignment="1" applyProtection="1">
      <alignment horizontal="center" vertical="center" shrinkToFit="1"/>
      <protection locked="0"/>
    </xf>
    <xf numFmtId="164" fontId="14" fillId="0" borderId="1" xfId="0" applyFont="1" applyFill="1" applyBorder="1" applyAlignment="1" applyProtection="1">
      <alignment horizontal="left" vertical="center" shrinkToFit="1"/>
      <protection locked="0"/>
    </xf>
    <xf numFmtId="164" fontId="16" fillId="0" borderId="1" xfId="0" applyFont="1" applyFill="1" applyBorder="1" applyAlignment="1" applyProtection="1">
      <alignment horizontal="center" vertical="center" shrinkToFit="1"/>
      <protection locked="0"/>
    </xf>
    <xf numFmtId="164" fontId="8" fillId="3" borderId="2" xfId="0" applyFont="1" applyFill="1" applyBorder="1" applyAlignment="1">
      <alignment horizontal="center" vertical="center" wrapText="1"/>
    </xf>
    <xf numFmtId="164" fontId="9" fillId="4" borderId="2" xfId="0" applyFont="1" applyFill="1" applyBorder="1" applyAlignment="1">
      <alignment horizontal="left" vertical="center" wrapText="1"/>
    </xf>
    <xf numFmtId="164" fontId="12" fillId="0" borderId="2" xfId="0" applyFont="1" applyFill="1" applyBorder="1" applyAlignment="1">
      <alignment horizontal="center" vertical="center" wrapText="1"/>
    </xf>
    <xf numFmtId="164" fontId="7" fillId="0" borderId="1" xfId="0" applyFont="1" applyFill="1" applyBorder="1" applyAlignment="1" applyProtection="1">
      <alignment horizontal="left" vertical="center" shrinkToFit="1"/>
      <protection locked="0"/>
    </xf>
    <xf numFmtId="165" fontId="9" fillId="0" borderId="2" xfId="0" applyNumberFormat="1" applyFont="1" applyFill="1" applyBorder="1" applyAlignment="1">
      <alignment horizontal="center" vertical="center" wrapText="1"/>
    </xf>
    <xf numFmtId="164" fontId="0" fillId="0" borderId="2" xfId="0" applyFill="1" applyBorder="1"/>
  </cellXfs>
  <cellStyles count="12">
    <cellStyle name="cf1" xfId="1" xr:uid="{00000000-0005-0000-0000-000000000000}"/>
    <cellStyle name="ConditionalStyle_1" xfId="2" xr:uid="{00000000-0005-0000-0000-000001000000}"/>
    <cellStyle name="Excel Built-in Comma" xfId="3" xr:uid="{00000000-0005-0000-0000-000002000000}"/>
    <cellStyle name="Excel Built-in Currency" xfId="4" xr:uid="{00000000-0005-0000-0000-000003000000}"/>
    <cellStyle name="Excel Built-in Percent" xfId="5" xr:uid="{00000000-0005-0000-0000-000004000000}"/>
    <cellStyle name="Heading" xfId="6" xr:uid="{00000000-0005-0000-0000-000005000000}"/>
    <cellStyle name="Heading1" xfId="7" xr:uid="{00000000-0005-0000-0000-000006000000}"/>
    <cellStyle name="Normal" xfId="0" builtinId="0" customBuiltin="1"/>
    <cellStyle name="Normal 2" xfId="11" xr:uid="{00000000-0005-0000-0000-000009000000}"/>
    <cellStyle name="Percent" xfId="10" builtinId="5"/>
    <cellStyle name="Result" xfId="8" xr:uid="{00000000-0005-0000-0000-00000B000000}"/>
    <cellStyle name="Result2" xfId="9" xr:uid="{00000000-0005-0000-0000-00000C000000}"/>
  </cellStyles>
  <dxfs count="49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22</xdr:row>
      <xdr:rowOff>158750</xdr:rowOff>
    </xdr:from>
    <xdr:to>
      <xdr:col>1</xdr:col>
      <xdr:colOff>2844800</xdr:colOff>
      <xdr:row>30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113A35-0FC2-4839-AA2B-843CBC279EB1}"/>
            </a:ext>
          </a:extLst>
        </xdr:cNvPr>
        <xdr:cNvSpPr txBox="1"/>
      </xdr:nvSpPr>
      <xdr:spPr>
        <a:xfrm>
          <a:off x="558800" y="6400800"/>
          <a:ext cx="2520950" cy="135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Prepared by</a:t>
          </a:r>
        </a:p>
        <a:p>
          <a:endParaRPr lang="en-US" sz="1200"/>
        </a:p>
        <a:p>
          <a:endParaRPr lang="en-US" sz="1200"/>
        </a:p>
        <a:p>
          <a:r>
            <a:rPr lang="en-US" sz="1200" baseline="0"/>
            <a:t>Mr. Sok Ratanak</a:t>
          </a:r>
        </a:p>
        <a:p>
          <a:r>
            <a:rPr lang="en-US" sz="1200" baseline="0"/>
            <a:t>Manager, Credit Analyst</a:t>
          </a:r>
        </a:p>
        <a:p>
          <a:r>
            <a:rPr lang="en-US" sz="1200" baseline="0"/>
            <a:t>Date:</a:t>
          </a:r>
          <a:endParaRPr lang="en-US" sz="1200"/>
        </a:p>
      </xdr:txBody>
    </xdr:sp>
    <xdr:clientData/>
  </xdr:twoCellAnchor>
  <xdr:twoCellAnchor>
    <xdr:from>
      <xdr:col>2</xdr:col>
      <xdr:colOff>1555750</xdr:colOff>
      <xdr:row>22</xdr:row>
      <xdr:rowOff>165100</xdr:rowOff>
    </xdr:from>
    <xdr:to>
      <xdr:col>4</xdr:col>
      <xdr:colOff>571500</xdr:colOff>
      <xdr:row>30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4CADD1-0BF1-4D27-A1DE-BD69AF14AD80}"/>
            </a:ext>
          </a:extLst>
        </xdr:cNvPr>
        <xdr:cNvSpPr txBox="1"/>
      </xdr:nvSpPr>
      <xdr:spPr>
        <a:xfrm>
          <a:off x="5003800" y="6407150"/>
          <a:ext cx="2520950" cy="1352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Verified by</a:t>
          </a:r>
        </a:p>
        <a:p>
          <a:endParaRPr lang="en-US" sz="1200"/>
        </a:p>
        <a:p>
          <a:endParaRPr lang="en-US" sz="1200"/>
        </a:p>
        <a:p>
          <a:r>
            <a:rPr lang="en-US" sz="1200" baseline="0"/>
            <a:t>Mr. Chiv Hak</a:t>
          </a:r>
        </a:p>
        <a:p>
          <a:r>
            <a:rPr lang="en-US" sz="1200" baseline="0"/>
            <a:t>Head, Business Development</a:t>
          </a:r>
        </a:p>
        <a:p>
          <a:r>
            <a:rPr lang="en-US" sz="1200" baseline="0"/>
            <a:t>Date: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20</xdr:row>
      <xdr:rowOff>158750</xdr:rowOff>
    </xdr:from>
    <xdr:to>
      <xdr:col>1</xdr:col>
      <xdr:colOff>2844800</xdr:colOff>
      <xdr:row>27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F2D840-44FA-43BA-A60F-DAC7EB231997}"/>
            </a:ext>
          </a:extLst>
        </xdr:cNvPr>
        <xdr:cNvSpPr txBox="1"/>
      </xdr:nvSpPr>
      <xdr:spPr>
        <a:xfrm>
          <a:off x="558800" y="4495800"/>
          <a:ext cx="2520950" cy="1117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Prepared by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Name:</a:t>
          </a:r>
          <a:r>
            <a:rPr lang="en-US" sz="1100" baseline="0"/>
            <a:t> </a:t>
          </a:r>
        </a:p>
        <a:p>
          <a:r>
            <a:rPr lang="en-US" sz="1100" baseline="0"/>
            <a:t>Position:</a:t>
          </a:r>
        </a:p>
        <a:p>
          <a:r>
            <a:rPr lang="en-US" sz="1100" baseline="0"/>
            <a:t>Date:</a:t>
          </a:r>
          <a:endParaRPr lang="en-US" sz="1100"/>
        </a:p>
      </xdr:txBody>
    </xdr:sp>
    <xdr:clientData/>
  </xdr:twoCellAnchor>
  <xdr:twoCellAnchor>
    <xdr:from>
      <xdr:col>3</xdr:col>
      <xdr:colOff>1555750</xdr:colOff>
      <xdr:row>20</xdr:row>
      <xdr:rowOff>165100</xdr:rowOff>
    </xdr:from>
    <xdr:to>
      <xdr:col>6</xdr:col>
      <xdr:colOff>571500</xdr:colOff>
      <xdr:row>27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6D16B92-4078-4104-9F00-D0D33CB10B2A}"/>
            </a:ext>
          </a:extLst>
        </xdr:cNvPr>
        <xdr:cNvSpPr txBox="1"/>
      </xdr:nvSpPr>
      <xdr:spPr>
        <a:xfrm>
          <a:off x="5003800" y="4502150"/>
          <a:ext cx="2520950" cy="1117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Verified by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Name:</a:t>
          </a:r>
          <a:r>
            <a:rPr lang="en-US" sz="1100" baseline="0"/>
            <a:t> </a:t>
          </a:r>
        </a:p>
        <a:p>
          <a:r>
            <a:rPr lang="en-US" sz="1100" baseline="0"/>
            <a:t>Position:</a:t>
          </a:r>
        </a:p>
        <a:p>
          <a:r>
            <a:rPr lang="en-US" sz="1100" baseline="0"/>
            <a:t>Date: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50"/>
  <sheetViews>
    <sheetView topLeftCell="A119" zoomScale="70" zoomScaleNormal="70" workbookViewId="0">
      <selection activeCell="B141" sqref="B141:F141"/>
    </sheetView>
  </sheetViews>
  <sheetFormatPr defaultColWidth="8.625" defaultRowHeight="14.25" outlineLevelRow="1"/>
  <cols>
    <col min="1" max="1" width="4.125" style="118" customWidth="1"/>
    <col min="2" max="3" width="10.375" style="118" customWidth="1"/>
    <col min="4" max="4" width="9.5" style="118" bestFit="1" customWidth="1"/>
    <col min="5" max="5" width="39.625" style="118" customWidth="1"/>
    <col min="6" max="6" width="7.875" style="118" bestFit="1" customWidth="1"/>
    <col min="7" max="8" width="10.125" style="118" customWidth="1"/>
    <col min="9" max="9" width="11.5" style="118" customWidth="1"/>
    <col min="10" max="12" width="8.125" style="118" customWidth="1"/>
    <col min="13" max="13" width="47.875" style="118" customWidth="1"/>
    <col min="14" max="1016" width="8.125" style="118" customWidth="1"/>
    <col min="1017" max="1017" width="8.625" style="118" customWidth="1"/>
    <col min="1018" max="16384" width="8.625" style="118"/>
  </cols>
  <sheetData>
    <row r="1" spans="1:11" ht="15">
      <c r="A1" s="195" t="s">
        <v>367</v>
      </c>
      <c r="B1" s="195"/>
      <c r="C1" s="195"/>
      <c r="D1" s="195"/>
      <c r="E1" s="195"/>
      <c r="F1" s="195"/>
      <c r="G1" s="195"/>
      <c r="H1" s="195"/>
      <c r="I1" s="195"/>
    </row>
    <row r="2" spans="1:11" ht="25.5" customHeight="1">
      <c r="A2" s="203" t="s">
        <v>304</v>
      </c>
      <c r="B2" s="203"/>
      <c r="C2" s="203"/>
      <c r="D2" s="203"/>
      <c r="E2" s="203"/>
      <c r="F2" s="203"/>
      <c r="G2" s="203"/>
      <c r="H2" s="203"/>
      <c r="I2" s="203"/>
    </row>
    <row r="3" spans="1:11" ht="25.5" customHeight="1">
      <c r="A3" s="203" t="s">
        <v>366</v>
      </c>
      <c r="B3" s="203"/>
      <c r="C3" s="203"/>
      <c r="D3" s="203"/>
      <c r="E3" s="203"/>
      <c r="F3" s="203"/>
      <c r="G3" s="203"/>
      <c r="H3" s="203"/>
      <c r="I3" s="203"/>
    </row>
    <row r="4" spans="1:11" ht="28.5" customHeight="1">
      <c r="A4" s="204" t="s">
        <v>176</v>
      </c>
      <c r="B4" s="204"/>
      <c r="C4" s="204"/>
      <c r="D4" s="205" t="s">
        <v>229</v>
      </c>
      <c r="E4" s="205"/>
      <c r="F4" s="147"/>
      <c r="G4" s="120" t="s">
        <v>174</v>
      </c>
      <c r="H4" s="206" t="s">
        <v>230</v>
      </c>
      <c r="I4" s="206"/>
    </row>
    <row r="5" spans="1:11" ht="31.5" customHeight="1">
      <c r="A5" s="122" t="s">
        <v>0</v>
      </c>
      <c r="B5" s="207" t="s">
        <v>1</v>
      </c>
      <c r="C5" s="207"/>
      <c r="D5" s="123"/>
      <c r="E5" s="123" t="s">
        <v>2</v>
      </c>
      <c r="F5" s="123"/>
      <c r="G5" s="123" t="s">
        <v>3</v>
      </c>
      <c r="H5" s="123" t="s">
        <v>4</v>
      </c>
      <c r="I5" s="123" t="s">
        <v>5</v>
      </c>
    </row>
    <row r="6" spans="1:11" ht="22.5" customHeight="1">
      <c r="A6" s="192" t="s">
        <v>6</v>
      </c>
      <c r="B6" s="192"/>
      <c r="C6" s="192"/>
      <c r="D6" s="192"/>
      <c r="E6" s="192"/>
      <c r="F6" s="192"/>
      <c r="G6" s="192"/>
      <c r="H6" s="192"/>
      <c r="I6" s="192"/>
      <c r="K6" s="167">
        <f>SUM(G7:G66)</f>
        <v>0.35000000000000003</v>
      </c>
    </row>
    <row r="7" spans="1:11" ht="15.6" customHeight="1">
      <c r="A7" s="183">
        <v>1</v>
      </c>
      <c r="B7" s="184" t="s">
        <v>297</v>
      </c>
      <c r="C7" s="184"/>
      <c r="D7" s="126">
        <v>1</v>
      </c>
      <c r="E7" s="170" t="s">
        <v>298</v>
      </c>
      <c r="F7" s="185" t="s">
        <v>25</v>
      </c>
      <c r="G7" s="186">
        <v>0.1</v>
      </c>
      <c r="H7" s="126">
        <v>100</v>
      </c>
      <c r="I7" s="183">
        <f>IF(F7="1",G7*H7,IF(F7="2",G7*H9,IF(F7="3",G7*H11,IF(F7="4",G7*H13,IF(F7="5",G7*H15,"Error")))))</f>
        <v>5</v>
      </c>
    </row>
    <row r="8" spans="1:11" ht="15">
      <c r="A8" s="183"/>
      <c r="B8" s="184"/>
      <c r="C8" s="184"/>
      <c r="D8" s="129"/>
      <c r="E8" s="169"/>
      <c r="F8" s="185"/>
      <c r="G8" s="186"/>
      <c r="H8" s="126"/>
      <c r="I8" s="183"/>
    </row>
    <row r="9" spans="1:11" ht="45">
      <c r="A9" s="183"/>
      <c r="B9" s="184"/>
      <c r="C9" s="184"/>
      <c r="D9" s="126">
        <v>2</v>
      </c>
      <c r="E9" s="169" t="s">
        <v>299</v>
      </c>
      <c r="F9" s="185"/>
      <c r="G9" s="186"/>
      <c r="H9" s="126">
        <v>75</v>
      </c>
      <c r="I9" s="183"/>
    </row>
    <row r="10" spans="1:11" ht="15">
      <c r="A10" s="183"/>
      <c r="B10" s="184"/>
      <c r="C10" s="184"/>
      <c r="D10" s="126"/>
      <c r="E10" s="169"/>
      <c r="F10" s="185"/>
      <c r="G10" s="186"/>
      <c r="H10" s="126"/>
      <c r="I10" s="183"/>
    </row>
    <row r="11" spans="1:11" ht="45">
      <c r="A11" s="183"/>
      <c r="B11" s="184"/>
      <c r="C11" s="184"/>
      <c r="D11" s="126">
        <v>3</v>
      </c>
      <c r="E11" s="169" t="s">
        <v>300</v>
      </c>
      <c r="F11" s="185"/>
      <c r="G11" s="186"/>
      <c r="H11" s="126">
        <v>50</v>
      </c>
      <c r="I11" s="183"/>
    </row>
    <row r="12" spans="1:11" ht="15">
      <c r="A12" s="183"/>
      <c r="B12" s="184"/>
      <c r="C12" s="184"/>
      <c r="D12" s="126"/>
      <c r="E12" s="169"/>
      <c r="F12" s="185"/>
      <c r="G12" s="186"/>
      <c r="H12" s="126"/>
      <c r="I12" s="183"/>
    </row>
    <row r="13" spans="1:11" ht="45">
      <c r="A13" s="183"/>
      <c r="B13" s="184"/>
      <c r="C13" s="184"/>
      <c r="D13" s="126">
        <v>4</v>
      </c>
      <c r="E13" s="169" t="s">
        <v>303</v>
      </c>
      <c r="F13" s="185"/>
      <c r="G13" s="186"/>
      <c r="H13" s="126">
        <v>25</v>
      </c>
      <c r="I13" s="183"/>
    </row>
    <row r="14" spans="1:11" ht="15">
      <c r="A14" s="183"/>
      <c r="B14" s="184"/>
      <c r="C14" s="184"/>
      <c r="D14" s="126"/>
      <c r="E14" s="169"/>
      <c r="F14" s="185"/>
      <c r="G14" s="186"/>
      <c r="H14" s="126"/>
      <c r="I14" s="183"/>
    </row>
    <row r="15" spans="1:11" ht="30">
      <c r="A15" s="183"/>
      <c r="B15" s="184"/>
      <c r="C15" s="184"/>
      <c r="D15" s="126">
        <v>5</v>
      </c>
      <c r="E15" s="169" t="s">
        <v>301</v>
      </c>
      <c r="F15" s="185"/>
      <c r="G15" s="186"/>
      <c r="H15" s="128">
        <v>0</v>
      </c>
      <c r="I15" s="183"/>
    </row>
    <row r="16" spans="1:11" ht="15">
      <c r="A16" s="183"/>
      <c r="B16" s="184"/>
      <c r="C16" s="184"/>
      <c r="D16" s="133"/>
      <c r="E16" s="129"/>
      <c r="F16" s="185"/>
      <c r="G16" s="186"/>
      <c r="H16" s="133"/>
      <c r="I16" s="183"/>
    </row>
    <row r="17" spans="1:9" ht="15.6" customHeight="1">
      <c r="A17" s="183">
        <v>2</v>
      </c>
      <c r="B17" s="184" t="s">
        <v>360</v>
      </c>
      <c r="C17" s="184"/>
      <c r="D17" s="126">
        <v>1</v>
      </c>
      <c r="E17" s="151" t="s">
        <v>69</v>
      </c>
      <c r="F17" s="189" t="s">
        <v>170</v>
      </c>
      <c r="G17" s="190">
        <v>0.1</v>
      </c>
      <c r="H17" s="20">
        <v>100</v>
      </c>
      <c r="I17" s="191">
        <f>IF(F17="1",G17*H17,IF(F17="2",G17*H19,IF(F17="3",G17*H21,IF(F17="4",G17*H23,IF(F17="5",G17*H25,"Error")))))</f>
        <v>0</v>
      </c>
    </row>
    <row r="18" spans="1:9" ht="15">
      <c r="A18" s="183"/>
      <c r="B18" s="184"/>
      <c r="C18" s="184"/>
      <c r="D18" s="129"/>
      <c r="E18" s="127"/>
      <c r="F18" s="189"/>
      <c r="G18" s="190"/>
      <c r="H18" s="6"/>
      <c r="I18" s="191"/>
    </row>
    <row r="19" spans="1:9" ht="15">
      <c r="A19" s="183"/>
      <c r="B19" s="184"/>
      <c r="C19" s="184"/>
      <c r="D19" s="126">
        <v>2</v>
      </c>
      <c r="E19" s="149" t="s">
        <v>70</v>
      </c>
      <c r="F19" s="189"/>
      <c r="G19" s="190"/>
      <c r="H19" s="6">
        <v>75</v>
      </c>
      <c r="I19" s="191"/>
    </row>
    <row r="20" spans="1:9" ht="15">
      <c r="A20" s="183"/>
      <c r="B20" s="184"/>
      <c r="C20" s="184"/>
      <c r="D20" s="126"/>
      <c r="E20" s="150"/>
      <c r="F20" s="189"/>
      <c r="G20" s="190"/>
      <c r="H20" s="6"/>
      <c r="I20" s="191"/>
    </row>
    <row r="21" spans="1:9" ht="15">
      <c r="A21" s="183"/>
      <c r="B21" s="184"/>
      <c r="C21" s="184"/>
      <c r="D21" s="126">
        <v>3</v>
      </c>
      <c r="E21" s="149" t="s">
        <v>306</v>
      </c>
      <c r="F21" s="189"/>
      <c r="G21" s="190"/>
      <c r="H21" s="6">
        <v>50</v>
      </c>
      <c r="I21" s="191"/>
    </row>
    <row r="22" spans="1:9" ht="15">
      <c r="A22" s="183"/>
      <c r="B22" s="184"/>
      <c r="C22" s="184"/>
      <c r="D22" s="126"/>
      <c r="E22" s="150"/>
      <c r="F22" s="189"/>
      <c r="G22" s="190"/>
      <c r="H22" s="6"/>
      <c r="I22" s="191"/>
    </row>
    <row r="23" spans="1:9" ht="15">
      <c r="A23" s="183"/>
      <c r="B23" s="184"/>
      <c r="C23" s="184"/>
      <c r="D23" s="126">
        <v>4</v>
      </c>
      <c r="E23" s="149" t="s">
        <v>307</v>
      </c>
      <c r="F23" s="189"/>
      <c r="G23" s="190"/>
      <c r="H23" s="6">
        <v>25</v>
      </c>
      <c r="I23" s="191"/>
    </row>
    <row r="24" spans="1:9" ht="15">
      <c r="A24" s="183"/>
      <c r="B24" s="184"/>
      <c r="C24" s="184"/>
      <c r="D24" s="126"/>
      <c r="E24" s="152"/>
      <c r="F24" s="189"/>
      <c r="G24" s="190"/>
      <c r="H24" s="6"/>
      <c r="I24" s="191"/>
    </row>
    <row r="25" spans="1:9" ht="15">
      <c r="A25" s="183"/>
      <c r="B25" s="184"/>
      <c r="C25" s="184"/>
      <c r="D25" s="126">
        <v>5</v>
      </c>
      <c r="E25" s="149" t="s">
        <v>68</v>
      </c>
      <c r="F25" s="189"/>
      <c r="G25" s="190"/>
      <c r="H25" s="10">
        <v>0</v>
      </c>
      <c r="I25" s="191"/>
    </row>
    <row r="26" spans="1:9" ht="15">
      <c r="A26" s="183"/>
      <c r="B26" s="184"/>
      <c r="C26" s="184"/>
      <c r="D26" s="141"/>
      <c r="E26" s="137"/>
      <c r="F26" s="189"/>
      <c r="G26" s="190"/>
      <c r="H26" s="13"/>
      <c r="I26" s="191"/>
    </row>
    <row r="27" spans="1:9" ht="15.6" hidden="1" customHeight="1" outlineLevel="1">
      <c r="A27" s="183">
        <v>3</v>
      </c>
      <c r="B27" s="184" t="s">
        <v>279</v>
      </c>
      <c r="C27" s="184"/>
      <c r="D27" s="126">
        <v>1</v>
      </c>
      <c r="E27" s="151" t="s">
        <v>19</v>
      </c>
      <c r="F27" s="185" t="s">
        <v>25</v>
      </c>
      <c r="G27" s="186">
        <v>0</v>
      </c>
      <c r="H27" s="136">
        <v>100</v>
      </c>
      <c r="I27" s="183">
        <f>IF(F27="1",G27*H27,IF(F27="2",G27*H29,IF(F27="3",G27*H31,IF(F27="4",G27*H33,IF(F27="5",G27*H35,"Error")))))</f>
        <v>0</v>
      </c>
    </row>
    <row r="28" spans="1:9" ht="15" hidden="1" outlineLevel="1">
      <c r="A28" s="183"/>
      <c r="B28" s="184"/>
      <c r="C28" s="184"/>
      <c r="D28" s="129"/>
      <c r="E28" s="127"/>
      <c r="F28" s="185"/>
      <c r="G28" s="186"/>
      <c r="H28" s="126"/>
      <c r="I28" s="183"/>
    </row>
    <row r="29" spans="1:9" ht="15" hidden="1" outlineLevel="1">
      <c r="A29" s="183"/>
      <c r="B29" s="184"/>
      <c r="C29" s="184"/>
      <c r="D29" s="126">
        <v>2</v>
      </c>
      <c r="E29" s="149" t="s">
        <v>65</v>
      </c>
      <c r="F29" s="185"/>
      <c r="G29" s="186"/>
      <c r="H29" s="126">
        <v>75</v>
      </c>
      <c r="I29" s="183"/>
    </row>
    <row r="30" spans="1:9" ht="15" hidden="1" outlineLevel="1">
      <c r="A30" s="183"/>
      <c r="B30" s="184"/>
      <c r="C30" s="184"/>
      <c r="D30" s="126"/>
      <c r="E30" s="150"/>
      <c r="F30" s="185"/>
      <c r="G30" s="186"/>
      <c r="H30" s="126"/>
      <c r="I30" s="183"/>
    </row>
    <row r="31" spans="1:9" ht="15" hidden="1" outlineLevel="1">
      <c r="A31" s="183"/>
      <c r="B31" s="184"/>
      <c r="C31" s="184"/>
      <c r="D31" s="126">
        <v>3</v>
      </c>
      <c r="E31" s="149" t="s">
        <v>66</v>
      </c>
      <c r="F31" s="185"/>
      <c r="G31" s="186"/>
      <c r="H31" s="126">
        <v>50</v>
      </c>
      <c r="I31" s="183"/>
    </row>
    <row r="32" spans="1:9" ht="15" hidden="1" outlineLevel="1">
      <c r="A32" s="183"/>
      <c r="B32" s="184"/>
      <c r="C32" s="184"/>
      <c r="D32" s="126"/>
      <c r="E32" s="150"/>
      <c r="F32" s="185"/>
      <c r="G32" s="186"/>
      <c r="H32" s="126"/>
      <c r="I32" s="183"/>
    </row>
    <row r="33" spans="1:9" ht="15" hidden="1" outlineLevel="1">
      <c r="A33" s="183"/>
      <c r="B33" s="184"/>
      <c r="C33" s="184"/>
      <c r="D33" s="126">
        <v>4</v>
      </c>
      <c r="E33" s="149" t="s">
        <v>67</v>
      </c>
      <c r="F33" s="185"/>
      <c r="G33" s="186"/>
      <c r="H33" s="126">
        <v>25</v>
      </c>
      <c r="I33" s="183"/>
    </row>
    <row r="34" spans="1:9" ht="15" hidden="1" outlineLevel="1">
      <c r="A34" s="183"/>
      <c r="B34" s="184"/>
      <c r="C34" s="184"/>
      <c r="D34" s="126"/>
      <c r="E34" s="152"/>
      <c r="F34" s="185"/>
      <c r="G34" s="186"/>
      <c r="H34" s="126"/>
      <c r="I34" s="183"/>
    </row>
    <row r="35" spans="1:9" ht="15" hidden="1" outlineLevel="1">
      <c r="A35" s="183"/>
      <c r="B35" s="184"/>
      <c r="C35" s="184"/>
      <c r="D35" s="126">
        <v>5</v>
      </c>
      <c r="E35" s="149" t="s">
        <v>68</v>
      </c>
      <c r="F35" s="185"/>
      <c r="G35" s="186"/>
      <c r="H35" s="128">
        <v>0</v>
      </c>
      <c r="I35" s="183"/>
    </row>
    <row r="36" spans="1:9" ht="15" hidden="1" outlineLevel="1">
      <c r="A36" s="183"/>
      <c r="B36" s="184"/>
      <c r="C36" s="184"/>
      <c r="D36" s="141"/>
      <c r="E36" s="137"/>
      <c r="F36" s="185"/>
      <c r="G36" s="186"/>
      <c r="H36" s="133"/>
      <c r="I36" s="183"/>
    </row>
    <row r="37" spans="1:9" ht="15.6" hidden="1" customHeight="1" outlineLevel="1">
      <c r="A37" s="183">
        <v>3</v>
      </c>
      <c r="B37" s="184" t="s">
        <v>285</v>
      </c>
      <c r="C37" s="184"/>
      <c r="D37" s="126">
        <v>1</v>
      </c>
      <c r="E37" s="149" t="s">
        <v>286</v>
      </c>
      <c r="F37" s="185" t="s">
        <v>25</v>
      </c>
      <c r="G37" s="186">
        <v>0</v>
      </c>
      <c r="H37" s="136">
        <v>100</v>
      </c>
      <c r="I37" s="183">
        <f>IF(F37="1",G37*H37,IF(F37="2",G37*H39,IF(F37="3",G37*H41,IF(F37="4",G37*H43,IF(F37="5",G37*H45,"Error")))))</f>
        <v>0</v>
      </c>
    </row>
    <row r="38" spans="1:9" ht="15" hidden="1" outlineLevel="1">
      <c r="A38" s="183"/>
      <c r="B38" s="184"/>
      <c r="C38" s="184"/>
      <c r="D38" s="129"/>
      <c r="E38" s="127"/>
      <c r="F38" s="185"/>
      <c r="G38" s="186"/>
      <c r="H38" s="126"/>
      <c r="I38" s="183"/>
    </row>
    <row r="39" spans="1:9" ht="15" hidden="1" outlineLevel="1">
      <c r="A39" s="183"/>
      <c r="B39" s="184"/>
      <c r="C39" s="184"/>
      <c r="D39" s="126">
        <v>2</v>
      </c>
      <c r="E39" s="149" t="s">
        <v>287</v>
      </c>
      <c r="F39" s="185"/>
      <c r="G39" s="186"/>
      <c r="H39" s="126">
        <v>75</v>
      </c>
      <c r="I39" s="183"/>
    </row>
    <row r="40" spans="1:9" ht="15" hidden="1" outlineLevel="1">
      <c r="A40" s="183"/>
      <c r="B40" s="184"/>
      <c r="C40" s="184"/>
      <c r="D40" s="126"/>
      <c r="E40" s="150"/>
      <c r="F40" s="185"/>
      <c r="G40" s="186"/>
      <c r="H40" s="126"/>
      <c r="I40" s="183"/>
    </row>
    <row r="41" spans="1:9" ht="15" hidden="1" outlineLevel="1">
      <c r="A41" s="183"/>
      <c r="B41" s="184"/>
      <c r="C41" s="184"/>
      <c r="D41" s="126">
        <v>3</v>
      </c>
      <c r="E41" s="149" t="s">
        <v>288</v>
      </c>
      <c r="F41" s="185"/>
      <c r="G41" s="186"/>
      <c r="H41" s="126">
        <v>50</v>
      </c>
      <c r="I41" s="183"/>
    </row>
    <row r="42" spans="1:9" ht="15" hidden="1" outlineLevel="1">
      <c r="A42" s="183"/>
      <c r="B42" s="184"/>
      <c r="C42" s="184"/>
      <c r="D42" s="126"/>
      <c r="E42" s="149"/>
      <c r="F42" s="185"/>
      <c r="G42" s="186"/>
      <c r="H42" s="126"/>
      <c r="I42" s="183"/>
    </row>
    <row r="43" spans="1:9" ht="15" hidden="1" outlineLevel="1">
      <c r="A43" s="183"/>
      <c r="B43" s="184"/>
      <c r="C43" s="184"/>
      <c r="D43" s="126">
        <v>4</v>
      </c>
      <c r="E43" s="149" t="s">
        <v>289</v>
      </c>
      <c r="F43" s="185"/>
      <c r="G43" s="186"/>
      <c r="H43" s="126">
        <v>25</v>
      </c>
      <c r="I43" s="183"/>
    </row>
    <row r="44" spans="1:9" ht="15" hidden="1" outlineLevel="1">
      <c r="A44" s="183"/>
      <c r="B44" s="184"/>
      <c r="C44" s="184"/>
      <c r="D44" s="126"/>
      <c r="E44" s="150"/>
      <c r="F44" s="185"/>
      <c r="G44" s="186"/>
      <c r="H44" s="126"/>
      <c r="I44" s="183"/>
    </row>
    <row r="45" spans="1:9" ht="15" hidden="1" outlineLevel="1">
      <c r="A45" s="183"/>
      <c r="B45" s="184"/>
      <c r="C45" s="184"/>
      <c r="D45" s="126">
        <v>5</v>
      </c>
      <c r="E45" s="149" t="s">
        <v>290</v>
      </c>
      <c r="F45" s="185"/>
      <c r="G45" s="186"/>
      <c r="H45" s="128">
        <v>0</v>
      </c>
      <c r="I45" s="183"/>
    </row>
    <row r="46" spans="1:9" ht="15" hidden="1" outlineLevel="1">
      <c r="A46" s="183"/>
      <c r="B46" s="184"/>
      <c r="C46" s="184"/>
      <c r="D46" s="141"/>
      <c r="E46" s="171"/>
      <c r="F46" s="185"/>
      <c r="G46" s="186"/>
      <c r="H46" s="133"/>
      <c r="I46" s="183"/>
    </row>
    <row r="47" spans="1:9" ht="15" collapsed="1">
      <c r="A47" s="183">
        <v>3</v>
      </c>
      <c r="B47" s="196" t="s">
        <v>355</v>
      </c>
      <c r="C47" s="197"/>
      <c r="D47" s="6">
        <v>1</v>
      </c>
      <c r="E47" s="14" t="s">
        <v>211</v>
      </c>
      <c r="F47" s="202" t="s">
        <v>170</v>
      </c>
      <c r="G47" s="190">
        <v>0.1</v>
      </c>
      <c r="H47" s="6">
        <v>100</v>
      </c>
      <c r="I47" s="191">
        <f>IF(F47="1",G47*H47,IF(F47="2",G47*H49,IF(F47="3",G47*H51,IF(F47="4",G47*H53,IF(F47="5",G47*H55,"Error")))))</f>
        <v>0</v>
      </c>
    </row>
    <row r="48" spans="1:9" ht="15">
      <c r="A48" s="183"/>
      <c r="B48" s="198"/>
      <c r="C48" s="199"/>
      <c r="D48" s="4"/>
      <c r="E48" s="15"/>
      <c r="F48" s="202"/>
      <c r="G48" s="190"/>
      <c r="H48" s="6"/>
      <c r="I48" s="191"/>
    </row>
    <row r="49" spans="1:9" ht="15">
      <c r="A49" s="183"/>
      <c r="B49" s="198"/>
      <c r="C49" s="199"/>
      <c r="D49" s="6">
        <v>2</v>
      </c>
      <c r="E49" s="5" t="s">
        <v>212</v>
      </c>
      <c r="F49" s="202"/>
      <c r="G49" s="190"/>
      <c r="H49" s="6">
        <v>75</v>
      </c>
      <c r="I49" s="191"/>
    </row>
    <row r="50" spans="1:9" ht="15">
      <c r="A50" s="183"/>
      <c r="B50" s="198"/>
      <c r="C50" s="199"/>
      <c r="D50" s="6"/>
      <c r="E50" s="8"/>
      <c r="F50" s="202"/>
      <c r="G50" s="190"/>
      <c r="H50" s="6"/>
      <c r="I50" s="191"/>
    </row>
    <row r="51" spans="1:9" ht="15">
      <c r="A51" s="183"/>
      <c r="B51" s="198"/>
      <c r="C51" s="199"/>
      <c r="D51" s="6">
        <v>3</v>
      </c>
      <c r="E51" s="5" t="s">
        <v>213</v>
      </c>
      <c r="F51" s="202"/>
      <c r="G51" s="190"/>
      <c r="H51" s="6">
        <v>50</v>
      </c>
      <c r="I51" s="191"/>
    </row>
    <row r="52" spans="1:9" ht="15">
      <c r="A52" s="183"/>
      <c r="B52" s="198"/>
      <c r="C52" s="199"/>
      <c r="D52" s="6"/>
      <c r="E52" s="5"/>
      <c r="F52" s="202"/>
      <c r="G52" s="190"/>
      <c r="H52" s="6"/>
      <c r="I52" s="191"/>
    </row>
    <row r="53" spans="1:9" ht="15">
      <c r="A53" s="183"/>
      <c r="B53" s="198"/>
      <c r="C53" s="199"/>
      <c r="D53" s="6">
        <v>4</v>
      </c>
      <c r="E53" s="5" t="s">
        <v>214</v>
      </c>
      <c r="F53" s="202"/>
      <c r="G53" s="190"/>
      <c r="H53" s="6">
        <v>25</v>
      </c>
      <c r="I53" s="191"/>
    </row>
    <row r="54" spans="1:9" ht="15">
      <c r="A54" s="183"/>
      <c r="B54" s="198"/>
      <c r="C54" s="199"/>
      <c r="D54" s="6"/>
      <c r="E54" s="8"/>
      <c r="F54" s="202"/>
      <c r="G54" s="190"/>
      <c r="H54" s="6"/>
      <c r="I54" s="191"/>
    </row>
    <row r="55" spans="1:9" ht="15">
      <c r="A55" s="183"/>
      <c r="B55" s="198"/>
      <c r="C55" s="199"/>
      <c r="D55" s="6">
        <v>5</v>
      </c>
      <c r="E55" s="5" t="s">
        <v>215</v>
      </c>
      <c r="F55" s="202"/>
      <c r="G55" s="190"/>
      <c r="H55" s="10">
        <v>0</v>
      </c>
      <c r="I55" s="191"/>
    </row>
    <row r="56" spans="1:9" ht="15">
      <c r="A56" s="183"/>
      <c r="B56" s="200"/>
      <c r="C56" s="201"/>
      <c r="D56" s="11"/>
      <c r="E56" s="17"/>
      <c r="F56" s="202"/>
      <c r="G56" s="190"/>
      <c r="H56" s="18"/>
      <c r="I56" s="191"/>
    </row>
    <row r="57" spans="1:9" ht="15.6" customHeight="1">
      <c r="A57" s="183">
        <v>3</v>
      </c>
      <c r="B57" s="188" t="s">
        <v>112</v>
      </c>
      <c r="C57" s="188"/>
      <c r="D57" s="6">
        <v>1</v>
      </c>
      <c r="E57" s="5" t="s">
        <v>226</v>
      </c>
      <c r="F57" s="189" t="s">
        <v>173</v>
      </c>
      <c r="G57" s="190">
        <v>0.05</v>
      </c>
      <c r="H57" s="6">
        <v>100</v>
      </c>
      <c r="I57" s="191">
        <f>IF(F57="1",G57*H57,IF(F57="2",G57*H59,IF(F57="3",G57*H61,IF(F57="4",G57*H63,IF(F57="5",G57*H65,"Error")))))</f>
        <v>5</v>
      </c>
    </row>
    <row r="58" spans="1:9" ht="15">
      <c r="A58" s="183"/>
      <c r="B58" s="188"/>
      <c r="C58" s="188"/>
      <c r="D58" s="4"/>
      <c r="E58" s="7"/>
      <c r="F58" s="189"/>
      <c r="G58" s="190"/>
      <c r="H58" s="6"/>
      <c r="I58" s="191"/>
    </row>
    <row r="59" spans="1:9" ht="15">
      <c r="A59" s="183"/>
      <c r="B59" s="188"/>
      <c r="C59" s="188"/>
      <c r="D59" s="6">
        <v>2</v>
      </c>
      <c r="E59" s="5" t="s">
        <v>219</v>
      </c>
      <c r="F59" s="189"/>
      <c r="G59" s="190"/>
      <c r="H59" s="6">
        <v>75</v>
      </c>
      <c r="I59" s="191"/>
    </row>
    <row r="60" spans="1:9" ht="15">
      <c r="A60" s="183"/>
      <c r="B60" s="188"/>
      <c r="C60" s="188"/>
      <c r="D60" s="6"/>
      <c r="E60" s="8"/>
      <c r="F60" s="189"/>
      <c r="G60" s="190"/>
      <c r="H60" s="6"/>
      <c r="I60" s="191"/>
    </row>
    <row r="61" spans="1:9" ht="15">
      <c r="A61" s="183"/>
      <c r="B61" s="188"/>
      <c r="C61" s="188"/>
      <c r="D61" s="6">
        <v>3</v>
      </c>
      <c r="E61" s="5" t="s">
        <v>227</v>
      </c>
      <c r="F61" s="189"/>
      <c r="G61" s="190"/>
      <c r="H61" s="6">
        <v>50</v>
      </c>
      <c r="I61" s="191"/>
    </row>
    <row r="62" spans="1:9" ht="15">
      <c r="A62" s="183"/>
      <c r="B62" s="188"/>
      <c r="C62" s="188"/>
      <c r="D62" s="6"/>
      <c r="E62" s="5"/>
      <c r="F62" s="189"/>
      <c r="G62" s="190"/>
      <c r="H62" s="6"/>
      <c r="I62" s="191"/>
    </row>
    <row r="63" spans="1:9" ht="15">
      <c r="A63" s="183"/>
      <c r="B63" s="188"/>
      <c r="C63" s="188"/>
      <c r="D63" s="6">
        <v>4</v>
      </c>
      <c r="E63" s="5" t="s">
        <v>216</v>
      </c>
      <c r="F63" s="189"/>
      <c r="G63" s="190"/>
      <c r="H63" s="6">
        <v>25</v>
      </c>
      <c r="I63" s="191"/>
    </row>
    <row r="64" spans="1:9" ht="15">
      <c r="A64" s="183"/>
      <c r="B64" s="188"/>
      <c r="C64" s="188"/>
      <c r="D64" s="6"/>
      <c r="E64" s="8"/>
      <c r="F64" s="189"/>
      <c r="G64" s="190"/>
      <c r="H64" s="6"/>
      <c r="I64" s="191"/>
    </row>
    <row r="65" spans="1:9" ht="15">
      <c r="A65" s="183"/>
      <c r="B65" s="188"/>
      <c r="C65" s="188"/>
      <c r="D65" s="6">
        <v>5</v>
      </c>
      <c r="E65" s="5" t="s">
        <v>217</v>
      </c>
      <c r="F65" s="189"/>
      <c r="G65" s="190"/>
      <c r="H65" s="10">
        <v>0</v>
      </c>
      <c r="I65" s="191"/>
    </row>
    <row r="66" spans="1:9" ht="15">
      <c r="A66" s="183"/>
      <c r="B66" s="188"/>
      <c r="C66" s="188"/>
      <c r="D66" s="13"/>
      <c r="E66" s="12"/>
      <c r="F66" s="189"/>
      <c r="G66" s="190"/>
      <c r="H66" s="13"/>
      <c r="I66" s="191"/>
    </row>
    <row r="67" spans="1:9" ht="15.75">
      <c r="A67" s="142"/>
      <c r="B67" s="193"/>
      <c r="C67" s="194"/>
      <c r="D67" s="141"/>
      <c r="E67" s="137"/>
      <c r="F67" s="153"/>
      <c r="G67" s="154"/>
      <c r="H67" s="133"/>
      <c r="I67" s="142"/>
    </row>
    <row r="68" spans="1:9" ht="22.5" customHeight="1">
      <c r="A68" s="192" t="s">
        <v>22</v>
      </c>
      <c r="B68" s="192"/>
      <c r="C68" s="192"/>
      <c r="D68" s="192"/>
      <c r="E68" s="192"/>
      <c r="F68" s="192"/>
      <c r="G68" s="192"/>
      <c r="H68" s="192"/>
      <c r="I68" s="192"/>
    </row>
    <row r="69" spans="1:9" ht="15">
      <c r="A69" s="183">
        <v>4</v>
      </c>
      <c r="B69" s="184" t="s">
        <v>356</v>
      </c>
      <c r="C69" s="184"/>
      <c r="D69" s="126">
        <v>1</v>
      </c>
      <c r="E69" s="151" t="s">
        <v>24</v>
      </c>
      <c r="F69" s="185" t="s">
        <v>25</v>
      </c>
      <c r="G69" s="186">
        <v>0.05</v>
      </c>
      <c r="H69" s="136">
        <v>100</v>
      </c>
      <c r="I69" s="183">
        <f>IF(F69="1",G69*H69,IF(F69="2",G69*H71,IF(F69="3",G69*H73,IF(F69="4",G69*H75,IF(F69="5",G69*H77,"Error")))))</f>
        <v>2.5</v>
      </c>
    </row>
    <row r="70" spans="1:9" ht="15">
      <c r="A70" s="183"/>
      <c r="B70" s="184"/>
      <c r="C70" s="184"/>
      <c r="D70" s="129"/>
      <c r="E70" s="127"/>
      <c r="F70" s="185"/>
      <c r="G70" s="186"/>
      <c r="H70" s="126"/>
      <c r="I70" s="183"/>
    </row>
    <row r="71" spans="1:9" ht="15">
      <c r="A71" s="183"/>
      <c r="B71" s="184"/>
      <c r="C71" s="184"/>
      <c r="D71" s="126">
        <v>2</v>
      </c>
      <c r="E71" s="149" t="s">
        <v>26</v>
      </c>
      <c r="F71" s="185"/>
      <c r="G71" s="186"/>
      <c r="H71" s="126">
        <v>75</v>
      </c>
      <c r="I71" s="183"/>
    </row>
    <row r="72" spans="1:9" ht="15">
      <c r="A72" s="183"/>
      <c r="B72" s="184"/>
      <c r="C72" s="184"/>
      <c r="D72" s="126"/>
      <c r="E72" s="150"/>
      <c r="F72" s="185"/>
      <c r="G72" s="186"/>
      <c r="H72" s="126"/>
      <c r="I72" s="183"/>
    </row>
    <row r="73" spans="1:9" ht="15">
      <c r="A73" s="183"/>
      <c r="B73" s="184"/>
      <c r="C73" s="184"/>
      <c r="D73" s="126">
        <v>3</v>
      </c>
      <c r="E73" s="149" t="s">
        <v>27</v>
      </c>
      <c r="F73" s="185"/>
      <c r="G73" s="186"/>
      <c r="H73" s="126">
        <v>50</v>
      </c>
      <c r="I73" s="183"/>
    </row>
    <row r="74" spans="1:9" ht="15">
      <c r="A74" s="183"/>
      <c r="B74" s="184"/>
      <c r="C74" s="184"/>
      <c r="D74" s="126"/>
      <c r="E74" s="150"/>
      <c r="F74" s="185"/>
      <c r="G74" s="186"/>
      <c r="H74" s="126"/>
      <c r="I74" s="183"/>
    </row>
    <row r="75" spans="1:9" ht="15">
      <c r="A75" s="183"/>
      <c r="B75" s="184"/>
      <c r="C75" s="184"/>
      <c r="D75" s="126">
        <v>4</v>
      </c>
      <c r="E75" s="149" t="s">
        <v>28</v>
      </c>
      <c r="F75" s="185"/>
      <c r="G75" s="186"/>
      <c r="H75" s="126">
        <v>25</v>
      </c>
      <c r="I75" s="183"/>
    </row>
    <row r="76" spans="1:9" ht="15">
      <c r="A76" s="183"/>
      <c r="B76" s="184"/>
      <c r="C76" s="184"/>
      <c r="D76" s="126"/>
      <c r="E76" s="152"/>
      <c r="F76" s="185"/>
      <c r="G76" s="186"/>
      <c r="H76" s="126"/>
      <c r="I76" s="183"/>
    </row>
    <row r="77" spans="1:9" ht="15">
      <c r="A77" s="183"/>
      <c r="B77" s="184"/>
      <c r="C77" s="184"/>
      <c r="D77" s="126">
        <v>5</v>
      </c>
      <c r="E77" s="149" t="s">
        <v>228</v>
      </c>
      <c r="F77" s="185"/>
      <c r="G77" s="186"/>
      <c r="H77" s="128">
        <v>0</v>
      </c>
      <c r="I77" s="183"/>
    </row>
    <row r="78" spans="1:9" ht="15">
      <c r="A78" s="183"/>
      <c r="B78" s="184"/>
      <c r="C78" s="184"/>
      <c r="D78" s="141"/>
      <c r="E78" s="137"/>
      <c r="F78" s="185"/>
      <c r="G78" s="186"/>
      <c r="H78" s="133"/>
      <c r="I78" s="183"/>
    </row>
    <row r="79" spans="1:9" ht="15">
      <c r="A79" s="183">
        <v>5</v>
      </c>
      <c r="B79" s="184" t="s">
        <v>358</v>
      </c>
      <c r="C79" s="184"/>
      <c r="D79" s="126">
        <v>1</v>
      </c>
      <c r="E79" s="155" t="s">
        <v>31</v>
      </c>
      <c r="F79" s="185" t="s">
        <v>25</v>
      </c>
      <c r="G79" s="186">
        <v>0.1</v>
      </c>
      <c r="H79" s="136">
        <v>100</v>
      </c>
      <c r="I79" s="183">
        <f>IF(F79="1",G79*H79,IF(F79="2",G79*H81,IF(F79="3",G79*H83,IF(F79="4",G79*H85,IF(F79="5",G79*H87,"Error")))))</f>
        <v>5</v>
      </c>
    </row>
    <row r="80" spans="1:9" ht="15">
      <c r="A80" s="183"/>
      <c r="B80" s="184"/>
      <c r="C80" s="184"/>
      <c r="D80" s="129"/>
      <c r="E80" s="149"/>
      <c r="F80" s="185"/>
      <c r="G80" s="186"/>
      <c r="H80" s="126"/>
      <c r="I80" s="183"/>
    </row>
    <row r="81" spans="1:9" ht="30">
      <c r="A81" s="183"/>
      <c r="B81" s="184"/>
      <c r="C81" s="184"/>
      <c r="D81" s="126">
        <v>2</v>
      </c>
      <c r="E81" s="149" t="s">
        <v>308</v>
      </c>
      <c r="F81" s="185"/>
      <c r="G81" s="186"/>
      <c r="H81" s="126">
        <v>75</v>
      </c>
      <c r="I81" s="183"/>
    </row>
    <row r="82" spans="1:9" ht="15">
      <c r="A82" s="183"/>
      <c r="B82" s="184"/>
      <c r="C82" s="184"/>
      <c r="D82" s="126"/>
      <c r="E82" s="149"/>
      <c r="F82" s="185"/>
      <c r="G82" s="186"/>
      <c r="H82" s="126"/>
      <c r="I82" s="183"/>
    </row>
    <row r="83" spans="1:9" ht="30">
      <c r="A83" s="183"/>
      <c r="B83" s="184"/>
      <c r="C83" s="184"/>
      <c r="D83" s="126">
        <v>3</v>
      </c>
      <c r="E83" s="149" t="s">
        <v>365</v>
      </c>
      <c r="F83" s="185"/>
      <c r="G83" s="186"/>
      <c r="H83" s="126">
        <v>50</v>
      </c>
      <c r="I83" s="183"/>
    </row>
    <row r="84" spans="1:9" ht="15">
      <c r="A84" s="183"/>
      <c r="B84" s="184"/>
      <c r="C84" s="184"/>
      <c r="D84" s="126"/>
      <c r="E84" s="150"/>
      <c r="F84" s="185"/>
      <c r="G84" s="186"/>
      <c r="H84" s="126"/>
      <c r="I84" s="183"/>
    </row>
    <row r="85" spans="1:9" ht="30">
      <c r="A85" s="183"/>
      <c r="B85" s="184"/>
      <c r="C85" s="184"/>
      <c r="D85" s="126">
        <v>4</v>
      </c>
      <c r="E85" s="149" t="s">
        <v>34</v>
      </c>
      <c r="F85" s="185"/>
      <c r="G85" s="186"/>
      <c r="H85" s="126">
        <v>25</v>
      </c>
      <c r="I85" s="183"/>
    </row>
    <row r="86" spans="1:9" ht="15">
      <c r="A86" s="183"/>
      <c r="B86" s="184"/>
      <c r="C86" s="184"/>
      <c r="D86" s="126"/>
      <c r="E86" s="152"/>
      <c r="F86" s="185"/>
      <c r="G86" s="186"/>
      <c r="H86" s="126"/>
      <c r="I86" s="183"/>
    </row>
    <row r="87" spans="1:9" ht="15">
      <c r="A87" s="183"/>
      <c r="B87" s="184"/>
      <c r="C87" s="184"/>
      <c r="D87" s="126">
        <v>5</v>
      </c>
      <c r="E87" s="149" t="s">
        <v>35</v>
      </c>
      <c r="F87" s="185"/>
      <c r="G87" s="186"/>
      <c r="H87" s="128">
        <v>0</v>
      </c>
      <c r="I87" s="183"/>
    </row>
    <row r="88" spans="1:9" ht="15">
      <c r="A88" s="183"/>
      <c r="B88" s="184"/>
      <c r="C88" s="184"/>
      <c r="D88" s="141"/>
      <c r="E88" s="132"/>
      <c r="F88" s="185"/>
      <c r="G88" s="186"/>
      <c r="H88" s="133"/>
      <c r="I88" s="183"/>
    </row>
    <row r="89" spans="1:9" ht="30">
      <c r="A89" s="183">
        <v>6</v>
      </c>
      <c r="B89" s="184" t="s">
        <v>36</v>
      </c>
      <c r="C89" s="184"/>
      <c r="D89" s="126">
        <v>1</v>
      </c>
      <c r="E89" s="149" t="s">
        <v>37</v>
      </c>
      <c r="F89" s="185" t="s">
        <v>25</v>
      </c>
      <c r="G89" s="186">
        <v>0.1</v>
      </c>
      <c r="H89" s="126">
        <v>100</v>
      </c>
      <c r="I89" s="183">
        <f>IF(F89="1",G89*H89,IF(F89="2",G89*H91,IF(F89="3",G89*H93,IF(F89="4",G89*H95,IF(F89="5",G89*H97,"Error")))))</f>
        <v>5</v>
      </c>
    </row>
    <row r="90" spans="1:9" ht="15">
      <c r="A90" s="183"/>
      <c r="B90" s="184"/>
      <c r="C90" s="184"/>
      <c r="D90" s="129"/>
      <c r="E90" s="150"/>
      <c r="F90" s="185"/>
      <c r="G90" s="186"/>
      <c r="H90" s="126"/>
      <c r="I90" s="183"/>
    </row>
    <row r="91" spans="1:9" ht="15">
      <c r="A91" s="183"/>
      <c r="B91" s="184"/>
      <c r="C91" s="184"/>
      <c r="D91" s="126">
        <v>2</v>
      </c>
      <c r="E91" s="149" t="s">
        <v>206</v>
      </c>
      <c r="F91" s="185"/>
      <c r="G91" s="186"/>
      <c r="H91" s="126">
        <v>75</v>
      </c>
      <c r="I91" s="183"/>
    </row>
    <row r="92" spans="1:9" ht="15">
      <c r="A92" s="183"/>
      <c r="B92" s="184"/>
      <c r="C92" s="184"/>
      <c r="D92" s="126"/>
      <c r="E92" s="150"/>
      <c r="F92" s="185"/>
      <c r="G92" s="186"/>
      <c r="H92" s="126"/>
      <c r="I92" s="183"/>
    </row>
    <row r="93" spans="1:9" ht="15">
      <c r="A93" s="183"/>
      <c r="B93" s="184"/>
      <c r="C93" s="184"/>
      <c r="D93" s="126">
        <v>3</v>
      </c>
      <c r="E93" s="149" t="s">
        <v>207</v>
      </c>
      <c r="F93" s="185"/>
      <c r="G93" s="186"/>
      <c r="H93" s="126">
        <v>50</v>
      </c>
      <c r="I93" s="183"/>
    </row>
    <row r="94" spans="1:9" ht="15">
      <c r="A94" s="183"/>
      <c r="B94" s="184"/>
      <c r="C94" s="184"/>
      <c r="D94" s="126"/>
      <c r="E94" s="150"/>
      <c r="F94" s="185"/>
      <c r="G94" s="186"/>
      <c r="H94" s="126"/>
      <c r="I94" s="183"/>
    </row>
    <row r="95" spans="1:9" ht="15">
      <c r="A95" s="183"/>
      <c r="B95" s="184"/>
      <c r="C95" s="184"/>
      <c r="D95" s="126">
        <v>4</v>
      </c>
      <c r="E95" s="149" t="s">
        <v>39</v>
      </c>
      <c r="F95" s="185"/>
      <c r="G95" s="186"/>
      <c r="H95" s="126">
        <v>25</v>
      </c>
      <c r="I95" s="183"/>
    </row>
    <row r="96" spans="1:9" ht="15">
      <c r="A96" s="183"/>
      <c r="B96" s="184"/>
      <c r="C96" s="184"/>
      <c r="D96" s="126"/>
      <c r="E96" s="152"/>
      <c r="F96" s="185"/>
      <c r="G96" s="186"/>
      <c r="H96" s="126"/>
      <c r="I96" s="183"/>
    </row>
    <row r="97" spans="1:11" ht="15">
      <c r="A97" s="183"/>
      <c r="B97" s="184"/>
      <c r="C97" s="184"/>
      <c r="D97" s="126">
        <v>5</v>
      </c>
      <c r="E97" s="149" t="s">
        <v>208</v>
      </c>
      <c r="F97" s="185"/>
      <c r="G97" s="186"/>
      <c r="H97" s="128">
        <v>0</v>
      </c>
      <c r="I97" s="183"/>
    </row>
    <row r="98" spans="1:11" ht="15">
      <c r="A98" s="183"/>
      <c r="B98" s="184"/>
      <c r="C98" s="184"/>
      <c r="D98" s="141"/>
      <c r="E98" s="132"/>
      <c r="F98" s="185"/>
      <c r="G98" s="186"/>
      <c r="H98" s="133"/>
      <c r="I98" s="183"/>
    </row>
    <row r="99" spans="1:11" ht="22.5" customHeight="1">
      <c r="A99" s="192" t="s">
        <v>42</v>
      </c>
      <c r="B99" s="192"/>
      <c r="C99" s="192"/>
      <c r="D99" s="192"/>
      <c r="E99" s="192"/>
      <c r="F99" s="192"/>
      <c r="G99" s="192"/>
      <c r="H99" s="192"/>
      <c r="I99" s="192"/>
    </row>
    <row r="100" spans="1:11" ht="15" customHeight="1">
      <c r="A100" s="183">
        <v>7</v>
      </c>
      <c r="B100" s="184" t="s">
        <v>177</v>
      </c>
      <c r="C100" s="184"/>
      <c r="D100" s="126">
        <v>1</v>
      </c>
      <c r="E100" s="149" t="s">
        <v>220</v>
      </c>
      <c r="F100" s="185" t="s">
        <v>25</v>
      </c>
      <c r="G100" s="186">
        <v>0.15</v>
      </c>
      <c r="H100" s="126">
        <v>100</v>
      </c>
      <c r="I100" s="183">
        <f>IF(F100="1",G100*H100,IF(F100="2",G100*H102,IF(F100="3",G100*H104,IF(F100="4",G100*H106,IF(F100="5",G100*H108,"Error")))))</f>
        <v>7.5</v>
      </c>
    </row>
    <row r="101" spans="1:11" ht="15" customHeight="1">
      <c r="A101" s="183"/>
      <c r="B101" s="184"/>
      <c r="C101" s="184"/>
      <c r="D101" s="129"/>
      <c r="E101" s="127"/>
      <c r="F101" s="185"/>
      <c r="G101" s="186"/>
      <c r="H101" s="126"/>
      <c r="I101" s="183"/>
    </row>
    <row r="102" spans="1:11" ht="15" customHeight="1">
      <c r="A102" s="183"/>
      <c r="B102" s="184"/>
      <c r="C102" s="184"/>
      <c r="D102" s="126">
        <v>2</v>
      </c>
      <c r="E102" s="149" t="s">
        <v>221</v>
      </c>
      <c r="F102" s="185"/>
      <c r="G102" s="186"/>
      <c r="H102" s="126">
        <v>75</v>
      </c>
      <c r="I102" s="183"/>
    </row>
    <row r="103" spans="1:11" ht="15" customHeight="1">
      <c r="A103" s="183"/>
      <c r="B103" s="184"/>
      <c r="C103" s="184"/>
      <c r="D103" s="126"/>
      <c r="E103" s="150"/>
      <c r="F103" s="185"/>
      <c r="G103" s="186"/>
      <c r="H103" s="126"/>
      <c r="I103" s="183"/>
      <c r="K103" s="118" t="s">
        <v>178</v>
      </c>
    </row>
    <row r="104" spans="1:11" ht="15" customHeight="1">
      <c r="A104" s="183"/>
      <c r="B104" s="184"/>
      <c r="C104" s="184"/>
      <c r="D104" s="126">
        <v>3</v>
      </c>
      <c r="E104" s="149" t="s">
        <v>222</v>
      </c>
      <c r="F104" s="185"/>
      <c r="G104" s="186"/>
      <c r="H104" s="126">
        <v>50</v>
      </c>
      <c r="I104" s="183"/>
    </row>
    <row r="105" spans="1:11" ht="15" customHeight="1">
      <c r="A105" s="183"/>
      <c r="B105" s="184"/>
      <c r="C105" s="184"/>
      <c r="D105" s="126"/>
      <c r="E105" s="149"/>
      <c r="F105" s="185"/>
      <c r="G105" s="186"/>
      <c r="H105" s="126"/>
      <c r="I105" s="183"/>
    </row>
    <row r="106" spans="1:11" ht="15" customHeight="1">
      <c r="A106" s="183"/>
      <c r="B106" s="184"/>
      <c r="C106" s="184"/>
      <c r="D106" s="126">
        <v>4</v>
      </c>
      <c r="E106" s="149" t="s">
        <v>296</v>
      </c>
      <c r="F106" s="185"/>
      <c r="G106" s="186"/>
      <c r="H106" s="126">
        <v>25</v>
      </c>
      <c r="I106" s="183"/>
    </row>
    <row r="107" spans="1:11" ht="15" customHeight="1">
      <c r="A107" s="183"/>
      <c r="B107" s="184"/>
      <c r="C107" s="184"/>
      <c r="D107" s="126"/>
      <c r="E107" s="150"/>
      <c r="F107" s="185"/>
      <c r="G107" s="186"/>
      <c r="H107" s="126"/>
      <c r="I107" s="183"/>
    </row>
    <row r="108" spans="1:11" ht="15" customHeight="1">
      <c r="A108" s="183"/>
      <c r="B108" s="184"/>
      <c r="C108" s="184"/>
      <c r="D108" s="126">
        <v>5</v>
      </c>
      <c r="E108" s="149" t="s">
        <v>183</v>
      </c>
      <c r="F108" s="185"/>
      <c r="G108" s="186"/>
      <c r="H108" s="128">
        <v>0</v>
      </c>
      <c r="I108" s="183"/>
    </row>
    <row r="109" spans="1:11" ht="15" customHeight="1">
      <c r="A109" s="183"/>
      <c r="B109" s="184"/>
      <c r="C109" s="184"/>
      <c r="D109" s="141"/>
      <c r="E109" s="137"/>
      <c r="F109" s="185"/>
      <c r="G109" s="186"/>
      <c r="H109" s="133"/>
      <c r="I109" s="183"/>
    </row>
    <row r="110" spans="1:11" ht="15" customHeight="1">
      <c r="A110" s="183">
        <v>8</v>
      </c>
      <c r="B110" s="188" t="s">
        <v>185</v>
      </c>
      <c r="C110" s="188"/>
      <c r="D110" s="6">
        <v>1</v>
      </c>
      <c r="E110" s="5" t="s">
        <v>353</v>
      </c>
      <c r="F110" s="189" t="s">
        <v>25</v>
      </c>
      <c r="G110" s="190">
        <v>0.1</v>
      </c>
      <c r="H110" s="6">
        <v>100</v>
      </c>
      <c r="I110" s="191">
        <f>IF(F110="1",G110*H110,IF(F110="2",G110*H112,IF(F110="3",G110*H114,IF(F110="4",G110*H114,IF(F110="5",G110*#REF!,"Error")))))</f>
        <v>0</v>
      </c>
    </row>
    <row r="111" spans="1:11" ht="15" customHeight="1">
      <c r="A111" s="183"/>
      <c r="B111" s="188"/>
      <c r="C111" s="188"/>
      <c r="D111" s="4"/>
      <c r="E111" s="7"/>
      <c r="F111" s="189"/>
      <c r="G111" s="190"/>
      <c r="H111" s="6"/>
      <c r="I111" s="191"/>
    </row>
    <row r="112" spans="1:11" ht="15" customHeight="1">
      <c r="A112" s="183"/>
      <c r="B112" s="188"/>
      <c r="C112" s="188"/>
      <c r="D112" s="6">
        <v>2</v>
      </c>
      <c r="E112" s="5" t="s">
        <v>224</v>
      </c>
      <c r="F112" s="189"/>
      <c r="G112" s="190"/>
      <c r="H112" s="6">
        <v>50</v>
      </c>
      <c r="I112" s="191"/>
    </row>
    <row r="113" spans="1:9" ht="15" customHeight="1">
      <c r="A113" s="183"/>
      <c r="B113" s="188"/>
      <c r="C113" s="188"/>
      <c r="D113" s="6"/>
      <c r="E113" s="5"/>
      <c r="F113" s="189"/>
      <c r="G113" s="190"/>
      <c r="H113" s="6"/>
      <c r="I113" s="191"/>
    </row>
    <row r="114" spans="1:9" ht="15" customHeight="1">
      <c r="A114" s="183"/>
      <c r="B114" s="188"/>
      <c r="C114" s="188"/>
      <c r="D114" s="6">
        <v>3</v>
      </c>
      <c r="E114" s="5" t="s">
        <v>225</v>
      </c>
      <c r="F114" s="189"/>
      <c r="G114" s="190"/>
      <c r="H114" s="6">
        <v>0</v>
      </c>
      <c r="I114" s="191"/>
    </row>
    <row r="115" spans="1:9" ht="15" customHeight="1">
      <c r="A115" s="183"/>
      <c r="B115" s="188"/>
      <c r="C115" s="188"/>
      <c r="D115" s="11"/>
      <c r="E115" s="22"/>
      <c r="F115" s="189"/>
      <c r="G115" s="190"/>
      <c r="H115" s="13"/>
      <c r="I115" s="191"/>
    </row>
    <row r="116" spans="1:9" ht="22.5" customHeight="1">
      <c r="A116" s="192" t="s">
        <v>276</v>
      </c>
      <c r="B116" s="192"/>
      <c r="C116" s="192"/>
      <c r="D116" s="192"/>
      <c r="E116" s="192"/>
      <c r="F116" s="192"/>
      <c r="G116" s="192"/>
      <c r="H116" s="192"/>
      <c r="I116" s="192"/>
    </row>
    <row r="117" spans="1:9" ht="15.75" customHeight="1">
      <c r="A117" s="183">
        <v>9</v>
      </c>
      <c r="B117" s="184" t="s">
        <v>44</v>
      </c>
      <c r="C117" s="184"/>
      <c r="D117" s="126">
        <v>1</v>
      </c>
      <c r="E117" s="149" t="s">
        <v>45</v>
      </c>
      <c r="F117" s="185" t="s">
        <v>25</v>
      </c>
      <c r="G117" s="186">
        <v>0.15</v>
      </c>
      <c r="H117" s="126">
        <v>100</v>
      </c>
      <c r="I117" s="183">
        <f>IF(F117="1",G117*H117,IF(F117="2",G117*H119,IF(F117="3",G117*H121,IF(F117="4",G117*H123,IF(F117="5",G117*H125,"Error")))))</f>
        <v>7.5</v>
      </c>
    </row>
    <row r="118" spans="1:9" ht="15.75" customHeight="1">
      <c r="A118" s="183"/>
      <c r="B118" s="184"/>
      <c r="C118" s="184"/>
      <c r="D118" s="129"/>
      <c r="E118" s="127"/>
      <c r="F118" s="185"/>
      <c r="G118" s="186"/>
      <c r="H118" s="126"/>
      <c r="I118" s="183"/>
    </row>
    <row r="119" spans="1:9" ht="15.75" customHeight="1">
      <c r="A119" s="183"/>
      <c r="B119" s="184"/>
      <c r="C119" s="184"/>
      <c r="D119" s="126">
        <v>2</v>
      </c>
      <c r="E119" s="148" t="s">
        <v>283</v>
      </c>
      <c r="F119" s="185"/>
      <c r="G119" s="186"/>
      <c r="H119" s="126">
        <v>75</v>
      </c>
      <c r="I119" s="183"/>
    </row>
    <row r="120" spans="1:9" ht="15.75" customHeight="1">
      <c r="A120" s="183"/>
      <c r="B120" s="184"/>
      <c r="C120" s="184"/>
      <c r="D120" s="126"/>
      <c r="E120" s="156"/>
      <c r="F120" s="185"/>
      <c r="G120" s="186"/>
      <c r="H120" s="126"/>
      <c r="I120" s="183"/>
    </row>
    <row r="121" spans="1:9" ht="15.75" customHeight="1">
      <c r="A121" s="183"/>
      <c r="B121" s="184"/>
      <c r="C121" s="184"/>
      <c r="D121" s="126">
        <v>3</v>
      </c>
      <c r="E121" s="148" t="s">
        <v>180</v>
      </c>
      <c r="F121" s="185"/>
      <c r="G121" s="186"/>
      <c r="H121" s="126">
        <v>50</v>
      </c>
      <c r="I121" s="183"/>
    </row>
    <row r="122" spans="1:9" ht="15.75" customHeight="1">
      <c r="A122" s="183"/>
      <c r="B122" s="184"/>
      <c r="C122" s="184"/>
      <c r="D122" s="126"/>
      <c r="E122" s="157"/>
      <c r="F122" s="185"/>
      <c r="G122" s="186"/>
      <c r="H122" s="126"/>
      <c r="I122" s="183"/>
    </row>
    <row r="123" spans="1:9" ht="15.75" customHeight="1">
      <c r="A123" s="183"/>
      <c r="B123" s="184"/>
      <c r="C123" s="184"/>
      <c r="D123" s="126">
        <v>4</v>
      </c>
      <c r="E123" s="148" t="s">
        <v>181</v>
      </c>
      <c r="F123" s="185"/>
      <c r="G123" s="186"/>
      <c r="H123" s="126">
        <v>25</v>
      </c>
      <c r="I123" s="183"/>
    </row>
    <row r="124" spans="1:9" ht="15.75" customHeight="1">
      <c r="A124" s="183"/>
      <c r="B124" s="184"/>
      <c r="C124" s="184"/>
      <c r="D124" s="126"/>
      <c r="E124" s="152"/>
      <c r="F124" s="185"/>
      <c r="G124" s="186"/>
      <c r="H124" s="126"/>
      <c r="I124" s="183"/>
    </row>
    <row r="125" spans="1:9" ht="15.75" customHeight="1">
      <c r="A125" s="183"/>
      <c r="B125" s="184"/>
      <c r="C125" s="184"/>
      <c r="D125" s="126">
        <v>5</v>
      </c>
      <c r="E125" s="149" t="s">
        <v>182</v>
      </c>
      <c r="F125" s="185"/>
      <c r="G125" s="186"/>
      <c r="H125" s="128">
        <v>0</v>
      </c>
      <c r="I125" s="183"/>
    </row>
    <row r="126" spans="1:9" ht="15.75" customHeight="1">
      <c r="A126" s="183"/>
      <c r="B126" s="184"/>
      <c r="C126" s="184"/>
      <c r="D126" s="141"/>
      <c r="E126" s="137"/>
      <c r="F126" s="185"/>
      <c r="G126" s="186"/>
      <c r="H126" s="133"/>
      <c r="I126" s="183"/>
    </row>
    <row r="127" spans="1:9" ht="15.75">
      <c r="A127" s="25"/>
      <c r="B127" s="187" t="s">
        <v>47</v>
      </c>
      <c r="C127" s="187"/>
      <c r="D127" s="144"/>
      <c r="E127" s="143"/>
      <c r="F127" s="143"/>
      <c r="G127" s="28">
        <f>SUM(G7:G66,G69:G98,G100:G109,G110,G117)</f>
        <v>1</v>
      </c>
      <c r="H127" s="145"/>
      <c r="I127" s="30">
        <f>SUM(I7:I66,I69:I98,I100:I109,I110,I117)</f>
        <v>37.5</v>
      </c>
    </row>
    <row r="128" spans="1:9" ht="24.75" customHeight="1"/>
    <row r="130" spans="2:6" ht="15.75">
      <c r="B130" s="173" t="s">
        <v>49</v>
      </c>
      <c r="C130" s="173" t="s">
        <v>4</v>
      </c>
      <c r="D130" s="146" t="s">
        <v>48</v>
      </c>
      <c r="E130" s="146" t="s">
        <v>50</v>
      </c>
      <c r="F130" s="173" t="s">
        <v>302</v>
      </c>
    </row>
    <row r="131" spans="2:6" ht="15">
      <c r="B131" s="139">
        <v>1</v>
      </c>
      <c r="C131" s="178">
        <v>88</v>
      </c>
      <c r="D131" s="138" t="s">
        <v>52</v>
      </c>
      <c r="E131" s="138" t="s">
        <v>54</v>
      </c>
      <c r="F131" s="174">
        <v>5.0000000000000001E-4</v>
      </c>
    </row>
    <row r="132" spans="2:6" ht="15">
      <c r="B132" s="139">
        <v>2</v>
      </c>
      <c r="C132" s="178">
        <f>C131-4</f>
        <v>84</v>
      </c>
      <c r="D132" s="138" t="s">
        <v>52</v>
      </c>
      <c r="E132" s="138" t="s">
        <v>55</v>
      </c>
      <c r="F132" s="168">
        <v>1E-3</v>
      </c>
    </row>
    <row r="133" spans="2:6" ht="15">
      <c r="B133" s="139">
        <v>3</v>
      </c>
      <c r="C133" s="178">
        <f t="shared" ref="C133:C150" si="0">C132-4</f>
        <v>80</v>
      </c>
      <c r="D133" s="138" t="s">
        <v>52</v>
      </c>
      <c r="E133" s="138" t="s">
        <v>55</v>
      </c>
      <c r="F133" s="168">
        <v>2E-3</v>
      </c>
    </row>
    <row r="134" spans="2:6" ht="15">
      <c r="B134" s="139">
        <v>4</v>
      </c>
      <c r="C134" s="178">
        <f t="shared" si="0"/>
        <v>76</v>
      </c>
      <c r="D134" s="138" t="s">
        <v>52</v>
      </c>
      <c r="E134" s="138" t="s">
        <v>55</v>
      </c>
      <c r="F134" s="168">
        <v>3.0000000000000001E-3</v>
      </c>
    </row>
    <row r="135" spans="2:6" ht="15">
      <c r="B135" s="139">
        <v>5</v>
      </c>
      <c r="C135" s="178">
        <f t="shared" si="0"/>
        <v>72</v>
      </c>
      <c r="D135" s="138" t="s">
        <v>52</v>
      </c>
      <c r="E135" s="138" t="s">
        <v>56</v>
      </c>
      <c r="F135" s="168">
        <v>4.0000000000000001E-3</v>
      </c>
    </row>
    <row r="136" spans="2:6" ht="15">
      <c r="B136" s="139">
        <v>6</v>
      </c>
      <c r="C136" s="178">
        <f t="shared" si="0"/>
        <v>68</v>
      </c>
      <c r="D136" s="138" t="s">
        <v>52</v>
      </c>
      <c r="E136" s="138" t="s">
        <v>56</v>
      </c>
      <c r="F136" s="168">
        <v>5.0000000000000001E-3</v>
      </c>
    </row>
    <row r="137" spans="2:6" ht="15">
      <c r="B137" s="175">
        <v>7</v>
      </c>
      <c r="C137" s="175">
        <f t="shared" si="0"/>
        <v>64</v>
      </c>
      <c r="D137" s="176" t="s">
        <v>57</v>
      </c>
      <c r="E137" s="176" t="s">
        <v>203</v>
      </c>
      <c r="F137" s="177">
        <v>0.01</v>
      </c>
    </row>
    <row r="138" spans="2:6" ht="15">
      <c r="B138" s="175">
        <v>8</v>
      </c>
      <c r="C138" s="175">
        <f t="shared" si="0"/>
        <v>60</v>
      </c>
      <c r="D138" s="176" t="s">
        <v>57</v>
      </c>
      <c r="E138" s="176" t="s">
        <v>203</v>
      </c>
      <c r="F138" s="177">
        <v>0.02</v>
      </c>
    </row>
    <row r="139" spans="2:6" ht="15">
      <c r="B139" s="175">
        <v>9</v>
      </c>
      <c r="C139" s="175">
        <f t="shared" si="0"/>
        <v>56</v>
      </c>
      <c r="D139" s="176" t="s">
        <v>57</v>
      </c>
      <c r="E139" s="176" t="s">
        <v>204</v>
      </c>
      <c r="F139" s="177">
        <v>0.03</v>
      </c>
    </row>
    <row r="140" spans="2:6" ht="15">
      <c r="B140" s="175">
        <v>10</v>
      </c>
      <c r="C140" s="175">
        <f t="shared" si="0"/>
        <v>52</v>
      </c>
      <c r="D140" s="176" t="s">
        <v>57</v>
      </c>
      <c r="E140" s="176" t="s">
        <v>204</v>
      </c>
      <c r="F140" s="177">
        <v>0.04</v>
      </c>
    </row>
    <row r="141" spans="2:6" ht="15">
      <c r="B141" s="175">
        <v>11</v>
      </c>
      <c r="C141" s="175">
        <f t="shared" si="0"/>
        <v>48</v>
      </c>
      <c r="D141" s="176" t="s">
        <v>57</v>
      </c>
      <c r="E141" s="176" t="s">
        <v>369</v>
      </c>
      <c r="F141" s="177">
        <v>0.05</v>
      </c>
    </row>
    <row r="142" spans="2:6" ht="15">
      <c r="B142" s="139">
        <v>12</v>
      </c>
      <c r="C142" s="178">
        <f t="shared" si="0"/>
        <v>44</v>
      </c>
      <c r="D142" s="138" t="s">
        <v>61</v>
      </c>
      <c r="E142" s="138" t="s">
        <v>368</v>
      </c>
      <c r="F142" s="168">
        <v>0.1</v>
      </c>
    </row>
    <row r="143" spans="2:6" ht="15">
      <c r="B143" s="139">
        <v>13</v>
      </c>
      <c r="C143" s="178">
        <f t="shared" si="0"/>
        <v>40</v>
      </c>
      <c r="D143" s="138" t="s">
        <v>61</v>
      </c>
      <c r="E143" s="138" t="s">
        <v>218</v>
      </c>
      <c r="F143" s="168">
        <v>0.2</v>
      </c>
    </row>
    <row r="144" spans="2:6" ht="15">
      <c r="B144" s="139">
        <v>14</v>
      </c>
      <c r="C144" s="178">
        <f t="shared" si="0"/>
        <v>36</v>
      </c>
      <c r="D144" s="138" t="s">
        <v>61</v>
      </c>
      <c r="E144" s="138" t="s">
        <v>218</v>
      </c>
      <c r="F144" s="168">
        <v>0.3</v>
      </c>
    </row>
    <row r="145" spans="2:6" ht="15">
      <c r="B145" s="139">
        <v>15</v>
      </c>
      <c r="C145" s="178">
        <f t="shared" si="0"/>
        <v>32</v>
      </c>
      <c r="D145" s="138" t="s">
        <v>61</v>
      </c>
      <c r="E145" s="138" t="s">
        <v>63</v>
      </c>
      <c r="F145" s="168">
        <v>0.5</v>
      </c>
    </row>
    <row r="146" spans="2:6" ht="15">
      <c r="B146" s="139">
        <v>16</v>
      </c>
      <c r="C146" s="178">
        <f t="shared" si="0"/>
        <v>28</v>
      </c>
      <c r="D146" s="138" t="s">
        <v>61</v>
      </c>
      <c r="E146" s="138" t="s">
        <v>63</v>
      </c>
      <c r="F146" s="168">
        <v>0.6</v>
      </c>
    </row>
    <row r="147" spans="2:6" ht="15">
      <c r="B147" s="139">
        <v>17</v>
      </c>
      <c r="C147" s="178">
        <f t="shared" si="0"/>
        <v>24</v>
      </c>
      <c r="D147" s="138" t="s">
        <v>61</v>
      </c>
      <c r="E147" s="138" t="s">
        <v>64</v>
      </c>
      <c r="F147" s="168">
        <v>0.7</v>
      </c>
    </row>
    <row r="148" spans="2:6" ht="15">
      <c r="B148" s="139">
        <v>18</v>
      </c>
      <c r="C148" s="178">
        <f t="shared" si="0"/>
        <v>20</v>
      </c>
      <c r="D148" s="138" t="s">
        <v>61</v>
      </c>
      <c r="E148" s="138" t="s">
        <v>64</v>
      </c>
      <c r="F148" s="168">
        <v>0.8</v>
      </c>
    </row>
    <row r="149" spans="2:6" ht="15">
      <c r="B149" s="139">
        <v>19</v>
      </c>
      <c r="C149" s="178">
        <f t="shared" si="0"/>
        <v>16</v>
      </c>
      <c r="D149" s="138" t="s">
        <v>61</v>
      </c>
      <c r="E149" s="138" t="s">
        <v>64</v>
      </c>
      <c r="F149" s="168">
        <v>0.9</v>
      </c>
    </row>
    <row r="150" spans="2:6" ht="15">
      <c r="B150" s="139">
        <v>20</v>
      </c>
      <c r="C150" s="178">
        <f t="shared" si="0"/>
        <v>12</v>
      </c>
      <c r="D150" s="138" t="s">
        <v>61</v>
      </c>
      <c r="E150" s="138" t="s">
        <v>64</v>
      </c>
      <c r="F150" s="168">
        <v>1</v>
      </c>
    </row>
  </sheetData>
  <mergeCells count="73">
    <mergeCell ref="A1:I1"/>
    <mergeCell ref="A47:A56"/>
    <mergeCell ref="B47:C56"/>
    <mergeCell ref="F47:F56"/>
    <mergeCell ref="G47:G56"/>
    <mergeCell ref="I47:I56"/>
    <mergeCell ref="A6:I6"/>
    <mergeCell ref="A2:I2"/>
    <mergeCell ref="A4:C4"/>
    <mergeCell ref="D4:E4"/>
    <mergeCell ref="H4:I4"/>
    <mergeCell ref="B5:C5"/>
    <mergeCell ref="A3:I3"/>
    <mergeCell ref="A17:A26"/>
    <mergeCell ref="B17:C26"/>
    <mergeCell ref="F17:F26"/>
    <mergeCell ref="G17:G26"/>
    <mergeCell ref="I17:I26"/>
    <mergeCell ref="A7:A16"/>
    <mergeCell ref="B7:C16"/>
    <mergeCell ref="F7:F16"/>
    <mergeCell ref="G7:G16"/>
    <mergeCell ref="I7:I16"/>
    <mergeCell ref="A57:A66"/>
    <mergeCell ref="B57:C66"/>
    <mergeCell ref="F57:F66"/>
    <mergeCell ref="G57:G66"/>
    <mergeCell ref="I57:I66"/>
    <mergeCell ref="A27:A36"/>
    <mergeCell ref="B27:C36"/>
    <mergeCell ref="F27:F36"/>
    <mergeCell ref="G27:G36"/>
    <mergeCell ref="I27:I36"/>
    <mergeCell ref="B67:C67"/>
    <mergeCell ref="A68:I68"/>
    <mergeCell ref="A69:A78"/>
    <mergeCell ref="B69:C78"/>
    <mergeCell ref="F69:F78"/>
    <mergeCell ref="G69:G78"/>
    <mergeCell ref="I69:I78"/>
    <mergeCell ref="A89:A98"/>
    <mergeCell ref="B89:C98"/>
    <mergeCell ref="F89:F98"/>
    <mergeCell ref="G89:G98"/>
    <mergeCell ref="I89:I98"/>
    <mergeCell ref="A79:A88"/>
    <mergeCell ref="B79:C88"/>
    <mergeCell ref="F79:F88"/>
    <mergeCell ref="G79:G88"/>
    <mergeCell ref="I79:I88"/>
    <mergeCell ref="A99:I99"/>
    <mergeCell ref="A100:A109"/>
    <mergeCell ref="B100:C109"/>
    <mergeCell ref="F100:F109"/>
    <mergeCell ref="G100:G109"/>
    <mergeCell ref="I100:I109"/>
    <mergeCell ref="I117:I126"/>
    <mergeCell ref="B127:C127"/>
    <mergeCell ref="A110:A115"/>
    <mergeCell ref="B110:C115"/>
    <mergeCell ref="F110:F115"/>
    <mergeCell ref="G110:G115"/>
    <mergeCell ref="A117:A126"/>
    <mergeCell ref="B117:C126"/>
    <mergeCell ref="F117:F126"/>
    <mergeCell ref="G117:G126"/>
    <mergeCell ref="I110:I115"/>
    <mergeCell ref="A116:I116"/>
    <mergeCell ref="A37:A46"/>
    <mergeCell ref="B37:C46"/>
    <mergeCell ref="F37:F46"/>
    <mergeCell ref="G37:G46"/>
    <mergeCell ref="I37:I46"/>
  </mergeCells>
  <conditionalFormatting sqref="D142:D150">
    <cfRule type="expression" dxfId="48" priority="8" stopIfTrue="1">
      <formula>AND($I$125&lt;=10)*1</formula>
    </cfRule>
  </conditionalFormatting>
  <conditionalFormatting sqref="D133:D136">
    <cfRule type="expression" dxfId="47" priority="10" stopIfTrue="1">
      <formula>AND($I$125&gt;70,$I$125&lt;=80)*1</formula>
    </cfRule>
  </conditionalFormatting>
  <conditionalFormatting sqref="D132">
    <cfRule type="expression" dxfId="46" priority="11" stopIfTrue="1">
      <formula>AND($I$125&gt;80,$I$125&lt;=90)*1</formula>
    </cfRule>
  </conditionalFormatting>
  <conditionalFormatting sqref="D131">
    <cfRule type="expression" dxfId="45" priority="12" stopIfTrue="1">
      <formula>AND($I$125&gt;90,$I$125&lt;=100)*1</formula>
    </cfRule>
  </conditionalFormatting>
  <conditionalFormatting sqref="D139:D141">
    <cfRule type="expression" dxfId="44" priority="7" stopIfTrue="1">
      <formula>AND($I$125&gt;60,$I$125&lt;=70)*1</formula>
    </cfRule>
  </conditionalFormatting>
  <conditionalFormatting sqref="D138">
    <cfRule type="expression" dxfId="43" priority="6" stopIfTrue="1">
      <formula>AND($I$125&gt;60,$I$125&lt;=70)*1</formula>
    </cfRule>
  </conditionalFormatting>
  <conditionalFormatting sqref="D137">
    <cfRule type="expression" dxfId="42" priority="5" stopIfTrue="1">
      <formula>AND($I$125&gt;60,$I$125&lt;=70)*1</formula>
    </cfRule>
  </conditionalFormatting>
  <conditionalFormatting sqref="C132:C150">
    <cfRule type="expression" dxfId="41" priority="1" stopIfTrue="1">
      <formula>AND($I$125&gt;80,$I$125&lt;=90)*1</formula>
    </cfRule>
  </conditionalFormatting>
  <conditionalFormatting sqref="C131">
    <cfRule type="expression" dxfId="40" priority="2" stopIfTrue="1">
      <formula>AND($I$125&gt;90,$I$125&lt;=100)*1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5"/>
  <sheetViews>
    <sheetView workbookViewId="0"/>
  </sheetViews>
  <sheetFormatPr defaultRowHeight="14.25"/>
  <cols>
    <col min="1" max="1" width="38.25" customWidth="1"/>
    <col min="2" max="2" width="5.375" customWidth="1"/>
    <col min="3" max="3" width="4.75" customWidth="1"/>
    <col min="4" max="1024" width="51.625" customWidth="1"/>
    <col min="1025" max="1025" width="8.625" customWidth="1"/>
  </cols>
  <sheetData>
    <row r="1" spans="1:3" ht="15">
      <c r="A1" s="5" t="s">
        <v>8</v>
      </c>
      <c r="B1" s="49">
        <v>0.15</v>
      </c>
      <c r="C1" s="9">
        <v>100</v>
      </c>
    </row>
    <row r="2" spans="1:3" ht="15">
      <c r="A2" s="5" t="s">
        <v>9</v>
      </c>
      <c r="B2" s="50"/>
      <c r="C2" s="9">
        <v>75</v>
      </c>
    </row>
    <row r="3" spans="1:3" ht="15">
      <c r="A3" s="5" t="s">
        <v>10</v>
      </c>
      <c r="B3" s="50"/>
      <c r="C3" s="9">
        <v>50</v>
      </c>
    </row>
    <row r="4" spans="1:3" ht="15">
      <c r="A4" s="5" t="s">
        <v>11</v>
      </c>
      <c r="B4" s="50"/>
      <c r="C4" s="9">
        <v>25</v>
      </c>
    </row>
    <row r="5" spans="1:3" ht="15">
      <c r="A5" s="5" t="s">
        <v>12</v>
      </c>
      <c r="B5" s="50"/>
      <c r="C5" s="34">
        <v>0</v>
      </c>
    </row>
  </sheetData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K105"/>
  <sheetViews>
    <sheetView zoomScale="85" zoomScaleNormal="85" workbookViewId="0">
      <selection activeCell="A2" sqref="A2:D2"/>
    </sheetView>
  </sheetViews>
  <sheetFormatPr defaultColWidth="8.625" defaultRowHeight="14.25" outlineLevelRow="1"/>
  <cols>
    <col min="1" max="1" width="3.375" style="118" customWidth="1"/>
    <col min="2" max="2" width="78.5" style="118" customWidth="1"/>
    <col min="3" max="3" width="6.625" style="118" customWidth="1"/>
    <col min="4" max="4" width="10.125" style="118" customWidth="1"/>
    <col min="5" max="10" width="8.125" style="118" customWidth="1"/>
    <col min="11" max="11" width="35.625" style="118" bestFit="1" customWidth="1"/>
    <col min="12" max="1015" width="8.125" style="118" customWidth="1"/>
    <col min="1016" max="1016" width="8.625" style="118" customWidth="1"/>
    <col min="1017" max="16384" width="8.625" style="118"/>
  </cols>
  <sheetData>
    <row r="2" spans="1:4" ht="25.5" customHeight="1">
      <c r="A2" s="203" t="s">
        <v>305</v>
      </c>
      <c r="B2" s="203"/>
      <c r="C2" s="203"/>
      <c r="D2" s="203"/>
    </row>
    <row r="3" spans="1:4" ht="28.5" customHeight="1">
      <c r="A3" s="119"/>
      <c r="B3" s="120"/>
      <c r="C3" s="120"/>
      <c r="D3" s="121"/>
    </row>
    <row r="4" spans="1:4" ht="31.5" customHeight="1">
      <c r="A4" s="122" t="s">
        <v>0</v>
      </c>
      <c r="B4" s="123" t="s">
        <v>2</v>
      </c>
      <c r="C4" s="123"/>
      <c r="D4" s="123" t="s">
        <v>4</v>
      </c>
    </row>
    <row r="5" spans="1:4" ht="22.5" customHeight="1">
      <c r="A5" s="208" t="s">
        <v>6</v>
      </c>
      <c r="B5" s="209"/>
      <c r="C5" s="124"/>
      <c r="D5" s="124"/>
    </row>
    <row r="6" spans="1:4" ht="22.5" customHeight="1">
      <c r="A6" s="158">
        <v>1</v>
      </c>
      <c r="B6" s="161" t="s">
        <v>297</v>
      </c>
      <c r="C6" s="159"/>
      <c r="D6" s="159"/>
    </row>
    <row r="7" spans="1:4" ht="30">
      <c r="A7" s="158"/>
      <c r="B7" s="135" t="s">
        <v>361</v>
      </c>
      <c r="C7" s="134">
        <v>1</v>
      </c>
      <c r="D7" s="134">
        <v>100</v>
      </c>
    </row>
    <row r="8" spans="1:4" ht="15">
      <c r="A8" s="158"/>
      <c r="B8" s="135" t="s">
        <v>362</v>
      </c>
      <c r="C8" s="134">
        <v>2</v>
      </c>
      <c r="D8" s="134">
        <v>75</v>
      </c>
    </row>
    <row r="9" spans="1:4" ht="30">
      <c r="A9" s="158"/>
      <c r="B9" s="135" t="s">
        <v>363</v>
      </c>
      <c r="C9" s="134">
        <v>3</v>
      </c>
      <c r="D9" s="134">
        <v>50</v>
      </c>
    </row>
    <row r="10" spans="1:4" ht="15">
      <c r="A10" s="158"/>
      <c r="B10" s="135" t="s">
        <v>309</v>
      </c>
      <c r="C10" s="134">
        <v>4</v>
      </c>
      <c r="D10" s="134">
        <v>25</v>
      </c>
    </row>
    <row r="11" spans="1:4" ht="17.100000000000001" customHeight="1">
      <c r="A11" s="158"/>
      <c r="B11" s="135" t="s">
        <v>310</v>
      </c>
      <c r="C11" s="134">
        <v>5</v>
      </c>
      <c r="D11" s="134">
        <v>0</v>
      </c>
    </row>
    <row r="12" spans="1:4" ht="15">
      <c r="A12" s="158"/>
      <c r="B12" s="158"/>
      <c r="C12" s="134"/>
      <c r="D12" s="134"/>
    </row>
    <row r="13" spans="1:4" ht="15.75">
      <c r="A13" s="158">
        <v>2</v>
      </c>
      <c r="B13" s="161" t="s">
        <v>360</v>
      </c>
      <c r="C13" s="134"/>
      <c r="D13" s="134"/>
    </row>
    <row r="14" spans="1:4" ht="15.6" customHeight="1">
      <c r="A14" s="158"/>
      <c r="B14" s="135" t="s">
        <v>311</v>
      </c>
      <c r="C14" s="134">
        <v>1</v>
      </c>
      <c r="D14" s="134">
        <v>100</v>
      </c>
    </row>
    <row r="15" spans="1:4" ht="15">
      <c r="A15" s="158"/>
      <c r="B15" s="135" t="s">
        <v>312</v>
      </c>
      <c r="C15" s="134">
        <v>2</v>
      </c>
      <c r="D15" s="134">
        <v>75</v>
      </c>
    </row>
    <row r="16" spans="1:4" ht="15">
      <c r="A16" s="158"/>
      <c r="B16" s="135" t="s">
        <v>313</v>
      </c>
      <c r="C16" s="134">
        <v>3</v>
      </c>
      <c r="D16" s="134">
        <v>50</v>
      </c>
    </row>
    <row r="17" spans="1:11" ht="15">
      <c r="A17" s="158"/>
      <c r="B17" s="135" t="s">
        <v>314</v>
      </c>
      <c r="C17" s="134">
        <v>4</v>
      </c>
      <c r="D17" s="134">
        <v>25</v>
      </c>
    </row>
    <row r="18" spans="1:11" ht="15">
      <c r="A18" s="158"/>
      <c r="B18" s="135" t="s">
        <v>315</v>
      </c>
      <c r="C18" s="134">
        <v>5</v>
      </c>
      <c r="D18" s="134">
        <v>0</v>
      </c>
    </row>
    <row r="19" spans="1:11" ht="15">
      <c r="A19" s="158"/>
      <c r="B19" s="140"/>
      <c r="C19" s="134"/>
      <c r="D19" s="134"/>
    </row>
    <row r="20" spans="1:11" ht="15.75" hidden="1" outlineLevel="1">
      <c r="A20" s="158">
        <v>3</v>
      </c>
      <c r="B20" s="161" t="s">
        <v>279</v>
      </c>
      <c r="C20" s="134"/>
      <c r="D20" s="134"/>
    </row>
    <row r="21" spans="1:11" ht="15" hidden="1" outlineLevel="1">
      <c r="A21" s="158"/>
      <c r="B21" s="135" t="s">
        <v>281</v>
      </c>
      <c r="C21" s="134">
        <v>4</v>
      </c>
      <c r="D21" s="134">
        <v>25</v>
      </c>
    </row>
    <row r="22" spans="1:11" ht="15" hidden="1" outlineLevel="1">
      <c r="A22" s="158"/>
      <c r="B22" s="135" t="s">
        <v>280</v>
      </c>
      <c r="C22" s="134">
        <v>3</v>
      </c>
      <c r="D22" s="134">
        <v>50</v>
      </c>
    </row>
    <row r="23" spans="1:11" ht="15" hidden="1" outlineLevel="1">
      <c r="A23" s="158"/>
      <c r="B23" s="135" t="s">
        <v>242</v>
      </c>
      <c r="C23" s="134">
        <v>2</v>
      </c>
      <c r="D23" s="134">
        <v>75</v>
      </c>
    </row>
    <row r="24" spans="1:11" ht="15" hidden="1" outlineLevel="1">
      <c r="A24" s="158"/>
      <c r="B24" s="135" t="s">
        <v>282</v>
      </c>
      <c r="C24" s="134">
        <v>5</v>
      </c>
      <c r="D24" s="134">
        <v>0</v>
      </c>
    </row>
    <row r="25" spans="1:11" ht="15" hidden="1" outlineLevel="1">
      <c r="A25" s="158"/>
      <c r="B25" s="135" t="s">
        <v>241</v>
      </c>
      <c r="C25" s="134">
        <v>1</v>
      </c>
      <c r="D25" s="134">
        <v>100</v>
      </c>
    </row>
    <row r="26" spans="1:11" ht="15" hidden="1" outlineLevel="1">
      <c r="A26" s="158"/>
      <c r="B26" s="140"/>
      <c r="C26" s="134"/>
      <c r="D26" s="134"/>
      <c r="K26" s="127"/>
    </row>
    <row r="27" spans="1:11" ht="15" hidden="1" outlineLevel="1">
      <c r="A27" s="158"/>
      <c r="B27" s="140"/>
      <c r="C27" s="134"/>
      <c r="D27" s="134"/>
      <c r="K27" s="127"/>
    </row>
    <row r="28" spans="1:11" ht="15.75" hidden="1" outlineLevel="1">
      <c r="A28" s="158">
        <v>4</v>
      </c>
      <c r="B28" s="161" t="s">
        <v>285</v>
      </c>
      <c r="C28" s="134"/>
      <c r="D28" s="134"/>
      <c r="K28" s="127"/>
    </row>
    <row r="29" spans="1:11" ht="15" hidden="1" outlineLevel="1">
      <c r="A29" s="158"/>
      <c r="B29" s="135" t="s">
        <v>295</v>
      </c>
      <c r="C29" s="134">
        <v>3</v>
      </c>
      <c r="D29" s="134">
        <v>50</v>
      </c>
      <c r="K29" s="127"/>
    </row>
    <row r="30" spans="1:11" ht="15" hidden="1" outlineLevel="1">
      <c r="A30" s="158"/>
      <c r="B30" s="135" t="s">
        <v>292</v>
      </c>
      <c r="C30" s="134">
        <v>2</v>
      </c>
      <c r="D30" s="134">
        <v>75</v>
      </c>
      <c r="K30" s="127"/>
    </row>
    <row r="31" spans="1:11" ht="15" hidden="1" outlineLevel="1">
      <c r="A31" s="158"/>
      <c r="B31" s="135" t="s">
        <v>291</v>
      </c>
      <c r="C31" s="134">
        <v>1</v>
      </c>
      <c r="D31" s="134">
        <v>100</v>
      </c>
      <c r="K31" s="149"/>
    </row>
    <row r="32" spans="1:11" ht="15" hidden="1" outlineLevel="1">
      <c r="A32" s="158"/>
      <c r="B32" s="135" t="s">
        <v>293</v>
      </c>
      <c r="C32" s="134">
        <v>4</v>
      </c>
      <c r="D32" s="134">
        <v>25</v>
      </c>
      <c r="K32" s="127"/>
    </row>
    <row r="33" spans="1:11" ht="15" hidden="1" outlineLevel="1">
      <c r="A33" s="158"/>
      <c r="B33" s="135" t="s">
        <v>294</v>
      </c>
      <c r="C33" s="134">
        <v>5</v>
      </c>
      <c r="D33" s="134">
        <v>0</v>
      </c>
      <c r="K33" s="150"/>
    </row>
    <row r="34" spans="1:11" ht="15" hidden="1" outlineLevel="1">
      <c r="A34" s="158"/>
      <c r="B34" s="135"/>
      <c r="C34" s="134"/>
      <c r="D34" s="134"/>
      <c r="K34" s="127"/>
    </row>
    <row r="35" spans="1:11" ht="15.75" collapsed="1">
      <c r="A35" s="158">
        <v>5</v>
      </c>
      <c r="B35" s="161" t="s">
        <v>354</v>
      </c>
      <c r="C35" s="134"/>
      <c r="D35" s="134"/>
      <c r="K35" s="127"/>
    </row>
    <row r="36" spans="1:11" ht="15">
      <c r="A36" s="158"/>
      <c r="B36" s="135" t="s">
        <v>316</v>
      </c>
      <c r="C36" s="134">
        <v>1</v>
      </c>
      <c r="D36" s="134">
        <v>100</v>
      </c>
      <c r="K36" s="127"/>
    </row>
    <row r="37" spans="1:11" ht="18.95" customHeight="1">
      <c r="A37" s="158"/>
      <c r="B37" s="135" t="s">
        <v>317</v>
      </c>
      <c r="C37" s="134">
        <v>2</v>
      </c>
      <c r="D37" s="134">
        <v>75</v>
      </c>
      <c r="K37" s="127"/>
    </row>
    <row r="38" spans="1:11" ht="15">
      <c r="A38" s="158"/>
      <c r="B38" s="135" t="s">
        <v>318</v>
      </c>
      <c r="C38" s="134">
        <v>3</v>
      </c>
      <c r="D38" s="134">
        <v>50</v>
      </c>
      <c r="K38" s="127"/>
    </row>
    <row r="39" spans="1:11" ht="15">
      <c r="A39" s="158"/>
      <c r="B39" s="135" t="s">
        <v>319</v>
      </c>
      <c r="C39" s="134">
        <v>4</v>
      </c>
      <c r="D39" s="134">
        <v>25</v>
      </c>
      <c r="K39" s="127"/>
    </row>
    <row r="40" spans="1:11" ht="18.95" customHeight="1">
      <c r="A40" s="158"/>
      <c r="B40" s="135" t="s">
        <v>320</v>
      </c>
      <c r="C40" s="134">
        <v>5</v>
      </c>
      <c r="D40" s="134">
        <v>0</v>
      </c>
      <c r="K40" s="127"/>
    </row>
    <row r="41" spans="1:11" ht="15">
      <c r="A41" s="158"/>
      <c r="B41" s="135"/>
      <c r="C41" s="134"/>
      <c r="D41" s="134"/>
      <c r="K41" s="127"/>
    </row>
    <row r="42" spans="1:11" ht="15.75">
      <c r="A42" s="158">
        <v>5</v>
      </c>
      <c r="B42" s="161" t="s">
        <v>112</v>
      </c>
      <c r="C42" s="134"/>
      <c r="D42" s="134"/>
      <c r="K42" s="12"/>
    </row>
    <row r="43" spans="1:11" ht="15">
      <c r="A43" s="158"/>
      <c r="B43" s="135" t="s">
        <v>321</v>
      </c>
      <c r="C43" s="134">
        <v>1</v>
      </c>
      <c r="D43" s="134">
        <v>100</v>
      </c>
    </row>
    <row r="44" spans="1:11" ht="15">
      <c r="A44" s="158"/>
      <c r="B44" s="135" t="s">
        <v>322</v>
      </c>
      <c r="C44" s="134">
        <v>2</v>
      </c>
      <c r="D44" s="134">
        <v>75</v>
      </c>
    </row>
    <row r="45" spans="1:11" ht="15">
      <c r="A45" s="158"/>
      <c r="B45" s="135" t="s">
        <v>323</v>
      </c>
      <c r="C45" s="134">
        <v>3</v>
      </c>
      <c r="D45" s="134">
        <v>50</v>
      </c>
    </row>
    <row r="46" spans="1:11" ht="15">
      <c r="A46" s="158"/>
      <c r="B46" s="135" t="s">
        <v>324</v>
      </c>
      <c r="C46" s="134">
        <v>4</v>
      </c>
      <c r="D46" s="134">
        <v>25</v>
      </c>
    </row>
    <row r="47" spans="1:11" ht="15">
      <c r="A47" s="158"/>
      <c r="B47" s="135" t="s">
        <v>325</v>
      </c>
      <c r="C47" s="134">
        <v>5</v>
      </c>
      <c r="D47" s="134">
        <v>0</v>
      </c>
    </row>
    <row r="48" spans="1:11" ht="15">
      <c r="A48" s="158"/>
      <c r="B48" s="135"/>
      <c r="C48" s="134"/>
      <c r="D48" s="134"/>
    </row>
    <row r="49" spans="1:4" ht="15">
      <c r="A49" s="163"/>
      <c r="B49" s="140"/>
      <c r="C49" s="130"/>
      <c r="D49" s="134"/>
    </row>
    <row r="50" spans="1:4" ht="22.5" customHeight="1">
      <c r="A50" s="210" t="s">
        <v>22</v>
      </c>
      <c r="B50" s="210"/>
      <c r="C50" s="125"/>
      <c r="D50" s="125"/>
    </row>
    <row r="51" spans="1:4" ht="22.5" customHeight="1">
      <c r="A51" s="158">
        <v>6</v>
      </c>
      <c r="B51" s="161" t="s">
        <v>356</v>
      </c>
      <c r="C51" s="158"/>
      <c r="D51" s="158"/>
    </row>
    <row r="52" spans="1:4" ht="15">
      <c r="A52" s="158"/>
      <c r="B52" s="135" t="s">
        <v>326</v>
      </c>
      <c r="C52" s="134">
        <v>1</v>
      </c>
      <c r="D52" s="134">
        <v>100</v>
      </c>
    </row>
    <row r="53" spans="1:4" ht="15">
      <c r="A53" s="158"/>
      <c r="B53" s="135" t="s">
        <v>327</v>
      </c>
      <c r="C53" s="134">
        <v>2</v>
      </c>
      <c r="D53" s="134">
        <v>75</v>
      </c>
    </row>
    <row r="54" spans="1:4" ht="15">
      <c r="A54" s="158"/>
      <c r="B54" s="135" t="s">
        <v>328</v>
      </c>
      <c r="C54" s="134">
        <v>3</v>
      </c>
      <c r="D54" s="134">
        <v>50</v>
      </c>
    </row>
    <row r="55" spans="1:4" ht="15">
      <c r="A55" s="158"/>
      <c r="B55" s="135" t="s">
        <v>329</v>
      </c>
      <c r="C55" s="134">
        <v>4</v>
      </c>
      <c r="D55" s="134">
        <v>25</v>
      </c>
    </row>
    <row r="56" spans="1:4" ht="15">
      <c r="A56" s="158"/>
      <c r="B56" s="135" t="s">
        <v>330</v>
      </c>
      <c r="C56" s="134">
        <v>5</v>
      </c>
      <c r="D56" s="131">
        <v>0</v>
      </c>
    </row>
    <row r="57" spans="1:4" ht="15">
      <c r="A57" s="158"/>
      <c r="B57" s="140"/>
      <c r="C57" s="130"/>
      <c r="D57" s="134"/>
    </row>
    <row r="58" spans="1:4" ht="15.75">
      <c r="A58" s="158">
        <v>7</v>
      </c>
      <c r="B58" s="161" t="s">
        <v>358</v>
      </c>
      <c r="C58" s="130"/>
      <c r="D58" s="134"/>
    </row>
    <row r="59" spans="1:4" ht="15">
      <c r="A59" s="158"/>
      <c r="B59" s="135" t="s">
        <v>331</v>
      </c>
      <c r="C59" s="134">
        <v>1</v>
      </c>
      <c r="D59" s="134">
        <v>100</v>
      </c>
    </row>
    <row r="60" spans="1:4" ht="15">
      <c r="A60" s="158"/>
      <c r="B60" s="135" t="s">
        <v>332</v>
      </c>
      <c r="C60" s="134">
        <v>2</v>
      </c>
      <c r="D60" s="134">
        <v>75</v>
      </c>
    </row>
    <row r="61" spans="1:4" ht="15">
      <c r="A61" s="158"/>
      <c r="B61" s="135" t="s">
        <v>364</v>
      </c>
      <c r="C61" s="134">
        <v>3</v>
      </c>
      <c r="D61" s="134">
        <v>50</v>
      </c>
    </row>
    <row r="62" spans="1:4" ht="15">
      <c r="A62" s="158"/>
      <c r="B62" s="135" t="s">
        <v>333</v>
      </c>
      <c r="C62" s="134">
        <v>4</v>
      </c>
      <c r="D62" s="134">
        <v>25</v>
      </c>
    </row>
    <row r="63" spans="1:4" ht="15">
      <c r="A63" s="158"/>
      <c r="B63" s="135" t="s">
        <v>334</v>
      </c>
      <c r="C63" s="134">
        <v>5</v>
      </c>
      <c r="D63" s="131">
        <v>0</v>
      </c>
    </row>
    <row r="64" spans="1:4" ht="15">
      <c r="A64" s="158"/>
      <c r="B64" s="162"/>
      <c r="C64" s="130"/>
      <c r="D64" s="134"/>
    </row>
    <row r="65" spans="1:4" ht="15.75">
      <c r="A65" s="158">
        <v>8</v>
      </c>
      <c r="B65" s="161" t="s">
        <v>36</v>
      </c>
      <c r="C65" s="130"/>
      <c r="D65" s="134"/>
    </row>
    <row r="66" spans="1:4" ht="15">
      <c r="A66" s="158"/>
      <c r="B66" s="135" t="s">
        <v>335</v>
      </c>
      <c r="C66" s="134">
        <v>1</v>
      </c>
      <c r="D66" s="134">
        <v>100</v>
      </c>
    </row>
    <row r="67" spans="1:4" ht="15">
      <c r="A67" s="158"/>
      <c r="B67" s="135" t="s">
        <v>336</v>
      </c>
      <c r="C67" s="134">
        <v>2</v>
      </c>
      <c r="D67" s="134">
        <v>75</v>
      </c>
    </row>
    <row r="68" spans="1:4" ht="15">
      <c r="A68" s="158"/>
      <c r="B68" s="135" t="s">
        <v>337</v>
      </c>
      <c r="C68" s="134">
        <v>3</v>
      </c>
      <c r="D68" s="134">
        <v>50</v>
      </c>
    </row>
    <row r="69" spans="1:4" ht="15">
      <c r="A69" s="158"/>
      <c r="B69" s="135" t="s">
        <v>338</v>
      </c>
      <c r="C69" s="134">
        <v>4</v>
      </c>
      <c r="D69" s="134">
        <v>25</v>
      </c>
    </row>
    <row r="70" spans="1:4" ht="15">
      <c r="A70" s="158"/>
      <c r="B70" s="135" t="s">
        <v>339</v>
      </c>
      <c r="C70" s="134">
        <v>5</v>
      </c>
      <c r="D70" s="131">
        <v>0</v>
      </c>
    </row>
    <row r="71" spans="1:4" ht="15">
      <c r="A71" s="158"/>
      <c r="B71" s="162"/>
      <c r="C71" s="130"/>
      <c r="D71" s="134"/>
    </row>
    <row r="72" spans="1:4" ht="22.5" customHeight="1">
      <c r="A72" s="210" t="s">
        <v>42</v>
      </c>
      <c r="B72" s="210"/>
      <c r="C72" s="125"/>
      <c r="D72" s="125"/>
    </row>
    <row r="73" spans="1:4" ht="22.5" customHeight="1">
      <c r="A73" s="158">
        <v>9</v>
      </c>
      <c r="B73" s="161" t="s">
        <v>44</v>
      </c>
      <c r="C73" s="158"/>
      <c r="D73" s="158"/>
    </row>
    <row r="74" spans="1:4" ht="15" customHeight="1">
      <c r="A74" s="158"/>
      <c r="B74" s="135" t="s">
        <v>340</v>
      </c>
      <c r="C74" s="134">
        <v>1</v>
      </c>
      <c r="D74" s="134">
        <v>100</v>
      </c>
    </row>
    <row r="75" spans="1:4" ht="15" customHeight="1">
      <c r="A75" s="158"/>
      <c r="B75" s="135" t="s">
        <v>341</v>
      </c>
      <c r="C75" s="134">
        <v>2</v>
      </c>
      <c r="D75" s="134">
        <v>75</v>
      </c>
    </row>
    <row r="76" spans="1:4" ht="15" customHeight="1">
      <c r="A76" s="158"/>
      <c r="B76" s="135" t="s">
        <v>342</v>
      </c>
      <c r="C76" s="134">
        <v>3</v>
      </c>
      <c r="D76" s="134">
        <v>50</v>
      </c>
    </row>
    <row r="77" spans="1:4" ht="15" customHeight="1">
      <c r="A77" s="158"/>
      <c r="B77" s="135" t="s">
        <v>343</v>
      </c>
      <c r="C77" s="134">
        <v>4</v>
      </c>
      <c r="D77" s="134">
        <v>25</v>
      </c>
    </row>
    <row r="78" spans="1:4" ht="15" customHeight="1">
      <c r="A78" s="158"/>
      <c r="B78" s="135" t="s">
        <v>344</v>
      </c>
      <c r="C78" s="134">
        <v>5</v>
      </c>
      <c r="D78" s="131">
        <v>0</v>
      </c>
    </row>
    <row r="79" spans="1:4" ht="15" customHeight="1">
      <c r="A79" s="158"/>
      <c r="B79" s="140"/>
      <c r="C79" s="130"/>
      <c r="D79" s="134"/>
    </row>
    <row r="80" spans="1:4" ht="15" customHeight="1">
      <c r="A80" s="158">
        <v>10</v>
      </c>
      <c r="B80" s="161" t="s">
        <v>185</v>
      </c>
      <c r="C80" s="158"/>
      <c r="D80" s="158"/>
    </row>
    <row r="81" spans="1:5" ht="15" customHeight="1">
      <c r="A81" s="158"/>
      <c r="B81" s="135" t="s">
        <v>346</v>
      </c>
      <c r="C81" s="134">
        <v>1</v>
      </c>
      <c r="D81" s="134">
        <v>100</v>
      </c>
    </row>
    <row r="82" spans="1:5" ht="15" customHeight="1">
      <c r="A82" s="158"/>
      <c r="B82" s="135" t="s">
        <v>345</v>
      </c>
      <c r="C82" s="134">
        <v>2</v>
      </c>
      <c r="D82" s="134">
        <v>50</v>
      </c>
    </row>
    <row r="83" spans="1:5" ht="15" customHeight="1">
      <c r="A83" s="158"/>
      <c r="B83" s="135" t="s">
        <v>347</v>
      </c>
      <c r="C83" s="134">
        <v>3</v>
      </c>
      <c r="D83" s="134">
        <v>0</v>
      </c>
    </row>
    <row r="84" spans="1:5" ht="15" customHeight="1">
      <c r="A84" s="158"/>
      <c r="B84" s="135"/>
      <c r="C84" s="134"/>
      <c r="D84" s="134"/>
    </row>
    <row r="85" spans="1:5" ht="22.5" customHeight="1">
      <c r="A85" s="210" t="s">
        <v>276</v>
      </c>
      <c r="B85" s="210"/>
      <c r="C85" s="125"/>
      <c r="D85" s="125"/>
    </row>
    <row r="86" spans="1:5" ht="22.5" customHeight="1">
      <c r="A86" s="158">
        <v>11</v>
      </c>
      <c r="B86" s="158" t="s">
        <v>44</v>
      </c>
      <c r="C86" s="158"/>
      <c r="D86" s="158"/>
    </row>
    <row r="87" spans="1:5" ht="15.75" customHeight="1">
      <c r="A87" s="158"/>
      <c r="B87" s="135" t="s">
        <v>348</v>
      </c>
      <c r="C87" s="134">
        <v>1</v>
      </c>
      <c r="D87" s="134">
        <v>100</v>
      </c>
    </row>
    <row r="88" spans="1:5" ht="15.75" customHeight="1">
      <c r="A88" s="158"/>
      <c r="B88" s="160" t="s">
        <v>349</v>
      </c>
      <c r="C88" s="134">
        <v>2</v>
      </c>
      <c r="D88" s="134">
        <v>75</v>
      </c>
    </row>
    <row r="89" spans="1:5" ht="15.75" customHeight="1">
      <c r="A89" s="158"/>
      <c r="B89" s="160" t="s">
        <v>350</v>
      </c>
      <c r="C89" s="134">
        <v>3</v>
      </c>
      <c r="D89" s="134">
        <v>50</v>
      </c>
    </row>
    <row r="90" spans="1:5" ht="15.75" customHeight="1">
      <c r="A90" s="158"/>
      <c r="B90" s="160" t="s">
        <v>351</v>
      </c>
      <c r="C90" s="134">
        <v>4</v>
      </c>
      <c r="D90" s="134">
        <v>25</v>
      </c>
    </row>
    <row r="91" spans="1:5" ht="15.75" customHeight="1">
      <c r="A91" s="158"/>
      <c r="B91" s="135" t="s">
        <v>352</v>
      </c>
      <c r="C91" s="134">
        <v>5</v>
      </c>
      <c r="D91" s="131">
        <v>0</v>
      </c>
    </row>
    <row r="92" spans="1:5" ht="15.75" customHeight="1">
      <c r="A92" s="158"/>
      <c r="B92" s="140"/>
      <c r="C92" s="130"/>
      <c r="D92" s="134"/>
    </row>
    <row r="93" spans="1:5" ht="15.75">
      <c r="A93" s="164"/>
      <c r="B93" s="165"/>
      <c r="C93" s="166"/>
      <c r="D93" s="166"/>
    </row>
    <row r="94" spans="1:5" ht="24.75" customHeight="1"/>
    <row r="95" spans="1:5" ht="31.5">
      <c r="B95" s="146" t="s">
        <v>48</v>
      </c>
      <c r="C95" s="122" t="s">
        <v>4</v>
      </c>
      <c r="D95" s="122" t="s">
        <v>49</v>
      </c>
      <c r="E95" s="146" t="s">
        <v>50</v>
      </c>
    </row>
    <row r="96" spans="1:5" ht="16.5" customHeight="1">
      <c r="B96" s="138" t="s">
        <v>52</v>
      </c>
      <c r="C96" s="139">
        <v>100</v>
      </c>
      <c r="D96" s="139">
        <v>1</v>
      </c>
      <c r="E96" s="138" t="s">
        <v>54</v>
      </c>
    </row>
    <row r="97" spans="2:5" ht="15">
      <c r="B97" s="138" t="s">
        <v>52</v>
      </c>
      <c r="C97" s="139">
        <v>90</v>
      </c>
      <c r="D97" s="139">
        <v>2</v>
      </c>
      <c r="E97" s="138" t="s">
        <v>55</v>
      </c>
    </row>
    <row r="98" spans="2:5" ht="15">
      <c r="B98" s="138" t="s">
        <v>52</v>
      </c>
      <c r="C98" s="139">
        <v>80</v>
      </c>
      <c r="D98" s="139">
        <v>3</v>
      </c>
      <c r="E98" s="138" t="s">
        <v>56</v>
      </c>
    </row>
    <row r="99" spans="2:5" ht="15">
      <c r="B99" s="138" t="s">
        <v>57</v>
      </c>
      <c r="C99" s="139">
        <v>70</v>
      </c>
      <c r="D99" s="139">
        <v>4</v>
      </c>
      <c r="E99" s="138" t="s">
        <v>203</v>
      </c>
    </row>
    <row r="100" spans="2:5" ht="15">
      <c r="B100" s="138" t="s">
        <v>57</v>
      </c>
      <c r="C100" s="139">
        <v>60</v>
      </c>
      <c r="D100" s="139">
        <v>5</v>
      </c>
      <c r="E100" s="138" t="s">
        <v>204</v>
      </c>
    </row>
    <row r="101" spans="2:5" ht="15">
      <c r="B101" s="138" t="s">
        <v>61</v>
      </c>
      <c r="C101" s="139">
        <v>50</v>
      </c>
      <c r="D101" s="139">
        <v>6</v>
      </c>
      <c r="E101" s="138" t="s">
        <v>231</v>
      </c>
    </row>
    <row r="102" spans="2:5" ht="15">
      <c r="B102" s="138" t="s">
        <v>61</v>
      </c>
      <c r="C102" s="139">
        <v>40</v>
      </c>
      <c r="D102" s="139">
        <v>7</v>
      </c>
      <c r="E102" s="138" t="s">
        <v>205</v>
      </c>
    </row>
    <row r="103" spans="2:5" ht="15">
      <c r="B103" s="138" t="s">
        <v>61</v>
      </c>
      <c r="C103" s="139">
        <v>30</v>
      </c>
      <c r="D103" s="139">
        <v>8</v>
      </c>
      <c r="E103" s="138" t="s">
        <v>218</v>
      </c>
    </row>
    <row r="104" spans="2:5" ht="15">
      <c r="B104" s="138" t="s">
        <v>61</v>
      </c>
      <c r="C104" s="139">
        <v>20</v>
      </c>
      <c r="D104" s="139">
        <v>9</v>
      </c>
      <c r="E104" s="138" t="s">
        <v>63</v>
      </c>
    </row>
    <row r="105" spans="2:5" ht="15">
      <c r="B105" s="138" t="s">
        <v>61</v>
      </c>
      <c r="C105" s="139">
        <v>10</v>
      </c>
      <c r="D105" s="139">
        <v>10</v>
      </c>
      <c r="E105" s="138" t="s">
        <v>64</v>
      </c>
    </row>
  </sheetData>
  <sortState xmlns:xlrd2="http://schemas.microsoft.com/office/spreadsheetml/2017/richdata2" ref="B36:D40">
    <sortCondition ref="B36"/>
  </sortState>
  <mergeCells count="5">
    <mergeCell ref="A5:B5"/>
    <mergeCell ref="A50:B50"/>
    <mergeCell ref="A72:B72"/>
    <mergeCell ref="A85:B85"/>
    <mergeCell ref="A2:D2"/>
  </mergeCells>
  <conditionalFormatting sqref="C105">
    <cfRule type="expression" dxfId="39" priority="1" stopIfTrue="1">
      <formula>AND($I$121&lt;=10)*1</formula>
    </cfRule>
  </conditionalFormatting>
  <conditionalFormatting sqref="C104">
    <cfRule type="expression" dxfId="38" priority="2" stopIfTrue="1">
      <formula>AND($I$121&gt;10,$I$121&lt;=20)*1</formula>
    </cfRule>
  </conditionalFormatting>
  <conditionalFormatting sqref="C103">
    <cfRule type="expression" dxfId="37" priority="3" stopIfTrue="1">
      <formula>AND($I$121&gt;20,$I$121&lt;=30)*1</formula>
    </cfRule>
  </conditionalFormatting>
  <conditionalFormatting sqref="C102">
    <cfRule type="expression" dxfId="36" priority="4" stopIfTrue="1">
      <formula>AND($I$121&gt;30,$I$121&lt;=40)*1</formula>
    </cfRule>
  </conditionalFormatting>
  <conditionalFormatting sqref="C101">
    <cfRule type="expression" dxfId="35" priority="5" stopIfTrue="1">
      <formula>AND($I$121&gt;40,$I$121&lt;=50)*1</formula>
    </cfRule>
  </conditionalFormatting>
  <conditionalFormatting sqref="C100">
    <cfRule type="expression" dxfId="34" priority="6" stopIfTrue="1">
      <formula>AND($I$121&gt;50,$I$121&lt;=60)*1</formula>
    </cfRule>
  </conditionalFormatting>
  <conditionalFormatting sqref="C99">
    <cfRule type="expression" dxfId="33" priority="7" stopIfTrue="1">
      <formula>AND($I$121&gt;60,$I$121&lt;=70)*1</formula>
    </cfRule>
  </conditionalFormatting>
  <conditionalFormatting sqref="C98">
    <cfRule type="expression" dxfId="32" priority="8" stopIfTrue="1">
      <formula>AND($I$121&gt;70,$I$121&lt;=80)*1</formula>
    </cfRule>
  </conditionalFormatting>
  <conditionalFormatting sqref="C97">
    <cfRule type="expression" dxfId="31" priority="9" stopIfTrue="1">
      <formula>AND($I$121&gt;80,$I$121&lt;=90)*1</formula>
    </cfRule>
  </conditionalFormatting>
  <conditionalFormatting sqref="C96">
    <cfRule type="expression" dxfId="30" priority="10" stopIfTrue="1">
      <formula>AND($I$121&gt;90,$I$121&lt;=100)*1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2"/>
  <sheetViews>
    <sheetView tabSelected="1" topLeftCell="A19" zoomScale="160" zoomScaleNormal="160" zoomScaleSheetLayoutView="85" workbookViewId="0">
      <selection activeCell="C19" sqref="C19"/>
    </sheetView>
  </sheetViews>
  <sheetFormatPr defaultRowHeight="14.25"/>
  <cols>
    <col min="1" max="1" width="3.125" customWidth="1"/>
    <col min="2" max="2" width="42.125" customWidth="1"/>
    <col min="3" max="3" width="37.625" style="57" customWidth="1"/>
    <col min="4" max="4" width="8.375" customWidth="1"/>
    <col min="5" max="5" width="8.375" style="55" customWidth="1"/>
    <col min="6" max="6" width="8.375" customWidth="1"/>
    <col min="7" max="1020" width="8.125" customWidth="1"/>
    <col min="1021" max="1021" width="8.625" customWidth="1"/>
  </cols>
  <sheetData>
    <row r="1" spans="1:6" ht="25.5" customHeight="1">
      <c r="A1" s="212" t="s">
        <v>284</v>
      </c>
      <c r="B1" s="212"/>
      <c r="C1" s="212"/>
      <c r="D1" s="212"/>
      <c r="E1" s="212"/>
      <c r="F1" s="212"/>
    </row>
    <row r="2" spans="1:6" ht="25.5" customHeight="1">
      <c r="A2" s="212" t="s">
        <v>357</v>
      </c>
      <c r="B2" s="212"/>
      <c r="C2" s="212"/>
      <c r="D2" s="212"/>
      <c r="E2" s="212"/>
      <c r="F2" s="212"/>
    </row>
    <row r="3" spans="1:6" s="74" customFormat="1" ht="28.5" customHeight="1">
      <c r="A3" s="213" t="s">
        <v>370</v>
      </c>
      <c r="B3" s="213"/>
      <c r="C3" s="172"/>
      <c r="D3" s="73" t="s">
        <v>174</v>
      </c>
      <c r="E3" s="214">
        <v>43648</v>
      </c>
      <c r="F3" s="214"/>
    </row>
    <row r="4" spans="1:6" s="60" customFormat="1" ht="25.5">
      <c r="A4" s="108" t="s">
        <v>0</v>
      </c>
      <c r="B4" s="108" t="s">
        <v>1</v>
      </c>
      <c r="C4" s="108" t="s">
        <v>2</v>
      </c>
      <c r="D4" s="108" t="s">
        <v>3</v>
      </c>
      <c r="E4" s="109" t="s">
        <v>4</v>
      </c>
      <c r="F4" s="108" t="s">
        <v>5</v>
      </c>
    </row>
    <row r="5" spans="1:6" s="75" customFormat="1" ht="18.600000000000001" customHeight="1">
      <c r="A5" s="86" t="s">
        <v>6</v>
      </c>
      <c r="B5" s="86"/>
      <c r="C5" s="86"/>
      <c r="D5" s="88">
        <f>SUM(D6:D9)</f>
        <v>0.35000000000000003</v>
      </c>
      <c r="E5" s="87"/>
      <c r="F5" s="86"/>
    </row>
    <row r="6" spans="1:6" s="76" customFormat="1" ht="38.25">
      <c r="A6" s="92">
        <v>1</v>
      </c>
      <c r="B6" s="180" t="s">
        <v>297</v>
      </c>
      <c r="C6" s="93" t="s">
        <v>363</v>
      </c>
      <c r="D6" s="97">
        <v>0.1</v>
      </c>
      <c r="E6" s="98">
        <f>VLOOKUP(C6,gr_table,3)</f>
        <v>50</v>
      </c>
      <c r="F6" s="92">
        <f>E6*D6</f>
        <v>5</v>
      </c>
    </row>
    <row r="7" spans="1:6" s="76" customFormat="1" ht="25.5">
      <c r="A7" s="92">
        <v>2</v>
      </c>
      <c r="B7" s="180" t="s">
        <v>360</v>
      </c>
      <c r="C7" s="95" t="s">
        <v>311</v>
      </c>
      <c r="D7" s="97">
        <v>0.1</v>
      </c>
      <c r="E7" s="98">
        <f>VLOOKUP(C7,cr_table,3)</f>
        <v>100</v>
      </c>
      <c r="F7" s="92">
        <f t="shared" ref="F7:F18" si="0">E7*D7</f>
        <v>10</v>
      </c>
    </row>
    <row r="8" spans="1:6" s="76" customFormat="1" ht="12.75">
      <c r="A8" s="92">
        <v>3</v>
      </c>
      <c r="B8" s="181" t="s">
        <v>355</v>
      </c>
      <c r="C8" s="95" t="s">
        <v>316</v>
      </c>
      <c r="D8" s="97">
        <v>0.1</v>
      </c>
      <c r="E8" s="98">
        <f>VLOOKUP(C8,Industry_Outlook_table,3)</f>
        <v>100</v>
      </c>
      <c r="F8" s="92">
        <f t="shared" ref="F8" si="1">E8*D8</f>
        <v>10</v>
      </c>
    </row>
    <row r="9" spans="1:6" s="76" customFormat="1" ht="32.1" customHeight="1">
      <c r="A9" s="92">
        <v>4</v>
      </c>
      <c r="B9" s="181" t="s">
        <v>112</v>
      </c>
      <c r="C9" s="95" t="s">
        <v>321</v>
      </c>
      <c r="D9" s="97">
        <v>0.05</v>
      </c>
      <c r="E9" s="98">
        <f>VLOOKUP(C9,nod_table,3)</f>
        <v>100</v>
      </c>
      <c r="F9" s="92">
        <f t="shared" si="0"/>
        <v>5</v>
      </c>
    </row>
    <row r="10" spans="1:6" s="75" customFormat="1" ht="18.600000000000001" customHeight="1">
      <c r="A10" s="86" t="s">
        <v>22</v>
      </c>
      <c r="B10" s="86"/>
      <c r="C10" s="86"/>
      <c r="D10" s="88">
        <f>SUM(D11:D13)</f>
        <v>0.25</v>
      </c>
      <c r="E10" s="87"/>
      <c r="F10" s="86"/>
    </row>
    <row r="11" spans="1:6" s="76" customFormat="1" ht="18.600000000000001" customHeight="1">
      <c r="A11" s="92">
        <f>A9+1</f>
        <v>5</v>
      </c>
      <c r="B11" s="182" t="s">
        <v>356</v>
      </c>
      <c r="C11" s="95" t="s">
        <v>327</v>
      </c>
      <c r="D11" s="97">
        <v>0.05</v>
      </c>
      <c r="E11" s="98">
        <f>VLOOKUP(C11,t_table,3)</f>
        <v>75</v>
      </c>
      <c r="F11" s="92">
        <f t="shared" si="0"/>
        <v>3.75</v>
      </c>
    </row>
    <row r="12" spans="1:6" s="76" customFormat="1" ht="18.600000000000001" customHeight="1">
      <c r="A12" s="92">
        <f>A11+1</f>
        <v>6</v>
      </c>
      <c r="B12" s="182" t="s">
        <v>358</v>
      </c>
      <c r="C12" s="95" t="s">
        <v>332</v>
      </c>
      <c r="D12" s="97">
        <v>0.1</v>
      </c>
      <c r="E12" s="98">
        <f>VLOOKUP(C12,s_table,3)</f>
        <v>75</v>
      </c>
      <c r="F12" s="92">
        <f t="shared" si="0"/>
        <v>7.5</v>
      </c>
    </row>
    <row r="13" spans="1:6" s="60" customFormat="1" ht="12.75">
      <c r="A13" s="92">
        <f>A12+1</f>
        <v>7</v>
      </c>
      <c r="B13" s="182" t="s">
        <v>359</v>
      </c>
      <c r="C13" s="95" t="s">
        <v>338</v>
      </c>
      <c r="D13" s="97">
        <v>0.1</v>
      </c>
      <c r="E13" s="98">
        <f>VLOOKUP(C13,moa_c_table,3)</f>
        <v>25</v>
      </c>
      <c r="F13" s="92">
        <f t="shared" si="0"/>
        <v>2.5</v>
      </c>
    </row>
    <row r="14" spans="1:6" s="75" customFormat="1" ht="18.600000000000001" customHeight="1">
      <c r="A14" s="86" t="s">
        <v>42</v>
      </c>
      <c r="B14" s="86"/>
      <c r="C14" s="86"/>
      <c r="D14" s="88">
        <f>SUM(D15:D16)</f>
        <v>0.25</v>
      </c>
      <c r="E14" s="87"/>
      <c r="F14" s="86"/>
    </row>
    <row r="15" spans="1:6" s="76" customFormat="1" ht="18.600000000000001" customHeight="1">
      <c r="A15" s="92">
        <f>A13+1</f>
        <v>8</v>
      </c>
      <c r="B15" s="182" t="s">
        <v>177</v>
      </c>
      <c r="C15" s="95" t="s">
        <v>343</v>
      </c>
      <c r="D15" s="97">
        <v>0.15</v>
      </c>
      <c r="E15" s="98">
        <f>VLOOKUP(C15,dsr_c_table,3)</f>
        <v>25</v>
      </c>
      <c r="F15" s="92">
        <f t="shared" si="0"/>
        <v>3.75</v>
      </c>
    </row>
    <row r="16" spans="1:6" s="76" customFormat="1" ht="18.600000000000001" customHeight="1">
      <c r="A16" s="92">
        <f>A15+1</f>
        <v>9</v>
      </c>
      <c r="B16" s="182" t="s">
        <v>185</v>
      </c>
      <c r="C16" s="95" t="s">
        <v>346</v>
      </c>
      <c r="D16" s="97">
        <v>0.1</v>
      </c>
      <c r="E16" s="98">
        <f>VLOOKUP(C16,iv_table,3)</f>
        <v>100</v>
      </c>
      <c r="F16" s="92">
        <f t="shared" si="0"/>
        <v>10</v>
      </c>
    </row>
    <row r="17" spans="1:6" s="75" customFormat="1" ht="18.600000000000001" customHeight="1">
      <c r="A17" s="86" t="s">
        <v>276</v>
      </c>
      <c r="B17" s="86"/>
      <c r="C17" s="86"/>
      <c r="D17" s="88">
        <f>D18</f>
        <v>0.15</v>
      </c>
      <c r="E17" s="87"/>
      <c r="F17" s="86"/>
    </row>
    <row r="18" spans="1:6" s="76" customFormat="1" ht="20.45" customHeight="1">
      <c r="A18" s="92">
        <f>A16+1</f>
        <v>10</v>
      </c>
      <c r="B18" s="182" t="s">
        <v>44</v>
      </c>
      <c r="C18" s="95" t="s">
        <v>349</v>
      </c>
      <c r="D18" s="97">
        <v>0.15</v>
      </c>
      <c r="E18" s="98">
        <f>VLOOKUP(C18,noe_c_table,3)</f>
        <v>75</v>
      </c>
      <c r="F18" s="92">
        <f t="shared" si="0"/>
        <v>11.25</v>
      </c>
    </row>
    <row r="19" spans="1:6" s="60" customFormat="1" ht="21" customHeight="1">
      <c r="A19" s="99"/>
      <c r="B19" s="100" t="s">
        <v>47</v>
      </c>
      <c r="C19" s="102"/>
      <c r="D19" s="104">
        <f>SUM(D6:D9,D11:D13,D15:D15,D16,D18)</f>
        <v>1</v>
      </c>
      <c r="E19" s="105"/>
      <c r="F19" s="106">
        <f>SUM(F6:F9,F11:F13,F15:F15,F16,F18)</f>
        <v>68.75</v>
      </c>
    </row>
    <row r="20" spans="1:6" s="60" customFormat="1" ht="12.75">
      <c r="A20" s="77"/>
      <c r="B20" s="78"/>
      <c r="C20" s="80"/>
      <c r="D20" s="82"/>
      <c r="E20" s="83"/>
      <c r="F20" s="84"/>
    </row>
    <row r="21" spans="1:6" s="74" customFormat="1" ht="23.1" customHeight="1">
      <c r="B21" s="114" t="s">
        <v>48</v>
      </c>
      <c r="C21" s="116" t="s">
        <v>304</v>
      </c>
      <c r="D21" s="117" t="s">
        <v>4</v>
      </c>
      <c r="E21" s="215" t="s">
        <v>50</v>
      </c>
      <c r="F21" s="215"/>
    </row>
    <row r="22" spans="1:6" s="85" customFormat="1" ht="23.1" customHeight="1">
      <c r="B22" s="110" t="str">
        <f>VLOOKUP(D22,PD_Ind_Ori!C131:D150,2,FALSE)</f>
        <v>Low</v>
      </c>
      <c r="C22" s="179">
        <f>VLOOKUP(D22,PD_Ind_Ori!C131:F150,4,FALSE)</f>
        <v>5.0000000000000001E-3</v>
      </c>
      <c r="D22" s="113">
        <f>FLOOR(F19,4)</f>
        <v>68</v>
      </c>
      <c r="E22" s="211" t="str">
        <f>VLOOKUP(D22,PD_Ind_Ori!C131:E150,3,FALSE)</f>
        <v>Good</v>
      </c>
      <c r="F22" s="211"/>
    </row>
  </sheetData>
  <dataConsolidate/>
  <mergeCells count="6">
    <mergeCell ref="E22:F22"/>
    <mergeCell ref="A1:F1"/>
    <mergeCell ref="A3:B3"/>
    <mergeCell ref="E3:F3"/>
    <mergeCell ref="E21:F21"/>
    <mergeCell ref="A2:F2"/>
  </mergeCells>
  <dataValidations count="10">
    <dataValidation type="list" allowBlank="1" showInputMessage="1" showErrorMessage="1" sqref="C18" xr:uid="{00000000-0002-0000-0200-000000000000}">
      <formula1>noe_c</formula1>
    </dataValidation>
    <dataValidation type="list" allowBlank="1" showInputMessage="1" showErrorMessage="1" sqref="C16" xr:uid="{00000000-0002-0000-0200-000001000000}">
      <formula1>iv</formula1>
    </dataValidation>
    <dataValidation type="list" allowBlank="1" showInputMessage="1" showErrorMessage="1" sqref="C15" xr:uid="{00000000-0002-0000-0200-000002000000}">
      <formula1>dsr_c</formula1>
    </dataValidation>
    <dataValidation type="list" allowBlank="1" showInputMessage="1" showErrorMessage="1" sqref="C13" xr:uid="{00000000-0002-0000-0200-000003000000}">
      <formula1>moa_c</formula1>
    </dataValidation>
    <dataValidation type="list" allowBlank="1" showInputMessage="1" showErrorMessage="1" sqref="C12" xr:uid="{00000000-0002-0000-0200-000004000000}">
      <formula1>s</formula1>
    </dataValidation>
    <dataValidation type="list" allowBlank="1" showInputMessage="1" showErrorMessage="1" sqref="C11" xr:uid="{00000000-0002-0000-0200-000005000000}">
      <formula1>t</formula1>
    </dataValidation>
    <dataValidation type="list" allowBlank="1" showInputMessage="1" showErrorMessage="1" sqref="C9" xr:uid="{00000000-0002-0000-0200-000006000000}">
      <formula1>nod</formula1>
    </dataValidation>
    <dataValidation type="list" allowBlank="1" showInputMessage="1" showErrorMessage="1" sqref="C6" xr:uid="{00000000-0002-0000-0200-000008000000}">
      <formula1>gr</formula1>
    </dataValidation>
    <dataValidation type="list" allowBlank="1" showInputMessage="1" showErrorMessage="1" sqref="C7" xr:uid="{00000000-0002-0000-0200-000009000000}">
      <formula1>cr</formula1>
    </dataValidation>
    <dataValidation type="list" allowBlank="1" showInputMessage="1" showErrorMessage="1" sqref="C8" xr:uid="{00000000-0002-0000-0200-00000B000000}">
      <formula1>Industry_Outlook</formula1>
    </dataValidation>
  </dataValidations>
  <printOptions horizontalCentered="1"/>
  <pageMargins left="0.35" right="0.35" top="1" bottom="1" header="0.5" footer="0.25"/>
  <pageSetup paperSize="9" scale="79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6"/>
  <sheetViews>
    <sheetView zoomScaleNormal="100" workbookViewId="0">
      <selection activeCell="A9" sqref="A9:A14"/>
    </sheetView>
  </sheetViews>
  <sheetFormatPr defaultColWidth="8.625" defaultRowHeight="14.25"/>
  <cols>
    <col min="1" max="1" width="51.375" style="56" bestFit="1" customWidth="1"/>
    <col min="2" max="2" width="29.125" style="54" bestFit="1" customWidth="1"/>
    <col min="3" max="3" width="12.125" style="54" customWidth="1"/>
    <col min="4" max="4" width="8.125" style="54" customWidth="1"/>
    <col min="5" max="5" width="9"/>
    <col min="6" max="6" width="5.375" style="54" bestFit="1" customWidth="1"/>
    <col min="7" max="7" width="4.75" style="54" bestFit="1" customWidth="1"/>
    <col min="8" max="8" width="51.625" style="54" customWidth="1"/>
    <col min="9" max="9" width="7.875" style="54" bestFit="1" customWidth="1"/>
    <col min="10" max="1017" width="8.125" style="54" customWidth="1"/>
    <col min="1018" max="1018" width="8.625" style="54" customWidth="1"/>
    <col min="1019" max="16384" width="8.625" style="54"/>
  </cols>
  <sheetData>
    <row r="1" spans="1:3">
      <c r="A1" s="56" t="s">
        <v>277</v>
      </c>
    </row>
    <row r="2" spans="1:3" s="60" customFormat="1" ht="12.75">
      <c r="A2" s="58" t="s">
        <v>210</v>
      </c>
      <c r="B2" s="59"/>
      <c r="C2" s="59"/>
    </row>
    <row r="3" spans="1:3" s="60" customFormat="1" ht="12.75">
      <c r="A3" s="61" t="s">
        <v>233</v>
      </c>
      <c r="B3" s="62">
        <v>1</v>
      </c>
      <c r="C3" s="62">
        <v>100</v>
      </c>
    </row>
    <row r="4" spans="1:3" s="60" customFormat="1" ht="12.75">
      <c r="A4" s="63" t="s">
        <v>236</v>
      </c>
      <c r="B4" s="62">
        <v>5</v>
      </c>
      <c r="C4" s="62">
        <v>0</v>
      </c>
    </row>
    <row r="5" spans="1:3" s="60" customFormat="1" ht="12.75">
      <c r="A5" s="63" t="s">
        <v>234</v>
      </c>
      <c r="B5" s="62">
        <v>3</v>
      </c>
      <c r="C5" s="62">
        <v>50</v>
      </c>
    </row>
    <row r="6" spans="1:3" s="60" customFormat="1" ht="12.75">
      <c r="A6" s="63" t="s">
        <v>275</v>
      </c>
      <c r="B6" s="62">
        <v>2</v>
      </c>
      <c r="C6" s="62">
        <v>75</v>
      </c>
    </row>
    <row r="7" spans="1:3" s="60" customFormat="1" ht="12.75">
      <c r="A7" s="63" t="s">
        <v>235</v>
      </c>
      <c r="B7" s="62">
        <v>4</v>
      </c>
      <c r="C7" s="62">
        <v>25</v>
      </c>
    </row>
    <row r="8" spans="1:3" s="60" customFormat="1" ht="12.75">
      <c r="A8" s="64"/>
      <c r="B8" s="62"/>
      <c r="C8" s="62"/>
    </row>
    <row r="9" spans="1:3" s="60" customFormat="1" ht="12.75">
      <c r="A9" s="58" t="s">
        <v>112</v>
      </c>
      <c r="B9" s="65"/>
      <c r="C9" s="65"/>
    </row>
    <row r="10" spans="1:3" s="60" customFormat="1" ht="12.75">
      <c r="A10" s="63" t="s">
        <v>239</v>
      </c>
      <c r="B10" s="62">
        <v>3</v>
      </c>
      <c r="C10" s="62">
        <v>50</v>
      </c>
    </row>
    <row r="11" spans="1:3" s="60" customFormat="1" ht="12.75">
      <c r="A11" s="63" t="s">
        <v>237</v>
      </c>
      <c r="B11" s="62">
        <v>1</v>
      </c>
      <c r="C11" s="62">
        <v>100</v>
      </c>
    </row>
    <row r="12" spans="1:3" s="60" customFormat="1" ht="12.75">
      <c r="A12" s="63" t="s">
        <v>238</v>
      </c>
      <c r="B12" s="62">
        <v>2</v>
      </c>
      <c r="C12" s="62">
        <v>75</v>
      </c>
    </row>
    <row r="13" spans="1:3" s="60" customFormat="1" ht="12.75">
      <c r="A13" s="63" t="s">
        <v>240</v>
      </c>
      <c r="B13" s="62">
        <v>4</v>
      </c>
      <c r="C13" s="62">
        <v>25</v>
      </c>
    </row>
    <row r="14" spans="1:3" s="60" customFormat="1" ht="12.75">
      <c r="A14" s="63" t="s">
        <v>232</v>
      </c>
      <c r="B14" s="62">
        <v>5</v>
      </c>
      <c r="C14" s="62">
        <v>0</v>
      </c>
    </row>
    <row r="15" spans="1:3" s="60" customFormat="1" ht="12.75">
      <c r="A15" s="64"/>
      <c r="B15" s="62"/>
      <c r="C15" s="62"/>
    </row>
    <row r="16" spans="1:3" s="60" customFormat="1" ht="12.75">
      <c r="A16" s="66" t="s">
        <v>209</v>
      </c>
      <c r="B16" s="65"/>
      <c r="C16" s="65"/>
    </row>
    <row r="17" spans="1:3" s="60" customFormat="1" ht="15" customHeight="1">
      <c r="A17" s="63" t="s">
        <v>243</v>
      </c>
      <c r="B17" s="62">
        <v>3</v>
      </c>
      <c r="C17" s="62">
        <v>50</v>
      </c>
    </row>
    <row r="18" spans="1:3" s="60" customFormat="1" ht="12.75">
      <c r="A18" s="63" t="s">
        <v>244</v>
      </c>
      <c r="B18" s="62">
        <v>4</v>
      </c>
      <c r="C18" s="62">
        <v>25</v>
      </c>
    </row>
    <row r="19" spans="1:3" s="60" customFormat="1" ht="12.75">
      <c r="A19" s="63" t="s">
        <v>242</v>
      </c>
      <c r="B19" s="62">
        <v>2</v>
      </c>
      <c r="C19" s="62">
        <v>75</v>
      </c>
    </row>
    <row r="20" spans="1:3" s="60" customFormat="1" ht="12.75">
      <c r="A20" s="63" t="s">
        <v>245</v>
      </c>
      <c r="B20" s="62">
        <v>5</v>
      </c>
      <c r="C20" s="62">
        <v>0</v>
      </c>
    </row>
    <row r="21" spans="1:3" s="60" customFormat="1" ht="12.75">
      <c r="A21" s="63" t="s">
        <v>241</v>
      </c>
      <c r="B21" s="62">
        <v>1</v>
      </c>
      <c r="C21" s="62">
        <v>100</v>
      </c>
    </row>
    <row r="22" spans="1:3" s="60" customFormat="1" ht="12.75">
      <c r="A22" s="64"/>
      <c r="B22" s="62"/>
      <c r="C22" s="62"/>
    </row>
    <row r="23" spans="1:3" s="60" customFormat="1" ht="12.75">
      <c r="A23" s="58" t="s">
        <v>23</v>
      </c>
      <c r="B23" s="59"/>
      <c r="C23" s="59"/>
    </row>
    <row r="24" spans="1:3" s="60" customFormat="1" ht="12.75">
      <c r="A24" s="63" t="s">
        <v>248</v>
      </c>
      <c r="B24" s="62">
        <v>3</v>
      </c>
      <c r="C24" s="62">
        <v>50</v>
      </c>
    </row>
    <row r="25" spans="1:3" s="60" customFormat="1" ht="12.75">
      <c r="A25" s="63" t="s">
        <v>249</v>
      </c>
      <c r="B25" s="62">
        <v>4</v>
      </c>
      <c r="C25" s="62">
        <v>25</v>
      </c>
    </row>
    <row r="26" spans="1:3" s="60" customFormat="1" ht="12.75">
      <c r="A26" s="63" t="s">
        <v>246</v>
      </c>
      <c r="B26" s="62">
        <v>1</v>
      </c>
      <c r="C26" s="62">
        <v>100</v>
      </c>
    </row>
    <row r="27" spans="1:3" s="60" customFormat="1" ht="12.75">
      <c r="A27" s="63" t="s">
        <v>247</v>
      </c>
      <c r="B27" s="62">
        <v>2</v>
      </c>
      <c r="C27" s="62">
        <v>75</v>
      </c>
    </row>
    <row r="28" spans="1:3" s="60" customFormat="1" ht="12.75">
      <c r="A28" s="63" t="s">
        <v>250</v>
      </c>
      <c r="B28" s="62">
        <v>5</v>
      </c>
      <c r="C28" s="62">
        <v>0</v>
      </c>
    </row>
    <row r="29" spans="1:3" s="60" customFormat="1" ht="12.75">
      <c r="A29" s="64"/>
      <c r="B29" s="62"/>
      <c r="C29" s="62"/>
    </row>
    <row r="30" spans="1:3" s="60" customFormat="1" ht="12.75">
      <c r="A30" s="58" t="s">
        <v>30</v>
      </c>
      <c r="B30" s="65"/>
      <c r="C30" s="65"/>
    </row>
    <row r="31" spans="1:3" s="60" customFormat="1" ht="51">
      <c r="A31" s="63" t="s">
        <v>253</v>
      </c>
      <c r="B31" s="62">
        <v>3</v>
      </c>
      <c r="C31" s="62">
        <v>50</v>
      </c>
    </row>
    <row r="32" spans="1:3" s="60" customFormat="1" ht="12.75">
      <c r="A32" s="63" t="s">
        <v>251</v>
      </c>
      <c r="B32" s="62">
        <v>1</v>
      </c>
      <c r="C32" s="62">
        <v>100</v>
      </c>
    </row>
    <row r="33" spans="1:3" s="60" customFormat="1" ht="57.95" customHeight="1">
      <c r="A33" s="63" t="s">
        <v>255</v>
      </c>
      <c r="B33" s="62">
        <v>5</v>
      </c>
      <c r="C33" s="62">
        <v>0</v>
      </c>
    </row>
    <row r="34" spans="1:3" s="60" customFormat="1" ht="21.6" customHeight="1">
      <c r="A34" s="63" t="s">
        <v>254</v>
      </c>
      <c r="B34" s="62">
        <v>4</v>
      </c>
      <c r="C34" s="62">
        <v>25</v>
      </c>
    </row>
    <row r="35" spans="1:3" s="60" customFormat="1" ht="12.75">
      <c r="A35" s="63" t="s">
        <v>252</v>
      </c>
      <c r="B35" s="62">
        <v>2</v>
      </c>
      <c r="C35" s="62">
        <v>75</v>
      </c>
    </row>
    <row r="36" spans="1:3" s="60" customFormat="1" ht="12.75">
      <c r="A36" s="64"/>
      <c r="B36" s="62"/>
      <c r="C36" s="62"/>
    </row>
    <row r="37" spans="1:3" s="60" customFormat="1" ht="12.75">
      <c r="A37" s="58" t="s">
        <v>36</v>
      </c>
      <c r="B37" s="65"/>
      <c r="C37" s="65"/>
    </row>
    <row r="38" spans="1:3" s="60" customFormat="1" ht="18.95" customHeight="1">
      <c r="A38" s="63" t="s">
        <v>256</v>
      </c>
      <c r="B38" s="62">
        <v>1</v>
      </c>
      <c r="C38" s="62">
        <v>100</v>
      </c>
    </row>
    <row r="39" spans="1:3" s="60" customFormat="1" ht="12.75">
      <c r="A39" s="63" t="s">
        <v>257</v>
      </c>
      <c r="B39" s="62">
        <v>2</v>
      </c>
      <c r="C39" s="62">
        <v>75</v>
      </c>
    </row>
    <row r="40" spans="1:3" s="60" customFormat="1" ht="12.75">
      <c r="A40" s="63" t="s">
        <v>258</v>
      </c>
      <c r="B40" s="62">
        <v>3</v>
      </c>
      <c r="C40" s="62">
        <v>50</v>
      </c>
    </row>
    <row r="41" spans="1:3" s="60" customFormat="1" ht="12.75">
      <c r="A41" s="63" t="s">
        <v>259</v>
      </c>
      <c r="B41" s="62">
        <v>4</v>
      </c>
      <c r="C41" s="62">
        <v>25</v>
      </c>
    </row>
    <row r="42" spans="1:3" s="60" customFormat="1" ht="12.75">
      <c r="A42" s="63" t="s">
        <v>260</v>
      </c>
      <c r="B42" s="62">
        <v>5</v>
      </c>
      <c r="C42" s="62">
        <v>0</v>
      </c>
    </row>
    <row r="43" spans="1:3" s="60" customFormat="1" ht="12.75">
      <c r="A43" s="64"/>
      <c r="B43" s="62"/>
      <c r="C43" s="62"/>
    </row>
    <row r="44" spans="1:3" s="60" customFormat="1" ht="22.5" customHeight="1">
      <c r="A44" s="58" t="s">
        <v>177</v>
      </c>
      <c r="B44" s="59"/>
      <c r="C44" s="59"/>
    </row>
    <row r="45" spans="1:3" s="60" customFormat="1" ht="15" customHeight="1">
      <c r="A45" s="63" t="s">
        <v>273</v>
      </c>
      <c r="B45" s="62">
        <v>4</v>
      </c>
      <c r="C45" s="62">
        <v>25</v>
      </c>
    </row>
    <row r="46" spans="1:3" s="60" customFormat="1" ht="15" customHeight="1">
      <c r="A46" s="63" t="s">
        <v>272</v>
      </c>
      <c r="B46" s="62">
        <v>3</v>
      </c>
      <c r="C46" s="62">
        <v>50</v>
      </c>
    </row>
    <row r="47" spans="1:3" s="60" customFormat="1" ht="15" customHeight="1">
      <c r="A47" s="63" t="s">
        <v>271</v>
      </c>
      <c r="B47" s="62">
        <v>2</v>
      </c>
      <c r="C47" s="62">
        <v>75</v>
      </c>
    </row>
    <row r="48" spans="1:3" s="60" customFormat="1" ht="15" customHeight="1">
      <c r="A48" s="63" t="s">
        <v>274</v>
      </c>
      <c r="B48" s="62">
        <v>5</v>
      </c>
      <c r="C48" s="62">
        <v>0</v>
      </c>
    </row>
    <row r="49" spans="1:3" s="60" customFormat="1" ht="15" customHeight="1">
      <c r="A49" s="63" t="s">
        <v>270</v>
      </c>
      <c r="B49" s="62">
        <v>1</v>
      </c>
      <c r="C49" s="62">
        <v>100</v>
      </c>
    </row>
    <row r="50" spans="1:3" s="60" customFormat="1" ht="15" customHeight="1">
      <c r="A50" s="64"/>
      <c r="B50" s="62"/>
      <c r="C50" s="62"/>
    </row>
    <row r="51" spans="1:3" s="60" customFormat="1" ht="15" customHeight="1">
      <c r="A51" s="58" t="s">
        <v>185</v>
      </c>
      <c r="B51" s="65"/>
      <c r="C51" s="65"/>
    </row>
    <row r="52" spans="1:3" s="60" customFormat="1" ht="15" customHeight="1">
      <c r="A52" s="63" t="s">
        <v>261</v>
      </c>
      <c r="B52" s="62">
        <v>1</v>
      </c>
      <c r="C52" s="62">
        <v>100</v>
      </c>
    </row>
    <row r="53" spans="1:3" s="60" customFormat="1" ht="15" customHeight="1">
      <c r="A53" s="63" t="s">
        <v>263</v>
      </c>
      <c r="B53" s="62">
        <v>4</v>
      </c>
      <c r="C53" s="62">
        <v>50</v>
      </c>
    </row>
    <row r="54" spans="1:3" s="60" customFormat="1" ht="15" customHeight="1">
      <c r="A54" s="63" t="s">
        <v>264</v>
      </c>
      <c r="B54" s="62">
        <v>5</v>
      </c>
      <c r="C54" s="62">
        <v>25</v>
      </c>
    </row>
    <row r="55" spans="1:3" s="60" customFormat="1" ht="15" customHeight="1">
      <c r="A55" s="63" t="s">
        <v>262</v>
      </c>
      <c r="B55" s="62">
        <v>2</v>
      </c>
      <c r="C55" s="62">
        <v>75</v>
      </c>
    </row>
    <row r="56" spans="1:3" s="60" customFormat="1" ht="15" customHeight="1">
      <c r="A56" s="64"/>
      <c r="B56" s="62"/>
      <c r="C56" s="62"/>
    </row>
    <row r="57" spans="1:3" s="60" customFormat="1" ht="22.5" customHeight="1">
      <c r="A57" s="58" t="s">
        <v>44</v>
      </c>
      <c r="B57" s="59"/>
      <c r="C57" s="59"/>
    </row>
    <row r="58" spans="1:3" s="60" customFormat="1" ht="15.75" customHeight="1">
      <c r="A58" s="63" t="s">
        <v>269</v>
      </c>
      <c r="B58" s="62">
        <v>5</v>
      </c>
      <c r="C58" s="62">
        <v>0</v>
      </c>
    </row>
    <row r="59" spans="1:3" s="60" customFormat="1" ht="15.75" customHeight="1">
      <c r="A59" s="61" t="s">
        <v>266</v>
      </c>
      <c r="B59" s="62">
        <v>2</v>
      </c>
      <c r="C59" s="62">
        <v>75</v>
      </c>
    </row>
    <row r="60" spans="1:3" s="60" customFormat="1" ht="15.75" customHeight="1">
      <c r="A60" s="61" t="s">
        <v>267</v>
      </c>
      <c r="B60" s="62">
        <v>3</v>
      </c>
      <c r="C60" s="62">
        <v>50</v>
      </c>
    </row>
    <row r="61" spans="1:3" s="60" customFormat="1" ht="15.75" customHeight="1">
      <c r="A61" s="61" t="s">
        <v>268</v>
      </c>
      <c r="B61" s="62">
        <v>4</v>
      </c>
      <c r="C61" s="62">
        <v>25</v>
      </c>
    </row>
    <row r="62" spans="1:3" s="60" customFormat="1" ht="15.75" customHeight="1">
      <c r="A62" s="63" t="s">
        <v>265</v>
      </c>
      <c r="B62" s="62">
        <v>1</v>
      </c>
      <c r="C62" s="62">
        <v>100</v>
      </c>
    </row>
    <row r="63" spans="1:3" s="60" customFormat="1" ht="12.75">
      <c r="A63" s="67"/>
    </row>
    <row r="64" spans="1:3" s="60" customFormat="1" ht="16.5" customHeight="1"/>
    <row r="65" spans="1:4" s="60" customFormat="1" ht="12.75"/>
    <row r="66" spans="1:4" s="60" customFormat="1" ht="12.75">
      <c r="A66" s="69" t="s">
        <v>4</v>
      </c>
      <c r="B66" s="69" t="s">
        <v>49</v>
      </c>
      <c r="C66" s="68" t="s">
        <v>50</v>
      </c>
      <c r="D66" s="68" t="s">
        <v>48</v>
      </c>
    </row>
    <row r="67" spans="1:4" s="60" customFormat="1" ht="12.75">
      <c r="A67" s="71">
        <v>100</v>
      </c>
      <c r="B67" s="71">
        <v>1</v>
      </c>
      <c r="C67" s="70" t="s">
        <v>54</v>
      </c>
      <c r="D67" s="70" t="s">
        <v>52</v>
      </c>
    </row>
    <row r="68" spans="1:4" s="60" customFormat="1" ht="12.75">
      <c r="A68" s="71">
        <v>90</v>
      </c>
      <c r="B68" s="71">
        <v>2</v>
      </c>
      <c r="C68" s="70" t="s">
        <v>55</v>
      </c>
      <c r="D68" s="70" t="s">
        <v>52</v>
      </c>
    </row>
    <row r="69" spans="1:4" s="60" customFormat="1" ht="12.75">
      <c r="A69" s="71">
        <v>80</v>
      </c>
      <c r="B69" s="71">
        <v>3</v>
      </c>
      <c r="C69" s="70" t="s">
        <v>56</v>
      </c>
      <c r="D69" s="70" t="s">
        <v>57</v>
      </c>
    </row>
    <row r="70" spans="1:4" s="60" customFormat="1" ht="12.75">
      <c r="A70" s="71">
        <v>70</v>
      </c>
      <c r="B70" s="71">
        <v>4</v>
      </c>
      <c r="C70" s="70" t="s">
        <v>203</v>
      </c>
      <c r="D70" s="70" t="s">
        <v>57</v>
      </c>
    </row>
    <row r="71" spans="1:4" s="60" customFormat="1" ht="12.75">
      <c r="A71" s="71">
        <v>60</v>
      </c>
      <c r="B71" s="71">
        <v>5</v>
      </c>
      <c r="C71" s="70" t="s">
        <v>204</v>
      </c>
      <c r="D71" s="70" t="s">
        <v>57</v>
      </c>
    </row>
    <row r="72" spans="1:4" s="60" customFormat="1" ht="12.75">
      <c r="A72" s="71">
        <v>50</v>
      </c>
      <c r="B72" s="71">
        <v>6</v>
      </c>
      <c r="C72" s="70" t="s">
        <v>231</v>
      </c>
      <c r="D72" s="70" t="s">
        <v>61</v>
      </c>
    </row>
    <row r="73" spans="1:4" s="60" customFormat="1" ht="12.75">
      <c r="A73" s="71">
        <v>40</v>
      </c>
      <c r="B73" s="71">
        <v>7</v>
      </c>
      <c r="C73" s="70" t="s">
        <v>205</v>
      </c>
      <c r="D73" s="70" t="s">
        <v>61</v>
      </c>
    </row>
    <row r="74" spans="1:4" s="60" customFormat="1" ht="12.75">
      <c r="A74" s="71">
        <v>30</v>
      </c>
      <c r="B74" s="71">
        <v>8</v>
      </c>
      <c r="C74" s="70" t="s">
        <v>218</v>
      </c>
      <c r="D74" s="70" t="s">
        <v>61</v>
      </c>
    </row>
    <row r="75" spans="1:4">
      <c r="A75" s="71">
        <v>20</v>
      </c>
      <c r="B75" s="71">
        <v>9</v>
      </c>
      <c r="C75" s="70" t="s">
        <v>63</v>
      </c>
      <c r="D75" s="70" t="s">
        <v>61</v>
      </c>
    </row>
    <row r="76" spans="1:4">
      <c r="A76" s="71">
        <v>10</v>
      </c>
      <c r="B76" s="71">
        <v>10</v>
      </c>
      <c r="C76" s="70" t="s">
        <v>64</v>
      </c>
      <c r="D76" s="70" t="s">
        <v>61</v>
      </c>
    </row>
  </sheetData>
  <sortState xmlns:xlrd2="http://schemas.microsoft.com/office/spreadsheetml/2017/richdata2" ref="A58:C62">
    <sortCondition ref="A58:A62"/>
  </sortState>
  <conditionalFormatting sqref="A76">
    <cfRule type="expression" dxfId="29" priority="11" stopIfTrue="1">
      <formula>AND(#REF!&lt;=10)*1</formula>
    </cfRule>
  </conditionalFormatting>
  <conditionalFormatting sqref="A75">
    <cfRule type="expression" dxfId="28" priority="12" stopIfTrue="1">
      <formula>AND(#REF!&gt;10,#REF!&lt;=20)*1</formula>
    </cfRule>
  </conditionalFormatting>
  <conditionalFormatting sqref="A74">
    <cfRule type="expression" dxfId="27" priority="13" stopIfTrue="1">
      <formula>AND(#REF!&gt;20,#REF!&lt;=30)*1</formula>
    </cfRule>
  </conditionalFormatting>
  <conditionalFormatting sqref="A73">
    <cfRule type="expression" dxfId="26" priority="14" stopIfTrue="1">
      <formula>AND(#REF!&gt;30,#REF!&lt;=40)*1</formula>
    </cfRule>
  </conditionalFormatting>
  <conditionalFormatting sqref="A72">
    <cfRule type="expression" dxfId="25" priority="15" stopIfTrue="1">
      <formula>AND(#REF!&gt;40,#REF!&lt;=50)*1</formula>
    </cfRule>
  </conditionalFormatting>
  <conditionalFormatting sqref="A71">
    <cfRule type="expression" dxfId="24" priority="16" stopIfTrue="1">
      <formula>AND(#REF!&gt;50,#REF!&lt;=60)*1</formula>
    </cfRule>
  </conditionalFormatting>
  <conditionalFormatting sqref="A70">
    <cfRule type="expression" dxfId="23" priority="17" stopIfTrue="1">
      <formula>AND(#REF!&gt;60,#REF!&lt;=70)*1</formula>
    </cfRule>
  </conditionalFormatting>
  <conditionalFormatting sqref="A69">
    <cfRule type="expression" dxfId="22" priority="18" stopIfTrue="1">
      <formula>AND(#REF!&gt;70,#REF!&lt;=80)*1</formula>
    </cfRule>
  </conditionalFormatting>
  <conditionalFormatting sqref="A68">
    <cfRule type="expression" dxfId="21" priority="19" stopIfTrue="1">
      <formula>AND(#REF!&gt;80,#REF!&lt;=90)*1</formula>
    </cfRule>
  </conditionalFormatting>
  <conditionalFormatting sqref="A67">
    <cfRule type="expression" dxfId="20" priority="20" stopIfTrue="1">
      <formula>AND(#REF!&gt;90,#REF!&lt;=100)*1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0"/>
  <sheetViews>
    <sheetView view="pageBreakPreview" zoomScale="60" zoomScaleNormal="100" workbookViewId="0">
      <selection activeCell="I10" sqref="I10"/>
    </sheetView>
  </sheetViews>
  <sheetFormatPr defaultRowHeight="14.25"/>
  <cols>
    <col min="1" max="1" width="3.125" customWidth="1"/>
    <col min="2" max="2" width="42.125" customWidth="1"/>
    <col min="3" max="3" width="4.75" hidden="1" customWidth="1"/>
    <col min="4" max="4" width="37.625" style="57" customWidth="1"/>
    <col min="5" max="5" width="5.125" style="55" hidden="1" customWidth="1"/>
    <col min="6" max="6" width="8.375" customWidth="1"/>
    <col min="7" max="7" width="8.375" style="55" customWidth="1"/>
    <col min="8" max="8" width="8.375" customWidth="1"/>
    <col min="9" max="1023" width="8.125" customWidth="1"/>
    <col min="1024" max="1024" width="8.625" customWidth="1"/>
  </cols>
  <sheetData>
    <row r="1" spans="1:8" ht="25.5" customHeight="1">
      <c r="A1" s="212" t="s">
        <v>278</v>
      </c>
      <c r="B1" s="212"/>
      <c r="C1" s="212"/>
      <c r="D1" s="212"/>
      <c r="E1" s="212"/>
      <c r="F1" s="212"/>
      <c r="G1" s="212"/>
      <c r="H1" s="212"/>
    </row>
    <row r="2" spans="1:8" s="74" customFormat="1" ht="28.5" customHeight="1">
      <c r="A2" s="213" t="s">
        <v>176</v>
      </c>
      <c r="B2" s="213"/>
      <c r="C2" s="216" t="s">
        <v>229</v>
      </c>
      <c r="D2" s="216"/>
      <c r="E2" s="72"/>
      <c r="F2" s="73" t="s">
        <v>174</v>
      </c>
      <c r="G2" s="217" t="s">
        <v>230</v>
      </c>
      <c r="H2" s="217"/>
    </row>
    <row r="3" spans="1:8" s="60" customFormat="1" ht="25.5">
      <c r="A3" s="108" t="s">
        <v>0</v>
      </c>
      <c r="B3" s="108" t="s">
        <v>1</v>
      </c>
      <c r="C3" s="108"/>
      <c r="D3" s="108" t="s">
        <v>2</v>
      </c>
      <c r="E3" s="107"/>
      <c r="F3" s="108" t="s">
        <v>3</v>
      </c>
      <c r="G3" s="109" t="s">
        <v>4</v>
      </c>
      <c r="H3" s="108" t="s">
        <v>5</v>
      </c>
    </row>
    <row r="4" spans="1:8" s="75" customFormat="1" ht="18.600000000000001" customHeight="1">
      <c r="A4" s="86" t="s">
        <v>6</v>
      </c>
      <c r="B4" s="86"/>
      <c r="C4" s="86"/>
      <c r="D4" s="86"/>
      <c r="E4" s="87"/>
      <c r="F4" s="88">
        <f>SUM(F5:F7)</f>
        <v>0.30000000000000004</v>
      </c>
      <c r="G4" s="87"/>
      <c r="H4" s="86"/>
    </row>
    <row r="5" spans="1:8" s="76" customFormat="1" ht="18.600000000000001" customHeight="1">
      <c r="A5" s="92">
        <v>1</v>
      </c>
      <c r="B5" s="93" t="s">
        <v>210</v>
      </c>
      <c r="C5" s="90">
        <v>1</v>
      </c>
      <c r="D5" s="93" t="s">
        <v>234</v>
      </c>
      <c r="E5" s="91">
        <f>VLOOKUP(D5,networth_table,2)</f>
        <v>3</v>
      </c>
      <c r="F5" s="97">
        <v>0.1</v>
      </c>
      <c r="G5" s="98">
        <f>VLOOKUP(D5,networth_table,3)</f>
        <v>50</v>
      </c>
      <c r="H5" s="92">
        <f>G5*F5</f>
        <v>5</v>
      </c>
    </row>
    <row r="6" spans="1:8" s="76" customFormat="1" ht="18.600000000000001" customHeight="1">
      <c r="A6" s="92">
        <v>2</v>
      </c>
      <c r="B6" s="93" t="s">
        <v>112</v>
      </c>
      <c r="C6" s="90">
        <v>1</v>
      </c>
      <c r="D6" s="95" t="s">
        <v>237</v>
      </c>
      <c r="E6" s="91">
        <f>VLOOKUP(D6,age__table,2)</f>
        <v>1</v>
      </c>
      <c r="F6" s="97">
        <v>0.1</v>
      </c>
      <c r="G6" s="98">
        <f>VLOOKUP(D6,age__table,3)</f>
        <v>100</v>
      </c>
      <c r="H6" s="92">
        <f t="shared" ref="H6:H16" si="0">G6*F6</f>
        <v>10</v>
      </c>
    </row>
    <row r="7" spans="1:8" s="76" customFormat="1" ht="32.1" customHeight="1">
      <c r="A7" s="92">
        <v>3</v>
      </c>
      <c r="B7" s="93" t="s">
        <v>209</v>
      </c>
      <c r="C7" s="90">
        <v>1</v>
      </c>
      <c r="D7" s="95" t="s">
        <v>242</v>
      </c>
      <c r="E7" s="91">
        <f>VLOOKUP(D7,employment_table,2)</f>
        <v>2</v>
      </c>
      <c r="F7" s="97">
        <v>0.1</v>
      </c>
      <c r="G7" s="98">
        <f>VLOOKUP(D7,employment_table,3)</f>
        <v>75</v>
      </c>
      <c r="H7" s="92">
        <f t="shared" si="0"/>
        <v>7.5</v>
      </c>
    </row>
    <row r="8" spans="1:8" s="75" customFormat="1" ht="18.600000000000001" customHeight="1">
      <c r="A8" s="86" t="s">
        <v>22</v>
      </c>
      <c r="B8" s="86"/>
      <c r="C8" s="86"/>
      <c r="D8" s="86"/>
      <c r="E8" s="87"/>
      <c r="F8" s="88">
        <f>SUM(F9:F11)</f>
        <v>0.35</v>
      </c>
      <c r="G8" s="87"/>
      <c r="H8" s="86"/>
    </row>
    <row r="9" spans="1:8" s="76" customFormat="1" ht="18.600000000000001" customHeight="1">
      <c r="A9" s="92">
        <v>4</v>
      </c>
      <c r="B9" s="93" t="s">
        <v>23</v>
      </c>
      <c r="C9" s="90">
        <v>1</v>
      </c>
      <c r="D9" s="95" t="s">
        <v>246</v>
      </c>
      <c r="E9" s="91">
        <f>VLOOKUP(D9,tenure_table,2)</f>
        <v>1</v>
      </c>
      <c r="F9" s="97">
        <v>0.1</v>
      </c>
      <c r="G9" s="98">
        <f>VLOOKUP(D9,tenure_table,3)</f>
        <v>100</v>
      </c>
      <c r="H9" s="92">
        <f t="shared" si="0"/>
        <v>10</v>
      </c>
    </row>
    <row r="10" spans="1:8" s="76" customFormat="1" ht="18.600000000000001" customHeight="1">
      <c r="A10" s="92">
        <v>5</v>
      </c>
      <c r="B10" s="93" t="s">
        <v>30</v>
      </c>
      <c r="C10" s="90">
        <v>1</v>
      </c>
      <c r="D10" s="95" t="s">
        <v>252</v>
      </c>
      <c r="E10" s="91">
        <f>VLOOKUP(D10,security_table,2)</f>
        <v>2</v>
      </c>
      <c r="F10" s="97">
        <v>0.1</v>
      </c>
      <c r="G10" s="98">
        <f>VLOOKUP(D10,security_table,3)</f>
        <v>75</v>
      </c>
      <c r="H10" s="92">
        <f t="shared" si="0"/>
        <v>7.5</v>
      </c>
    </row>
    <row r="11" spans="1:8" s="60" customFormat="1" ht="18.600000000000001" customHeight="1">
      <c r="A11" s="92">
        <v>6</v>
      </c>
      <c r="B11" s="93" t="s">
        <v>36</v>
      </c>
      <c r="C11" s="94">
        <v>1</v>
      </c>
      <c r="D11" s="95" t="s">
        <v>258</v>
      </c>
      <c r="E11" s="96">
        <f>VLOOKUP(D11,moa_table,2)</f>
        <v>3</v>
      </c>
      <c r="F11" s="97">
        <v>0.15</v>
      </c>
      <c r="G11" s="98">
        <f>VLOOKUP(D11,moa_table,3)</f>
        <v>50</v>
      </c>
      <c r="H11" s="92">
        <f t="shared" si="0"/>
        <v>7.5</v>
      </c>
    </row>
    <row r="12" spans="1:8" s="75" customFormat="1" ht="18.600000000000001" customHeight="1">
      <c r="A12" s="86" t="s">
        <v>42</v>
      </c>
      <c r="B12" s="86"/>
      <c r="C12" s="86"/>
      <c r="D12" s="86"/>
      <c r="E12" s="87"/>
      <c r="F12" s="88">
        <f>SUM(F13:F14)</f>
        <v>0.25</v>
      </c>
      <c r="G12" s="87"/>
      <c r="H12" s="86"/>
    </row>
    <row r="13" spans="1:8" s="76" customFormat="1" ht="18.600000000000001" customHeight="1">
      <c r="A13" s="92">
        <v>7</v>
      </c>
      <c r="B13" s="93" t="s">
        <v>177</v>
      </c>
      <c r="C13" s="90">
        <v>1</v>
      </c>
      <c r="D13" s="95" t="s">
        <v>272</v>
      </c>
      <c r="E13" s="91">
        <f>VLOOKUP(D13,dsr_table,2)</f>
        <v>3</v>
      </c>
      <c r="F13" s="97">
        <v>0.15</v>
      </c>
      <c r="G13" s="98">
        <f>VLOOKUP(D13,dsr_table,3)</f>
        <v>50</v>
      </c>
      <c r="H13" s="92">
        <f t="shared" si="0"/>
        <v>7.5</v>
      </c>
    </row>
    <row r="14" spans="1:8" s="76" customFormat="1" ht="18.600000000000001" customHeight="1">
      <c r="A14" s="92">
        <v>8</v>
      </c>
      <c r="B14" s="93" t="s">
        <v>185</v>
      </c>
      <c r="C14" s="90">
        <v>1</v>
      </c>
      <c r="D14" s="95" t="s">
        <v>262</v>
      </c>
      <c r="E14" s="91">
        <f>VLOOKUP(D14,income_verification_table,2)</f>
        <v>2</v>
      </c>
      <c r="F14" s="97">
        <v>0.1</v>
      </c>
      <c r="G14" s="98">
        <f>VLOOKUP(D14,income_verification_table,3)</f>
        <v>75</v>
      </c>
      <c r="H14" s="92">
        <f t="shared" si="0"/>
        <v>7.5</v>
      </c>
    </row>
    <row r="15" spans="1:8" s="75" customFormat="1" ht="18.600000000000001" customHeight="1">
      <c r="A15" s="86" t="s">
        <v>276</v>
      </c>
      <c r="B15" s="86"/>
      <c r="C15" s="86"/>
      <c r="D15" s="86"/>
      <c r="E15" s="87"/>
      <c r="F15" s="88">
        <f>F16</f>
        <v>0.1</v>
      </c>
      <c r="G15" s="87"/>
      <c r="H15" s="86"/>
    </row>
    <row r="16" spans="1:8" s="76" customFormat="1" ht="31.5" customHeight="1">
      <c r="A16" s="92">
        <v>9</v>
      </c>
      <c r="B16" s="89" t="s">
        <v>44</v>
      </c>
      <c r="C16" s="90">
        <v>1</v>
      </c>
      <c r="D16" s="95" t="s">
        <v>266</v>
      </c>
      <c r="E16" s="91">
        <f>VLOOKUP(D16,no_of_excess_table,2)</f>
        <v>2</v>
      </c>
      <c r="F16" s="97">
        <v>0.1</v>
      </c>
      <c r="G16" s="98">
        <f>VLOOKUP(D16,no_of_excess_table,3)</f>
        <v>75</v>
      </c>
      <c r="H16" s="92">
        <f t="shared" si="0"/>
        <v>7.5</v>
      </c>
    </row>
    <row r="17" spans="1:8" s="60" customFormat="1" ht="21" customHeight="1">
      <c r="A17" s="99"/>
      <c r="B17" s="100" t="s">
        <v>47</v>
      </c>
      <c r="C17" s="101"/>
      <c r="D17" s="102"/>
      <c r="E17" s="103"/>
      <c r="F17" s="104">
        <f>SUM(F5:F7,F9:F11,F13:F13,F14,F16)</f>
        <v>1</v>
      </c>
      <c r="G17" s="105"/>
      <c r="H17" s="106">
        <f>SUM(H5:H7,H9:H11,H13:H13,H14,H16)</f>
        <v>70</v>
      </c>
    </row>
    <row r="18" spans="1:8" s="60" customFormat="1" ht="12.75">
      <c r="A18" s="77"/>
      <c r="B18" s="78"/>
      <c r="C18" s="79"/>
      <c r="D18" s="80"/>
      <c r="E18" s="81"/>
      <c r="F18" s="82"/>
      <c r="G18" s="83"/>
      <c r="H18" s="84"/>
    </row>
    <row r="19" spans="1:8" s="74" customFormat="1" ht="23.1" customHeight="1">
      <c r="B19" s="114" t="s">
        <v>48</v>
      </c>
      <c r="C19" s="115"/>
      <c r="D19" s="116" t="s">
        <v>49</v>
      </c>
      <c r="E19" s="115"/>
      <c r="F19" s="117" t="s">
        <v>4</v>
      </c>
      <c r="G19" s="215" t="s">
        <v>50</v>
      </c>
      <c r="H19" s="215"/>
    </row>
    <row r="20" spans="1:8" s="85" customFormat="1" ht="23.1" customHeight="1">
      <c r="B20" s="110" t="str">
        <f>IF(F20&lt;=40,"High", IF(F20&lt;=70,"Moderate","Low"))</f>
        <v>Moderate</v>
      </c>
      <c r="C20" s="111"/>
      <c r="D20" s="112" t="str">
        <f>IF(F20&lt;=10,"10", IF(F20&lt;=20,"9", IF(F20&lt;=30,"8", IF(F20&lt;=40,"7", IF(F20&lt;=50,"6", IF(F20&lt;=60,"5", IF(F20&lt;=70,"4", IF(F20&lt;=80,"3", IF(F20&lt;=90,"2","1")))))))))</f>
        <v>4</v>
      </c>
      <c r="E20" s="111"/>
      <c r="F20" s="113">
        <f>H17</f>
        <v>70</v>
      </c>
      <c r="G20" s="211" t="str">
        <f>IF(F20&lt;=10,"Uncollectible risk is very high", IF(F20&lt;=20,"Uncollectible risk is high", IF(F20&lt;=30,"Uncollectible risk is medium", IF(F20&lt;=40,"Unacceptable", IF(F20&lt;=50,"Unsatisfactory/Escalade to higher level", IF(F20&lt;=60,"Fair", IF(F20&lt;=70,"Satisfactory", IF(F20&lt;=80,"Good", IF(F20&lt;=90,"Very good","Excellent")))))))))</f>
        <v>Satisfactory</v>
      </c>
      <c r="H20" s="211"/>
    </row>
  </sheetData>
  <mergeCells count="6">
    <mergeCell ref="G20:H20"/>
    <mergeCell ref="A1:H1"/>
    <mergeCell ref="A2:B2"/>
    <mergeCell ref="C2:D2"/>
    <mergeCell ref="G2:H2"/>
    <mergeCell ref="G19:H19"/>
  </mergeCells>
  <dataValidations count="9">
    <dataValidation type="list" allowBlank="1" showInputMessage="1" showErrorMessage="1" sqref="D5" xr:uid="{00000000-0002-0000-0400-000000000000}">
      <formula1>Networth</formula1>
    </dataValidation>
    <dataValidation type="list" allowBlank="1" showInputMessage="1" showErrorMessage="1" sqref="D6" xr:uid="{00000000-0002-0000-0400-000001000000}">
      <formula1>Age</formula1>
    </dataValidation>
    <dataValidation type="list" allowBlank="1" showInputMessage="1" showErrorMessage="1" sqref="D7" xr:uid="{00000000-0002-0000-0400-000002000000}">
      <formula1>Employment</formula1>
    </dataValidation>
    <dataValidation type="list" allowBlank="1" showInputMessage="1" showErrorMessage="1" sqref="D9" xr:uid="{00000000-0002-0000-0400-000003000000}">
      <formula1>Tenure</formula1>
    </dataValidation>
    <dataValidation type="list" allowBlank="1" showInputMessage="1" showErrorMessage="1" sqref="D10" xr:uid="{00000000-0002-0000-0400-000004000000}">
      <formula1>Security</formula1>
    </dataValidation>
    <dataValidation type="list" allowBlank="1" showInputMessage="1" showErrorMessage="1" sqref="D11" xr:uid="{00000000-0002-0000-0400-000005000000}">
      <formula1>MOA</formula1>
    </dataValidation>
    <dataValidation type="list" allowBlank="1" showInputMessage="1" showErrorMessage="1" sqref="D13" xr:uid="{00000000-0002-0000-0400-000006000000}">
      <formula1>DSR</formula1>
    </dataValidation>
    <dataValidation type="list" allowBlank="1" showInputMessage="1" showErrorMessage="1" sqref="D14" xr:uid="{00000000-0002-0000-0400-000007000000}">
      <formula1>Income_Verification</formula1>
    </dataValidation>
    <dataValidation type="list" allowBlank="1" showInputMessage="1" showErrorMessage="1" sqref="D16" xr:uid="{00000000-0002-0000-0400-000008000000}">
      <formula1>No_of_Excess</formula1>
    </dataValidation>
  </dataValidations>
  <printOptions horizontalCentered="1"/>
  <pageMargins left="0.35" right="0.35" top="1" bottom="1" header="0.5" footer="0.25"/>
  <pageSetup paperSize="9" scale="85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09"/>
  <sheetViews>
    <sheetView topLeftCell="A4" zoomScale="70" zoomScaleNormal="70" workbookViewId="0">
      <selection activeCell="E15" sqref="E15:E24"/>
    </sheetView>
  </sheetViews>
  <sheetFormatPr defaultRowHeight="14.25"/>
  <cols>
    <col min="1" max="1" width="4.125" customWidth="1"/>
    <col min="2" max="3" width="10.375" customWidth="1"/>
    <col min="4" max="4" width="6.625" customWidth="1"/>
    <col min="5" max="5" width="39.625" customWidth="1"/>
    <col min="6" max="6" width="6.5" customWidth="1"/>
    <col min="7" max="8" width="10.125" customWidth="1"/>
    <col min="9" max="9" width="11.5" customWidth="1"/>
    <col min="10" max="1024" width="8.125" customWidth="1"/>
    <col min="1025" max="1025" width="8.625" customWidth="1"/>
  </cols>
  <sheetData>
    <row r="1" spans="1:11" ht="25.5" customHeight="1">
      <c r="A1" s="212" t="s">
        <v>175</v>
      </c>
      <c r="B1" s="212"/>
      <c r="C1" s="212"/>
      <c r="D1" s="212"/>
      <c r="E1" s="212"/>
      <c r="F1" s="212"/>
      <c r="G1" s="212"/>
      <c r="H1" s="212"/>
      <c r="I1" s="212"/>
    </row>
    <row r="2" spans="1:11" ht="28.5" customHeight="1">
      <c r="A2" s="220" t="s">
        <v>176</v>
      </c>
      <c r="B2" s="220"/>
      <c r="C2" s="220"/>
      <c r="D2" s="219" t="s">
        <v>229</v>
      </c>
      <c r="E2" s="219"/>
      <c r="F2" s="52"/>
      <c r="G2" s="53" t="s">
        <v>174</v>
      </c>
      <c r="H2" s="221" t="s">
        <v>230</v>
      </c>
      <c r="I2" s="221"/>
    </row>
    <row r="3" spans="1:11" ht="31.5" customHeight="1">
      <c r="A3" s="2" t="s">
        <v>0</v>
      </c>
      <c r="B3" s="222" t="s">
        <v>1</v>
      </c>
      <c r="C3" s="222"/>
      <c r="D3" s="3"/>
      <c r="E3" s="3" t="s">
        <v>2</v>
      </c>
      <c r="F3" s="3"/>
      <c r="G3" s="3" t="s">
        <v>3</v>
      </c>
      <c r="H3" s="3" t="s">
        <v>4</v>
      </c>
      <c r="I3" s="3" t="s">
        <v>5</v>
      </c>
    </row>
    <row r="4" spans="1:11" ht="22.5" customHeight="1">
      <c r="A4" s="223" t="s">
        <v>6</v>
      </c>
      <c r="B4" s="223"/>
      <c r="C4" s="223"/>
      <c r="D4" s="223"/>
      <c r="E4" s="223"/>
      <c r="F4" s="223"/>
      <c r="G4" s="223"/>
      <c r="H4" s="223"/>
      <c r="I4" s="223"/>
    </row>
    <row r="5" spans="1:11" ht="15">
      <c r="A5" s="191">
        <v>1</v>
      </c>
      <c r="B5" s="218" t="s">
        <v>210</v>
      </c>
      <c r="C5" s="218"/>
      <c r="D5" s="6">
        <v>1</v>
      </c>
      <c r="E5" s="14" t="s">
        <v>211</v>
      </c>
      <c r="F5" s="202" t="s">
        <v>170</v>
      </c>
      <c r="G5" s="190">
        <v>0.05</v>
      </c>
      <c r="H5" s="6">
        <v>100</v>
      </c>
      <c r="I5" s="191">
        <f>IF(F5="1",G5*H5,IF(F5="2",G5*H7,IF(F5="3",G5*H9,IF(F5="4",G5*H11,IF(F5="5",G5*H13,"Error")))))</f>
        <v>0</v>
      </c>
      <c r="K5" s="6">
        <f>H5*G5</f>
        <v>5</v>
      </c>
    </row>
    <row r="6" spans="1:11" ht="15">
      <c r="A6" s="191"/>
      <c r="B6" s="218"/>
      <c r="C6" s="218"/>
      <c r="D6" s="4"/>
      <c r="E6" s="15"/>
      <c r="F6" s="202"/>
      <c r="G6" s="190"/>
      <c r="H6" s="6"/>
      <c r="I6" s="191"/>
    </row>
    <row r="7" spans="1:11" ht="15">
      <c r="A7" s="191"/>
      <c r="B7" s="218"/>
      <c r="C7" s="218"/>
      <c r="D7" s="6">
        <v>2</v>
      </c>
      <c r="E7" s="5" t="s">
        <v>212</v>
      </c>
      <c r="F7" s="202"/>
      <c r="G7" s="190"/>
      <c r="H7" s="6">
        <v>75</v>
      </c>
      <c r="I7" s="191"/>
      <c r="K7" s="6">
        <f>H7*G5</f>
        <v>3.75</v>
      </c>
    </row>
    <row r="8" spans="1:11" ht="15">
      <c r="A8" s="191"/>
      <c r="B8" s="218"/>
      <c r="C8" s="218"/>
      <c r="D8" s="6"/>
      <c r="E8" s="8"/>
      <c r="F8" s="202"/>
      <c r="G8" s="190"/>
      <c r="H8" s="6"/>
      <c r="I8" s="191"/>
    </row>
    <row r="9" spans="1:11" ht="15">
      <c r="A9" s="191"/>
      <c r="B9" s="218"/>
      <c r="C9" s="218"/>
      <c r="D9" s="6">
        <v>3</v>
      </c>
      <c r="E9" s="5" t="s">
        <v>213</v>
      </c>
      <c r="F9" s="202"/>
      <c r="G9" s="190"/>
      <c r="H9" s="6">
        <v>50</v>
      </c>
      <c r="I9" s="191"/>
      <c r="K9" s="6">
        <f>H9*G5</f>
        <v>2.5</v>
      </c>
    </row>
    <row r="10" spans="1:11" ht="15">
      <c r="A10" s="191"/>
      <c r="B10" s="218"/>
      <c r="C10" s="218"/>
      <c r="D10" s="6"/>
      <c r="E10" s="5"/>
      <c r="F10" s="202"/>
      <c r="G10" s="190"/>
      <c r="H10" s="6"/>
      <c r="I10" s="191"/>
    </row>
    <row r="11" spans="1:11" ht="15">
      <c r="A11" s="191"/>
      <c r="B11" s="218"/>
      <c r="C11" s="218"/>
      <c r="D11" s="6">
        <v>4</v>
      </c>
      <c r="E11" s="5" t="s">
        <v>214</v>
      </c>
      <c r="F11" s="202"/>
      <c r="G11" s="190"/>
      <c r="H11" s="6">
        <v>25</v>
      </c>
      <c r="I11" s="191"/>
      <c r="K11" s="6">
        <f>H11*G5</f>
        <v>1.25</v>
      </c>
    </row>
    <row r="12" spans="1:11" ht="15">
      <c r="A12" s="191"/>
      <c r="B12" s="218"/>
      <c r="C12" s="218"/>
      <c r="D12" s="6"/>
      <c r="E12" s="8"/>
      <c r="F12" s="202"/>
      <c r="G12" s="190"/>
      <c r="H12" s="6"/>
      <c r="I12" s="191"/>
    </row>
    <row r="13" spans="1:11" ht="15">
      <c r="A13" s="191"/>
      <c r="B13" s="218"/>
      <c r="C13" s="218"/>
      <c r="D13" s="6">
        <v>5</v>
      </c>
      <c r="E13" s="5" t="s">
        <v>215</v>
      </c>
      <c r="F13" s="202"/>
      <c r="G13" s="190"/>
      <c r="H13" s="10">
        <v>0</v>
      </c>
      <c r="I13" s="191"/>
      <c r="K13" s="6">
        <f>H13*G5</f>
        <v>0</v>
      </c>
    </row>
    <row r="14" spans="1:11" ht="15">
      <c r="A14" s="191"/>
      <c r="B14" s="218"/>
      <c r="C14" s="218"/>
      <c r="D14" s="11"/>
      <c r="E14" s="17"/>
      <c r="F14" s="202"/>
      <c r="G14" s="190"/>
      <c r="H14" s="18"/>
      <c r="I14" s="191"/>
    </row>
    <row r="15" spans="1:11" ht="15">
      <c r="A15" s="191">
        <v>2</v>
      </c>
      <c r="B15" s="218" t="s">
        <v>112</v>
      </c>
      <c r="C15" s="218"/>
      <c r="D15" s="6">
        <v>1</v>
      </c>
      <c r="E15" s="5" t="s">
        <v>226</v>
      </c>
      <c r="F15" s="189" t="s">
        <v>173</v>
      </c>
      <c r="G15" s="190">
        <v>0.05</v>
      </c>
      <c r="H15" s="6">
        <v>100</v>
      </c>
      <c r="I15" s="191">
        <f>IF(F15="1",G15*H15,IF(F15="2",G15*H17,IF(F15="3",G15*H19,IF(F15="4",G15*H21,IF(F15="5",G15*H23,"Error")))))</f>
        <v>5</v>
      </c>
    </row>
    <row r="16" spans="1:11" ht="15">
      <c r="A16" s="191"/>
      <c r="B16" s="218"/>
      <c r="C16" s="218"/>
      <c r="D16" s="4"/>
      <c r="E16" s="7"/>
      <c r="F16" s="189"/>
      <c r="G16" s="190"/>
      <c r="H16" s="6"/>
      <c r="I16" s="191"/>
    </row>
    <row r="17" spans="1:9" ht="15">
      <c r="A17" s="191"/>
      <c r="B17" s="218"/>
      <c r="C17" s="218"/>
      <c r="D17" s="6">
        <v>2</v>
      </c>
      <c r="E17" s="5" t="s">
        <v>219</v>
      </c>
      <c r="F17" s="189"/>
      <c r="G17" s="190"/>
      <c r="H17" s="6">
        <v>75</v>
      </c>
      <c r="I17" s="191"/>
    </row>
    <row r="18" spans="1:9" ht="15">
      <c r="A18" s="191"/>
      <c r="B18" s="218"/>
      <c r="C18" s="218"/>
      <c r="D18" s="6"/>
      <c r="E18" s="8"/>
      <c r="F18" s="189"/>
      <c r="G18" s="190"/>
      <c r="H18" s="6"/>
      <c r="I18" s="191"/>
    </row>
    <row r="19" spans="1:9" ht="15">
      <c r="A19" s="191"/>
      <c r="B19" s="218"/>
      <c r="C19" s="218"/>
      <c r="D19" s="6">
        <v>3</v>
      </c>
      <c r="E19" s="5" t="s">
        <v>227</v>
      </c>
      <c r="F19" s="189"/>
      <c r="G19" s="190"/>
      <c r="H19" s="6">
        <v>50</v>
      </c>
      <c r="I19" s="191"/>
    </row>
    <row r="20" spans="1:9" ht="15">
      <c r="A20" s="191"/>
      <c r="B20" s="218"/>
      <c r="C20" s="218"/>
      <c r="D20" s="6"/>
      <c r="E20" s="5"/>
      <c r="F20" s="189"/>
      <c r="G20" s="190"/>
      <c r="H20" s="6"/>
      <c r="I20" s="191"/>
    </row>
    <row r="21" spans="1:9" ht="15">
      <c r="A21" s="191"/>
      <c r="B21" s="218"/>
      <c r="C21" s="218"/>
      <c r="D21" s="6">
        <v>4</v>
      </c>
      <c r="E21" s="5" t="s">
        <v>216</v>
      </c>
      <c r="F21" s="189"/>
      <c r="G21" s="190"/>
      <c r="H21" s="6">
        <v>25</v>
      </c>
      <c r="I21" s="191"/>
    </row>
    <row r="22" spans="1:9" ht="15">
      <c r="A22" s="191"/>
      <c r="B22" s="218"/>
      <c r="C22" s="218"/>
      <c r="D22" s="6"/>
      <c r="E22" s="8"/>
      <c r="F22" s="189"/>
      <c r="G22" s="190"/>
      <c r="H22" s="6"/>
      <c r="I22" s="191"/>
    </row>
    <row r="23" spans="1:9" ht="15">
      <c r="A23" s="191"/>
      <c r="B23" s="218"/>
      <c r="C23" s="218"/>
      <c r="D23" s="6">
        <v>5</v>
      </c>
      <c r="E23" s="5" t="s">
        <v>217</v>
      </c>
      <c r="F23" s="189"/>
      <c r="G23" s="190"/>
      <c r="H23" s="10">
        <v>0</v>
      </c>
      <c r="I23" s="191"/>
    </row>
    <row r="24" spans="1:9" ht="15">
      <c r="A24" s="191"/>
      <c r="B24" s="218"/>
      <c r="C24" s="218"/>
      <c r="D24" s="13"/>
      <c r="E24" s="12"/>
      <c r="F24" s="189"/>
      <c r="G24" s="190"/>
      <c r="H24" s="13"/>
      <c r="I24" s="191"/>
    </row>
    <row r="25" spans="1:9" ht="15" customHeight="1">
      <c r="A25" s="191">
        <v>3</v>
      </c>
      <c r="B25" s="218" t="s">
        <v>209</v>
      </c>
      <c r="C25" s="218"/>
      <c r="D25" s="6">
        <v>1</v>
      </c>
      <c r="E25" s="19" t="s">
        <v>19</v>
      </c>
      <c r="F25" s="189" t="s">
        <v>170</v>
      </c>
      <c r="G25" s="190">
        <v>0.1</v>
      </c>
      <c r="H25" s="20">
        <v>100</v>
      </c>
      <c r="I25" s="191">
        <f>IF(F25="1",G25*H25,IF(F25="2",G25*H27,IF(F25="3",G25*H29,IF(F25="4",G25*H31,IF(F25="5",G25*H33,"Error")))))</f>
        <v>0</v>
      </c>
    </row>
    <row r="26" spans="1:9" ht="15">
      <c r="A26" s="191"/>
      <c r="B26" s="218"/>
      <c r="C26" s="218"/>
      <c r="D26" s="4"/>
      <c r="E26" s="7"/>
      <c r="F26" s="189"/>
      <c r="G26" s="190"/>
      <c r="H26" s="6"/>
      <c r="I26" s="191"/>
    </row>
    <row r="27" spans="1:9" ht="15">
      <c r="A27" s="191"/>
      <c r="B27" s="218"/>
      <c r="C27" s="218"/>
      <c r="D27" s="6">
        <v>2</v>
      </c>
      <c r="E27" s="5" t="s">
        <v>65</v>
      </c>
      <c r="F27" s="189"/>
      <c r="G27" s="190"/>
      <c r="H27" s="6">
        <v>75</v>
      </c>
      <c r="I27" s="191"/>
    </row>
    <row r="28" spans="1:9" ht="15">
      <c r="A28" s="191"/>
      <c r="B28" s="218"/>
      <c r="C28" s="218"/>
      <c r="D28" s="6"/>
      <c r="E28" s="8"/>
      <c r="F28" s="189"/>
      <c r="G28" s="190"/>
      <c r="H28" s="6"/>
      <c r="I28" s="191"/>
    </row>
    <row r="29" spans="1:9" ht="15">
      <c r="A29" s="191"/>
      <c r="B29" s="218"/>
      <c r="C29" s="218"/>
      <c r="D29" s="6">
        <v>3</v>
      </c>
      <c r="E29" s="5" t="s">
        <v>21</v>
      </c>
      <c r="F29" s="189"/>
      <c r="G29" s="190"/>
      <c r="H29" s="6">
        <v>50</v>
      </c>
      <c r="I29" s="191"/>
    </row>
    <row r="30" spans="1:9" ht="15">
      <c r="A30" s="191"/>
      <c r="B30" s="218"/>
      <c r="C30" s="218"/>
      <c r="D30" s="6"/>
      <c r="E30" s="8"/>
      <c r="F30" s="189"/>
      <c r="G30" s="190"/>
      <c r="H30" s="6"/>
      <c r="I30" s="191"/>
    </row>
    <row r="31" spans="1:9" ht="15">
      <c r="A31" s="191"/>
      <c r="B31" s="218"/>
      <c r="C31" s="218"/>
      <c r="D31" s="6">
        <v>4</v>
      </c>
      <c r="E31" s="5" t="s">
        <v>172</v>
      </c>
      <c r="F31" s="189"/>
      <c r="G31" s="190"/>
      <c r="H31" s="6">
        <v>25</v>
      </c>
      <c r="I31" s="191"/>
    </row>
    <row r="32" spans="1:9" ht="15">
      <c r="A32" s="191"/>
      <c r="B32" s="218"/>
      <c r="C32" s="218"/>
      <c r="D32" s="6"/>
      <c r="E32" s="21"/>
      <c r="F32" s="189"/>
      <c r="G32" s="190"/>
      <c r="H32" s="6"/>
      <c r="I32" s="191"/>
    </row>
    <row r="33" spans="1:9" ht="15">
      <c r="A33" s="191"/>
      <c r="B33" s="218"/>
      <c r="C33" s="218"/>
      <c r="D33" s="6">
        <v>5</v>
      </c>
      <c r="E33" s="5" t="s">
        <v>171</v>
      </c>
      <c r="F33" s="189"/>
      <c r="G33" s="190"/>
      <c r="H33" s="10">
        <v>0</v>
      </c>
      <c r="I33" s="191"/>
    </row>
    <row r="34" spans="1:9" ht="15">
      <c r="A34" s="191"/>
      <c r="B34" s="218"/>
      <c r="C34" s="218"/>
      <c r="D34" s="11"/>
      <c r="E34" s="22"/>
      <c r="F34" s="189"/>
      <c r="G34" s="190"/>
      <c r="H34" s="13"/>
      <c r="I34" s="191"/>
    </row>
    <row r="35" spans="1:9" ht="22.5" customHeight="1">
      <c r="A35" s="223" t="s">
        <v>22</v>
      </c>
      <c r="B35" s="223"/>
      <c r="C35" s="223"/>
      <c r="D35" s="223"/>
      <c r="E35" s="223"/>
      <c r="F35" s="223"/>
      <c r="G35" s="223"/>
      <c r="H35" s="223"/>
      <c r="I35" s="223"/>
    </row>
    <row r="36" spans="1:9" ht="15">
      <c r="A36" s="191">
        <v>4</v>
      </c>
      <c r="B36" s="218" t="s">
        <v>23</v>
      </c>
      <c r="C36" s="218"/>
      <c r="D36" s="6">
        <v>1</v>
      </c>
      <c r="E36" s="19" t="s">
        <v>24</v>
      </c>
      <c r="F36" s="189" t="s">
        <v>25</v>
      </c>
      <c r="G36" s="190">
        <v>0.1</v>
      </c>
      <c r="H36" s="20">
        <v>100</v>
      </c>
      <c r="I36" s="191">
        <f>IF(F36="1",G36*H36,IF(F36="2",G36*H38,IF(F36="3",G36*H40,IF(F36="4",G36*H42,IF(F36="5",G36*H44,"Error")))))</f>
        <v>5</v>
      </c>
    </row>
    <row r="37" spans="1:9" ht="15">
      <c r="A37" s="191"/>
      <c r="B37" s="218"/>
      <c r="C37" s="218"/>
      <c r="D37" s="4"/>
      <c r="E37" s="7"/>
      <c r="F37" s="189"/>
      <c r="G37" s="190"/>
      <c r="H37" s="6"/>
      <c r="I37" s="191"/>
    </row>
    <row r="38" spans="1:9" ht="15">
      <c r="A38" s="191"/>
      <c r="B38" s="218"/>
      <c r="C38" s="218"/>
      <c r="D38" s="6">
        <v>2</v>
      </c>
      <c r="E38" s="5" t="s">
        <v>26</v>
      </c>
      <c r="F38" s="189"/>
      <c r="G38" s="190"/>
      <c r="H38" s="6">
        <v>75</v>
      </c>
      <c r="I38" s="191"/>
    </row>
    <row r="39" spans="1:9" ht="15">
      <c r="A39" s="191"/>
      <c r="B39" s="218"/>
      <c r="C39" s="218"/>
      <c r="D39" s="6"/>
      <c r="E39" s="8"/>
      <c r="F39" s="189"/>
      <c r="G39" s="190"/>
      <c r="H39" s="6"/>
      <c r="I39" s="191"/>
    </row>
    <row r="40" spans="1:9" ht="15">
      <c r="A40" s="191"/>
      <c r="B40" s="218"/>
      <c r="C40" s="218"/>
      <c r="D40" s="6">
        <v>3</v>
      </c>
      <c r="E40" s="5" t="s">
        <v>27</v>
      </c>
      <c r="F40" s="189"/>
      <c r="G40" s="190"/>
      <c r="H40" s="6">
        <v>50</v>
      </c>
      <c r="I40" s="191"/>
    </row>
    <row r="41" spans="1:9" ht="15">
      <c r="A41" s="191"/>
      <c r="B41" s="218"/>
      <c r="C41" s="218"/>
      <c r="D41" s="6"/>
      <c r="E41" s="8"/>
      <c r="F41" s="189"/>
      <c r="G41" s="190"/>
      <c r="H41" s="6"/>
      <c r="I41" s="191"/>
    </row>
    <row r="42" spans="1:9" ht="15">
      <c r="A42" s="191"/>
      <c r="B42" s="218"/>
      <c r="C42" s="218"/>
      <c r="D42" s="6">
        <v>4</v>
      </c>
      <c r="E42" s="5" t="s">
        <v>28</v>
      </c>
      <c r="F42" s="189"/>
      <c r="G42" s="190"/>
      <c r="H42" s="6">
        <v>25</v>
      </c>
      <c r="I42" s="191"/>
    </row>
    <row r="43" spans="1:9" ht="15">
      <c r="A43" s="191"/>
      <c r="B43" s="218"/>
      <c r="C43" s="218"/>
      <c r="D43" s="6"/>
      <c r="E43" s="21"/>
      <c r="F43" s="189"/>
      <c r="G43" s="190"/>
      <c r="H43" s="6"/>
      <c r="I43" s="191"/>
    </row>
    <row r="44" spans="1:9" ht="15">
      <c r="A44" s="191"/>
      <c r="B44" s="218"/>
      <c r="C44" s="218"/>
      <c r="D44" s="6">
        <v>5</v>
      </c>
      <c r="E44" s="5" t="s">
        <v>228</v>
      </c>
      <c r="F44" s="189"/>
      <c r="G44" s="190"/>
      <c r="H44" s="10">
        <v>0</v>
      </c>
      <c r="I44" s="191"/>
    </row>
    <row r="45" spans="1:9" ht="15">
      <c r="A45" s="191"/>
      <c r="B45" s="218"/>
      <c r="C45" s="218"/>
      <c r="D45" s="11"/>
      <c r="E45" s="22"/>
      <c r="F45" s="189"/>
      <c r="G45" s="190"/>
      <c r="H45" s="13"/>
      <c r="I45" s="191"/>
    </row>
    <row r="46" spans="1:9" ht="15">
      <c r="A46" s="191">
        <v>5</v>
      </c>
      <c r="B46" s="218" t="s">
        <v>30</v>
      </c>
      <c r="C46" s="218"/>
      <c r="D46" s="6">
        <v>1</v>
      </c>
      <c r="E46" s="23" t="s">
        <v>31</v>
      </c>
      <c r="F46" s="189" t="s">
        <v>14</v>
      </c>
      <c r="G46" s="190">
        <v>0.1</v>
      </c>
      <c r="H46" s="20">
        <v>100</v>
      </c>
      <c r="I46" s="191">
        <f>IF(F46="1",G46*H46,IF(F46="2",G46*H48,IF(F46="3",G46*H50,IF(F46="4",G46*H52,IF(F46="5",G46*H54,"Error")))))</f>
        <v>7.5</v>
      </c>
    </row>
    <row r="47" spans="1:9" ht="15">
      <c r="A47" s="191"/>
      <c r="B47" s="218"/>
      <c r="C47" s="218"/>
      <c r="D47" s="4"/>
      <c r="E47" s="5"/>
      <c r="F47" s="189"/>
      <c r="G47" s="190"/>
      <c r="H47" s="6"/>
      <c r="I47" s="191"/>
    </row>
    <row r="48" spans="1:9" ht="15">
      <c r="A48" s="191"/>
      <c r="B48" s="218"/>
      <c r="C48" s="218"/>
      <c r="D48" s="6">
        <v>2</v>
      </c>
      <c r="E48" s="5" t="s">
        <v>32</v>
      </c>
      <c r="F48" s="189"/>
      <c r="G48" s="190"/>
      <c r="H48" s="6">
        <v>75</v>
      </c>
      <c r="I48" s="191"/>
    </row>
    <row r="49" spans="1:9" ht="15">
      <c r="A49" s="191"/>
      <c r="B49" s="218"/>
      <c r="C49" s="218"/>
      <c r="D49" s="6"/>
      <c r="E49" s="5"/>
      <c r="F49" s="189"/>
      <c r="G49" s="190"/>
      <c r="H49" s="6"/>
      <c r="I49" s="191"/>
    </row>
    <row r="50" spans="1:9" ht="90">
      <c r="A50" s="191"/>
      <c r="B50" s="218"/>
      <c r="C50" s="218"/>
      <c r="D50" s="6">
        <v>3</v>
      </c>
      <c r="E50" s="5" t="s">
        <v>33</v>
      </c>
      <c r="F50" s="189"/>
      <c r="G50" s="190"/>
      <c r="H50" s="6">
        <v>50</v>
      </c>
      <c r="I50" s="191"/>
    </row>
    <row r="51" spans="1:9" ht="15">
      <c r="A51" s="191"/>
      <c r="B51" s="218"/>
      <c r="C51" s="218"/>
      <c r="D51" s="6"/>
      <c r="E51" s="8"/>
      <c r="F51" s="189"/>
      <c r="G51" s="190"/>
      <c r="H51" s="6"/>
      <c r="I51" s="191"/>
    </row>
    <row r="52" spans="1:9" ht="30">
      <c r="A52" s="191"/>
      <c r="B52" s="218"/>
      <c r="C52" s="218"/>
      <c r="D52" s="6">
        <v>4</v>
      </c>
      <c r="E52" s="5" t="s">
        <v>34</v>
      </c>
      <c r="F52" s="189"/>
      <c r="G52" s="190"/>
      <c r="H52" s="6">
        <v>25</v>
      </c>
      <c r="I52" s="191"/>
    </row>
    <row r="53" spans="1:9" ht="15">
      <c r="A53" s="191"/>
      <c r="B53" s="218"/>
      <c r="C53" s="218"/>
      <c r="D53" s="6"/>
      <c r="E53" s="21"/>
      <c r="F53" s="189"/>
      <c r="G53" s="190"/>
      <c r="H53" s="6"/>
      <c r="I53" s="191"/>
    </row>
    <row r="54" spans="1:9" ht="15">
      <c r="A54" s="191"/>
      <c r="B54" s="218"/>
      <c r="C54" s="218"/>
      <c r="D54" s="6">
        <v>5</v>
      </c>
      <c r="E54" s="5" t="s">
        <v>35</v>
      </c>
      <c r="F54" s="189"/>
      <c r="G54" s="190"/>
      <c r="H54" s="10">
        <v>0</v>
      </c>
      <c r="I54" s="191"/>
    </row>
    <row r="55" spans="1:9" ht="15">
      <c r="A55" s="191"/>
      <c r="B55" s="218"/>
      <c r="C55" s="218"/>
      <c r="D55" s="11"/>
      <c r="E55" s="12"/>
      <c r="F55" s="189"/>
      <c r="G55" s="190"/>
      <c r="H55" s="13"/>
      <c r="I55" s="191"/>
    </row>
    <row r="56" spans="1:9" ht="30">
      <c r="A56" s="191">
        <v>6</v>
      </c>
      <c r="B56" s="218" t="s">
        <v>36</v>
      </c>
      <c r="C56" s="218"/>
      <c r="D56" s="6">
        <v>1</v>
      </c>
      <c r="E56" s="5" t="s">
        <v>37</v>
      </c>
      <c r="F56" s="189" t="s">
        <v>14</v>
      </c>
      <c r="G56" s="190">
        <v>0.15</v>
      </c>
      <c r="H56" s="6">
        <v>100</v>
      </c>
      <c r="I56" s="191">
        <f>IF(F56="1",G56*H56,IF(F56="2",G56*H58,IF(F56="3",G56*H60,IF(F56="4",G56*H62,IF(F56="5",G56*H64,"Error")))))</f>
        <v>11.25</v>
      </c>
    </row>
    <row r="57" spans="1:9" ht="15">
      <c r="A57" s="191"/>
      <c r="B57" s="218"/>
      <c r="C57" s="218"/>
      <c r="D57" s="4"/>
      <c r="E57" s="8"/>
      <c r="F57" s="189"/>
      <c r="G57" s="190"/>
      <c r="H57" s="6"/>
      <c r="I57" s="191"/>
    </row>
    <row r="58" spans="1:9" ht="15">
      <c r="A58" s="191"/>
      <c r="B58" s="218"/>
      <c r="C58" s="218"/>
      <c r="D58" s="6">
        <v>2</v>
      </c>
      <c r="E58" s="5" t="s">
        <v>206</v>
      </c>
      <c r="F58" s="189"/>
      <c r="G58" s="190"/>
      <c r="H58" s="6">
        <v>75</v>
      </c>
      <c r="I58" s="191"/>
    </row>
    <row r="59" spans="1:9" ht="15">
      <c r="A59" s="191"/>
      <c r="B59" s="218"/>
      <c r="C59" s="218"/>
      <c r="D59" s="6"/>
      <c r="E59" s="8"/>
      <c r="F59" s="189"/>
      <c r="G59" s="190"/>
      <c r="H59" s="6"/>
      <c r="I59" s="191"/>
    </row>
    <row r="60" spans="1:9" ht="15">
      <c r="A60" s="191"/>
      <c r="B60" s="218"/>
      <c r="C60" s="218"/>
      <c r="D60" s="6">
        <v>3</v>
      </c>
      <c r="E60" s="5" t="s">
        <v>207</v>
      </c>
      <c r="F60" s="189"/>
      <c r="G60" s="190"/>
      <c r="H60" s="6">
        <v>50</v>
      </c>
      <c r="I60" s="191"/>
    </row>
    <row r="61" spans="1:9" ht="15">
      <c r="A61" s="191"/>
      <c r="B61" s="218"/>
      <c r="C61" s="218"/>
      <c r="D61" s="6"/>
      <c r="E61" s="8"/>
      <c r="F61" s="189"/>
      <c r="G61" s="190"/>
      <c r="H61" s="6"/>
      <c r="I61" s="191"/>
    </row>
    <row r="62" spans="1:9" ht="15">
      <c r="A62" s="191"/>
      <c r="B62" s="218"/>
      <c r="C62" s="218"/>
      <c r="D62" s="6">
        <v>4</v>
      </c>
      <c r="E62" s="5" t="s">
        <v>39</v>
      </c>
      <c r="F62" s="189"/>
      <c r="G62" s="190"/>
      <c r="H62" s="6">
        <v>25</v>
      </c>
      <c r="I62" s="191"/>
    </row>
    <row r="63" spans="1:9" ht="15">
      <c r="A63" s="191"/>
      <c r="B63" s="218"/>
      <c r="C63" s="218"/>
      <c r="D63" s="6"/>
      <c r="E63" s="21"/>
      <c r="F63" s="189"/>
      <c r="G63" s="190"/>
      <c r="H63" s="6"/>
      <c r="I63" s="191"/>
    </row>
    <row r="64" spans="1:9" ht="15">
      <c r="A64" s="191"/>
      <c r="B64" s="218"/>
      <c r="C64" s="218"/>
      <c r="D64" s="6">
        <v>5</v>
      </c>
      <c r="E64" s="5" t="s">
        <v>208</v>
      </c>
      <c r="F64" s="189"/>
      <c r="G64" s="190"/>
      <c r="H64" s="10">
        <v>0</v>
      </c>
      <c r="I64" s="191"/>
    </row>
    <row r="65" spans="1:12" ht="15">
      <c r="A65" s="191"/>
      <c r="B65" s="218"/>
      <c r="C65" s="218"/>
      <c r="D65" s="11"/>
      <c r="E65" s="12"/>
      <c r="F65" s="189"/>
      <c r="G65" s="190"/>
      <c r="H65" s="13"/>
      <c r="I65" s="191"/>
    </row>
    <row r="66" spans="1:12" ht="22.5" customHeight="1">
      <c r="A66" s="223" t="s">
        <v>42</v>
      </c>
      <c r="B66" s="223"/>
      <c r="C66" s="223"/>
      <c r="D66" s="223"/>
      <c r="E66" s="223"/>
      <c r="F66" s="223"/>
      <c r="G66" s="223"/>
      <c r="H66" s="223"/>
      <c r="I66" s="223"/>
    </row>
    <row r="67" spans="1:12" ht="15" customHeight="1">
      <c r="A67" s="191">
        <v>7</v>
      </c>
      <c r="B67" s="218" t="s">
        <v>177</v>
      </c>
      <c r="C67" s="218"/>
      <c r="D67" s="6">
        <v>1</v>
      </c>
      <c r="E67" s="5" t="s">
        <v>220</v>
      </c>
      <c r="F67" s="189" t="s">
        <v>173</v>
      </c>
      <c r="G67" s="190">
        <v>0.2</v>
      </c>
      <c r="H67" s="6">
        <v>100</v>
      </c>
      <c r="I67" s="191">
        <f>IF(F67="1",G67*H67,IF(F67="2",G67*H69,IF(F67="3",G67*H71,IF(F67="4",G67*H73,IF(F67="5",G67*H75,"Error")))))</f>
        <v>20</v>
      </c>
    </row>
    <row r="68" spans="1:12" ht="15" customHeight="1">
      <c r="A68" s="191"/>
      <c r="B68" s="218"/>
      <c r="C68" s="218"/>
      <c r="D68" s="4"/>
      <c r="E68" s="7"/>
      <c r="F68" s="189"/>
      <c r="G68" s="190"/>
      <c r="H68" s="6"/>
      <c r="I68" s="191"/>
    </row>
    <row r="69" spans="1:12" ht="15" customHeight="1">
      <c r="A69" s="191"/>
      <c r="B69" s="218"/>
      <c r="C69" s="218"/>
      <c r="D69" s="6">
        <v>2</v>
      </c>
      <c r="E69" s="5" t="s">
        <v>221</v>
      </c>
      <c r="F69" s="189"/>
      <c r="G69" s="190"/>
      <c r="H69" s="6">
        <v>75</v>
      </c>
      <c r="I69" s="191"/>
    </row>
    <row r="70" spans="1:12" ht="15" customHeight="1">
      <c r="A70" s="191"/>
      <c r="B70" s="218"/>
      <c r="C70" s="218"/>
      <c r="D70" s="6"/>
      <c r="E70" s="8"/>
      <c r="F70" s="189"/>
      <c r="G70" s="190"/>
      <c r="H70" s="6"/>
      <c r="I70" s="191"/>
      <c r="K70" t="s">
        <v>178</v>
      </c>
      <c r="L70" t="s">
        <v>179</v>
      </c>
    </row>
    <row r="71" spans="1:12" ht="15" customHeight="1">
      <c r="A71" s="191"/>
      <c r="B71" s="218"/>
      <c r="C71" s="218"/>
      <c r="D71" s="6">
        <v>3</v>
      </c>
      <c r="E71" s="5" t="s">
        <v>222</v>
      </c>
      <c r="F71" s="189"/>
      <c r="G71" s="190"/>
      <c r="H71" s="6">
        <v>50</v>
      </c>
      <c r="I71" s="191"/>
    </row>
    <row r="72" spans="1:12" ht="15" customHeight="1">
      <c r="A72" s="191"/>
      <c r="B72" s="218"/>
      <c r="C72" s="218"/>
      <c r="D72" s="6"/>
      <c r="E72" s="5"/>
      <c r="F72" s="189"/>
      <c r="G72" s="190"/>
      <c r="H72" s="6"/>
      <c r="I72" s="191"/>
    </row>
    <row r="73" spans="1:12" ht="15" customHeight="1">
      <c r="A73" s="191"/>
      <c r="B73" s="218"/>
      <c r="C73" s="218"/>
      <c r="D73" s="6">
        <v>4</v>
      </c>
      <c r="E73" s="5" t="s">
        <v>223</v>
      </c>
      <c r="F73" s="189"/>
      <c r="G73" s="190"/>
      <c r="H73" s="6">
        <v>25</v>
      </c>
      <c r="I73" s="191"/>
    </row>
    <row r="74" spans="1:12" ht="15" customHeight="1">
      <c r="A74" s="191"/>
      <c r="B74" s="218"/>
      <c r="C74" s="218"/>
      <c r="D74" s="6"/>
      <c r="E74" s="8"/>
      <c r="F74" s="189"/>
      <c r="G74" s="190"/>
      <c r="H74" s="6"/>
      <c r="I74" s="191"/>
    </row>
    <row r="75" spans="1:12" ht="15" customHeight="1">
      <c r="A75" s="191"/>
      <c r="B75" s="218"/>
      <c r="C75" s="218"/>
      <c r="D75" s="6">
        <v>5</v>
      </c>
      <c r="E75" s="5" t="s">
        <v>183</v>
      </c>
      <c r="F75" s="189"/>
      <c r="G75" s="190"/>
      <c r="H75" s="10">
        <v>0</v>
      </c>
      <c r="I75" s="191"/>
    </row>
    <row r="76" spans="1:12" ht="15" customHeight="1">
      <c r="A76" s="191"/>
      <c r="B76" s="218"/>
      <c r="C76" s="218"/>
      <c r="D76" s="11"/>
      <c r="E76" s="22"/>
      <c r="F76" s="189"/>
      <c r="G76" s="190"/>
      <c r="H76" s="13"/>
      <c r="I76" s="191"/>
    </row>
    <row r="77" spans="1:12" ht="15" customHeight="1">
      <c r="A77" s="191">
        <v>8</v>
      </c>
      <c r="B77" s="218" t="s">
        <v>185</v>
      </c>
      <c r="C77" s="218"/>
      <c r="D77" s="6">
        <v>1</v>
      </c>
      <c r="E77" s="5" t="s">
        <v>186</v>
      </c>
      <c r="F77" s="189" t="s">
        <v>173</v>
      </c>
      <c r="G77" s="190">
        <v>0.15</v>
      </c>
      <c r="H77" s="6">
        <v>100</v>
      </c>
      <c r="I77" s="191">
        <f>IF(F77="1",G77*H77,IF(F77="2",G77*H79,IF(F77="3",G77*H81,IF(F77="4",G77*H83,IF(F77="5",G77*#REF!,"Error")))))</f>
        <v>15</v>
      </c>
    </row>
    <row r="78" spans="1:12" ht="15" customHeight="1">
      <c r="A78" s="191"/>
      <c r="B78" s="218"/>
      <c r="C78" s="218"/>
      <c r="D78" s="4"/>
      <c r="E78" s="7"/>
      <c r="F78" s="189"/>
      <c r="G78" s="190"/>
      <c r="H78" s="6"/>
      <c r="I78" s="191"/>
    </row>
    <row r="79" spans="1:12" ht="15" customHeight="1">
      <c r="A79" s="191"/>
      <c r="B79" s="218"/>
      <c r="C79" s="218"/>
      <c r="D79" s="6">
        <v>2</v>
      </c>
      <c r="E79" s="5" t="s">
        <v>184</v>
      </c>
      <c r="F79" s="189"/>
      <c r="G79" s="190"/>
      <c r="H79" s="6">
        <v>75</v>
      </c>
      <c r="I79" s="191"/>
    </row>
    <row r="80" spans="1:12" ht="15" customHeight="1">
      <c r="A80" s="191"/>
      <c r="B80" s="218"/>
      <c r="C80" s="218"/>
      <c r="D80" s="6"/>
      <c r="E80" s="8"/>
      <c r="F80" s="189"/>
      <c r="G80" s="190"/>
      <c r="H80" s="6"/>
      <c r="I80" s="191"/>
    </row>
    <row r="81" spans="1:9" ht="15" customHeight="1">
      <c r="A81" s="191"/>
      <c r="B81" s="218"/>
      <c r="C81" s="218"/>
      <c r="D81" s="6">
        <v>4</v>
      </c>
      <c r="E81" s="5" t="s">
        <v>224</v>
      </c>
      <c r="F81" s="189"/>
      <c r="G81" s="190"/>
      <c r="H81" s="6">
        <v>50</v>
      </c>
      <c r="I81" s="191"/>
    </row>
    <row r="82" spans="1:9" ht="15" customHeight="1">
      <c r="A82" s="191"/>
      <c r="B82" s="218"/>
      <c r="C82" s="218"/>
      <c r="D82" s="6"/>
      <c r="E82" s="5"/>
      <c r="F82" s="189"/>
      <c r="G82" s="190"/>
      <c r="H82" s="6"/>
      <c r="I82" s="191"/>
    </row>
    <row r="83" spans="1:9" ht="15" customHeight="1">
      <c r="A83" s="191"/>
      <c r="B83" s="218"/>
      <c r="C83" s="218"/>
      <c r="D83" s="6">
        <v>5</v>
      </c>
      <c r="E83" s="5" t="s">
        <v>225</v>
      </c>
      <c r="F83" s="189"/>
      <c r="G83" s="190"/>
      <c r="H83" s="6">
        <v>25</v>
      </c>
      <c r="I83" s="191"/>
    </row>
    <row r="84" spans="1:9" ht="15" customHeight="1">
      <c r="A84" s="191"/>
      <c r="B84" s="218"/>
      <c r="C84" s="218"/>
      <c r="D84" s="11"/>
      <c r="E84" s="22"/>
      <c r="F84" s="189"/>
      <c r="G84" s="190"/>
      <c r="H84" s="13"/>
      <c r="I84" s="191"/>
    </row>
    <row r="85" spans="1:9" ht="22.5" customHeight="1">
      <c r="A85" s="223" t="s">
        <v>43</v>
      </c>
      <c r="B85" s="223"/>
      <c r="C85" s="223"/>
      <c r="D85" s="223"/>
      <c r="E85" s="223"/>
      <c r="F85" s="223"/>
      <c r="G85" s="223"/>
      <c r="H85" s="223"/>
      <c r="I85" s="223"/>
    </row>
    <row r="86" spans="1:9" ht="15.75" customHeight="1">
      <c r="A86" s="191">
        <v>9</v>
      </c>
      <c r="B86" s="218" t="s">
        <v>44</v>
      </c>
      <c r="C86" s="218"/>
      <c r="D86" s="6">
        <v>1</v>
      </c>
      <c r="E86" s="5" t="s">
        <v>45</v>
      </c>
      <c r="F86" s="189" t="s">
        <v>173</v>
      </c>
      <c r="G86" s="190">
        <v>0.1</v>
      </c>
      <c r="H86" s="6">
        <v>100</v>
      </c>
      <c r="I86" s="191">
        <f>IF(F86="1",G86*H86,IF(F86="2",G86*H88,IF(F86="3",G86*H90,IF(F86="4",G86*H92,IF(F86="5",G86*H94,"Error")))))</f>
        <v>10</v>
      </c>
    </row>
    <row r="87" spans="1:9" ht="15.75" customHeight="1">
      <c r="A87" s="191"/>
      <c r="B87" s="218"/>
      <c r="C87" s="218"/>
      <c r="D87" s="4"/>
      <c r="E87" s="7"/>
      <c r="F87" s="189"/>
      <c r="G87" s="190"/>
      <c r="H87" s="6"/>
      <c r="I87" s="191"/>
    </row>
    <row r="88" spans="1:9" ht="15.75" customHeight="1">
      <c r="A88" s="191"/>
      <c r="B88" s="218"/>
      <c r="C88" s="218"/>
      <c r="D88" s="6">
        <v>2</v>
      </c>
      <c r="E88" s="14" t="s">
        <v>46</v>
      </c>
      <c r="F88" s="189"/>
      <c r="G88" s="190"/>
      <c r="H88" s="6">
        <v>75</v>
      </c>
      <c r="I88" s="191"/>
    </row>
    <row r="89" spans="1:9" ht="15.75" customHeight="1">
      <c r="A89" s="191"/>
      <c r="B89" s="218"/>
      <c r="C89" s="218"/>
      <c r="D89" s="6"/>
      <c r="E89" s="16"/>
      <c r="F89" s="189"/>
      <c r="G89" s="190"/>
      <c r="H89" s="6"/>
      <c r="I89" s="191"/>
    </row>
    <row r="90" spans="1:9" ht="15.75" customHeight="1">
      <c r="A90" s="191"/>
      <c r="B90" s="218"/>
      <c r="C90" s="218"/>
      <c r="D90" s="6">
        <v>3</v>
      </c>
      <c r="E90" s="14" t="s">
        <v>180</v>
      </c>
      <c r="F90" s="189"/>
      <c r="G90" s="190"/>
      <c r="H90" s="6">
        <v>50</v>
      </c>
      <c r="I90" s="191"/>
    </row>
    <row r="91" spans="1:9" ht="15.75" customHeight="1">
      <c r="A91" s="191"/>
      <c r="B91" s="218"/>
      <c r="C91" s="218"/>
      <c r="D91" s="6"/>
      <c r="E91" s="24"/>
      <c r="F91" s="189"/>
      <c r="G91" s="190"/>
      <c r="H91" s="6"/>
      <c r="I91" s="191"/>
    </row>
    <row r="92" spans="1:9" ht="15.75" customHeight="1">
      <c r="A92" s="191"/>
      <c r="B92" s="218"/>
      <c r="C92" s="218"/>
      <c r="D92" s="6">
        <v>4</v>
      </c>
      <c r="E92" s="14" t="s">
        <v>181</v>
      </c>
      <c r="F92" s="189"/>
      <c r="G92" s="190"/>
      <c r="H92" s="6">
        <v>25</v>
      </c>
      <c r="I92" s="191"/>
    </row>
    <row r="93" spans="1:9" ht="15.75" customHeight="1">
      <c r="A93" s="191"/>
      <c r="B93" s="218"/>
      <c r="C93" s="218"/>
      <c r="D93" s="6"/>
      <c r="E93" s="21"/>
      <c r="F93" s="189"/>
      <c r="G93" s="190"/>
      <c r="H93" s="6"/>
      <c r="I93" s="191"/>
    </row>
    <row r="94" spans="1:9" ht="15.75" customHeight="1">
      <c r="A94" s="191"/>
      <c r="B94" s="218"/>
      <c r="C94" s="218"/>
      <c r="D94" s="6">
        <v>5</v>
      </c>
      <c r="E94" s="5" t="s">
        <v>182</v>
      </c>
      <c r="F94" s="189"/>
      <c r="G94" s="190"/>
      <c r="H94" s="10">
        <v>0</v>
      </c>
      <c r="I94" s="191"/>
    </row>
    <row r="95" spans="1:9" ht="15.75" customHeight="1">
      <c r="A95" s="191"/>
      <c r="B95" s="218"/>
      <c r="C95" s="218"/>
      <c r="D95" s="11"/>
      <c r="E95" s="22"/>
      <c r="F95" s="189"/>
      <c r="G95" s="190"/>
      <c r="H95" s="13"/>
      <c r="I95" s="191"/>
    </row>
    <row r="96" spans="1:9" ht="15.75">
      <c r="A96" s="25"/>
      <c r="B96" s="224" t="s">
        <v>47</v>
      </c>
      <c r="C96" s="224"/>
      <c r="D96" s="26"/>
      <c r="E96" s="27"/>
      <c r="F96" s="27"/>
      <c r="G96" s="28">
        <f>SUM(G5:G34,G36:G65,G67:G76,G77,G86)</f>
        <v>1</v>
      </c>
      <c r="H96" s="29"/>
      <c r="I96" s="30">
        <f>SUM(I5:I34,I36:I65,I67:I76,I77,I86)</f>
        <v>73.75</v>
      </c>
    </row>
    <row r="97" spans="2:9" ht="24.75" customHeight="1"/>
    <row r="99" spans="2:9" ht="16.5" customHeight="1">
      <c r="B99" s="31" t="s">
        <v>48</v>
      </c>
      <c r="C99" s="2" t="s">
        <v>4</v>
      </c>
      <c r="D99" s="2" t="s">
        <v>49</v>
      </c>
      <c r="E99" s="31" t="s">
        <v>50</v>
      </c>
      <c r="F99" s="31"/>
      <c r="G99" s="31"/>
      <c r="H99" s="2"/>
      <c r="I99" s="2" t="s">
        <v>51</v>
      </c>
    </row>
    <row r="100" spans="2:9" ht="15">
      <c r="B100" s="32" t="s">
        <v>52</v>
      </c>
      <c r="C100" s="33">
        <v>100</v>
      </c>
      <c r="D100" s="33">
        <v>1</v>
      </c>
      <c r="E100" s="32" t="s">
        <v>54</v>
      </c>
      <c r="F100" s="32"/>
      <c r="G100" s="32"/>
      <c r="H100" s="33"/>
      <c r="I100" s="33"/>
    </row>
    <row r="101" spans="2:9" ht="15">
      <c r="B101" s="32" t="s">
        <v>52</v>
      </c>
      <c r="C101" s="33">
        <v>90</v>
      </c>
      <c r="D101" s="33">
        <v>2</v>
      </c>
      <c r="E101" s="32" t="s">
        <v>55</v>
      </c>
      <c r="F101" s="32"/>
      <c r="G101" s="32"/>
      <c r="H101" s="33"/>
      <c r="I101" s="33"/>
    </row>
    <row r="102" spans="2:9" ht="15">
      <c r="B102" s="32" t="s">
        <v>52</v>
      </c>
      <c r="C102" s="33">
        <v>80</v>
      </c>
      <c r="D102" s="33">
        <v>3</v>
      </c>
      <c r="E102" s="32" t="s">
        <v>56</v>
      </c>
      <c r="F102" s="32"/>
      <c r="G102" s="32"/>
      <c r="H102" s="33"/>
      <c r="I102" s="33"/>
    </row>
    <row r="103" spans="2:9" ht="15">
      <c r="B103" s="32" t="s">
        <v>57</v>
      </c>
      <c r="C103" s="33">
        <v>70</v>
      </c>
      <c r="D103" s="33">
        <v>4</v>
      </c>
      <c r="E103" s="32" t="s">
        <v>203</v>
      </c>
      <c r="F103" s="32"/>
      <c r="G103" s="32"/>
      <c r="H103" s="33"/>
      <c r="I103" s="33"/>
    </row>
    <row r="104" spans="2:9" ht="15">
      <c r="B104" s="32" t="s">
        <v>57</v>
      </c>
      <c r="C104" s="33">
        <v>60</v>
      </c>
      <c r="D104" s="33">
        <v>5</v>
      </c>
      <c r="E104" s="32" t="s">
        <v>204</v>
      </c>
      <c r="F104" s="32"/>
      <c r="G104" s="32"/>
      <c r="H104" s="33"/>
      <c r="I104" s="33"/>
    </row>
    <row r="105" spans="2:9" ht="15">
      <c r="B105" s="32" t="s">
        <v>57</v>
      </c>
      <c r="C105" s="33">
        <v>50</v>
      </c>
      <c r="D105" s="33">
        <v>6</v>
      </c>
      <c r="E105" s="32" t="s">
        <v>231</v>
      </c>
      <c r="F105" s="32"/>
      <c r="G105" s="32"/>
      <c r="H105" s="33"/>
      <c r="I105" s="33"/>
    </row>
    <row r="106" spans="2:9" ht="15">
      <c r="B106" s="32" t="s">
        <v>61</v>
      </c>
      <c r="C106" s="33">
        <v>40</v>
      </c>
      <c r="D106" s="33">
        <v>7</v>
      </c>
      <c r="E106" s="32" t="s">
        <v>205</v>
      </c>
      <c r="F106" s="32"/>
      <c r="G106" s="32"/>
      <c r="H106" s="33"/>
      <c r="I106" s="33"/>
    </row>
    <row r="107" spans="2:9" ht="15">
      <c r="B107" s="32" t="s">
        <v>61</v>
      </c>
      <c r="C107" s="33">
        <v>30</v>
      </c>
      <c r="D107" s="33">
        <v>8</v>
      </c>
      <c r="E107" s="32" t="s">
        <v>218</v>
      </c>
      <c r="F107" s="32"/>
      <c r="G107" s="32"/>
      <c r="H107" s="33"/>
      <c r="I107" s="33"/>
    </row>
    <row r="108" spans="2:9" ht="15">
      <c r="B108" s="32" t="s">
        <v>61</v>
      </c>
      <c r="C108" s="33">
        <v>20</v>
      </c>
      <c r="D108" s="33">
        <v>9</v>
      </c>
      <c r="E108" s="32" t="s">
        <v>63</v>
      </c>
      <c r="F108" s="32"/>
      <c r="G108" s="32"/>
      <c r="H108" s="33"/>
      <c r="I108" s="33"/>
    </row>
    <row r="109" spans="2:9" ht="15">
      <c r="B109" s="32" t="s">
        <v>61</v>
      </c>
      <c r="C109" s="33">
        <v>10</v>
      </c>
      <c r="D109" s="33">
        <v>10</v>
      </c>
      <c r="E109" s="32" t="s">
        <v>64</v>
      </c>
      <c r="F109" s="32"/>
      <c r="G109" s="32"/>
      <c r="H109" s="33"/>
      <c r="I109" s="33"/>
    </row>
  </sheetData>
  <mergeCells count="55">
    <mergeCell ref="B96:C96"/>
    <mergeCell ref="A85:I85"/>
    <mergeCell ref="A86:A95"/>
    <mergeCell ref="B86:C95"/>
    <mergeCell ref="F86:F95"/>
    <mergeCell ref="G86:G95"/>
    <mergeCell ref="I86:I95"/>
    <mergeCell ref="A66:I66"/>
    <mergeCell ref="A67:A76"/>
    <mergeCell ref="B67:C76"/>
    <mergeCell ref="F67:F76"/>
    <mergeCell ref="G67:G76"/>
    <mergeCell ref="I67:I76"/>
    <mergeCell ref="A46:A55"/>
    <mergeCell ref="B46:C55"/>
    <mergeCell ref="F46:F55"/>
    <mergeCell ref="G46:G55"/>
    <mergeCell ref="I46:I55"/>
    <mergeCell ref="A56:A65"/>
    <mergeCell ref="B56:C65"/>
    <mergeCell ref="F56:F65"/>
    <mergeCell ref="G56:G65"/>
    <mergeCell ref="I56:I65"/>
    <mergeCell ref="A35:I35"/>
    <mergeCell ref="A36:A45"/>
    <mergeCell ref="B36:C45"/>
    <mergeCell ref="F36:F45"/>
    <mergeCell ref="G36:G45"/>
    <mergeCell ref="I36:I45"/>
    <mergeCell ref="A25:A34"/>
    <mergeCell ref="B25:C34"/>
    <mergeCell ref="F25:F34"/>
    <mergeCell ref="G25:G34"/>
    <mergeCell ref="I25:I34"/>
    <mergeCell ref="A4:I4"/>
    <mergeCell ref="A15:A24"/>
    <mergeCell ref="B15:C24"/>
    <mergeCell ref="F15:F24"/>
    <mergeCell ref="G15:G24"/>
    <mergeCell ref="I15:I24"/>
    <mergeCell ref="A5:A14"/>
    <mergeCell ref="B5:C14"/>
    <mergeCell ref="F5:F14"/>
    <mergeCell ref="G5:G14"/>
    <mergeCell ref="I5:I14"/>
    <mergeCell ref="A1:I1"/>
    <mergeCell ref="D2:E2"/>
    <mergeCell ref="A2:C2"/>
    <mergeCell ref="H2:I2"/>
    <mergeCell ref="B3:C3"/>
    <mergeCell ref="A77:A84"/>
    <mergeCell ref="B77:C84"/>
    <mergeCell ref="F77:F84"/>
    <mergeCell ref="G77:G84"/>
    <mergeCell ref="I77:I84"/>
  </mergeCells>
  <conditionalFormatting sqref="C109">
    <cfRule type="expression" dxfId="19" priority="1" stopIfTrue="1">
      <formula>AND($I$96&lt;=10)*1</formula>
    </cfRule>
  </conditionalFormatting>
  <conditionalFormatting sqref="C108">
    <cfRule type="expression" dxfId="18" priority="2" stopIfTrue="1">
      <formula>AND($I$96&gt;10,$I$96&lt;=20)*1</formula>
    </cfRule>
  </conditionalFormatting>
  <conditionalFormatting sqref="C107">
    <cfRule type="expression" dxfId="17" priority="3" stopIfTrue="1">
      <formula>AND($I$96&gt;20,$I$96&lt;=30)*1</formula>
    </cfRule>
  </conditionalFormatting>
  <conditionalFormatting sqref="C106">
    <cfRule type="expression" dxfId="16" priority="4" stopIfTrue="1">
      <formula>AND($I$96&gt;30,$I$96&lt;=40)*1</formula>
    </cfRule>
  </conditionalFormatting>
  <conditionalFormatting sqref="C105">
    <cfRule type="expression" dxfId="15" priority="5" stopIfTrue="1">
      <formula>AND($I$96&gt;40,$I$96&lt;=50)*1</formula>
    </cfRule>
  </conditionalFormatting>
  <conditionalFormatting sqref="C104">
    <cfRule type="expression" dxfId="14" priority="6" stopIfTrue="1">
      <formula>AND($I$96&gt;50,$I$96&lt;=60)*1</formula>
    </cfRule>
  </conditionalFormatting>
  <conditionalFormatting sqref="C103">
    <cfRule type="expression" dxfId="13" priority="7" stopIfTrue="1">
      <formula>AND($I$96&gt;60,$I$96&lt;=70)*1</formula>
    </cfRule>
  </conditionalFormatting>
  <conditionalFormatting sqref="C102">
    <cfRule type="expression" dxfId="12" priority="8" stopIfTrue="1">
      <formula>AND($I$96&gt;70,$I$96&lt;=80)*1</formula>
    </cfRule>
  </conditionalFormatting>
  <conditionalFormatting sqref="C101">
    <cfRule type="expression" dxfId="11" priority="9" stopIfTrue="1">
      <formula>AND($I$96&gt;80,$I$96&lt;=90)*1</formula>
    </cfRule>
  </conditionalFormatting>
  <conditionalFormatting sqref="C100">
    <cfRule type="expression" dxfId="10" priority="10" stopIfTrue="1">
      <formula>AND($I$96&gt;90,$I$96&lt;=100)*1</formula>
    </cfRule>
  </conditionalFormatting>
  <pageMargins left="0.70000000000000007" right="0.70000000000000007" top="1.1437000000000002" bottom="1.1437000000000002" header="0.75000000000000011" footer="0.75000000000000011"/>
  <pageSetup paperSize="9" fitToWidth="0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100"/>
  <sheetViews>
    <sheetView zoomScale="70" zoomScaleNormal="70" workbookViewId="0">
      <selection sqref="A1:XFD1"/>
    </sheetView>
  </sheetViews>
  <sheetFormatPr defaultRowHeight="14.25"/>
  <cols>
    <col min="1" max="1" width="4.125" customWidth="1"/>
    <col min="2" max="3" width="10.375" customWidth="1"/>
    <col min="4" max="4" width="6.625" customWidth="1"/>
    <col min="5" max="5" width="39.625" customWidth="1"/>
    <col min="6" max="6" width="6.5" customWidth="1"/>
    <col min="7" max="8" width="10.125" customWidth="1"/>
    <col min="9" max="9" width="11.5" customWidth="1"/>
    <col min="10" max="1024" width="8.125" customWidth="1"/>
    <col min="1025" max="1025" width="8.625" customWidth="1"/>
  </cols>
  <sheetData>
    <row r="1" spans="1:9" ht="28.5" customHeight="1">
      <c r="A1" s="1" t="s">
        <v>187</v>
      </c>
      <c r="D1" s="225" t="s">
        <v>188</v>
      </c>
      <c r="E1" s="225"/>
      <c r="F1" s="225"/>
      <c r="G1" s="225"/>
      <c r="H1" s="225"/>
      <c r="I1" s="225"/>
    </row>
    <row r="2" spans="1:9" ht="31.5" customHeight="1">
      <c r="A2" s="51" t="s">
        <v>0</v>
      </c>
      <c r="B2" s="222" t="s">
        <v>1</v>
      </c>
      <c r="C2" s="222"/>
      <c r="D2" s="3"/>
      <c r="E2" s="3" t="s">
        <v>2</v>
      </c>
      <c r="F2" s="3"/>
      <c r="G2" s="3" t="s">
        <v>3</v>
      </c>
      <c r="H2" s="3" t="s">
        <v>4</v>
      </c>
      <c r="I2" s="3" t="s">
        <v>5</v>
      </c>
    </row>
    <row r="3" spans="1:9" ht="22.5" customHeight="1">
      <c r="A3" s="223" t="s">
        <v>6</v>
      </c>
      <c r="B3" s="223"/>
      <c r="C3" s="223"/>
      <c r="D3" s="223"/>
      <c r="E3" s="223"/>
      <c r="F3" s="223"/>
      <c r="G3" s="223"/>
      <c r="H3" s="223"/>
      <c r="I3" s="223"/>
    </row>
    <row r="4" spans="1:9" ht="15">
      <c r="A4" s="191">
        <v>1</v>
      </c>
      <c r="B4" s="218" t="s">
        <v>7</v>
      </c>
      <c r="C4" s="218"/>
      <c r="D4" s="6">
        <v>1</v>
      </c>
      <c r="E4" s="5" t="s">
        <v>8</v>
      </c>
      <c r="F4" s="189" t="s">
        <v>170</v>
      </c>
      <c r="G4" s="190">
        <v>0.15</v>
      </c>
      <c r="H4" s="6">
        <v>100</v>
      </c>
      <c r="I4" s="191">
        <f>IF(F4="1",G4*H4,IF(F4="2",G4*H6,IF(F4="3",G4*H8,IF(F4="4",G4*H10,IF(F4="5",G4*H12,"Error")))))</f>
        <v>0</v>
      </c>
    </row>
    <row r="5" spans="1:9" ht="15">
      <c r="A5" s="191"/>
      <c r="B5" s="218"/>
      <c r="C5" s="218"/>
      <c r="D5" s="4"/>
      <c r="E5" s="7"/>
      <c r="F5" s="189"/>
      <c r="G5" s="190"/>
      <c r="H5" s="6"/>
      <c r="I5" s="191"/>
    </row>
    <row r="6" spans="1:9" ht="15">
      <c r="A6" s="191"/>
      <c r="B6" s="218"/>
      <c r="C6" s="218"/>
      <c r="D6" s="6">
        <v>2</v>
      </c>
      <c r="E6" s="5" t="s">
        <v>9</v>
      </c>
      <c r="F6" s="189"/>
      <c r="G6" s="190"/>
      <c r="H6" s="6">
        <v>75</v>
      </c>
      <c r="I6" s="191"/>
    </row>
    <row r="7" spans="1:9" ht="15">
      <c r="A7" s="191"/>
      <c r="B7" s="218"/>
      <c r="C7" s="218"/>
      <c r="D7" s="6"/>
      <c r="E7" s="8"/>
      <c r="F7" s="189"/>
      <c r="G7" s="190"/>
      <c r="H7" s="6"/>
      <c r="I7" s="191"/>
    </row>
    <row r="8" spans="1:9" ht="15">
      <c r="A8" s="191"/>
      <c r="B8" s="218"/>
      <c r="C8" s="218"/>
      <c r="D8" s="6">
        <v>3</v>
      </c>
      <c r="E8" s="5" t="s">
        <v>10</v>
      </c>
      <c r="F8" s="189"/>
      <c r="G8" s="190"/>
      <c r="H8" s="6">
        <v>50</v>
      </c>
      <c r="I8" s="191"/>
    </row>
    <row r="9" spans="1:9" ht="15">
      <c r="A9" s="191"/>
      <c r="B9" s="218"/>
      <c r="C9" s="218"/>
      <c r="D9" s="6"/>
      <c r="E9" s="8"/>
      <c r="F9" s="189"/>
      <c r="G9" s="190"/>
      <c r="H9" s="6"/>
      <c r="I9" s="191"/>
    </row>
    <row r="10" spans="1:9" ht="15">
      <c r="A10" s="191"/>
      <c r="B10" s="218"/>
      <c r="C10" s="218"/>
      <c r="D10" s="6">
        <v>4</v>
      </c>
      <c r="E10" s="5" t="s">
        <v>11</v>
      </c>
      <c r="F10" s="189"/>
      <c r="G10" s="190"/>
      <c r="H10" s="6">
        <v>25</v>
      </c>
      <c r="I10" s="191"/>
    </row>
    <row r="11" spans="1:9" ht="15">
      <c r="A11" s="191"/>
      <c r="B11" s="218"/>
      <c r="C11" s="218"/>
      <c r="D11" s="6"/>
      <c r="E11" s="9"/>
      <c r="F11" s="189"/>
      <c r="G11" s="190"/>
      <c r="H11" s="6"/>
      <c r="I11" s="191"/>
    </row>
    <row r="12" spans="1:9" ht="15">
      <c r="A12" s="191"/>
      <c r="B12" s="218"/>
      <c r="C12" s="218"/>
      <c r="D12" s="6">
        <v>5</v>
      </c>
      <c r="E12" s="5" t="s">
        <v>12</v>
      </c>
      <c r="F12" s="189"/>
      <c r="G12" s="190"/>
      <c r="H12" s="10">
        <v>0</v>
      </c>
      <c r="I12" s="191"/>
    </row>
    <row r="13" spans="1:9" ht="15">
      <c r="A13" s="191"/>
      <c r="B13" s="218"/>
      <c r="C13" s="218"/>
      <c r="D13" s="13"/>
      <c r="E13" s="12"/>
      <c r="F13" s="189"/>
      <c r="G13" s="190"/>
      <c r="H13" s="13"/>
      <c r="I13" s="191"/>
    </row>
    <row r="14" spans="1:9" ht="15">
      <c r="A14" s="191">
        <v>2</v>
      </c>
      <c r="B14" s="218" t="s">
        <v>13</v>
      </c>
      <c r="C14" s="218"/>
      <c r="D14" s="6">
        <v>1</v>
      </c>
      <c r="E14" s="14" t="s">
        <v>189</v>
      </c>
      <c r="F14" s="202" t="s">
        <v>14</v>
      </c>
      <c r="G14" s="190">
        <v>0.2</v>
      </c>
      <c r="H14" s="6">
        <v>100</v>
      </c>
      <c r="I14" s="191">
        <f>IF(F14="1",G14*H14,IF(F14="2",G14*H16,IF(F14="3",G14*H18,IF(F14="4",G14*H20,IF(F14="5",G14*H22,"Error")))))</f>
        <v>15</v>
      </c>
    </row>
    <row r="15" spans="1:9" ht="15">
      <c r="A15" s="191"/>
      <c r="B15" s="218"/>
      <c r="C15" s="218"/>
      <c r="D15" s="4"/>
      <c r="E15" s="15"/>
      <c r="F15" s="202"/>
      <c r="G15" s="190"/>
      <c r="H15" s="6"/>
      <c r="I15" s="191"/>
    </row>
    <row r="16" spans="1:9" ht="30">
      <c r="A16" s="191"/>
      <c r="B16" s="218"/>
      <c r="C16" s="218"/>
      <c r="D16" s="6">
        <v>2</v>
      </c>
      <c r="E16" s="14" t="s">
        <v>190</v>
      </c>
      <c r="F16" s="202"/>
      <c r="G16" s="190"/>
      <c r="H16" s="6">
        <v>75</v>
      </c>
      <c r="I16" s="191"/>
    </row>
    <row r="17" spans="1:9" ht="15">
      <c r="A17" s="191"/>
      <c r="B17" s="218"/>
      <c r="C17" s="218"/>
      <c r="D17" s="6"/>
      <c r="E17" s="15"/>
      <c r="F17" s="202"/>
      <c r="G17" s="190"/>
      <c r="H17" s="6"/>
      <c r="I17" s="191"/>
    </row>
    <row r="18" spans="1:9" ht="15">
      <c r="A18" s="191"/>
      <c r="B18" s="218"/>
      <c r="C18" s="218"/>
      <c r="D18" s="6">
        <v>3</v>
      </c>
      <c r="E18" s="14" t="s">
        <v>15</v>
      </c>
      <c r="F18" s="202"/>
      <c r="G18" s="190"/>
      <c r="H18" s="6">
        <v>50</v>
      </c>
      <c r="I18" s="191"/>
    </row>
    <row r="19" spans="1:9" ht="15">
      <c r="A19" s="191"/>
      <c r="B19" s="218"/>
      <c r="C19" s="218"/>
      <c r="D19" s="6"/>
      <c r="E19" s="16"/>
      <c r="F19" s="202"/>
      <c r="G19" s="190"/>
      <c r="H19" s="6"/>
      <c r="I19" s="191"/>
    </row>
    <row r="20" spans="1:9" ht="15">
      <c r="A20" s="191"/>
      <c r="B20" s="218"/>
      <c r="C20" s="218"/>
      <c r="D20" s="6">
        <v>4</v>
      </c>
      <c r="E20" s="14" t="s">
        <v>16</v>
      </c>
      <c r="F20" s="202"/>
      <c r="G20" s="190"/>
      <c r="H20" s="6">
        <v>25</v>
      </c>
      <c r="I20" s="191"/>
    </row>
    <row r="21" spans="1:9" ht="15">
      <c r="A21" s="191"/>
      <c r="B21" s="218"/>
      <c r="C21" s="218"/>
      <c r="D21" s="6"/>
      <c r="E21" s="16"/>
      <c r="F21" s="202"/>
      <c r="G21" s="190"/>
      <c r="H21" s="6"/>
      <c r="I21" s="191"/>
    </row>
    <row r="22" spans="1:9" ht="15">
      <c r="A22" s="191"/>
      <c r="B22" s="218"/>
      <c r="C22" s="218"/>
      <c r="D22" s="6">
        <v>5</v>
      </c>
      <c r="E22" s="14" t="s">
        <v>17</v>
      </c>
      <c r="F22" s="202"/>
      <c r="G22" s="190"/>
      <c r="H22" s="10">
        <v>0</v>
      </c>
      <c r="I22" s="191"/>
    </row>
    <row r="23" spans="1:9" ht="15">
      <c r="A23" s="191"/>
      <c r="B23" s="218"/>
      <c r="C23" s="218"/>
      <c r="D23" s="11"/>
      <c r="E23" s="17"/>
      <c r="F23" s="202"/>
      <c r="G23" s="190"/>
      <c r="H23" s="18"/>
      <c r="I23" s="191"/>
    </row>
    <row r="24" spans="1:9" ht="15" customHeight="1">
      <c r="A24" s="191">
        <v>3</v>
      </c>
      <c r="B24" s="218" t="s">
        <v>18</v>
      </c>
      <c r="C24" s="218"/>
      <c r="D24" s="6">
        <v>1</v>
      </c>
      <c r="E24" s="19" t="s">
        <v>19</v>
      </c>
      <c r="F24" s="189" t="s">
        <v>191</v>
      </c>
      <c r="G24" s="190">
        <v>0.1</v>
      </c>
      <c r="H24" s="20">
        <v>100</v>
      </c>
      <c r="I24" s="191">
        <f>IF(F24="1",G24*H24,IF(F24="2",G24*H26,IF(F24="3",G24*H28,IF(F24="4",G24*H30,IF(F24="5",G24*H32,"Error")))))</f>
        <v>2.5</v>
      </c>
    </row>
    <row r="25" spans="1:9" ht="15">
      <c r="A25" s="191"/>
      <c r="B25" s="218"/>
      <c r="C25" s="218"/>
      <c r="D25" s="4"/>
      <c r="E25" s="7"/>
      <c r="F25" s="189"/>
      <c r="G25" s="190"/>
      <c r="H25" s="6"/>
      <c r="I25" s="191"/>
    </row>
    <row r="26" spans="1:9" ht="15">
      <c r="A26" s="191"/>
      <c r="B26" s="218"/>
      <c r="C26" s="218"/>
      <c r="D26" s="6">
        <v>2</v>
      </c>
      <c r="E26" s="5" t="s">
        <v>192</v>
      </c>
      <c r="F26" s="189"/>
      <c r="G26" s="190"/>
      <c r="H26" s="6">
        <v>75</v>
      </c>
      <c r="I26" s="191"/>
    </row>
    <row r="27" spans="1:9" ht="15">
      <c r="A27" s="191"/>
      <c r="B27" s="218"/>
      <c r="C27" s="218"/>
      <c r="D27" s="6"/>
      <c r="E27" s="8"/>
      <c r="F27" s="189"/>
      <c r="G27" s="190"/>
      <c r="H27" s="6"/>
      <c r="I27" s="191"/>
    </row>
    <row r="28" spans="1:9" ht="15">
      <c r="A28" s="191"/>
      <c r="B28" s="218"/>
      <c r="C28" s="218"/>
      <c r="D28" s="6">
        <v>3</v>
      </c>
      <c r="E28" s="5" t="s">
        <v>20</v>
      </c>
      <c r="F28" s="189"/>
      <c r="G28" s="190"/>
      <c r="H28" s="6">
        <v>50</v>
      </c>
      <c r="I28" s="191"/>
    </row>
    <row r="29" spans="1:9" ht="15">
      <c r="A29" s="191"/>
      <c r="B29" s="218"/>
      <c r="C29" s="218"/>
      <c r="D29" s="6"/>
      <c r="E29" s="8"/>
      <c r="F29" s="189"/>
      <c r="G29" s="190"/>
      <c r="H29" s="6"/>
      <c r="I29" s="191"/>
    </row>
    <row r="30" spans="1:9" ht="15">
      <c r="A30" s="191"/>
      <c r="B30" s="218"/>
      <c r="C30" s="218"/>
      <c r="D30" s="6">
        <v>4</v>
      </c>
      <c r="E30" s="5" t="s">
        <v>21</v>
      </c>
      <c r="F30" s="189"/>
      <c r="G30" s="190"/>
      <c r="H30" s="6">
        <v>25</v>
      </c>
      <c r="I30" s="191"/>
    </row>
    <row r="31" spans="1:9" ht="15">
      <c r="A31" s="191"/>
      <c r="B31" s="218"/>
      <c r="C31" s="218"/>
      <c r="D31" s="6"/>
      <c r="E31" s="21"/>
      <c r="F31" s="189"/>
      <c r="G31" s="190"/>
      <c r="H31" s="6"/>
      <c r="I31" s="191"/>
    </row>
    <row r="32" spans="1:9" ht="15">
      <c r="A32" s="191"/>
      <c r="B32" s="218"/>
      <c r="C32" s="218"/>
      <c r="D32" s="6">
        <v>5</v>
      </c>
      <c r="E32" s="5" t="s">
        <v>193</v>
      </c>
      <c r="F32" s="189"/>
      <c r="G32" s="190"/>
      <c r="H32" s="10">
        <v>0</v>
      </c>
      <c r="I32" s="191"/>
    </row>
    <row r="33" spans="1:9" ht="15">
      <c r="A33" s="191"/>
      <c r="B33" s="218"/>
      <c r="C33" s="218"/>
      <c r="D33" s="11"/>
      <c r="E33" s="22"/>
      <c r="F33" s="189"/>
      <c r="G33" s="190"/>
      <c r="H33" s="13"/>
      <c r="I33" s="191"/>
    </row>
    <row r="34" spans="1:9" ht="22.5" customHeight="1">
      <c r="A34" s="223" t="s">
        <v>22</v>
      </c>
      <c r="B34" s="223"/>
      <c r="C34" s="223"/>
      <c r="D34" s="223"/>
      <c r="E34" s="223"/>
      <c r="F34" s="223"/>
      <c r="G34" s="223"/>
      <c r="H34" s="223"/>
      <c r="I34" s="223"/>
    </row>
    <row r="35" spans="1:9" ht="15">
      <c r="A35" s="191">
        <v>4</v>
      </c>
      <c r="B35" s="218" t="s">
        <v>23</v>
      </c>
      <c r="C35" s="218"/>
      <c r="D35" s="6">
        <v>1</v>
      </c>
      <c r="E35" s="19" t="s">
        <v>24</v>
      </c>
      <c r="F35" s="189" t="s">
        <v>25</v>
      </c>
      <c r="G35" s="190">
        <v>0.1</v>
      </c>
      <c r="H35" s="20">
        <v>100</v>
      </c>
      <c r="I35" s="191">
        <f>IF(F35="1",G35*H35,IF(F35="2",G35*H37,IF(F35="3",G35*H39,IF(F35="4",G35*H41,IF(F35="5",G35*H43,"Error")))))</f>
        <v>5</v>
      </c>
    </row>
    <row r="36" spans="1:9" ht="15">
      <c r="A36" s="191"/>
      <c r="B36" s="218"/>
      <c r="C36" s="218"/>
      <c r="D36" s="4"/>
      <c r="E36" s="7"/>
      <c r="F36" s="189"/>
      <c r="G36" s="190"/>
      <c r="H36" s="6"/>
      <c r="I36" s="191"/>
    </row>
    <row r="37" spans="1:9" ht="15">
      <c r="A37" s="191"/>
      <c r="B37" s="218"/>
      <c r="C37" s="218"/>
      <c r="D37" s="6">
        <v>2</v>
      </c>
      <c r="E37" s="5" t="s">
        <v>26</v>
      </c>
      <c r="F37" s="189"/>
      <c r="G37" s="190"/>
      <c r="H37" s="6">
        <v>75</v>
      </c>
      <c r="I37" s="191"/>
    </row>
    <row r="38" spans="1:9" ht="15">
      <c r="A38" s="191"/>
      <c r="B38" s="218"/>
      <c r="C38" s="218"/>
      <c r="D38" s="6"/>
      <c r="E38" s="8"/>
      <c r="F38" s="189"/>
      <c r="G38" s="190"/>
      <c r="H38" s="6"/>
      <c r="I38" s="191"/>
    </row>
    <row r="39" spans="1:9" ht="15">
      <c r="A39" s="191"/>
      <c r="B39" s="218"/>
      <c r="C39" s="218"/>
      <c r="D39" s="6">
        <v>3</v>
      </c>
      <c r="E39" s="5" t="s">
        <v>27</v>
      </c>
      <c r="F39" s="189"/>
      <c r="G39" s="190"/>
      <c r="H39" s="6">
        <v>50</v>
      </c>
      <c r="I39" s="191"/>
    </row>
    <row r="40" spans="1:9" ht="15">
      <c r="A40" s="191"/>
      <c r="B40" s="218"/>
      <c r="C40" s="218"/>
      <c r="D40" s="6"/>
      <c r="E40" s="8"/>
      <c r="F40" s="189"/>
      <c r="G40" s="190"/>
      <c r="H40" s="6"/>
      <c r="I40" s="191"/>
    </row>
    <row r="41" spans="1:9" ht="15">
      <c r="A41" s="191"/>
      <c r="B41" s="218"/>
      <c r="C41" s="218"/>
      <c r="D41" s="6">
        <v>4</v>
      </c>
      <c r="E41" s="5" t="s">
        <v>28</v>
      </c>
      <c r="F41" s="189"/>
      <c r="G41" s="190"/>
      <c r="H41" s="6">
        <v>25</v>
      </c>
      <c r="I41" s="191"/>
    </row>
    <row r="42" spans="1:9" ht="15">
      <c r="A42" s="191"/>
      <c r="B42" s="218"/>
      <c r="C42" s="218"/>
      <c r="D42" s="6"/>
      <c r="E42" s="21"/>
      <c r="F42" s="189"/>
      <c r="G42" s="190"/>
      <c r="H42" s="6"/>
      <c r="I42" s="191"/>
    </row>
    <row r="43" spans="1:9" ht="15">
      <c r="A43" s="191"/>
      <c r="B43" s="218"/>
      <c r="C43" s="218"/>
      <c r="D43" s="6">
        <v>5</v>
      </c>
      <c r="E43" s="5" t="s">
        <v>29</v>
      </c>
      <c r="F43" s="189"/>
      <c r="G43" s="190"/>
      <c r="H43" s="10">
        <v>0</v>
      </c>
      <c r="I43" s="191"/>
    </row>
    <row r="44" spans="1:9" ht="15">
      <c r="A44" s="191"/>
      <c r="B44" s="218"/>
      <c r="C44" s="218"/>
      <c r="D44" s="11"/>
      <c r="E44" s="22"/>
      <c r="F44" s="189"/>
      <c r="G44" s="190"/>
      <c r="H44" s="13"/>
      <c r="I44" s="191"/>
    </row>
    <row r="45" spans="1:9" ht="15">
      <c r="A45" s="191">
        <v>5</v>
      </c>
      <c r="B45" s="218" t="s">
        <v>30</v>
      </c>
      <c r="C45" s="218"/>
      <c r="D45" s="6">
        <v>1</v>
      </c>
      <c r="E45" s="23" t="s">
        <v>31</v>
      </c>
      <c r="F45" s="189" t="s">
        <v>14</v>
      </c>
      <c r="G45" s="190">
        <v>0.1</v>
      </c>
      <c r="H45" s="20">
        <v>100</v>
      </c>
      <c r="I45" s="191">
        <f>IF(F45="1",G45*H45,IF(F45="2",G45*H47,IF(F45="3",G45*H49,IF(F45="4",G45*H51,IF(F45="5",G45*H53,"Error")))))</f>
        <v>7.5</v>
      </c>
    </row>
    <row r="46" spans="1:9" ht="15">
      <c r="A46" s="191"/>
      <c r="B46" s="218"/>
      <c r="C46" s="218"/>
      <c r="D46" s="4"/>
      <c r="E46" s="5"/>
      <c r="F46" s="189"/>
      <c r="G46" s="190"/>
      <c r="H46" s="6"/>
      <c r="I46" s="191"/>
    </row>
    <row r="47" spans="1:9" ht="15">
      <c r="A47" s="191"/>
      <c r="B47" s="218"/>
      <c r="C47" s="218"/>
      <c r="D47" s="6">
        <v>2</v>
      </c>
      <c r="E47" s="5" t="s">
        <v>32</v>
      </c>
      <c r="F47" s="189"/>
      <c r="G47" s="190"/>
      <c r="H47" s="6">
        <v>75</v>
      </c>
      <c r="I47" s="191"/>
    </row>
    <row r="48" spans="1:9" ht="15">
      <c r="A48" s="191"/>
      <c r="B48" s="218"/>
      <c r="C48" s="218"/>
      <c r="D48" s="6"/>
      <c r="E48" s="5"/>
      <c r="F48" s="189"/>
      <c r="G48" s="190"/>
      <c r="H48" s="6"/>
      <c r="I48" s="191"/>
    </row>
    <row r="49" spans="1:9" ht="90">
      <c r="A49" s="191"/>
      <c r="B49" s="218"/>
      <c r="C49" s="218"/>
      <c r="D49" s="6">
        <v>3</v>
      </c>
      <c r="E49" s="5" t="s">
        <v>33</v>
      </c>
      <c r="F49" s="189"/>
      <c r="G49" s="190"/>
      <c r="H49" s="6">
        <v>50</v>
      </c>
      <c r="I49" s="191"/>
    </row>
    <row r="50" spans="1:9" ht="15">
      <c r="A50" s="191"/>
      <c r="B50" s="218"/>
      <c r="C50" s="218"/>
      <c r="D50" s="6"/>
      <c r="E50" s="8"/>
      <c r="F50" s="189"/>
      <c r="G50" s="190"/>
      <c r="H50" s="6"/>
      <c r="I50" s="191"/>
    </row>
    <row r="51" spans="1:9" ht="30">
      <c r="A51" s="191"/>
      <c r="B51" s="218"/>
      <c r="C51" s="218"/>
      <c r="D51" s="6">
        <v>4</v>
      </c>
      <c r="E51" s="5" t="s">
        <v>34</v>
      </c>
      <c r="F51" s="189"/>
      <c r="G51" s="190"/>
      <c r="H51" s="6">
        <v>25</v>
      </c>
      <c r="I51" s="191"/>
    </row>
    <row r="52" spans="1:9" ht="15">
      <c r="A52" s="191"/>
      <c r="B52" s="218"/>
      <c r="C52" s="218"/>
      <c r="D52" s="6"/>
      <c r="E52" s="21"/>
      <c r="F52" s="189"/>
      <c r="G52" s="190"/>
      <c r="H52" s="6"/>
      <c r="I52" s="191"/>
    </row>
    <row r="53" spans="1:9" ht="15">
      <c r="A53" s="191"/>
      <c r="B53" s="218"/>
      <c r="C53" s="218"/>
      <c r="D53" s="6">
        <v>5</v>
      </c>
      <c r="E53" s="5" t="s">
        <v>35</v>
      </c>
      <c r="F53" s="189"/>
      <c r="G53" s="190"/>
      <c r="H53" s="10">
        <v>0</v>
      </c>
      <c r="I53" s="191"/>
    </row>
    <row r="54" spans="1:9" ht="15">
      <c r="A54" s="191"/>
      <c r="B54" s="218"/>
      <c r="C54" s="218"/>
      <c r="D54" s="11"/>
      <c r="E54" s="12"/>
      <c r="F54" s="189"/>
      <c r="G54" s="190"/>
      <c r="H54" s="13"/>
      <c r="I54" s="191"/>
    </row>
    <row r="55" spans="1:9" ht="30">
      <c r="A55" s="191">
        <v>6</v>
      </c>
      <c r="B55" s="218" t="s">
        <v>36</v>
      </c>
      <c r="C55" s="218"/>
      <c r="D55" s="6">
        <v>1</v>
      </c>
      <c r="E55" s="5" t="s">
        <v>37</v>
      </c>
      <c r="F55" s="189" t="s">
        <v>14</v>
      </c>
      <c r="G55" s="190">
        <v>0.1</v>
      </c>
      <c r="H55" s="6">
        <v>100</v>
      </c>
      <c r="I55" s="191">
        <f>IF(F55="1",G55*H55,IF(F55="2",G55*H57,IF(F55="3",G55*H59,IF(F55="4",G55*H61,IF(F55="5",G55*H63,"Error")))))</f>
        <v>7.5</v>
      </c>
    </row>
    <row r="56" spans="1:9" ht="15">
      <c r="A56" s="191"/>
      <c r="B56" s="218"/>
      <c r="C56" s="218"/>
      <c r="D56" s="4"/>
      <c r="E56" s="8"/>
      <c r="F56" s="189"/>
      <c r="G56" s="190"/>
      <c r="H56" s="6"/>
      <c r="I56" s="191"/>
    </row>
    <row r="57" spans="1:9" ht="15">
      <c r="A57" s="191"/>
      <c r="B57" s="218"/>
      <c r="C57" s="218"/>
      <c r="D57" s="6">
        <v>2</v>
      </c>
      <c r="E57" s="5" t="s">
        <v>38</v>
      </c>
      <c r="F57" s="189"/>
      <c r="G57" s="190"/>
      <c r="H57" s="6">
        <v>75</v>
      </c>
      <c r="I57" s="191"/>
    </row>
    <row r="58" spans="1:9" ht="15">
      <c r="A58" s="191"/>
      <c r="B58" s="218"/>
      <c r="C58" s="218"/>
      <c r="D58" s="6"/>
      <c r="E58" s="8"/>
      <c r="F58" s="189"/>
      <c r="G58" s="190"/>
      <c r="H58" s="6"/>
      <c r="I58" s="191"/>
    </row>
    <row r="59" spans="1:9" ht="15">
      <c r="A59" s="191"/>
      <c r="B59" s="218"/>
      <c r="C59" s="218"/>
      <c r="D59" s="6">
        <v>3</v>
      </c>
      <c r="E59" s="5" t="s">
        <v>39</v>
      </c>
      <c r="F59" s="189"/>
      <c r="G59" s="190"/>
      <c r="H59" s="6">
        <v>50</v>
      </c>
      <c r="I59" s="191"/>
    </row>
    <row r="60" spans="1:9" ht="15">
      <c r="A60" s="191"/>
      <c r="B60" s="218"/>
      <c r="C60" s="218"/>
      <c r="D60" s="6"/>
      <c r="E60" s="8"/>
      <c r="F60" s="189"/>
      <c r="G60" s="190"/>
      <c r="H60" s="6"/>
      <c r="I60" s="191"/>
    </row>
    <row r="61" spans="1:9" ht="15">
      <c r="A61" s="191"/>
      <c r="B61" s="218"/>
      <c r="C61" s="218"/>
      <c r="D61" s="6">
        <v>4</v>
      </c>
      <c r="E61" s="5" t="s">
        <v>40</v>
      </c>
      <c r="F61" s="189"/>
      <c r="G61" s="190"/>
      <c r="H61" s="6">
        <v>25</v>
      </c>
      <c r="I61" s="191"/>
    </row>
    <row r="62" spans="1:9" ht="15">
      <c r="A62" s="191"/>
      <c r="B62" s="218"/>
      <c r="C62" s="218"/>
      <c r="D62" s="6"/>
      <c r="E62" s="21"/>
      <c r="F62" s="189"/>
      <c r="G62" s="190"/>
      <c r="H62" s="6"/>
      <c r="I62" s="191"/>
    </row>
    <row r="63" spans="1:9" ht="15">
      <c r="A63" s="191"/>
      <c r="B63" s="218"/>
      <c r="C63" s="218"/>
      <c r="D63" s="6">
        <v>5</v>
      </c>
      <c r="E63" s="5" t="s">
        <v>41</v>
      </c>
      <c r="F63" s="189"/>
      <c r="G63" s="190"/>
      <c r="H63" s="10">
        <v>0</v>
      </c>
      <c r="I63" s="191"/>
    </row>
    <row r="64" spans="1:9" ht="15">
      <c r="A64" s="191"/>
      <c r="B64" s="218"/>
      <c r="C64" s="218"/>
      <c r="D64" s="11"/>
      <c r="E64" s="12"/>
      <c r="F64" s="189"/>
      <c r="G64" s="190"/>
      <c r="H64" s="13"/>
      <c r="I64" s="191"/>
    </row>
    <row r="65" spans="1:9" ht="22.5" customHeight="1">
      <c r="A65" s="223" t="s">
        <v>42</v>
      </c>
      <c r="B65" s="223"/>
      <c r="C65" s="223"/>
      <c r="D65" s="223"/>
      <c r="E65" s="223"/>
      <c r="F65" s="223"/>
      <c r="G65" s="223"/>
      <c r="H65" s="223"/>
      <c r="I65" s="223"/>
    </row>
    <row r="66" spans="1:9" ht="15" customHeight="1">
      <c r="A66" s="191">
        <v>7</v>
      </c>
      <c r="B66" s="218" t="s">
        <v>194</v>
      </c>
      <c r="C66" s="218"/>
      <c r="D66" s="6">
        <v>1</v>
      </c>
      <c r="E66" s="5" t="s">
        <v>195</v>
      </c>
      <c r="F66" s="189" t="s">
        <v>191</v>
      </c>
      <c r="G66" s="190">
        <v>0.2</v>
      </c>
      <c r="H66" s="6">
        <v>100</v>
      </c>
      <c r="I66" s="191">
        <f>IF(F66="1",G66*H66,IF(F66="2",G66*H68,IF(F66="3",G66*H70,IF(F66="4",G66*H72,IF(F66="5",G66*H74,"Error")))))</f>
        <v>5</v>
      </c>
    </row>
    <row r="67" spans="1:9" ht="15" customHeight="1">
      <c r="A67" s="191"/>
      <c r="B67" s="218"/>
      <c r="C67" s="218"/>
      <c r="D67" s="4"/>
      <c r="E67" s="7"/>
      <c r="F67" s="189"/>
      <c r="G67" s="190"/>
      <c r="H67" s="6"/>
      <c r="I67" s="191"/>
    </row>
    <row r="68" spans="1:9" ht="15" customHeight="1">
      <c r="A68" s="191"/>
      <c r="B68" s="218"/>
      <c r="C68" s="218"/>
      <c r="D68" s="6">
        <v>2</v>
      </c>
      <c r="E68" s="5" t="s">
        <v>196</v>
      </c>
      <c r="F68" s="189"/>
      <c r="G68" s="190"/>
      <c r="H68" s="6">
        <v>75</v>
      </c>
      <c r="I68" s="191"/>
    </row>
    <row r="69" spans="1:9" ht="15" customHeight="1">
      <c r="A69" s="191"/>
      <c r="B69" s="218"/>
      <c r="C69" s="218"/>
      <c r="D69" s="6"/>
      <c r="E69" s="8"/>
      <c r="F69" s="189"/>
      <c r="G69" s="190"/>
      <c r="H69" s="6"/>
      <c r="I69" s="191"/>
    </row>
    <row r="70" spans="1:9" ht="15" customHeight="1">
      <c r="A70" s="191"/>
      <c r="B70" s="218"/>
      <c r="C70" s="218"/>
      <c r="D70" s="6">
        <v>3</v>
      </c>
      <c r="E70" s="5" t="s">
        <v>197</v>
      </c>
      <c r="F70" s="189"/>
      <c r="G70" s="190"/>
      <c r="H70" s="6">
        <v>50</v>
      </c>
      <c r="I70" s="191"/>
    </row>
    <row r="71" spans="1:9" ht="15" customHeight="1">
      <c r="A71" s="191"/>
      <c r="B71" s="218"/>
      <c r="C71" s="218"/>
      <c r="D71" s="6"/>
      <c r="E71" s="5"/>
      <c r="F71" s="189"/>
      <c r="G71" s="190"/>
      <c r="H71" s="6"/>
      <c r="I71" s="191"/>
    </row>
    <row r="72" spans="1:9" ht="15" customHeight="1">
      <c r="A72" s="191"/>
      <c r="B72" s="218"/>
      <c r="C72" s="218"/>
      <c r="D72" s="6">
        <v>4</v>
      </c>
      <c r="E72" s="5" t="s">
        <v>198</v>
      </c>
      <c r="F72" s="189"/>
      <c r="G72" s="190"/>
      <c r="H72" s="6">
        <v>25</v>
      </c>
      <c r="I72" s="191"/>
    </row>
    <row r="73" spans="1:9" ht="15" customHeight="1">
      <c r="A73" s="191"/>
      <c r="B73" s="218"/>
      <c r="C73" s="218"/>
      <c r="D73" s="6"/>
      <c r="E73" s="8"/>
      <c r="F73" s="189"/>
      <c r="G73" s="190"/>
      <c r="H73" s="6"/>
      <c r="I73" s="191"/>
    </row>
    <row r="74" spans="1:9" ht="15" customHeight="1">
      <c r="A74" s="191"/>
      <c r="B74" s="218"/>
      <c r="C74" s="218"/>
      <c r="D74" s="6">
        <v>5</v>
      </c>
      <c r="E74" s="5" t="s">
        <v>199</v>
      </c>
      <c r="F74" s="189"/>
      <c r="G74" s="190"/>
      <c r="H74" s="10">
        <v>0</v>
      </c>
      <c r="I74" s="191"/>
    </row>
    <row r="75" spans="1:9" ht="15" customHeight="1">
      <c r="A75" s="191"/>
      <c r="B75" s="218"/>
      <c r="C75" s="218"/>
      <c r="D75" s="11"/>
      <c r="E75" s="22"/>
      <c r="F75" s="189"/>
      <c r="G75" s="190"/>
      <c r="H75" s="13"/>
      <c r="I75" s="191"/>
    </row>
    <row r="76" spans="1:9" ht="22.5" customHeight="1">
      <c r="A76" s="223" t="s">
        <v>43</v>
      </c>
      <c r="B76" s="223"/>
      <c r="C76" s="223"/>
      <c r="D76" s="223"/>
      <c r="E76" s="223"/>
      <c r="F76" s="223"/>
      <c r="G76" s="223"/>
      <c r="H76" s="223"/>
      <c r="I76" s="223"/>
    </row>
    <row r="77" spans="1:9" ht="15.75" customHeight="1">
      <c r="A77" s="191">
        <v>8</v>
      </c>
      <c r="B77" s="218" t="s">
        <v>44</v>
      </c>
      <c r="C77" s="218"/>
      <c r="D77" s="6">
        <v>1</v>
      </c>
      <c r="E77" s="5" t="s">
        <v>45</v>
      </c>
      <c r="F77" s="189" t="s">
        <v>14</v>
      </c>
      <c r="G77" s="190">
        <v>0.05</v>
      </c>
      <c r="H77" s="6">
        <v>100</v>
      </c>
      <c r="I77" s="191">
        <f>IF(F77="1",G77*H77,IF(F77="2",G77*H79,IF(F77="3",G77*H81,IF(F77="4",G77*H83,IF(F77="5",G77*H85,"Error")))))</f>
        <v>3.75</v>
      </c>
    </row>
    <row r="78" spans="1:9" ht="15.75" customHeight="1">
      <c r="A78" s="191"/>
      <c r="B78" s="218"/>
      <c r="C78" s="218"/>
      <c r="D78" s="4"/>
      <c r="E78" s="7"/>
      <c r="F78" s="189"/>
      <c r="G78" s="190"/>
      <c r="H78" s="6"/>
      <c r="I78" s="191"/>
    </row>
    <row r="79" spans="1:9" ht="15.75" customHeight="1">
      <c r="A79" s="191"/>
      <c r="B79" s="218"/>
      <c r="C79" s="218"/>
      <c r="D79" s="6">
        <v>2</v>
      </c>
      <c r="E79" s="14" t="s">
        <v>46</v>
      </c>
      <c r="F79" s="189"/>
      <c r="G79" s="190"/>
      <c r="H79" s="6">
        <v>75</v>
      </c>
      <c r="I79" s="191"/>
    </row>
    <row r="80" spans="1:9" ht="15.75" customHeight="1">
      <c r="A80" s="191"/>
      <c r="B80" s="218"/>
      <c r="C80" s="218"/>
      <c r="D80" s="6"/>
      <c r="E80" s="16"/>
      <c r="F80" s="189"/>
      <c r="G80" s="190"/>
      <c r="H80" s="6"/>
      <c r="I80" s="191"/>
    </row>
    <row r="81" spans="1:9" ht="15.75" customHeight="1">
      <c r="A81" s="191"/>
      <c r="B81" s="218"/>
      <c r="C81" s="218"/>
      <c r="D81" s="6">
        <v>3</v>
      </c>
      <c r="E81" s="14" t="s">
        <v>200</v>
      </c>
      <c r="F81" s="189"/>
      <c r="G81" s="190"/>
      <c r="H81" s="6">
        <v>50</v>
      </c>
      <c r="I81" s="191"/>
    </row>
    <row r="82" spans="1:9" ht="15.75" customHeight="1">
      <c r="A82" s="191"/>
      <c r="B82" s="218"/>
      <c r="C82" s="218"/>
      <c r="D82" s="6"/>
      <c r="E82" s="24"/>
      <c r="F82" s="189"/>
      <c r="G82" s="190"/>
      <c r="H82" s="6"/>
      <c r="I82" s="191"/>
    </row>
    <row r="83" spans="1:9" ht="15.75" customHeight="1">
      <c r="A83" s="191"/>
      <c r="B83" s="218"/>
      <c r="C83" s="218"/>
      <c r="D83" s="6">
        <v>4</v>
      </c>
      <c r="E83" s="14" t="s">
        <v>201</v>
      </c>
      <c r="F83" s="189"/>
      <c r="G83" s="190"/>
      <c r="H83" s="6">
        <v>25</v>
      </c>
      <c r="I83" s="191"/>
    </row>
    <row r="84" spans="1:9" ht="15.75" customHeight="1">
      <c r="A84" s="191"/>
      <c r="B84" s="218"/>
      <c r="C84" s="218"/>
      <c r="D84" s="6"/>
      <c r="E84" s="21"/>
      <c r="F84" s="189"/>
      <c r="G84" s="190"/>
      <c r="H84" s="6"/>
      <c r="I84" s="191"/>
    </row>
    <row r="85" spans="1:9" ht="15.75" customHeight="1">
      <c r="A85" s="191"/>
      <c r="B85" s="218"/>
      <c r="C85" s="218"/>
      <c r="D85" s="6">
        <v>5</v>
      </c>
      <c r="E85" s="5" t="s">
        <v>202</v>
      </c>
      <c r="F85" s="189"/>
      <c r="G85" s="190"/>
      <c r="H85" s="10">
        <v>0</v>
      </c>
      <c r="I85" s="191"/>
    </row>
    <row r="86" spans="1:9" ht="15.75" customHeight="1">
      <c r="A86" s="191"/>
      <c r="B86" s="218"/>
      <c r="C86" s="218"/>
      <c r="D86" s="11"/>
      <c r="E86" s="22"/>
      <c r="F86" s="189"/>
      <c r="G86" s="190"/>
      <c r="H86" s="13"/>
      <c r="I86" s="191"/>
    </row>
    <row r="87" spans="1:9" ht="15.75">
      <c r="A87" s="25"/>
      <c r="B87" s="224" t="s">
        <v>47</v>
      </c>
      <c r="C87" s="224"/>
      <c r="D87" s="26"/>
      <c r="E87" s="27"/>
      <c r="F87" s="27"/>
      <c r="G87" s="28">
        <f>SUM(G4:G33,G35:G64,G66:G75,G77)</f>
        <v>1</v>
      </c>
      <c r="H87" s="29"/>
      <c r="I87" s="30">
        <f>SUM(I4:I33,I35:I64,I66:I75,I77)</f>
        <v>46.25</v>
      </c>
    </row>
    <row r="88" spans="1:9" ht="24.75" customHeight="1"/>
    <row r="90" spans="1:9" ht="16.5" customHeight="1">
      <c r="B90" s="31" t="s">
        <v>48</v>
      </c>
      <c r="C90" s="51" t="s">
        <v>4</v>
      </c>
      <c r="D90" s="51" t="s">
        <v>49</v>
      </c>
      <c r="E90" s="31" t="s">
        <v>50</v>
      </c>
      <c r="F90" s="31"/>
      <c r="G90" s="31"/>
      <c r="H90" s="51"/>
      <c r="I90" s="51" t="s">
        <v>51</v>
      </c>
    </row>
    <row r="91" spans="1:9" ht="15">
      <c r="B91" s="32" t="s">
        <v>52</v>
      </c>
      <c r="C91" s="33">
        <v>100</v>
      </c>
      <c r="D91" s="33">
        <v>1</v>
      </c>
      <c r="E91" s="32" t="s">
        <v>53</v>
      </c>
      <c r="F91" s="32"/>
      <c r="G91" s="32"/>
      <c r="H91" s="33"/>
      <c r="I91" s="33"/>
    </row>
    <row r="92" spans="1:9" ht="15">
      <c r="B92" s="32" t="s">
        <v>52</v>
      </c>
      <c r="C92" s="33">
        <v>90</v>
      </c>
      <c r="D92" s="33">
        <v>2</v>
      </c>
      <c r="E92" s="32" t="s">
        <v>54</v>
      </c>
      <c r="F92" s="32"/>
      <c r="G92" s="32"/>
      <c r="H92" s="33"/>
      <c r="I92" s="33"/>
    </row>
    <row r="93" spans="1:9" ht="15">
      <c r="B93" s="32" t="s">
        <v>52</v>
      </c>
      <c r="C93" s="33">
        <v>80</v>
      </c>
      <c r="D93" s="33">
        <v>3</v>
      </c>
      <c r="E93" s="32" t="s">
        <v>55</v>
      </c>
      <c r="F93" s="32"/>
      <c r="G93" s="32"/>
      <c r="H93" s="33"/>
      <c r="I93" s="33"/>
    </row>
    <row r="94" spans="1:9" ht="15">
      <c r="B94" s="32" t="s">
        <v>52</v>
      </c>
      <c r="C94" s="33">
        <v>70</v>
      </c>
      <c r="D94" s="33">
        <v>4</v>
      </c>
      <c r="E94" s="32" t="s">
        <v>56</v>
      </c>
      <c r="F94" s="32"/>
      <c r="G94" s="32"/>
      <c r="H94" s="33"/>
      <c r="I94" s="33"/>
    </row>
    <row r="95" spans="1:9" ht="15">
      <c r="B95" s="32" t="s">
        <v>57</v>
      </c>
      <c r="C95" s="33">
        <v>60</v>
      </c>
      <c r="D95" s="33">
        <v>5</v>
      </c>
      <c r="E95" s="32" t="s">
        <v>58</v>
      </c>
      <c r="F95" s="32"/>
      <c r="G95" s="32"/>
      <c r="H95" s="33"/>
      <c r="I95" s="33"/>
    </row>
    <row r="96" spans="1:9" ht="15">
      <c r="B96" s="32" t="s">
        <v>57</v>
      </c>
      <c r="C96" s="33">
        <v>50</v>
      </c>
      <c r="D96" s="33">
        <v>6</v>
      </c>
      <c r="E96" s="32" t="s">
        <v>59</v>
      </c>
      <c r="F96" s="32"/>
      <c r="G96" s="32"/>
      <c r="H96" s="33"/>
      <c r="I96" s="33"/>
    </row>
    <row r="97" spans="2:9" ht="15">
      <c r="B97" s="32" t="s">
        <v>57</v>
      </c>
      <c r="C97" s="33">
        <v>40</v>
      </c>
      <c r="D97" s="33">
        <v>7</v>
      </c>
      <c r="E97" s="32" t="s">
        <v>60</v>
      </c>
      <c r="F97" s="32"/>
      <c r="G97" s="32"/>
      <c r="H97" s="33"/>
      <c r="I97" s="33"/>
    </row>
    <row r="98" spans="2:9" ht="15">
      <c r="B98" s="32" t="s">
        <v>61</v>
      </c>
      <c r="C98" s="33">
        <v>30</v>
      </c>
      <c r="D98" s="33">
        <v>8</v>
      </c>
      <c r="E98" s="32" t="s">
        <v>62</v>
      </c>
      <c r="F98" s="32"/>
      <c r="G98" s="32"/>
      <c r="H98" s="33"/>
      <c r="I98" s="33"/>
    </row>
    <row r="99" spans="2:9" ht="15">
      <c r="B99" s="32" t="s">
        <v>61</v>
      </c>
      <c r="C99" s="33">
        <v>20</v>
      </c>
      <c r="D99" s="33">
        <v>9</v>
      </c>
      <c r="E99" s="32" t="s">
        <v>63</v>
      </c>
      <c r="F99" s="32"/>
      <c r="G99" s="32"/>
      <c r="H99" s="33"/>
      <c r="I99" s="33"/>
    </row>
    <row r="100" spans="2:9" ht="15">
      <c r="B100" s="32" t="s">
        <v>61</v>
      </c>
      <c r="C100" s="33">
        <v>10</v>
      </c>
      <c r="D100" s="33">
        <v>10</v>
      </c>
      <c r="E100" s="32" t="s">
        <v>64</v>
      </c>
      <c r="F100" s="32"/>
      <c r="G100" s="32"/>
      <c r="H100" s="33"/>
      <c r="I100" s="33"/>
    </row>
  </sheetData>
  <mergeCells count="47">
    <mergeCell ref="B87:C87"/>
    <mergeCell ref="A76:I76"/>
    <mergeCell ref="A77:A86"/>
    <mergeCell ref="B77:C86"/>
    <mergeCell ref="F77:F86"/>
    <mergeCell ref="G77:G86"/>
    <mergeCell ref="I77:I86"/>
    <mergeCell ref="A65:I65"/>
    <mergeCell ref="A66:A75"/>
    <mergeCell ref="B66:C75"/>
    <mergeCell ref="F66:F75"/>
    <mergeCell ref="G66:G75"/>
    <mergeCell ref="I66:I75"/>
    <mergeCell ref="A45:A54"/>
    <mergeCell ref="B45:C54"/>
    <mergeCell ref="F45:F54"/>
    <mergeCell ref="G45:G54"/>
    <mergeCell ref="I45:I54"/>
    <mergeCell ref="A55:A64"/>
    <mergeCell ref="B55:C64"/>
    <mergeCell ref="F55:F64"/>
    <mergeCell ref="G55:G64"/>
    <mergeCell ref="I55:I64"/>
    <mergeCell ref="A34:I34"/>
    <mergeCell ref="A35:A44"/>
    <mergeCell ref="B35:C44"/>
    <mergeCell ref="F35:F44"/>
    <mergeCell ref="G35:G44"/>
    <mergeCell ref="I35:I44"/>
    <mergeCell ref="A14:A23"/>
    <mergeCell ref="B14:C23"/>
    <mergeCell ref="F14:F23"/>
    <mergeCell ref="G14:G23"/>
    <mergeCell ref="I14:I23"/>
    <mergeCell ref="A24:A33"/>
    <mergeCell ref="B24:C33"/>
    <mergeCell ref="F24:F33"/>
    <mergeCell ref="G24:G33"/>
    <mergeCell ref="I24:I33"/>
    <mergeCell ref="D1:I1"/>
    <mergeCell ref="B2:C2"/>
    <mergeCell ref="A3:I3"/>
    <mergeCell ref="A4:A13"/>
    <mergeCell ref="B4:C13"/>
    <mergeCell ref="F4:F13"/>
    <mergeCell ref="G4:G13"/>
    <mergeCell ref="I4:I13"/>
  </mergeCells>
  <conditionalFormatting sqref="C100">
    <cfRule type="expression" dxfId="9" priority="1" stopIfTrue="1">
      <formula>AND($I$87&lt;=10)*1</formula>
    </cfRule>
  </conditionalFormatting>
  <conditionalFormatting sqref="C99">
    <cfRule type="expression" dxfId="8" priority="2" stopIfTrue="1">
      <formula>AND($I$87&gt;10,$I$87&lt;=20)*1</formula>
    </cfRule>
  </conditionalFormatting>
  <conditionalFormatting sqref="C98">
    <cfRule type="expression" dxfId="7" priority="3" stopIfTrue="1">
      <formula>AND($I$87&gt;20,$I$87&lt;=30)*1</formula>
    </cfRule>
  </conditionalFormatting>
  <conditionalFormatting sqref="C97">
    <cfRule type="expression" dxfId="6" priority="4" stopIfTrue="1">
      <formula>AND($I$87&gt;30,$I$87&lt;=40)*1</formula>
    </cfRule>
  </conditionalFormatting>
  <conditionalFormatting sqref="C96">
    <cfRule type="expression" dxfId="5" priority="5" stopIfTrue="1">
      <formula>AND($I$87&gt;40,$I$87&lt;=50)*1</formula>
    </cfRule>
  </conditionalFormatting>
  <conditionalFormatting sqref="C95">
    <cfRule type="expression" dxfId="4" priority="6" stopIfTrue="1">
      <formula>AND($I$87&gt;50,$I$87&lt;=60)*1</formula>
    </cfRule>
  </conditionalFormatting>
  <conditionalFormatting sqref="C94">
    <cfRule type="expression" dxfId="3" priority="7" stopIfTrue="1">
      <formula>AND($I$87&gt;60,$I$87&lt;=70)*1</formula>
    </cfRule>
  </conditionalFormatting>
  <conditionalFormatting sqref="C93">
    <cfRule type="expression" dxfId="2" priority="8" stopIfTrue="1">
      <formula>AND($I$87&gt;70,$I$87&lt;=80)*1</formula>
    </cfRule>
  </conditionalFormatting>
  <conditionalFormatting sqref="C92">
    <cfRule type="expression" dxfId="1" priority="9" stopIfTrue="1">
      <formula>AND($I$87&gt;80,$I$87&lt;=90)*1</formula>
    </cfRule>
  </conditionalFormatting>
  <conditionalFormatting sqref="C91">
    <cfRule type="expression" dxfId="0" priority="10" stopIfTrue="1">
      <formula>AND($I$87&gt;90,$I$87&lt;=100)*1</formula>
    </cfRule>
  </conditionalFormatting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G146"/>
  <sheetViews>
    <sheetView workbookViewId="0"/>
  </sheetViews>
  <sheetFormatPr defaultRowHeight="14.25"/>
  <cols>
    <col min="1" max="1" width="4.125" customWidth="1"/>
    <col min="2" max="3" width="10.375" customWidth="1"/>
    <col min="4" max="4" width="39.625" customWidth="1"/>
    <col min="5" max="7" width="10.125" customWidth="1"/>
    <col min="8" max="1024" width="8.125" customWidth="1"/>
    <col min="1025" max="1025" width="8.625" customWidth="1"/>
  </cols>
  <sheetData>
    <row r="2" spans="1:7" ht="31.5" customHeight="1">
      <c r="A2" s="2" t="s">
        <v>0</v>
      </c>
      <c r="B2" s="222" t="s">
        <v>1</v>
      </c>
      <c r="C2" s="222"/>
      <c r="D2" s="3" t="s">
        <v>2</v>
      </c>
      <c r="E2" s="3" t="s">
        <v>3</v>
      </c>
      <c r="F2" s="3" t="s">
        <v>4</v>
      </c>
      <c r="G2" s="3" t="s">
        <v>5</v>
      </c>
    </row>
    <row r="3" spans="1:7" ht="15" customHeight="1">
      <c r="A3" s="191">
        <v>1</v>
      </c>
      <c r="B3" s="218" t="s">
        <v>82</v>
      </c>
      <c r="C3" s="218"/>
      <c r="D3" s="5" t="s">
        <v>83</v>
      </c>
      <c r="E3" s="226">
        <v>0.05</v>
      </c>
      <c r="F3" s="9">
        <v>100</v>
      </c>
      <c r="G3" s="227"/>
    </row>
    <row r="4" spans="1:7" ht="15">
      <c r="A4" s="191"/>
      <c r="B4" s="218"/>
      <c r="C4" s="218"/>
      <c r="D4" s="7"/>
      <c r="E4" s="226"/>
      <c r="F4" s="9"/>
      <c r="G4" s="227"/>
    </row>
    <row r="5" spans="1:7" ht="15">
      <c r="A5" s="191"/>
      <c r="B5" s="218"/>
      <c r="C5" s="218"/>
      <c r="D5" s="5" t="s">
        <v>84</v>
      </c>
      <c r="E5" s="226"/>
      <c r="F5" s="9">
        <v>75</v>
      </c>
      <c r="G5" s="227"/>
    </row>
    <row r="6" spans="1:7" ht="15">
      <c r="A6" s="191"/>
      <c r="B6" s="218"/>
      <c r="C6" s="218"/>
      <c r="D6" s="7"/>
      <c r="E6" s="226"/>
      <c r="F6" s="9"/>
      <c r="G6" s="227"/>
    </row>
    <row r="7" spans="1:7" ht="15">
      <c r="A7" s="191"/>
      <c r="B7" s="218"/>
      <c r="C7" s="218"/>
      <c r="D7" s="5" t="s">
        <v>85</v>
      </c>
      <c r="E7" s="226"/>
      <c r="F7" s="9">
        <v>50</v>
      </c>
      <c r="G7" s="227"/>
    </row>
    <row r="8" spans="1:7" ht="15">
      <c r="A8" s="191"/>
      <c r="B8" s="218"/>
      <c r="C8" s="218"/>
      <c r="D8" s="8"/>
      <c r="E8" s="226"/>
      <c r="F8" s="9"/>
      <c r="G8" s="227"/>
    </row>
    <row r="9" spans="1:7" ht="15">
      <c r="A9" s="191"/>
      <c r="B9" s="218"/>
      <c r="C9" s="218"/>
      <c r="D9" s="5" t="s">
        <v>86</v>
      </c>
      <c r="E9" s="226"/>
      <c r="F9" s="9">
        <v>25</v>
      </c>
      <c r="G9" s="227"/>
    </row>
    <row r="10" spans="1:7" ht="15">
      <c r="A10" s="191"/>
      <c r="B10" s="218"/>
      <c r="C10" s="218"/>
      <c r="D10" s="5"/>
      <c r="E10" s="226"/>
      <c r="F10" s="9"/>
      <c r="G10" s="227"/>
    </row>
    <row r="11" spans="1:7" ht="15">
      <c r="A11" s="191"/>
      <c r="B11" s="218"/>
      <c r="C11" s="218"/>
      <c r="D11" s="14" t="s">
        <v>87</v>
      </c>
      <c r="E11" s="226"/>
      <c r="F11" s="34">
        <v>0</v>
      </c>
      <c r="G11" s="227"/>
    </row>
    <row r="12" spans="1:7" ht="15">
      <c r="A12" s="191"/>
      <c r="B12" s="218"/>
      <c r="C12" s="218"/>
      <c r="D12" s="22"/>
      <c r="E12" s="226"/>
      <c r="F12" s="41"/>
      <c r="G12" s="227"/>
    </row>
    <row r="13" spans="1:7" ht="15" customHeight="1">
      <c r="A13" s="191">
        <v>2</v>
      </c>
      <c r="B13" s="218" t="s">
        <v>88</v>
      </c>
      <c r="C13" s="218"/>
      <c r="D13" s="5" t="s">
        <v>89</v>
      </c>
      <c r="E13" s="226">
        <v>0.05</v>
      </c>
      <c r="F13" s="9">
        <v>100</v>
      </c>
      <c r="G13" s="227"/>
    </row>
    <row r="14" spans="1:7" ht="15">
      <c r="A14" s="191"/>
      <c r="B14" s="218"/>
      <c r="C14" s="218"/>
      <c r="D14" s="7"/>
      <c r="E14" s="226"/>
      <c r="F14" s="9"/>
      <c r="G14" s="227"/>
    </row>
    <row r="15" spans="1:7" ht="17.25" customHeight="1">
      <c r="A15" s="191"/>
      <c r="B15" s="218"/>
      <c r="C15" s="218"/>
      <c r="D15" s="5" t="s">
        <v>90</v>
      </c>
      <c r="E15" s="226"/>
      <c r="F15" s="9">
        <v>75</v>
      </c>
      <c r="G15" s="227"/>
    </row>
    <row r="16" spans="1:7" ht="15">
      <c r="A16" s="191"/>
      <c r="B16" s="218"/>
      <c r="C16" s="218"/>
      <c r="D16" s="8"/>
      <c r="E16" s="226"/>
      <c r="F16" s="9"/>
      <c r="G16" s="227"/>
    </row>
    <row r="17" spans="1:7" ht="15">
      <c r="A17" s="191"/>
      <c r="B17" s="218"/>
      <c r="C17" s="218"/>
      <c r="D17" s="5" t="s">
        <v>91</v>
      </c>
      <c r="E17" s="226"/>
      <c r="F17" s="9">
        <v>50</v>
      </c>
      <c r="G17" s="227"/>
    </row>
    <row r="18" spans="1:7" ht="15">
      <c r="A18" s="191"/>
      <c r="B18" s="218"/>
      <c r="C18" s="218"/>
      <c r="D18" s="5"/>
      <c r="E18" s="226"/>
      <c r="F18" s="9"/>
      <c r="G18" s="227"/>
    </row>
    <row r="19" spans="1:7" ht="15">
      <c r="A19" s="191"/>
      <c r="B19" s="218"/>
      <c r="C19" s="218"/>
      <c r="D19" s="5" t="s">
        <v>92</v>
      </c>
      <c r="E19" s="226"/>
      <c r="F19" s="9">
        <v>25</v>
      </c>
      <c r="G19" s="227"/>
    </row>
    <row r="20" spans="1:7" ht="15">
      <c r="A20" s="191"/>
      <c r="B20" s="218"/>
      <c r="C20" s="218"/>
      <c r="D20" s="8"/>
      <c r="E20" s="226"/>
      <c r="F20" s="9"/>
      <c r="G20" s="227"/>
    </row>
    <row r="21" spans="1:7" ht="15">
      <c r="A21" s="191"/>
      <c r="B21" s="218"/>
      <c r="C21" s="218"/>
      <c r="D21" s="5" t="s">
        <v>93</v>
      </c>
      <c r="E21" s="226"/>
      <c r="F21" s="34">
        <v>0</v>
      </c>
      <c r="G21" s="227"/>
    </row>
    <row r="22" spans="1:7" ht="15">
      <c r="A22" s="191"/>
      <c r="B22" s="218"/>
      <c r="C22" s="218"/>
      <c r="D22" s="22"/>
      <c r="E22" s="226"/>
      <c r="F22" s="35"/>
      <c r="G22" s="227"/>
    </row>
    <row r="23" spans="1:7" ht="15">
      <c r="A23" s="191">
        <v>3</v>
      </c>
      <c r="B23" s="218" t="s">
        <v>94</v>
      </c>
      <c r="C23" s="218"/>
      <c r="D23" s="5" t="s">
        <v>95</v>
      </c>
      <c r="E23" s="226">
        <v>0.15</v>
      </c>
      <c r="F23" s="9">
        <v>100</v>
      </c>
      <c r="G23" s="227"/>
    </row>
    <row r="24" spans="1:7" ht="15">
      <c r="A24" s="191"/>
      <c r="B24" s="218"/>
      <c r="C24" s="218"/>
      <c r="D24" s="7"/>
      <c r="E24" s="226"/>
      <c r="F24" s="9"/>
      <c r="G24" s="227"/>
    </row>
    <row r="25" spans="1:7" ht="15">
      <c r="A25" s="191"/>
      <c r="B25" s="218"/>
      <c r="C25" s="218"/>
      <c r="D25" s="5" t="s">
        <v>96</v>
      </c>
      <c r="E25" s="226"/>
      <c r="F25" s="9">
        <v>75</v>
      </c>
      <c r="G25" s="227"/>
    </row>
    <row r="26" spans="1:7" ht="15">
      <c r="A26" s="191"/>
      <c r="B26" s="218"/>
      <c r="C26" s="218"/>
      <c r="D26" s="8"/>
      <c r="E26" s="226"/>
      <c r="F26" s="9"/>
      <c r="G26" s="227"/>
    </row>
    <row r="27" spans="1:7" ht="15">
      <c r="A27" s="191"/>
      <c r="B27" s="218"/>
      <c r="C27" s="218"/>
      <c r="D27" s="5" t="s">
        <v>97</v>
      </c>
      <c r="E27" s="226"/>
      <c r="F27" s="9">
        <v>50</v>
      </c>
      <c r="G27" s="227"/>
    </row>
    <row r="28" spans="1:7" ht="15">
      <c r="A28" s="191"/>
      <c r="B28" s="218"/>
      <c r="C28" s="218"/>
      <c r="D28" s="5"/>
      <c r="E28" s="226"/>
      <c r="F28" s="9"/>
      <c r="G28" s="227"/>
    </row>
    <row r="29" spans="1:7" ht="15">
      <c r="A29" s="191"/>
      <c r="B29" s="218"/>
      <c r="C29" s="218"/>
      <c r="D29" s="5" t="s">
        <v>98</v>
      </c>
      <c r="E29" s="226"/>
      <c r="F29" s="9">
        <v>25</v>
      </c>
      <c r="G29" s="227"/>
    </row>
    <row r="30" spans="1:7" ht="15">
      <c r="A30" s="191"/>
      <c r="B30" s="218"/>
      <c r="C30" s="218"/>
      <c r="D30" s="8"/>
      <c r="E30" s="226"/>
      <c r="F30" s="9"/>
      <c r="G30" s="227"/>
    </row>
    <row r="31" spans="1:7" ht="15">
      <c r="A31" s="191"/>
      <c r="B31" s="218"/>
      <c r="C31" s="218"/>
      <c r="D31" s="5" t="s">
        <v>99</v>
      </c>
      <c r="E31" s="226"/>
      <c r="F31" s="34">
        <v>0</v>
      </c>
      <c r="G31" s="227"/>
    </row>
    <row r="32" spans="1:7" ht="15">
      <c r="A32" s="191"/>
      <c r="B32" s="218"/>
      <c r="C32" s="218"/>
      <c r="D32" s="22"/>
      <c r="E32" s="226"/>
      <c r="F32" s="35"/>
      <c r="G32" s="227"/>
    </row>
    <row r="33" spans="1:7" ht="15">
      <c r="A33" s="191">
        <v>4</v>
      </c>
      <c r="B33" s="218" t="s">
        <v>100</v>
      </c>
      <c r="C33" s="218"/>
      <c r="D33" s="5" t="s">
        <v>69</v>
      </c>
      <c r="E33" s="226">
        <v>0.05</v>
      </c>
      <c r="F33" s="9">
        <v>100</v>
      </c>
      <c r="G33" s="227"/>
    </row>
    <row r="34" spans="1:7" ht="15">
      <c r="A34" s="191"/>
      <c r="B34" s="218"/>
      <c r="C34" s="218"/>
      <c r="D34" s="7"/>
      <c r="E34" s="226"/>
      <c r="F34" s="9"/>
      <c r="G34" s="227"/>
    </row>
    <row r="35" spans="1:7" ht="15">
      <c r="A35" s="191"/>
      <c r="B35" s="218"/>
      <c r="C35" s="218"/>
      <c r="D35" s="5" t="s">
        <v>70</v>
      </c>
      <c r="E35" s="226"/>
      <c r="F35" s="9">
        <v>75</v>
      </c>
      <c r="G35" s="227"/>
    </row>
    <row r="36" spans="1:7" ht="15">
      <c r="A36" s="191"/>
      <c r="B36" s="218"/>
      <c r="C36" s="218"/>
      <c r="D36" s="8"/>
      <c r="E36" s="226"/>
      <c r="F36" s="9"/>
      <c r="G36" s="227"/>
    </row>
    <row r="37" spans="1:7" ht="15">
      <c r="A37" s="191"/>
      <c r="B37" s="218"/>
      <c r="C37" s="218"/>
      <c r="D37" s="5" t="s">
        <v>71</v>
      </c>
      <c r="E37" s="226"/>
      <c r="F37" s="9">
        <v>50</v>
      </c>
      <c r="G37" s="227"/>
    </row>
    <row r="38" spans="1:7" ht="15">
      <c r="A38" s="191"/>
      <c r="B38" s="218"/>
      <c r="C38" s="218"/>
      <c r="D38" s="21"/>
      <c r="E38" s="226"/>
      <c r="F38" s="9"/>
      <c r="G38" s="227"/>
    </row>
    <row r="39" spans="1:7" ht="30">
      <c r="A39" s="191"/>
      <c r="B39" s="218"/>
      <c r="C39" s="218"/>
      <c r="D39" s="5" t="s">
        <v>72</v>
      </c>
      <c r="E39" s="226"/>
      <c r="F39" s="9">
        <v>25</v>
      </c>
      <c r="G39" s="227"/>
    </row>
    <row r="40" spans="1:7" ht="15">
      <c r="A40" s="191"/>
      <c r="B40" s="218"/>
      <c r="C40" s="218"/>
      <c r="D40" s="21"/>
      <c r="E40" s="226"/>
      <c r="F40" s="9"/>
      <c r="G40" s="227"/>
    </row>
    <row r="41" spans="1:7" ht="15">
      <c r="A41" s="191"/>
      <c r="B41" s="218"/>
      <c r="C41" s="218"/>
      <c r="D41" s="5" t="s">
        <v>73</v>
      </c>
      <c r="E41" s="226"/>
      <c r="F41" s="34">
        <v>0</v>
      </c>
      <c r="G41" s="227"/>
    </row>
    <row r="42" spans="1:7" ht="15">
      <c r="A42" s="191"/>
      <c r="B42" s="218"/>
      <c r="C42" s="218"/>
      <c r="D42" s="22"/>
      <c r="E42" s="226"/>
      <c r="F42" s="35"/>
      <c r="G42" s="227"/>
    </row>
    <row r="43" spans="1:7" ht="15">
      <c r="A43" s="191">
        <v>5</v>
      </c>
      <c r="B43" s="218" t="s">
        <v>101</v>
      </c>
      <c r="C43" s="218"/>
      <c r="D43" s="14" t="s">
        <v>102</v>
      </c>
      <c r="E43" s="226">
        <v>0.1</v>
      </c>
      <c r="F43" s="9">
        <v>100</v>
      </c>
      <c r="G43" s="227"/>
    </row>
    <row r="44" spans="1:7" ht="15">
      <c r="A44" s="191"/>
      <c r="B44" s="218"/>
      <c r="C44" s="218"/>
      <c r="D44" s="15"/>
      <c r="E44" s="226"/>
      <c r="F44" s="9"/>
      <c r="G44" s="227"/>
    </row>
    <row r="45" spans="1:7" ht="15">
      <c r="A45" s="191"/>
      <c r="B45" s="218"/>
      <c r="C45" s="218"/>
      <c r="D45" s="14" t="s">
        <v>103</v>
      </c>
      <c r="E45" s="226"/>
      <c r="F45" s="9">
        <v>75</v>
      </c>
      <c r="G45" s="227"/>
    </row>
    <row r="46" spans="1:7" ht="15">
      <c r="A46" s="191"/>
      <c r="B46" s="218"/>
      <c r="C46" s="218"/>
      <c r="D46" s="15"/>
      <c r="E46" s="226"/>
      <c r="F46" s="9"/>
      <c r="G46" s="227"/>
    </row>
    <row r="47" spans="1:7" ht="15">
      <c r="A47" s="191"/>
      <c r="B47" s="218"/>
      <c r="C47" s="218"/>
      <c r="D47" s="14" t="s">
        <v>15</v>
      </c>
      <c r="E47" s="226"/>
      <c r="F47" s="9">
        <v>50</v>
      </c>
      <c r="G47" s="227"/>
    </row>
    <row r="48" spans="1:7" ht="15">
      <c r="A48" s="191"/>
      <c r="B48" s="218"/>
      <c r="C48" s="218"/>
      <c r="D48" s="16"/>
      <c r="E48" s="226"/>
      <c r="F48" s="9"/>
      <c r="G48" s="227"/>
    </row>
    <row r="49" spans="1:7" ht="15">
      <c r="A49" s="191"/>
      <c r="B49" s="218"/>
      <c r="C49" s="218"/>
      <c r="D49" s="14" t="s">
        <v>16</v>
      </c>
      <c r="E49" s="226"/>
      <c r="F49" s="9">
        <v>25</v>
      </c>
      <c r="G49" s="227"/>
    </row>
    <row r="50" spans="1:7" ht="15">
      <c r="A50" s="191"/>
      <c r="B50" s="218"/>
      <c r="C50" s="218"/>
      <c r="D50" s="16"/>
      <c r="E50" s="226"/>
      <c r="F50" s="9"/>
      <c r="G50" s="227"/>
    </row>
    <row r="51" spans="1:7" ht="15">
      <c r="A51" s="191"/>
      <c r="B51" s="218"/>
      <c r="C51" s="218"/>
      <c r="D51" s="14" t="s">
        <v>17</v>
      </c>
      <c r="E51" s="226"/>
      <c r="F51" s="34">
        <v>0</v>
      </c>
      <c r="G51" s="227"/>
    </row>
    <row r="52" spans="1:7" ht="15">
      <c r="A52" s="191"/>
      <c r="B52" s="218"/>
      <c r="C52" s="218"/>
      <c r="D52" s="17"/>
      <c r="E52" s="226"/>
      <c r="F52" s="36"/>
      <c r="G52" s="227"/>
    </row>
    <row r="53" spans="1:7" ht="15">
      <c r="A53" s="191">
        <v>6</v>
      </c>
      <c r="B53" s="218" t="s">
        <v>104</v>
      </c>
      <c r="C53" s="218"/>
      <c r="D53" s="19" t="s">
        <v>105</v>
      </c>
      <c r="E53" s="226">
        <v>0.05</v>
      </c>
      <c r="F53" s="37">
        <v>100</v>
      </c>
      <c r="G53" s="227"/>
    </row>
    <row r="54" spans="1:7" ht="15">
      <c r="A54" s="191"/>
      <c r="B54" s="218"/>
      <c r="C54" s="218"/>
      <c r="D54" s="7"/>
      <c r="E54" s="226"/>
      <c r="F54" s="9"/>
      <c r="G54" s="227"/>
    </row>
    <row r="55" spans="1:7" ht="15">
      <c r="A55" s="191"/>
      <c r="B55" s="218"/>
      <c r="C55" s="218"/>
      <c r="D55" s="5" t="s">
        <v>20</v>
      </c>
      <c r="E55" s="226"/>
      <c r="F55" s="9">
        <v>75</v>
      </c>
      <c r="G55" s="227"/>
    </row>
    <row r="56" spans="1:7" ht="15">
      <c r="A56" s="191"/>
      <c r="B56" s="218"/>
      <c r="C56" s="218"/>
      <c r="D56" s="8"/>
      <c r="E56" s="226"/>
      <c r="F56" s="9"/>
      <c r="G56" s="227"/>
    </row>
    <row r="57" spans="1:7" ht="15">
      <c r="A57" s="191"/>
      <c r="B57" s="218"/>
      <c r="C57" s="218"/>
      <c r="D57" s="5" t="s">
        <v>66</v>
      </c>
      <c r="E57" s="226"/>
      <c r="F57" s="9">
        <v>50</v>
      </c>
      <c r="G57" s="227"/>
    </row>
    <row r="58" spans="1:7" ht="15">
      <c r="A58" s="191"/>
      <c r="B58" s="218"/>
      <c r="C58" s="218"/>
      <c r="D58" s="8"/>
      <c r="E58" s="226"/>
      <c r="F58" s="9"/>
      <c r="G58" s="227"/>
    </row>
    <row r="59" spans="1:7" ht="15">
      <c r="A59" s="191"/>
      <c r="B59" s="218"/>
      <c r="C59" s="218"/>
      <c r="D59" s="5" t="s">
        <v>67</v>
      </c>
      <c r="E59" s="226"/>
      <c r="F59" s="9">
        <v>25</v>
      </c>
      <c r="G59" s="227"/>
    </row>
    <row r="60" spans="1:7" ht="15">
      <c r="A60" s="191"/>
      <c r="B60" s="218"/>
      <c r="C60" s="218"/>
      <c r="D60" s="21"/>
      <c r="E60" s="226"/>
      <c r="F60" s="9"/>
      <c r="G60" s="227"/>
    </row>
    <row r="61" spans="1:7" ht="15">
      <c r="A61" s="191"/>
      <c r="B61" s="218"/>
      <c r="C61" s="218"/>
      <c r="D61" s="5" t="s">
        <v>68</v>
      </c>
      <c r="E61" s="226"/>
      <c r="F61" s="34">
        <v>0</v>
      </c>
      <c r="G61" s="227"/>
    </row>
    <row r="62" spans="1:7" ht="15">
      <c r="A62" s="191"/>
      <c r="B62" s="218"/>
      <c r="C62" s="218"/>
      <c r="D62" s="22"/>
      <c r="E62" s="226"/>
      <c r="F62" s="35"/>
      <c r="G62" s="227"/>
    </row>
    <row r="63" spans="1:7" ht="15">
      <c r="A63" s="191">
        <v>7</v>
      </c>
      <c r="B63" s="218" t="s">
        <v>106</v>
      </c>
      <c r="C63" s="218"/>
      <c r="D63" s="5" t="s">
        <v>107</v>
      </c>
      <c r="E63" s="226">
        <v>0.1</v>
      </c>
      <c r="F63" s="9">
        <v>100</v>
      </c>
      <c r="G63" s="227"/>
    </row>
    <row r="64" spans="1:7" ht="15">
      <c r="A64" s="191"/>
      <c r="B64" s="218"/>
      <c r="C64" s="218"/>
      <c r="D64" s="7"/>
      <c r="E64" s="226"/>
      <c r="F64" s="9"/>
      <c r="G64" s="227"/>
    </row>
    <row r="65" spans="1:7" ht="15">
      <c r="A65" s="191"/>
      <c r="B65" s="218"/>
      <c r="C65" s="218"/>
      <c r="D65" s="5" t="s">
        <v>108</v>
      </c>
      <c r="E65" s="226"/>
      <c r="F65" s="9">
        <v>75</v>
      </c>
      <c r="G65" s="227"/>
    </row>
    <row r="66" spans="1:7" ht="15">
      <c r="A66" s="191"/>
      <c r="B66" s="218"/>
      <c r="C66" s="218"/>
      <c r="D66" s="8"/>
      <c r="E66" s="226"/>
      <c r="F66" s="9"/>
      <c r="G66" s="227"/>
    </row>
    <row r="67" spans="1:7" ht="15">
      <c r="A67" s="191"/>
      <c r="B67" s="218"/>
      <c r="C67" s="218"/>
      <c r="D67" s="5" t="s">
        <v>109</v>
      </c>
      <c r="E67" s="226"/>
      <c r="F67" s="9">
        <v>50</v>
      </c>
      <c r="G67" s="227"/>
    </row>
    <row r="68" spans="1:7" ht="15">
      <c r="A68" s="191"/>
      <c r="B68" s="218"/>
      <c r="C68" s="218"/>
      <c r="D68" s="8"/>
      <c r="E68" s="226"/>
      <c r="F68" s="9"/>
      <c r="G68" s="227"/>
    </row>
    <row r="69" spans="1:7" ht="15">
      <c r="A69" s="191"/>
      <c r="B69" s="218"/>
      <c r="C69" s="218"/>
      <c r="D69" s="5" t="s">
        <v>110</v>
      </c>
      <c r="E69" s="226"/>
      <c r="F69" s="9">
        <v>25</v>
      </c>
      <c r="G69" s="227"/>
    </row>
    <row r="70" spans="1:7" ht="15">
      <c r="A70" s="191"/>
      <c r="B70" s="218"/>
      <c r="C70" s="218"/>
      <c r="D70" s="21"/>
      <c r="E70" s="226"/>
      <c r="F70" s="9"/>
      <c r="G70" s="227"/>
    </row>
    <row r="71" spans="1:7" ht="15">
      <c r="A71" s="191"/>
      <c r="B71" s="218"/>
      <c r="C71" s="218"/>
      <c r="D71" s="5" t="s">
        <v>111</v>
      </c>
      <c r="E71" s="226"/>
      <c r="F71" s="34">
        <v>0</v>
      </c>
      <c r="G71" s="227"/>
    </row>
    <row r="72" spans="1:7" ht="15">
      <c r="A72" s="191"/>
      <c r="B72" s="218"/>
      <c r="C72" s="218"/>
      <c r="D72" s="22"/>
      <c r="E72" s="226"/>
      <c r="F72" s="35"/>
      <c r="G72" s="227"/>
    </row>
    <row r="73" spans="1:7" ht="15">
      <c r="A73" s="191">
        <v>8</v>
      </c>
      <c r="B73" s="218" t="s">
        <v>112</v>
      </c>
      <c r="C73" s="218"/>
      <c r="D73" s="5" t="s">
        <v>74</v>
      </c>
      <c r="E73" s="226">
        <v>0.1</v>
      </c>
      <c r="F73" s="9">
        <v>100</v>
      </c>
      <c r="G73" s="227"/>
    </row>
    <row r="74" spans="1:7" ht="15">
      <c r="A74" s="191"/>
      <c r="B74" s="218"/>
      <c r="C74" s="218"/>
      <c r="D74" s="7"/>
      <c r="E74" s="226"/>
      <c r="F74" s="9"/>
      <c r="G74" s="227"/>
    </row>
    <row r="75" spans="1:7" ht="15">
      <c r="A75" s="191"/>
      <c r="B75" s="218"/>
      <c r="C75" s="218"/>
      <c r="D75" s="5" t="s">
        <v>75</v>
      </c>
      <c r="E75" s="226"/>
      <c r="F75" s="9">
        <v>75</v>
      </c>
      <c r="G75" s="227"/>
    </row>
    <row r="76" spans="1:7" ht="15">
      <c r="A76" s="191"/>
      <c r="B76" s="218"/>
      <c r="C76" s="218"/>
      <c r="D76" s="8"/>
      <c r="E76" s="226"/>
      <c r="F76" s="9"/>
      <c r="G76" s="227"/>
    </row>
    <row r="77" spans="1:7" ht="15">
      <c r="A77" s="191"/>
      <c r="B77" s="218"/>
      <c r="C77" s="218"/>
      <c r="D77" s="5" t="s">
        <v>76</v>
      </c>
      <c r="E77" s="226"/>
      <c r="F77" s="9">
        <v>50</v>
      </c>
      <c r="G77" s="227"/>
    </row>
    <row r="78" spans="1:7" ht="15">
      <c r="A78" s="191"/>
      <c r="B78" s="218"/>
      <c r="C78" s="218"/>
      <c r="D78" s="8"/>
      <c r="E78" s="226"/>
      <c r="F78" s="9"/>
      <c r="G78" s="227"/>
    </row>
    <row r="79" spans="1:7" ht="15">
      <c r="A79" s="191"/>
      <c r="B79" s="218"/>
      <c r="C79" s="218"/>
      <c r="D79" s="5" t="s">
        <v>113</v>
      </c>
      <c r="E79" s="226"/>
      <c r="F79" s="9">
        <v>25</v>
      </c>
      <c r="G79" s="227"/>
    </row>
    <row r="80" spans="1:7" ht="15">
      <c r="A80" s="191"/>
      <c r="B80" s="218"/>
      <c r="C80" s="218"/>
      <c r="D80" s="21"/>
      <c r="E80" s="226"/>
      <c r="F80" s="9"/>
      <c r="G80" s="227"/>
    </row>
    <row r="81" spans="1:7" ht="15">
      <c r="A81" s="191"/>
      <c r="B81" s="218"/>
      <c r="C81" s="218"/>
      <c r="D81" s="5" t="s">
        <v>114</v>
      </c>
      <c r="E81" s="226"/>
      <c r="F81" s="34">
        <v>0</v>
      </c>
      <c r="G81" s="227"/>
    </row>
    <row r="82" spans="1:7" ht="15">
      <c r="A82" s="191"/>
      <c r="B82" s="218"/>
      <c r="C82" s="218"/>
      <c r="D82" s="12"/>
      <c r="E82" s="226"/>
      <c r="F82" s="35"/>
      <c r="G82" s="227"/>
    </row>
    <row r="83" spans="1:7" ht="15">
      <c r="A83" s="191">
        <v>9</v>
      </c>
      <c r="B83" s="218" t="s">
        <v>7</v>
      </c>
      <c r="C83" s="218"/>
      <c r="D83" s="5" t="s">
        <v>115</v>
      </c>
      <c r="E83" s="226">
        <v>0.1</v>
      </c>
      <c r="F83" s="9">
        <v>100</v>
      </c>
      <c r="G83" s="227"/>
    </row>
    <row r="84" spans="1:7" ht="15">
      <c r="A84" s="191"/>
      <c r="B84" s="218"/>
      <c r="C84" s="218"/>
      <c r="D84" s="7"/>
      <c r="E84" s="226"/>
      <c r="F84" s="9"/>
      <c r="G84" s="227"/>
    </row>
    <row r="85" spans="1:7" ht="15">
      <c r="A85" s="191"/>
      <c r="B85" s="218"/>
      <c r="C85" s="218"/>
      <c r="D85" s="5" t="s">
        <v>116</v>
      </c>
      <c r="E85" s="226"/>
      <c r="F85" s="9">
        <v>75</v>
      </c>
      <c r="G85" s="227"/>
    </row>
    <row r="86" spans="1:7" ht="15">
      <c r="A86" s="191"/>
      <c r="B86" s="218"/>
      <c r="C86" s="218"/>
      <c r="D86" s="8"/>
      <c r="E86" s="226"/>
      <c r="F86" s="9"/>
      <c r="G86" s="227"/>
    </row>
    <row r="87" spans="1:7" ht="15">
      <c r="A87" s="191"/>
      <c r="B87" s="218"/>
      <c r="C87" s="218"/>
      <c r="D87" s="5" t="s">
        <v>117</v>
      </c>
      <c r="E87" s="226"/>
      <c r="F87" s="9">
        <v>50</v>
      </c>
      <c r="G87" s="227"/>
    </row>
    <row r="88" spans="1:7" ht="15">
      <c r="A88" s="191"/>
      <c r="B88" s="218"/>
      <c r="C88" s="218"/>
      <c r="D88" s="8"/>
      <c r="E88" s="226"/>
      <c r="F88" s="9"/>
      <c r="G88" s="227"/>
    </row>
    <row r="89" spans="1:7" ht="15">
      <c r="A89" s="191"/>
      <c r="B89" s="218"/>
      <c r="C89" s="218"/>
      <c r="D89" s="5" t="s">
        <v>11</v>
      </c>
      <c r="E89" s="226"/>
      <c r="F89" s="9">
        <v>25</v>
      </c>
      <c r="G89" s="227"/>
    </row>
    <row r="90" spans="1:7" ht="15">
      <c r="A90" s="191"/>
      <c r="B90" s="218"/>
      <c r="C90" s="218"/>
      <c r="D90" s="21"/>
      <c r="E90" s="226"/>
      <c r="F90" s="9"/>
      <c r="G90" s="227"/>
    </row>
    <row r="91" spans="1:7" ht="15">
      <c r="A91" s="191"/>
      <c r="B91" s="218"/>
      <c r="C91" s="218"/>
      <c r="D91" s="5" t="s">
        <v>12</v>
      </c>
      <c r="E91" s="226"/>
      <c r="F91" s="34">
        <v>0</v>
      </c>
      <c r="G91" s="227"/>
    </row>
    <row r="92" spans="1:7" ht="15">
      <c r="A92" s="191"/>
      <c r="B92" s="218"/>
      <c r="C92" s="218"/>
      <c r="D92" s="12"/>
      <c r="E92" s="226"/>
      <c r="F92" s="35"/>
      <c r="G92" s="227"/>
    </row>
    <row r="93" spans="1:7" ht="30">
      <c r="A93" s="191">
        <v>10</v>
      </c>
      <c r="B93" s="218" t="s">
        <v>118</v>
      </c>
      <c r="C93" s="218"/>
      <c r="D93" s="19" t="s">
        <v>119</v>
      </c>
      <c r="E93" s="226">
        <v>0.05</v>
      </c>
      <c r="F93" s="37">
        <v>100</v>
      </c>
      <c r="G93" s="227"/>
    </row>
    <row r="94" spans="1:7" ht="15">
      <c r="A94" s="191"/>
      <c r="B94" s="218"/>
      <c r="C94" s="218"/>
      <c r="D94" s="7"/>
      <c r="E94" s="226"/>
      <c r="F94" s="9"/>
      <c r="G94" s="227"/>
    </row>
    <row r="95" spans="1:7" ht="15">
      <c r="A95" s="191"/>
      <c r="B95" s="218"/>
      <c r="C95" s="218"/>
      <c r="D95" s="5" t="s">
        <v>120</v>
      </c>
      <c r="E95" s="226"/>
      <c r="F95" s="9">
        <v>75</v>
      </c>
      <c r="G95" s="227"/>
    </row>
    <row r="96" spans="1:7" ht="15">
      <c r="A96" s="191"/>
      <c r="B96" s="218"/>
      <c r="C96" s="218"/>
      <c r="D96" s="8"/>
      <c r="E96" s="226"/>
      <c r="F96" s="9"/>
      <c r="G96" s="227"/>
    </row>
    <row r="97" spans="1:7" ht="15">
      <c r="A97" s="191"/>
      <c r="B97" s="218"/>
      <c r="C97" s="218"/>
      <c r="D97" s="5" t="s">
        <v>121</v>
      </c>
      <c r="E97" s="226"/>
      <c r="F97" s="9">
        <v>50</v>
      </c>
      <c r="G97" s="227"/>
    </row>
    <row r="98" spans="1:7" ht="15">
      <c r="A98" s="191"/>
      <c r="B98" s="218"/>
      <c r="C98" s="218"/>
      <c r="D98" s="8"/>
      <c r="E98" s="226"/>
      <c r="F98" s="9"/>
      <c r="G98" s="227"/>
    </row>
    <row r="99" spans="1:7" ht="15">
      <c r="A99" s="191"/>
      <c r="B99" s="218"/>
      <c r="C99" s="218"/>
      <c r="D99" s="5" t="s">
        <v>122</v>
      </c>
      <c r="E99" s="226"/>
      <c r="F99" s="9">
        <v>25</v>
      </c>
      <c r="G99" s="227"/>
    </row>
    <row r="100" spans="1:7" ht="15">
      <c r="A100" s="191"/>
      <c r="B100" s="218"/>
      <c r="C100" s="218"/>
      <c r="D100" s="21"/>
      <c r="E100" s="226"/>
      <c r="F100" s="9"/>
      <c r="G100" s="227"/>
    </row>
    <row r="101" spans="1:7" ht="15">
      <c r="A101" s="191"/>
      <c r="B101" s="218"/>
      <c r="C101" s="218"/>
      <c r="D101" s="5" t="s">
        <v>123</v>
      </c>
      <c r="E101" s="226"/>
      <c r="F101" s="34">
        <v>0</v>
      </c>
      <c r="G101" s="227"/>
    </row>
    <row r="102" spans="1:7" ht="15">
      <c r="A102" s="191"/>
      <c r="B102" s="218"/>
      <c r="C102" s="218"/>
      <c r="D102" s="12"/>
      <c r="E102" s="226"/>
      <c r="F102" s="35"/>
      <c r="G102" s="227"/>
    </row>
    <row r="103" spans="1:7" ht="45">
      <c r="A103" s="191">
        <v>11</v>
      </c>
      <c r="B103" s="218" t="s">
        <v>124</v>
      </c>
      <c r="C103" s="218"/>
      <c r="D103" s="19" t="s">
        <v>125</v>
      </c>
      <c r="E103" s="226">
        <v>0.1</v>
      </c>
      <c r="F103" s="37">
        <v>100</v>
      </c>
      <c r="G103" s="227"/>
    </row>
    <row r="104" spans="1:7" ht="15">
      <c r="A104" s="191"/>
      <c r="B104" s="218"/>
      <c r="C104" s="218"/>
      <c r="D104" s="7"/>
      <c r="E104" s="226"/>
      <c r="F104" s="9"/>
      <c r="G104" s="227"/>
    </row>
    <row r="105" spans="1:7" ht="60">
      <c r="A105" s="191"/>
      <c r="B105" s="218"/>
      <c r="C105" s="218"/>
      <c r="D105" s="5" t="s">
        <v>126</v>
      </c>
      <c r="E105" s="226"/>
      <c r="F105" s="9">
        <v>75</v>
      </c>
      <c r="G105" s="227"/>
    </row>
    <row r="106" spans="1:7" ht="15">
      <c r="A106" s="191"/>
      <c r="B106" s="218"/>
      <c r="C106" s="218"/>
      <c r="D106" s="8"/>
      <c r="E106" s="226"/>
      <c r="F106" s="9"/>
      <c r="G106" s="227"/>
    </row>
    <row r="107" spans="1:7" ht="30">
      <c r="A107" s="191"/>
      <c r="B107" s="218"/>
      <c r="C107" s="218"/>
      <c r="D107" s="5" t="s">
        <v>77</v>
      </c>
      <c r="E107" s="226"/>
      <c r="F107" s="9">
        <v>50</v>
      </c>
      <c r="G107" s="227"/>
    </row>
    <row r="108" spans="1:7" ht="15">
      <c r="A108" s="191"/>
      <c r="B108" s="218"/>
      <c r="C108" s="218"/>
      <c r="D108" s="8"/>
      <c r="E108" s="226"/>
      <c r="F108" s="9"/>
      <c r="G108" s="227"/>
    </row>
    <row r="109" spans="1:7" ht="30">
      <c r="A109" s="191"/>
      <c r="B109" s="218"/>
      <c r="C109" s="218"/>
      <c r="D109" s="5" t="s">
        <v>127</v>
      </c>
      <c r="E109" s="226"/>
      <c r="F109" s="9">
        <v>25</v>
      </c>
      <c r="G109" s="227"/>
    </row>
    <row r="110" spans="1:7" ht="15">
      <c r="A110" s="191"/>
      <c r="B110" s="218"/>
      <c r="C110" s="218"/>
      <c r="D110" s="21"/>
      <c r="E110" s="226"/>
      <c r="F110" s="9"/>
      <c r="G110" s="227"/>
    </row>
    <row r="111" spans="1:7" ht="15">
      <c r="A111" s="191"/>
      <c r="B111" s="218"/>
      <c r="C111" s="218"/>
      <c r="D111" s="5" t="s">
        <v>35</v>
      </c>
      <c r="E111" s="226"/>
      <c r="F111" s="34">
        <v>0</v>
      </c>
      <c r="G111" s="227"/>
    </row>
    <row r="112" spans="1:7" ht="15">
      <c r="A112" s="191"/>
      <c r="B112" s="218"/>
      <c r="C112" s="218"/>
      <c r="D112" s="12"/>
      <c r="E112" s="226"/>
      <c r="F112" s="35"/>
      <c r="G112" s="227"/>
    </row>
    <row r="113" spans="1:7" ht="30">
      <c r="A113" s="191">
        <v>12</v>
      </c>
      <c r="B113" s="218" t="s">
        <v>36</v>
      </c>
      <c r="C113" s="218"/>
      <c r="D113" s="5" t="s">
        <v>128</v>
      </c>
      <c r="E113" s="226">
        <v>0.1</v>
      </c>
      <c r="F113" s="9">
        <v>100</v>
      </c>
      <c r="G113" s="227"/>
    </row>
    <row r="114" spans="1:7" ht="15">
      <c r="A114" s="191"/>
      <c r="B114" s="218"/>
      <c r="C114" s="218"/>
      <c r="D114" s="8"/>
      <c r="E114" s="226"/>
      <c r="F114" s="9"/>
      <c r="G114" s="227"/>
    </row>
    <row r="115" spans="1:7" ht="15">
      <c r="A115" s="191"/>
      <c r="B115" s="218"/>
      <c r="C115" s="218"/>
      <c r="D115" s="5" t="s">
        <v>39</v>
      </c>
      <c r="E115" s="226"/>
      <c r="F115" s="9">
        <v>75</v>
      </c>
      <c r="G115" s="227"/>
    </row>
    <row r="116" spans="1:7" ht="15">
      <c r="A116" s="191"/>
      <c r="B116" s="218"/>
      <c r="C116" s="218"/>
      <c r="D116" s="8"/>
      <c r="E116" s="226"/>
      <c r="F116" s="9"/>
      <c r="G116" s="227"/>
    </row>
    <row r="117" spans="1:7" ht="15">
      <c r="A117" s="191"/>
      <c r="B117" s="218"/>
      <c r="C117" s="218"/>
      <c r="D117" s="5" t="s">
        <v>40</v>
      </c>
      <c r="E117" s="226"/>
      <c r="F117" s="9">
        <v>50</v>
      </c>
      <c r="G117" s="227"/>
    </row>
    <row r="118" spans="1:7" ht="15">
      <c r="A118" s="191"/>
      <c r="B118" s="218"/>
      <c r="C118" s="218"/>
      <c r="D118" s="8"/>
      <c r="E118" s="226"/>
      <c r="F118" s="9"/>
      <c r="G118" s="227"/>
    </row>
    <row r="119" spans="1:7" ht="15">
      <c r="A119" s="191"/>
      <c r="B119" s="218"/>
      <c r="C119" s="218"/>
      <c r="D119" s="5" t="s">
        <v>40</v>
      </c>
      <c r="E119" s="226"/>
      <c r="F119" s="9">
        <v>25</v>
      </c>
      <c r="G119" s="227"/>
    </row>
    <row r="120" spans="1:7" ht="15">
      <c r="A120" s="191"/>
      <c r="B120" s="218"/>
      <c r="C120" s="218"/>
      <c r="D120" s="21"/>
      <c r="E120" s="226"/>
      <c r="F120" s="9"/>
      <c r="G120" s="227"/>
    </row>
    <row r="121" spans="1:7" ht="15">
      <c r="A121" s="191"/>
      <c r="B121" s="218"/>
      <c r="C121" s="218"/>
      <c r="D121" s="5" t="s">
        <v>41</v>
      </c>
      <c r="E121" s="226"/>
      <c r="F121" s="34">
        <v>0</v>
      </c>
      <c r="G121" s="227"/>
    </row>
    <row r="122" spans="1:7" ht="15">
      <c r="A122" s="191"/>
      <c r="B122" s="218"/>
      <c r="C122" s="218"/>
      <c r="D122" s="12"/>
      <c r="E122" s="226"/>
      <c r="F122" s="35"/>
      <c r="G122" s="227"/>
    </row>
    <row r="123" spans="1:7" ht="15">
      <c r="A123" s="191">
        <v>13</v>
      </c>
      <c r="B123" s="218" t="s">
        <v>129</v>
      </c>
      <c r="C123" s="218"/>
      <c r="D123" s="5" t="s">
        <v>78</v>
      </c>
      <c r="E123" s="226">
        <v>0.05</v>
      </c>
      <c r="F123" s="9">
        <v>100</v>
      </c>
      <c r="G123" s="227"/>
    </row>
    <row r="124" spans="1:7" ht="15">
      <c r="A124" s="191"/>
      <c r="B124" s="218"/>
      <c r="C124" s="218"/>
      <c r="D124" s="7"/>
      <c r="E124" s="226"/>
      <c r="F124" s="9"/>
      <c r="G124" s="227"/>
    </row>
    <row r="125" spans="1:7" ht="15">
      <c r="A125" s="191"/>
      <c r="B125" s="218"/>
      <c r="C125" s="218"/>
      <c r="D125" s="5" t="s">
        <v>79</v>
      </c>
      <c r="E125" s="226"/>
      <c r="F125" s="9">
        <v>75</v>
      </c>
      <c r="G125" s="227"/>
    </row>
    <row r="126" spans="1:7" ht="15">
      <c r="A126" s="191"/>
      <c r="B126" s="218"/>
      <c r="C126" s="218"/>
      <c r="D126" s="8"/>
      <c r="E126" s="226"/>
      <c r="F126" s="9"/>
      <c r="G126" s="227"/>
    </row>
    <row r="127" spans="1:7" ht="15">
      <c r="A127" s="191"/>
      <c r="B127" s="218"/>
      <c r="C127" s="218"/>
      <c r="D127" s="5" t="s">
        <v>80</v>
      </c>
      <c r="E127" s="226"/>
      <c r="F127" s="9">
        <v>50</v>
      </c>
      <c r="G127" s="227"/>
    </row>
    <row r="128" spans="1:7" ht="15">
      <c r="A128" s="191"/>
      <c r="B128" s="218"/>
      <c r="C128" s="218"/>
      <c r="D128" s="8"/>
      <c r="E128" s="226"/>
      <c r="F128" s="9"/>
      <c r="G128" s="227"/>
    </row>
    <row r="129" spans="1:7" ht="15">
      <c r="A129" s="191"/>
      <c r="B129" s="218"/>
      <c r="C129" s="218"/>
      <c r="D129" s="5" t="s">
        <v>81</v>
      </c>
      <c r="E129" s="226"/>
      <c r="F129" s="9">
        <v>25</v>
      </c>
      <c r="G129" s="227"/>
    </row>
    <row r="130" spans="1:7" ht="15">
      <c r="A130" s="191"/>
      <c r="B130" s="218"/>
      <c r="C130" s="218"/>
      <c r="D130" s="21"/>
      <c r="E130" s="226"/>
      <c r="F130" s="9"/>
      <c r="G130" s="227"/>
    </row>
    <row r="131" spans="1:7" ht="15">
      <c r="A131" s="191"/>
      <c r="B131" s="218"/>
      <c r="C131" s="218"/>
      <c r="D131" s="5" t="s">
        <v>130</v>
      </c>
      <c r="E131" s="226"/>
      <c r="F131" s="34">
        <v>0</v>
      </c>
      <c r="G131" s="227"/>
    </row>
    <row r="132" spans="1:7" ht="15">
      <c r="A132" s="191"/>
      <c r="B132" s="218"/>
      <c r="C132" s="218"/>
      <c r="D132" s="12"/>
      <c r="E132" s="226"/>
      <c r="F132" s="35"/>
      <c r="G132" s="227"/>
    </row>
    <row r="133" spans="1:7" ht="15">
      <c r="A133" s="25"/>
      <c r="B133" s="191" t="s">
        <v>47</v>
      </c>
      <c r="C133" s="191"/>
      <c r="D133" s="38"/>
      <c r="E133" s="39">
        <f>SUM(E3:E122)</f>
        <v>1</v>
      </c>
      <c r="F133" s="40"/>
      <c r="G133" s="40"/>
    </row>
    <row r="136" spans="1:7" ht="15.75">
      <c r="B136" s="2" t="s">
        <v>4</v>
      </c>
      <c r="C136" s="2" t="s">
        <v>49</v>
      </c>
      <c r="D136" s="31" t="s">
        <v>50</v>
      </c>
      <c r="E136" s="31" t="s">
        <v>48</v>
      </c>
      <c r="F136" s="2" t="s">
        <v>51</v>
      </c>
    </row>
    <row r="137" spans="1:7" ht="15">
      <c r="B137" s="33">
        <v>100</v>
      </c>
      <c r="C137" s="33" t="s">
        <v>131</v>
      </c>
      <c r="D137" s="32" t="s">
        <v>53</v>
      </c>
      <c r="E137" s="32" t="s">
        <v>52</v>
      </c>
      <c r="F137" s="33"/>
    </row>
    <row r="138" spans="1:7" ht="15">
      <c r="B138" s="33">
        <v>94</v>
      </c>
      <c r="C138" s="33" t="s">
        <v>132</v>
      </c>
      <c r="D138" s="32" t="s">
        <v>54</v>
      </c>
      <c r="E138" s="32" t="s">
        <v>52</v>
      </c>
      <c r="F138" s="33"/>
    </row>
    <row r="139" spans="1:7" ht="15">
      <c r="B139" s="33">
        <v>89</v>
      </c>
      <c r="C139" s="33" t="s">
        <v>133</v>
      </c>
      <c r="D139" s="32" t="s">
        <v>55</v>
      </c>
      <c r="E139" s="32" t="s">
        <v>52</v>
      </c>
      <c r="F139" s="33"/>
    </row>
    <row r="140" spans="1:7" ht="15">
      <c r="B140" s="33">
        <v>84</v>
      </c>
      <c r="C140" s="33" t="s">
        <v>134</v>
      </c>
      <c r="D140" s="32" t="s">
        <v>56</v>
      </c>
      <c r="E140" s="32" t="s">
        <v>52</v>
      </c>
      <c r="F140" s="33"/>
    </row>
    <row r="141" spans="1:7" ht="15">
      <c r="B141" s="33">
        <v>79</v>
      </c>
      <c r="C141" s="33" t="s">
        <v>135</v>
      </c>
      <c r="D141" s="32" t="s">
        <v>58</v>
      </c>
      <c r="E141" s="32" t="s">
        <v>57</v>
      </c>
      <c r="F141" s="33"/>
    </row>
    <row r="142" spans="1:7" ht="15">
      <c r="B142" s="33">
        <v>69</v>
      </c>
      <c r="C142" s="33" t="s">
        <v>136</v>
      </c>
      <c r="D142" s="32" t="s">
        <v>59</v>
      </c>
      <c r="E142" s="32" t="s">
        <v>57</v>
      </c>
      <c r="F142" s="33"/>
    </row>
    <row r="143" spans="1:7" ht="15">
      <c r="B143" s="33">
        <v>59</v>
      </c>
      <c r="C143" s="33" t="s">
        <v>137</v>
      </c>
      <c r="D143" s="32" t="s">
        <v>60</v>
      </c>
      <c r="E143" s="32" t="s">
        <v>57</v>
      </c>
      <c r="F143" s="33"/>
    </row>
    <row r="144" spans="1:7" ht="15">
      <c r="B144" s="33">
        <v>49</v>
      </c>
      <c r="C144" s="33" t="s">
        <v>138</v>
      </c>
      <c r="D144" s="32" t="s">
        <v>62</v>
      </c>
      <c r="E144" s="32" t="s">
        <v>61</v>
      </c>
      <c r="F144" s="33"/>
    </row>
    <row r="145" spans="2:6" ht="15">
      <c r="B145" s="33">
        <v>39</v>
      </c>
      <c r="C145" s="33" t="s">
        <v>139</v>
      </c>
      <c r="D145" s="32" t="s">
        <v>63</v>
      </c>
      <c r="E145" s="32" t="s">
        <v>61</v>
      </c>
      <c r="F145" s="33"/>
    </row>
    <row r="146" spans="2:6" ht="15">
      <c r="B146" s="33">
        <v>35</v>
      </c>
      <c r="C146" s="33" t="s">
        <v>140</v>
      </c>
      <c r="D146" s="32" t="s">
        <v>64</v>
      </c>
      <c r="E146" s="32" t="s">
        <v>61</v>
      </c>
      <c r="F146" s="33"/>
    </row>
  </sheetData>
  <mergeCells count="54">
    <mergeCell ref="A123:A132"/>
    <mergeCell ref="B123:C132"/>
    <mergeCell ref="E123:E132"/>
    <mergeCell ref="G123:G132"/>
    <mergeCell ref="B133:C133"/>
    <mergeCell ref="A103:A112"/>
    <mergeCell ref="B103:C112"/>
    <mergeCell ref="E103:E112"/>
    <mergeCell ref="G103:G112"/>
    <mergeCell ref="A113:A122"/>
    <mergeCell ref="B113:C122"/>
    <mergeCell ref="E113:E122"/>
    <mergeCell ref="G113:G122"/>
    <mergeCell ref="A83:A92"/>
    <mergeCell ref="B83:C92"/>
    <mergeCell ref="E83:E92"/>
    <mergeCell ref="G83:G92"/>
    <mergeCell ref="A93:A102"/>
    <mergeCell ref="B93:C102"/>
    <mergeCell ref="E93:E102"/>
    <mergeCell ref="G93:G102"/>
    <mergeCell ref="A63:A72"/>
    <mergeCell ref="B63:C72"/>
    <mergeCell ref="E63:E72"/>
    <mergeCell ref="G63:G72"/>
    <mergeCell ref="A73:A82"/>
    <mergeCell ref="B73:C82"/>
    <mergeCell ref="E73:E82"/>
    <mergeCell ref="G73:G82"/>
    <mergeCell ref="A43:A52"/>
    <mergeCell ref="B43:C52"/>
    <mergeCell ref="E43:E52"/>
    <mergeCell ref="G43:G52"/>
    <mergeCell ref="A53:A62"/>
    <mergeCell ref="B53:C62"/>
    <mergeCell ref="E53:E62"/>
    <mergeCell ref="G53:G62"/>
    <mergeCell ref="A23:A32"/>
    <mergeCell ref="B23:C32"/>
    <mergeCell ref="E23:E32"/>
    <mergeCell ref="G23:G32"/>
    <mergeCell ref="A33:A42"/>
    <mergeCell ref="B33:C42"/>
    <mergeCell ref="E33:E42"/>
    <mergeCell ref="G33:G42"/>
    <mergeCell ref="A13:A22"/>
    <mergeCell ref="B13:C22"/>
    <mergeCell ref="E13:E22"/>
    <mergeCell ref="G13:G22"/>
    <mergeCell ref="B2:C2"/>
    <mergeCell ref="A3:A12"/>
    <mergeCell ref="B3:C12"/>
    <mergeCell ref="E3:E12"/>
    <mergeCell ref="G3:G12"/>
  </mergeCells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M23"/>
  <sheetViews>
    <sheetView workbookViewId="0"/>
  </sheetViews>
  <sheetFormatPr defaultRowHeight="14.25"/>
  <cols>
    <col min="1" max="1" width="8.125" customWidth="1"/>
    <col min="2" max="2" width="18.375" customWidth="1"/>
    <col min="3" max="1024" width="8.125" customWidth="1"/>
    <col min="1025" max="1025" width="8.625" customWidth="1"/>
  </cols>
  <sheetData>
    <row r="2" spans="1:13">
      <c r="B2" t="s">
        <v>141</v>
      </c>
      <c r="C2" s="42">
        <v>0.15</v>
      </c>
      <c r="D2" s="42">
        <v>0.15</v>
      </c>
      <c r="E2" s="42">
        <v>0.1</v>
      </c>
      <c r="F2" s="42">
        <v>0.1</v>
      </c>
      <c r="G2" s="42">
        <v>0.1</v>
      </c>
      <c r="H2" s="42">
        <v>0.15</v>
      </c>
      <c r="I2" s="42">
        <v>0.2</v>
      </c>
      <c r="J2" s="42">
        <v>0.05</v>
      </c>
    </row>
    <row r="3" spans="1:13" ht="15">
      <c r="A3" s="43" t="s">
        <v>142</v>
      </c>
      <c r="B3" s="43" t="s">
        <v>143</v>
      </c>
      <c r="C3" s="43" t="s">
        <v>7</v>
      </c>
      <c r="D3" s="43" t="s">
        <v>13</v>
      </c>
      <c r="E3" s="43" t="s">
        <v>144</v>
      </c>
      <c r="F3" s="43" t="s">
        <v>145</v>
      </c>
      <c r="G3" s="43" t="s">
        <v>146</v>
      </c>
      <c r="H3" s="43" t="s">
        <v>147</v>
      </c>
      <c r="I3" s="43" t="s">
        <v>148</v>
      </c>
      <c r="J3" s="43" t="s">
        <v>149</v>
      </c>
      <c r="K3" s="43" t="s">
        <v>47</v>
      </c>
      <c r="L3" s="43" t="s">
        <v>58</v>
      </c>
      <c r="M3" s="44" t="s">
        <v>49</v>
      </c>
    </row>
    <row r="4" spans="1:13">
      <c r="A4" s="45">
        <v>1</v>
      </c>
      <c r="B4" s="46" t="s">
        <v>150</v>
      </c>
      <c r="C4" s="46">
        <v>75</v>
      </c>
      <c r="D4" s="46">
        <v>75</v>
      </c>
      <c r="E4" s="46">
        <v>75</v>
      </c>
      <c r="F4" s="46">
        <v>75</v>
      </c>
      <c r="G4" s="46">
        <v>75</v>
      </c>
      <c r="H4" s="46">
        <v>75</v>
      </c>
      <c r="I4" s="46">
        <v>75</v>
      </c>
      <c r="J4" s="46">
        <v>25</v>
      </c>
      <c r="K4" s="46">
        <f t="shared" ref="K4:K23" si="0">SUM(C4:J4)</f>
        <v>550</v>
      </c>
      <c r="L4" s="47">
        <f t="shared" ref="L4:L23" si="1">(C4*$C$2)+(D4*$D$2)+(E4*$E$2)+(F4*$F$2)+(G4*$G$2)+(H4*$H$2)+(I4*$I$2)+(J4*$J$2)</f>
        <v>72.5</v>
      </c>
      <c r="M4" s="48" t="str">
        <f t="shared" ref="M4:M23" si="2">IF(L4=100,"1",IF(AND(L4&gt;=90,L4&lt;100),"2",IF(AND(L4&gt;=80,L4&lt;90),"3",IF(AND(L4&gt;=70,L4&lt;80),"4",IF(AND(L4&gt;=60,L4&lt;70),"5",IF(AND(L4&gt;=50,L4&lt;60),"6",IF(AND(L4&gt;=40,L4&lt;50),"7",IF(AND(L4&gt;=30,L4&lt;40),"8",IF(AND(L4&gt;=20,L4&lt;30),"9","10")))))))))</f>
        <v>4</v>
      </c>
    </row>
    <row r="5" spans="1:13">
      <c r="A5" s="45">
        <v>2</v>
      </c>
      <c r="B5" s="46" t="s">
        <v>151</v>
      </c>
      <c r="C5" s="46">
        <v>75</v>
      </c>
      <c r="D5" s="46">
        <v>75</v>
      </c>
      <c r="E5" s="46">
        <v>75</v>
      </c>
      <c r="F5" s="46">
        <v>50</v>
      </c>
      <c r="G5" s="46">
        <v>75</v>
      </c>
      <c r="H5" s="46">
        <v>75</v>
      </c>
      <c r="I5" s="46">
        <v>75</v>
      </c>
      <c r="J5" s="46">
        <v>50</v>
      </c>
      <c r="K5" s="46">
        <f t="shared" si="0"/>
        <v>550</v>
      </c>
      <c r="L5" s="47">
        <f t="shared" si="1"/>
        <v>71.25</v>
      </c>
      <c r="M5" s="48" t="str">
        <f t="shared" si="2"/>
        <v>4</v>
      </c>
    </row>
    <row r="6" spans="1:13">
      <c r="A6" s="45">
        <v>3</v>
      </c>
      <c r="B6" s="46" t="s">
        <v>152</v>
      </c>
      <c r="C6" s="46">
        <v>75</v>
      </c>
      <c r="D6" s="46">
        <v>75</v>
      </c>
      <c r="E6" s="46">
        <v>50</v>
      </c>
      <c r="F6" s="46">
        <v>50</v>
      </c>
      <c r="G6" s="46">
        <v>75</v>
      </c>
      <c r="H6" s="46">
        <v>75</v>
      </c>
      <c r="I6" s="46">
        <v>75</v>
      </c>
      <c r="J6" s="46">
        <v>75</v>
      </c>
      <c r="K6" s="46">
        <f t="shared" si="0"/>
        <v>550</v>
      </c>
      <c r="L6" s="47">
        <f t="shared" si="1"/>
        <v>70</v>
      </c>
      <c r="M6" s="48" t="str">
        <f t="shared" si="2"/>
        <v>4</v>
      </c>
    </row>
    <row r="7" spans="1:13">
      <c r="A7" s="45">
        <v>4</v>
      </c>
      <c r="B7" s="46" t="s">
        <v>153</v>
      </c>
      <c r="C7" s="46">
        <v>75</v>
      </c>
      <c r="D7" s="46">
        <v>75</v>
      </c>
      <c r="E7" s="46">
        <v>50</v>
      </c>
      <c r="F7" s="46">
        <v>75</v>
      </c>
      <c r="G7" s="46">
        <v>75</v>
      </c>
      <c r="H7" s="46">
        <v>75</v>
      </c>
      <c r="I7" s="46">
        <v>75</v>
      </c>
      <c r="J7" s="46">
        <v>25</v>
      </c>
      <c r="K7" s="46">
        <f t="shared" si="0"/>
        <v>525</v>
      </c>
      <c r="L7" s="47">
        <f t="shared" si="1"/>
        <v>70</v>
      </c>
      <c r="M7" s="48" t="str">
        <f t="shared" si="2"/>
        <v>4</v>
      </c>
    </row>
    <row r="8" spans="1:13">
      <c r="A8" s="45">
        <v>5</v>
      </c>
      <c r="B8" s="46" t="s">
        <v>154</v>
      </c>
      <c r="C8" s="46">
        <v>75</v>
      </c>
      <c r="D8" s="46">
        <v>75</v>
      </c>
      <c r="E8" s="46">
        <v>75</v>
      </c>
      <c r="F8" s="46">
        <v>50</v>
      </c>
      <c r="G8" s="46">
        <v>75</v>
      </c>
      <c r="H8" s="46">
        <v>75</v>
      </c>
      <c r="I8" s="46">
        <v>75</v>
      </c>
      <c r="J8" s="46">
        <v>25</v>
      </c>
      <c r="K8" s="46">
        <f t="shared" si="0"/>
        <v>525</v>
      </c>
      <c r="L8" s="47">
        <f t="shared" si="1"/>
        <v>70</v>
      </c>
      <c r="M8" s="48" t="str">
        <f t="shared" si="2"/>
        <v>4</v>
      </c>
    </row>
    <row r="9" spans="1:13">
      <c r="A9" s="45">
        <v>6</v>
      </c>
      <c r="B9" s="46" t="s">
        <v>155</v>
      </c>
      <c r="C9" s="46">
        <v>75</v>
      </c>
      <c r="D9" s="46">
        <v>75</v>
      </c>
      <c r="E9" s="46">
        <v>75</v>
      </c>
      <c r="F9" s="46">
        <v>75</v>
      </c>
      <c r="G9" s="46">
        <v>75</v>
      </c>
      <c r="H9" s="46">
        <v>75</v>
      </c>
      <c r="I9" s="46">
        <v>50</v>
      </c>
      <c r="J9" s="46">
        <v>50</v>
      </c>
      <c r="K9" s="46">
        <f t="shared" si="0"/>
        <v>550</v>
      </c>
      <c r="L9" s="47">
        <f t="shared" si="1"/>
        <v>68.75</v>
      </c>
      <c r="M9" s="48" t="str">
        <f t="shared" si="2"/>
        <v>5</v>
      </c>
    </row>
    <row r="10" spans="1:13">
      <c r="A10" s="45">
        <v>7</v>
      </c>
      <c r="B10" s="46" t="s">
        <v>156</v>
      </c>
      <c r="C10" s="46">
        <v>25</v>
      </c>
      <c r="D10" s="46">
        <v>75</v>
      </c>
      <c r="E10" s="46">
        <v>50</v>
      </c>
      <c r="F10" s="46">
        <v>75</v>
      </c>
      <c r="G10" s="46">
        <v>75</v>
      </c>
      <c r="H10" s="46">
        <v>75</v>
      </c>
      <c r="I10" s="46">
        <v>100</v>
      </c>
      <c r="J10" s="46">
        <v>25</v>
      </c>
      <c r="K10" s="46">
        <f t="shared" si="0"/>
        <v>500</v>
      </c>
      <c r="L10" s="47">
        <f t="shared" si="1"/>
        <v>67.5</v>
      </c>
      <c r="M10" s="48" t="str">
        <f t="shared" si="2"/>
        <v>5</v>
      </c>
    </row>
    <row r="11" spans="1:13">
      <c r="A11" s="45">
        <v>8</v>
      </c>
      <c r="B11" s="46" t="s">
        <v>157</v>
      </c>
      <c r="C11" s="46">
        <v>75</v>
      </c>
      <c r="D11" s="46">
        <v>75</v>
      </c>
      <c r="E11" s="46">
        <v>50</v>
      </c>
      <c r="F11" s="46">
        <v>75</v>
      </c>
      <c r="G11" s="46">
        <v>75</v>
      </c>
      <c r="H11" s="46">
        <v>50</v>
      </c>
      <c r="I11" s="46">
        <v>75</v>
      </c>
      <c r="J11" s="46">
        <v>25</v>
      </c>
      <c r="K11" s="46">
        <f t="shared" si="0"/>
        <v>500</v>
      </c>
      <c r="L11" s="47">
        <f t="shared" si="1"/>
        <v>66.25</v>
      </c>
      <c r="M11" s="48" t="str">
        <f t="shared" si="2"/>
        <v>5</v>
      </c>
    </row>
    <row r="12" spans="1:13">
      <c r="A12" s="45">
        <v>9</v>
      </c>
      <c r="B12" s="46" t="s">
        <v>158</v>
      </c>
      <c r="C12" s="46">
        <v>75</v>
      </c>
      <c r="D12" s="46">
        <v>75</v>
      </c>
      <c r="E12" s="46">
        <v>75</v>
      </c>
      <c r="F12" s="46">
        <v>50</v>
      </c>
      <c r="G12" s="46">
        <v>75</v>
      </c>
      <c r="H12" s="46">
        <v>75</v>
      </c>
      <c r="I12" s="46">
        <v>50</v>
      </c>
      <c r="J12" s="46">
        <v>50</v>
      </c>
      <c r="K12" s="46">
        <f t="shared" si="0"/>
        <v>525</v>
      </c>
      <c r="L12" s="47">
        <f t="shared" si="1"/>
        <v>66.25</v>
      </c>
      <c r="M12" s="48" t="str">
        <f t="shared" si="2"/>
        <v>5</v>
      </c>
    </row>
    <row r="13" spans="1:13">
      <c r="A13" s="45">
        <v>10</v>
      </c>
      <c r="B13" s="46" t="s">
        <v>159</v>
      </c>
      <c r="C13" s="46">
        <v>75</v>
      </c>
      <c r="D13" s="46">
        <v>75</v>
      </c>
      <c r="E13" s="46">
        <v>75</v>
      </c>
      <c r="F13" s="46">
        <v>50</v>
      </c>
      <c r="G13" s="46">
        <v>75</v>
      </c>
      <c r="H13" s="46">
        <v>50</v>
      </c>
      <c r="I13" s="46">
        <v>75</v>
      </c>
      <c r="J13" s="46">
        <v>25</v>
      </c>
      <c r="K13" s="46">
        <f t="shared" si="0"/>
        <v>500</v>
      </c>
      <c r="L13" s="47">
        <f t="shared" si="1"/>
        <v>66.25</v>
      </c>
      <c r="M13" s="48" t="str">
        <f t="shared" si="2"/>
        <v>5</v>
      </c>
    </row>
    <row r="14" spans="1:13">
      <c r="A14" s="45">
        <v>11</v>
      </c>
      <c r="B14" s="46" t="s">
        <v>160</v>
      </c>
      <c r="C14" s="46">
        <v>75</v>
      </c>
      <c r="D14" s="46">
        <v>75</v>
      </c>
      <c r="E14" s="46">
        <v>25</v>
      </c>
      <c r="F14" s="46">
        <v>50</v>
      </c>
      <c r="G14" s="46">
        <v>75</v>
      </c>
      <c r="H14" s="46">
        <v>75</v>
      </c>
      <c r="I14" s="46">
        <v>75</v>
      </c>
      <c r="J14" s="46">
        <v>25</v>
      </c>
      <c r="K14" s="46">
        <f t="shared" si="0"/>
        <v>475</v>
      </c>
      <c r="L14" s="47">
        <f t="shared" si="1"/>
        <v>65</v>
      </c>
      <c r="M14" s="48" t="str">
        <f t="shared" si="2"/>
        <v>5</v>
      </c>
    </row>
    <row r="15" spans="1:13">
      <c r="A15" s="45">
        <v>12</v>
      </c>
      <c r="B15" s="46" t="s">
        <v>161</v>
      </c>
      <c r="C15" s="46">
        <v>50</v>
      </c>
      <c r="D15" s="46">
        <v>50</v>
      </c>
      <c r="E15" s="46">
        <v>75</v>
      </c>
      <c r="F15" s="46">
        <v>75</v>
      </c>
      <c r="G15" s="46">
        <v>75</v>
      </c>
      <c r="H15" s="46">
        <v>75</v>
      </c>
      <c r="I15" s="46">
        <v>75</v>
      </c>
      <c r="J15" s="46">
        <v>25</v>
      </c>
      <c r="K15" s="46">
        <f t="shared" si="0"/>
        <v>500</v>
      </c>
      <c r="L15" s="47">
        <f t="shared" si="1"/>
        <v>65</v>
      </c>
      <c r="M15" s="48" t="str">
        <f t="shared" si="2"/>
        <v>5</v>
      </c>
    </row>
    <row r="16" spans="1:13">
      <c r="A16" s="45">
        <v>13</v>
      </c>
      <c r="B16" s="46" t="s">
        <v>162</v>
      </c>
      <c r="C16" s="46">
        <v>50</v>
      </c>
      <c r="D16" s="46">
        <v>75</v>
      </c>
      <c r="E16" s="46">
        <v>50</v>
      </c>
      <c r="F16" s="46">
        <v>50</v>
      </c>
      <c r="G16" s="46">
        <v>75</v>
      </c>
      <c r="H16" s="46">
        <v>50</v>
      </c>
      <c r="I16" s="46">
        <v>100</v>
      </c>
      <c r="J16" s="46">
        <v>25</v>
      </c>
      <c r="K16" s="46">
        <f t="shared" si="0"/>
        <v>475</v>
      </c>
      <c r="L16" s="47">
        <f t="shared" si="1"/>
        <v>65</v>
      </c>
      <c r="M16" s="48" t="str">
        <f t="shared" si="2"/>
        <v>5</v>
      </c>
    </row>
    <row r="17" spans="1:13">
      <c r="A17" s="45">
        <v>14</v>
      </c>
      <c r="B17" s="46" t="s">
        <v>163</v>
      </c>
      <c r="C17" s="46">
        <v>75</v>
      </c>
      <c r="D17" s="46">
        <v>75</v>
      </c>
      <c r="E17" s="46">
        <v>0</v>
      </c>
      <c r="F17" s="46">
        <v>75</v>
      </c>
      <c r="G17" s="46">
        <v>50</v>
      </c>
      <c r="H17" s="46">
        <v>75</v>
      </c>
      <c r="I17" s="46">
        <v>75</v>
      </c>
      <c r="J17" s="46">
        <v>25</v>
      </c>
      <c r="K17" s="46">
        <f t="shared" si="0"/>
        <v>450</v>
      </c>
      <c r="L17" s="47">
        <f t="shared" si="1"/>
        <v>62.5</v>
      </c>
      <c r="M17" s="48" t="str">
        <f t="shared" si="2"/>
        <v>5</v>
      </c>
    </row>
    <row r="18" spans="1:13">
      <c r="A18" s="45">
        <v>15</v>
      </c>
      <c r="B18" s="46" t="s">
        <v>164</v>
      </c>
      <c r="C18" s="46">
        <v>75</v>
      </c>
      <c r="D18" s="46">
        <v>75</v>
      </c>
      <c r="E18" s="46">
        <v>25</v>
      </c>
      <c r="F18" s="46">
        <v>75</v>
      </c>
      <c r="G18" s="46">
        <v>75</v>
      </c>
      <c r="H18" s="46">
        <v>75</v>
      </c>
      <c r="I18" s="46">
        <v>50</v>
      </c>
      <c r="J18" s="46">
        <v>25</v>
      </c>
      <c r="K18" s="46">
        <f t="shared" si="0"/>
        <v>475</v>
      </c>
      <c r="L18" s="47">
        <f t="shared" si="1"/>
        <v>62.5</v>
      </c>
      <c r="M18" s="48" t="str">
        <f t="shared" si="2"/>
        <v>5</v>
      </c>
    </row>
    <row r="19" spans="1:13">
      <c r="A19" s="45">
        <v>16</v>
      </c>
      <c r="B19" s="46" t="s">
        <v>165</v>
      </c>
      <c r="C19" s="46">
        <v>75</v>
      </c>
      <c r="D19" s="46">
        <v>75</v>
      </c>
      <c r="E19" s="46">
        <v>75</v>
      </c>
      <c r="F19" s="46">
        <v>75</v>
      </c>
      <c r="G19" s="46">
        <v>75</v>
      </c>
      <c r="H19" s="46">
        <v>75</v>
      </c>
      <c r="I19" s="46">
        <v>25</v>
      </c>
      <c r="J19" s="46">
        <v>25</v>
      </c>
      <c r="K19" s="46">
        <f t="shared" si="0"/>
        <v>500</v>
      </c>
      <c r="L19" s="47">
        <f t="shared" si="1"/>
        <v>62.5</v>
      </c>
      <c r="M19" s="48" t="str">
        <f t="shared" si="2"/>
        <v>5</v>
      </c>
    </row>
    <row r="20" spans="1:13">
      <c r="A20" s="45">
        <v>17</v>
      </c>
      <c r="B20" s="46" t="s">
        <v>166</v>
      </c>
      <c r="C20" s="46">
        <v>25</v>
      </c>
      <c r="D20" s="46">
        <v>75</v>
      </c>
      <c r="E20" s="46">
        <v>0</v>
      </c>
      <c r="F20" s="46">
        <v>75</v>
      </c>
      <c r="G20" s="46">
        <v>75</v>
      </c>
      <c r="H20" s="46">
        <v>75</v>
      </c>
      <c r="I20" s="46">
        <v>100</v>
      </c>
      <c r="J20" s="46">
        <v>25</v>
      </c>
      <c r="K20" s="46">
        <f t="shared" si="0"/>
        <v>450</v>
      </c>
      <c r="L20" s="47">
        <f t="shared" si="1"/>
        <v>62.5</v>
      </c>
      <c r="M20" s="48" t="str">
        <f t="shared" si="2"/>
        <v>5</v>
      </c>
    </row>
    <row r="21" spans="1:13">
      <c r="A21" s="45">
        <v>18</v>
      </c>
      <c r="B21" s="46" t="s">
        <v>167</v>
      </c>
      <c r="C21" s="46">
        <v>25</v>
      </c>
      <c r="D21" s="46">
        <v>75</v>
      </c>
      <c r="E21" s="46">
        <v>75</v>
      </c>
      <c r="F21" s="46">
        <v>75</v>
      </c>
      <c r="G21" s="46">
        <v>75</v>
      </c>
      <c r="H21" s="46">
        <v>50</v>
      </c>
      <c r="I21" s="46">
        <v>75</v>
      </c>
      <c r="J21" s="46">
        <v>50</v>
      </c>
      <c r="K21" s="46">
        <f t="shared" si="0"/>
        <v>500</v>
      </c>
      <c r="L21" s="47">
        <f t="shared" si="1"/>
        <v>62.5</v>
      </c>
      <c r="M21" s="48" t="str">
        <f t="shared" si="2"/>
        <v>5</v>
      </c>
    </row>
    <row r="22" spans="1:13">
      <c r="A22" s="45">
        <v>19</v>
      </c>
      <c r="B22" s="46" t="s">
        <v>168</v>
      </c>
      <c r="C22" s="46">
        <v>25</v>
      </c>
      <c r="D22" s="46">
        <v>75</v>
      </c>
      <c r="E22" s="46">
        <v>25</v>
      </c>
      <c r="F22" s="46">
        <v>75</v>
      </c>
      <c r="G22" s="46">
        <v>75</v>
      </c>
      <c r="H22" s="46">
        <v>75</v>
      </c>
      <c r="I22" s="46">
        <v>75</v>
      </c>
      <c r="J22" s="46">
        <v>25</v>
      </c>
      <c r="K22" s="46">
        <f t="shared" si="0"/>
        <v>450</v>
      </c>
      <c r="L22" s="47">
        <f t="shared" si="1"/>
        <v>60</v>
      </c>
      <c r="M22" s="48" t="str">
        <f t="shared" si="2"/>
        <v>5</v>
      </c>
    </row>
    <row r="23" spans="1:13">
      <c r="A23" s="45">
        <v>20</v>
      </c>
      <c r="B23" s="46" t="s">
        <v>169</v>
      </c>
      <c r="C23" s="46">
        <v>25</v>
      </c>
      <c r="D23" s="46">
        <v>75</v>
      </c>
      <c r="E23" s="46">
        <v>50</v>
      </c>
      <c r="F23" s="46">
        <v>50</v>
      </c>
      <c r="G23" s="46">
        <v>75</v>
      </c>
      <c r="H23" s="46">
        <v>75</v>
      </c>
      <c r="I23" s="46">
        <v>50</v>
      </c>
      <c r="J23" s="46">
        <v>25</v>
      </c>
      <c r="K23" s="46">
        <f t="shared" si="0"/>
        <v>425</v>
      </c>
      <c r="L23" s="47">
        <f t="shared" si="1"/>
        <v>55</v>
      </c>
      <c r="M23" s="48" t="str">
        <f t="shared" si="2"/>
        <v>6</v>
      </c>
    </row>
  </sheetData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51</vt:i4>
      </vt:variant>
    </vt:vector>
  </HeadingPairs>
  <TitlesOfParts>
    <vt:vector size="61" baseType="lpstr">
      <vt:lpstr>PD_Ind_Ori</vt:lpstr>
      <vt:lpstr>Source_Ind</vt:lpstr>
      <vt:lpstr>PD-Ind</vt:lpstr>
      <vt:lpstr>Source_Indi</vt:lpstr>
      <vt:lpstr>ICR-Individual</vt:lpstr>
      <vt:lpstr>ICR_Ind</vt:lpstr>
      <vt:lpstr>CIMB</vt:lpstr>
      <vt:lpstr>HL</vt:lpstr>
      <vt:lpstr>Testing</vt:lpstr>
      <vt:lpstr>Sheet1</vt:lpstr>
      <vt:lpstr>Sheet1!_FilterDatabase</vt:lpstr>
      <vt:lpstr>Age</vt:lpstr>
      <vt:lpstr>age__table</vt:lpstr>
      <vt:lpstr>age_of_prime_mover</vt:lpstr>
      <vt:lpstr>age_of_prime_mover_list</vt:lpstr>
      <vt:lpstr>cr</vt:lpstr>
      <vt:lpstr>cr_table</vt:lpstr>
      <vt:lpstr>DSR</vt:lpstr>
      <vt:lpstr>dsr_c</vt:lpstr>
      <vt:lpstr>dsr_c_table</vt:lpstr>
      <vt:lpstr>dsr_table</vt:lpstr>
      <vt:lpstr>Employment</vt:lpstr>
      <vt:lpstr>employment_table</vt:lpstr>
      <vt:lpstr>gr</vt:lpstr>
      <vt:lpstr>gr_table</vt:lpstr>
      <vt:lpstr>Income_Verification</vt:lpstr>
      <vt:lpstr>income_verification_table</vt:lpstr>
      <vt:lpstr>Industry_Outlook</vt:lpstr>
      <vt:lpstr>Industry_Outlook_table</vt:lpstr>
      <vt:lpstr>iv</vt:lpstr>
      <vt:lpstr>iv_table</vt:lpstr>
      <vt:lpstr>MOA</vt:lpstr>
      <vt:lpstr>moa_c</vt:lpstr>
      <vt:lpstr>moa_c_table</vt:lpstr>
      <vt:lpstr>moa_table</vt:lpstr>
      <vt:lpstr>Networth</vt:lpstr>
      <vt:lpstr>networth_table</vt:lpstr>
      <vt:lpstr>No_of_Excess</vt:lpstr>
      <vt:lpstr>no_of_excess_table</vt:lpstr>
      <vt:lpstr>nod</vt:lpstr>
      <vt:lpstr>nod_table</vt:lpstr>
      <vt:lpstr>noe_c</vt:lpstr>
      <vt:lpstr>noe_c_table</vt:lpstr>
      <vt:lpstr>CIMB!Print_Area</vt:lpstr>
      <vt:lpstr>ICR_Ind!Print_Area</vt:lpstr>
      <vt:lpstr>'ICR-Individual'!Print_Area</vt:lpstr>
      <vt:lpstr>PD_Ind_Ori!Print_Area</vt:lpstr>
      <vt:lpstr>'PD-Ind'!Print_Area</vt:lpstr>
      <vt:lpstr>Source_Ind!Print_Area</vt:lpstr>
      <vt:lpstr>Source_Indi!Print_Area</vt:lpstr>
      <vt:lpstr>result</vt:lpstr>
      <vt:lpstr>s</vt:lpstr>
      <vt:lpstr>s_table</vt:lpstr>
      <vt:lpstr>Security</vt:lpstr>
      <vt:lpstr>security_table</vt:lpstr>
      <vt:lpstr>t</vt:lpstr>
      <vt:lpstr>t_table</vt:lpstr>
      <vt:lpstr>Tenure</vt:lpstr>
      <vt:lpstr>tenure_table</vt:lpstr>
      <vt:lpstr>ybo</vt:lpstr>
      <vt:lpstr>ybo_table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 Kim Taing</dc:creator>
  <cp:lastModifiedBy>Sok Ratanak</cp:lastModifiedBy>
  <cp:revision>28</cp:revision>
  <cp:lastPrinted>2019-07-02T03:36:08Z</cp:lastPrinted>
  <dcterms:created xsi:type="dcterms:W3CDTF">2013-01-10T10:36:29Z</dcterms:created>
  <dcterms:modified xsi:type="dcterms:W3CDTF">2019-07-02T03:36:09Z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