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95" windowWidth="15315" windowHeight="5835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7" i="3"/>
  <c r="J22"/>
  <c r="J36" s="1"/>
  <c r="J9"/>
  <c r="I25"/>
  <c r="I36" s="1"/>
  <c r="I14"/>
  <c r="I9"/>
  <c r="I7"/>
  <c r="H25"/>
  <c r="H18"/>
  <c r="H11"/>
  <c r="B37"/>
  <c r="B31"/>
  <c r="B27"/>
  <c r="B26"/>
  <c r="B21"/>
  <c r="B18"/>
  <c r="C36"/>
  <c r="D36"/>
  <c r="D35"/>
  <c r="C23"/>
  <c r="C31"/>
  <c r="C30"/>
  <c r="D30"/>
  <c r="D26"/>
  <c r="D22"/>
  <c r="D23" i="2"/>
  <c r="D22"/>
  <c r="D21"/>
  <c r="H36" i="3" l="1"/>
  <c r="B36"/>
  <c r="C19" i="1"/>
  <c r="C20" s="1"/>
  <c r="C22" s="1"/>
  <c r="C3"/>
  <c r="C7" l="1"/>
  <c r="C8" l="1"/>
  <c r="C10" s="1"/>
</calcChain>
</file>

<file path=xl/sharedStrings.xml><?xml version="1.0" encoding="utf-8"?>
<sst xmlns="http://schemas.openxmlformats.org/spreadsheetml/2006/main" count="51" uniqueCount="32">
  <si>
    <t>Items</t>
  </si>
  <si>
    <t>Remarks</t>
  </si>
  <si>
    <t>Z) Monthly sales (USD)</t>
  </si>
  <si>
    <t>A)        Debtor turnover (days)</t>
  </si>
  <si>
    <t>B)        Stockholding turnover (days)</t>
  </si>
  <si>
    <t>C)       Creditor turnover (days)</t>
  </si>
  <si>
    <t>D)       Asset Conversion Cycle = (A + B) – C/30</t>
  </si>
  <si>
    <t>E)        Monthly WC need = (D x Z)</t>
  </si>
  <si>
    <t>Existing + proposed WC lines</t>
  </si>
  <si>
    <t>(Shortfall)/Excess in WC lines</t>
  </si>
  <si>
    <t>Historical
Jan-Apr/2017
(Monthly)</t>
  </si>
  <si>
    <t>Projected
2018
(Monthly)</t>
  </si>
  <si>
    <t>Existing + proposed WC lines
Maybank : USD9M
RHBIBL: USD7M</t>
  </si>
  <si>
    <t>Maybank</t>
  </si>
  <si>
    <t>Account Name: Phsar Big A Co., Ltd.</t>
  </si>
  <si>
    <t>Current account: 00006/02/000168/06</t>
  </si>
  <si>
    <t>OD Limit: USD1M</t>
  </si>
  <si>
    <t>IF Limit: USD8M</t>
  </si>
  <si>
    <t>Jam 2017 to May 2017</t>
  </si>
  <si>
    <t>Month</t>
  </si>
  <si>
    <t>Debit (USD)</t>
  </si>
  <si>
    <t>Credit (USD)</t>
  </si>
  <si>
    <t>Balance (USD)</t>
  </si>
  <si>
    <t>Total</t>
  </si>
  <si>
    <t>Average</t>
  </si>
  <si>
    <t>OD approved limit</t>
  </si>
  <si>
    <t>OD Utilization rate</t>
  </si>
  <si>
    <t>Excluded Invoice Financing</t>
  </si>
  <si>
    <t>No.</t>
  </si>
  <si>
    <t>Summary Purchased Invoice-Monosodium Glutamate</t>
  </si>
  <si>
    <t>Repared by:</t>
  </si>
  <si>
    <t>Summary Purchased Invoice-Sugar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</si>
</sst>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rgb="FF0000FF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rgb="FF000099"/>
      <name val="Times New Roman"/>
      <family val="1"/>
    </font>
    <font>
      <b/>
      <sz val="10"/>
      <color rgb="FF000099"/>
      <name val="Times New Roman"/>
      <family val="1"/>
    </font>
    <font>
      <sz val="10"/>
      <color rgb="FF000099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3" fontId="1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right" wrapText="1"/>
    </xf>
    <xf numFmtId="4" fontId="7" fillId="0" borderId="1" xfId="0" applyNumberFormat="1" applyFont="1" applyBorder="1" applyAlignment="1">
      <alignment horizontal="right" wrapText="1"/>
    </xf>
    <xf numFmtId="17" fontId="7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4" fontId="6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right" vertical="top" wrapText="1"/>
    </xf>
    <xf numFmtId="4" fontId="6" fillId="0" borderId="1" xfId="0" applyNumberFormat="1" applyFont="1" applyBorder="1" applyAlignment="1">
      <alignment horizontal="right" vertical="top" wrapText="1"/>
    </xf>
    <xf numFmtId="0" fontId="6" fillId="0" borderId="1" xfId="0" applyFont="1" applyBorder="1" applyAlignment="1">
      <alignment horizontal="right" wrapText="1"/>
    </xf>
    <xf numFmtId="4" fontId="7" fillId="0" borderId="1" xfId="0" applyNumberFormat="1" applyFont="1" applyBorder="1" applyAlignment="1">
      <alignment horizontal="right" vertical="top" wrapText="1"/>
    </xf>
    <xf numFmtId="10" fontId="7" fillId="0" borderId="1" xfId="0" applyNumberFormat="1" applyFont="1" applyBorder="1" applyAlignment="1">
      <alignment horizontal="right" vertical="top" wrapText="1"/>
    </xf>
    <xf numFmtId="43" fontId="6" fillId="0" borderId="1" xfId="1" applyFont="1" applyBorder="1" applyAlignment="1">
      <alignment horizontal="right" wrapText="1"/>
    </xf>
    <xf numFmtId="0" fontId="6" fillId="0" borderId="3" xfId="0" applyFont="1" applyBorder="1" applyAlignment="1">
      <alignment vertical="top" wrapText="1"/>
    </xf>
    <xf numFmtId="43" fontId="6" fillId="0" borderId="1" xfId="0" applyNumberFormat="1" applyFont="1" applyBorder="1" applyAlignment="1">
      <alignment horizontal="right" wrapText="1"/>
    </xf>
    <xf numFmtId="0" fontId="4" fillId="0" borderId="0" xfId="0" applyFont="1"/>
    <xf numFmtId="164" fontId="0" fillId="0" borderId="1" xfId="1" applyNumberFormat="1" applyFont="1" applyBorder="1"/>
    <xf numFmtId="0" fontId="0" fillId="0" borderId="4" xfId="0" applyBorder="1"/>
    <xf numFmtId="0" fontId="4" fillId="0" borderId="1" xfId="0" applyFont="1" applyBorder="1" applyAlignment="1">
      <alignment horizontal="center"/>
    </xf>
    <xf numFmtId="17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4" fillId="0" borderId="0" xfId="0" applyNumberFormat="1" applyFont="1"/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2"/>
  <sheetViews>
    <sheetView topLeftCell="A19" workbookViewId="0">
      <selection activeCell="C24" sqref="C24"/>
    </sheetView>
  </sheetViews>
  <sheetFormatPr defaultRowHeight="15"/>
  <cols>
    <col min="2" max="2" width="56.5703125" customWidth="1"/>
    <col min="3" max="5" width="30.28515625" customWidth="1"/>
  </cols>
  <sheetData>
    <row r="2" spans="2:5" ht="36">
      <c r="B2" s="6" t="s">
        <v>0</v>
      </c>
      <c r="C2" s="1" t="s">
        <v>10</v>
      </c>
      <c r="D2" s="1" t="s">
        <v>11</v>
      </c>
      <c r="E2" s="6" t="s">
        <v>1</v>
      </c>
    </row>
    <row r="3" spans="2:5" ht="21.75" customHeight="1">
      <c r="B3" s="2" t="s">
        <v>2</v>
      </c>
      <c r="C3" s="3">
        <f>3513445.19/4</f>
        <v>878361.29749999999</v>
      </c>
      <c r="D3" s="3"/>
      <c r="E3" s="2"/>
    </row>
    <row r="4" spans="2:5" ht="21.75" customHeight="1">
      <c r="B4" s="2" t="s">
        <v>3</v>
      </c>
      <c r="C4" s="1">
        <v>15</v>
      </c>
      <c r="D4" s="1"/>
      <c r="E4" s="2"/>
    </row>
    <row r="5" spans="2:5" ht="21.75" customHeight="1">
      <c r="B5" s="2" t="s">
        <v>4</v>
      </c>
      <c r="C5" s="1">
        <v>30</v>
      </c>
      <c r="D5" s="1"/>
      <c r="E5" s="2"/>
    </row>
    <row r="6" spans="2:5" ht="21.75" customHeight="1">
      <c r="B6" s="2" t="s">
        <v>5</v>
      </c>
      <c r="C6" s="1">
        <v>3</v>
      </c>
      <c r="D6" s="1"/>
      <c r="E6" s="1"/>
    </row>
    <row r="7" spans="2:5" ht="21.75" customHeight="1">
      <c r="B7" s="2" t="s">
        <v>6</v>
      </c>
      <c r="C7" s="5">
        <f>((C4+C5)-C6)/30</f>
        <v>1.4</v>
      </c>
      <c r="D7" s="5"/>
      <c r="E7" s="1"/>
    </row>
    <row r="8" spans="2:5" ht="21.75" customHeight="1">
      <c r="B8" s="2" t="s">
        <v>7</v>
      </c>
      <c r="C8" s="3">
        <f>C3*C7</f>
        <v>1229705.8165</v>
      </c>
      <c r="D8" s="3"/>
      <c r="E8" s="1"/>
    </row>
    <row r="9" spans="2:5" ht="21.75" customHeight="1">
      <c r="B9" s="2" t="s">
        <v>8</v>
      </c>
      <c r="C9" s="4">
        <v>150000</v>
      </c>
      <c r="D9" s="4"/>
      <c r="E9" s="1"/>
    </row>
    <row r="10" spans="2:5" ht="21.75" customHeight="1">
      <c r="B10" s="2" t="s">
        <v>9</v>
      </c>
      <c r="C10" s="4">
        <f>C9-C8</f>
        <v>-1079705.8165</v>
      </c>
      <c r="D10" s="4"/>
      <c r="E10" s="1"/>
    </row>
    <row r="14" spans="2:5" ht="36">
      <c r="B14" s="6" t="s">
        <v>0</v>
      </c>
      <c r="C14" s="6" t="s">
        <v>10</v>
      </c>
      <c r="D14" s="6" t="s">
        <v>11</v>
      </c>
      <c r="E14" s="6" t="s">
        <v>1</v>
      </c>
    </row>
    <row r="15" spans="2:5">
      <c r="B15" s="2" t="s">
        <v>2</v>
      </c>
      <c r="C15" s="3">
        <v>10000000</v>
      </c>
      <c r="D15" s="3"/>
      <c r="E15" s="2"/>
    </row>
    <row r="16" spans="2:5">
      <c r="B16" s="2" t="s">
        <v>3</v>
      </c>
      <c r="C16" s="6">
        <v>30</v>
      </c>
      <c r="D16" s="6"/>
      <c r="E16" s="2"/>
    </row>
    <row r="17" spans="2:5">
      <c r="B17" s="2" t="s">
        <v>4</v>
      </c>
      <c r="C17" s="6">
        <v>30</v>
      </c>
      <c r="D17" s="6"/>
      <c r="E17" s="2"/>
    </row>
    <row r="18" spans="2:5">
      <c r="B18" s="2" t="s">
        <v>5</v>
      </c>
      <c r="C18" s="6">
        <v>7</v>
      </c>
      <c r="D18" s="6"/>
      <c r="E18" s="6"/>
    </row>
    <row r="19" spans="2:5">
      <c r="B19" s="2" t="s">
        <v>6</v>
      </c>
      <c r="C19" s="5">
        <f>((C16+C17)-C18)/30</f>
        <v>1.7666666666666666</v>
      </c>
      <c r="D19" s="5"/>
      <c r="E19" s="6"/>
    </row>
    <row r="20" spans="2:5">
      <c r="B20" s="2" t="s">
        <v>7</v>
      </c>
      <c r="C20" s="3">
        <f>C15*C19</f>
        <v>17666666.666666668</v>
      </c>
      <c r="D20" s="3"/>
      <c r="E20" s="6"/>
    </row>
    <row r="21" spans="2:5" ht="36">
      <c r="B21" s="2" t="s">
        <v>12</v>
      </c>
      <c r="C21" s="4">
        <v>16000000</v>
      </c>
      <c r="D21" s="4"/>
      <c r="E21" s="6"/>
    </row>
    <row r="22" spans="2:5">
      <c r="B22" s="2" t="s">
        <v>9</v>
      </c>
      <c r="C22" s="4">
        <f>C21-C20</f>
        <v>-1666666.6666666679</v>
      </c>
      <c r="D22" s="4"/>
      <c r="E22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E23"/>
  <sheetViews>
    <sheetView workbookViewId="0">
      <selection activeCell="E15" sqref="E15"/>
    </sheetView>
  </sheetViews>
  <sheetFormatPr defaultRowHeight="15"/>
  <cols>
    <col min="2" max="2" width="14" customWidth="1"/>
    <col min="3" max="5" width="25.7109375" customWidth="1"/>
  </cols>
  <sheetData>
    <row r="4" spans="2:5">
      <c r="B4" s="31" t="s">
        <v>13</v>
      </c>
      <c r="C4" s="31"/>
      <c r="D4" s="31"/>
      <c r="E4" s="31"/>
    </row>
    <row r="5" spans="2:5">
      <c r="B5" s="32" t="s">
        <v>14</v>
      </c>
      <c r="C5" s="32"/>
      <c r="D5" s="32"/>
      <c r="E5" s="32"/>
    </row>
    <row r="6" spans="2:5">
      <c r="B6" s="32" t="s">
        <v>15</v>
      </c>
      <c r="C6" s="32"/>
      <c r="D6" s="32"/>
      <c r="E6" s="32"/>
    </row>
    <row r="7" spans="2:5">
      <c r="B7" s="32" t="s">
        <v>16</v>
      </c>
      <c r="C7" s="32"/>
      <c r="D7" s="32"/>
      <c r="E7" s="32"/>
    </row>
    <row r="8" spans="2:5">
      <c r="B8" s="32" t="s">
        <v>17</v>
      </c>
      <c r="C8" s="32"/>
      <c r="D8" s="32"/>
      <c r="E8" s="32"/>
    </row>
    <row r="9" spans="2:5">
      <c r="B9" s="33" t="s">
        <v>18</v>
      </c>
      <c r="C9" s="33"/>
      <c r="D9" s="33"/>
      <c r="E9" s="33"/>
    </row>
    <row r="10" spans="2:5">
      <c r="B10" s="7" t="s">
        <v>19</v>
      </c>
      <c r="C10" s="7" t="s">
        <v>20</v>
      </c>
      <c r="D10" s="7" t="s">
        <v>21</v>
      </c>
      <c r="E10" s="7" t="s">
        <v>22</v>
      </c>
    </row>
    <row r="11" spans="2:5">
      <c r="B11" s="8"/>
      <c r="C11" s="9"/>
      <c r="D11" s="9"/>
      <c r="E11" s="10">
        <v>-790540.99</v>
      </c>
    </row>
    <row r="12" spans="2:5">
      <c r="B12" s="11">
        <v>42736</v>
      </c>
      <c r="C12" s="10">
        <v>-8837426.8300000001</v>
      </c>
      <c r="D12" s="10">
        <v>8984045</v>
      </c>
      <c r="E12" s="10">
        <v>-643922.81999999995</v>
      </c>
    </row>
    <row r="13" spans="2:5">
      <c r="B13" s="11">
        <v>42767</v>
      </c>
      <c r="C13" s="10">
        <v>-8905494.4800000004</v>
      </c>
      <c r="D13" s="10">
        <v>8672987</v>
      </c>
      <c r="E13" s="10">
        <v>-876430.3</v>
      </c>
    </row>
    <row r="14" spans="2:5">
      <c r="B14" s="11">
        <v>42795</v>
      </c>
      <c r="C14" s="10">
        <v>-7872907.5199999996</v>
      </c>
      <c r="D14" s="10">
        <v>7892340.2699999996</v>
      </c>
      <c r="E14" s="10">
        <v>-856997.55</v>
      </c>
    </row>
    <row r="15" spans="2:5">
      <c r="B15" s="11">
        <v>42826</v>
      </c>
      <c r="C15" s="10">
        <v>-5158055.6900000004</v>
      </c>
      <c r="D15" s="10">
        <v>5043463.7</v>
      </c>
      <c r="E15" s="10">
        <v>-971589.54</v>
      </c>
    </row>
    <row r="16" spans="2:5">
      <c r="B16" s="11">
        <v>42856</v>
      </c>
      <c r="C16" s="10">
        <v>-6362608.7999999998</v>
      </c>
      <c r="D16" s="10">
        <v>6489873</v>
      </c>
      <c r="E16" s="10">
        <v>-844325.34</v>
      </c>
    </row>
    <row r="17" spans="2:5">
      <c r="B17" s="12" t="s">
        <v>23</v>
      </c>
      <c r="C17" s="13">
        <v>-37136493.32</v>
      </c>
      <c r="D17" s="13">
        <v>37082708.969999999</v>
      </c>
      <c r="E17" s="14"/>
    </row>
    <row r="18" spans="2:5">
      <c r="B18" s="12" t="s">
        <v>24</v>
      </c>
      <c r="C18" s="13">
        <v>-7427298.6600000001</v>
      </c>
      <c r="D18" s="13">
        <v>7416541.79</v>
      </c>
      <c r="E18" s="15">
        <v>-838653.11</v>
      </c>
    </row>
    <row r="19" spans="2:5">
      <c r="B19" s="8"/>
      <c r="C19" s="16"/>
      <c r="D19" s="9" t="s">
        <v>25</v>
      </c>
      <c r="E19" s="17">
        <v>1000000</v>
      </c>
    </row>
    <row r="20" spans="2:5">
      <c r="B20" s="8"/>
      <c r="C20" s="16"/>
      <c r="D20" s="9" t="s">
        <v>26</v>
      </c>
      <c r="E20" s="18">
        <v>0.83860000000000001</v>
      </c>
    </row>
    <row r="21" spans="2:5" ht="15" customHeight="1">
      <c r="B21" s="29" t="s">
        <v>27</v>
      </c>
      <c r="C21" s="30"/>
      <c r="D21" s="19">
        <f>270000+264050+264050+1085340+264950+133182+132888+264950+133032+265300+133182+171828+171828+199626+265300+193908+265300+265300+132888+266550+266550+56300+132888+273460+66563+273460+253350+241200+107531+133182+253350+133182+133182+133182+327090+241200+266000+266000+165960+267250+166560+267250+133182+132888+132888+133007+249350+266070+241200+239447+199626+249350+194058+555170+72962+250500+249400+146295+102754+102378+247795.5+128368+132888+243700+199632+199432+199482+199626+247795.5+247797.5+545250+109226+132888+247797.5+132888+133182+247797.5+132888</f>
        <v>16947100.5</v>
      </c>
      <c r="E21" s="20"/>
    </row>
    <row r="22" spans="2:5">
      <c r="B22" s="12" t="s">
        <v>23</v>
      </c>
      <c r="C22" s="16"/>
      <c r="D22" s="19">
        <f>D17-D21</f>
        <v>20135608.469999999</v>
      </c>
      <c r="E22" s="14"/>
    </row>
    <row r="23" spans="2:5">
      <c r="B23" s="12" t="s">
        <v>24</v>
      </c>
      <c r="C23" s="16"/>
      <c r="D23" s="21">
        <f>D22/5</f>
        <v>4027121.6939999997</v>
      </c>
      <c r="E23" s="14"/>
    </row>
  </sheetData>
  <mergeCells count="7">
    <mergeCell ref="B21:C21"/>
    <mergeCell ref="B4:E4"/>
    <mergeCell ref="B5:E5"/>
    <mergeCell ref="B6:E6"/>
    <mergeCell ref="B7:E7"/>
    <mergeCell ref="B8:E8"/>
    <mergeCell ref="B9:E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4"/>
  <sheetViews>
    <sheetView tabSelected="1" workbookViewId="0"/>
  </sheetViews>
  <sheetFormatPr defaultRowHeight="15"/>
  <cols>
    <col min="1" max="1" width="8.42578125" customWidth="1"/>
    <col min="2" max="4" width="19.28515625" customWidth="1"/>
    <col min="7" max="7" width="13.7109375" customWidth="1"/>
    <col min="8" max="10" width="18" customWidth="1"/>
  </cols>
  <sheetData>
    <row r="1" spans="1:10">
      <c r="A1" s="22" t="s">
        <v>29</v>
      </c>
      <c r="G1" s="22" t="s">
        <v>31</v>
      </c>
    </row>
    <row r="2" spans="1:10">
      <c r="A2" s="22"/>
      <c r="G2" s="22"/>
    </row>
    <row r="4" spans="1:10">
      <c r="A4" s="25" t="s">
        <v>28</v>
      </c>
      <c r="B4" s="26">
        <v>42795</v>
      </c>
      <c r="C4" s="26">
        <v>42826</v>
      </c>
      <c r="D4" s="26">
        <v>42856</v>
      </c>
      <c r="G4" s="25" t="s">
        <v>28</v>
      </c>
      <c r="H4" s="26">
        <v>42795</v>
      </c>
      <c r="I4" s="26">
        <v>42826</v>
      </c>
      <c r="J4" s="26">
        <v>42856</v>
      </c>
    </row>
    <row r="5" spans="1:10">
      <c r="A5" s="27">
        <v>1</v>
      </c>
      <c r="B5" s="23"/>
      <c r="C5" s="23"/>
      <c r="D5" s="23"/>
      <c r="G5" s="27">
        <v>1</v>
      </c>
      <c r="H5" s="23"/>
      <c r="I5" s="23"/>
      <c r="J5" s="23"/>
    </row>
    <row r="6" spans="1:10">
      <c r="A6" s="27">
        <v>2</v>
      </c>
      <c r="B6" s="23"/>
      <c r="C6" s="23"/>
      <c r="D6" s="23"/>
      <c r="G6" s="27">
        <v>2</v>
      </c>
      <c r="H6" s="23"/>
      <c r="I6" s="23"/>
      <c r="J6" s="23"/>
    </row>
    <row r="7" spans="1:10">
      <c r="A7" s="27">
        <v>3</v>
      </c>
      <c r="B7" s="23"/>
      <c r="C7" s="23"/>
      <c r="D7" s="23"/>
      <c r="G7" s="27">
        <v>3</v>
      </c>
      <c r="H7" s="23"/>
      <c r="I7" s="23">
        <f>243700+250600+250600</f>
        <v>744900</v>
      </c>
      <c r="J7" s="23"/>
    </row>
    <row r="8" spans="1:10">
      <c r="A8" s="27">
        <v>4</v>
      </c>
      <c r="B8" s="23"/>
      <c r="C8" s="23"/>
      <c r="D8" s="23"/>
      <c r="G8" s="27">
        <v>4</v>
      </c>
      <c r="H8" s="23"/>
      <c r="I8" s="23"/>
      <c r="J8" s="23"/>
    </row>
    <row r="9" spans="1:10">
      <c r="A9" s="27">
        <v>5</v>
      </c>
      <c r="B9" s="23"/>
      <c r="C9" s="23"/>
      <c r="D9" s="23"/>
      <c r="G9" s="27">
        <v>5</v>
      </c>
      <c r="H9" s="23"/>
      <c r="I9" s="23">
        <f>72960</f>
        <v>72960</v>
      </c>
      <c r="J9" s="23">
        <f>247797.5</f>
        <v>247797.5</v>
      </c>
    </row>
    <row r="10" spans="1:10">
      <c r="A10" s="27">
        <v>6</v>
      </c>
      <c r="B10" s="23"/>
      <c r="C10" s="23"/>
      <c r="D10" s="23"/>
      <c r="G10" s="27">
        <v>6</v>
      </c>
      <c r="H10" s="23"/>
      <c r="I10" s="23">
        <v>71670</v>
      </c>
      <c r="J10" s="23"/>
    </row>
    <row r="11" spans="1:10">
      <c r="A11" s="27">
        <v>7</v>
      </c>
      <c r="B11" s="23"/>
      <c r="C11" s="23"/>
      <c r="D11" s="23"/>
      <c r="G11" s="27">
        <v>7</v>
      </c>
      <c r="H11" s="23">
        <f>267250</f>
        <v>267250</v>
      </c>
      <c r="I11" s="23"/>
      <c r="J11" s="23"/>
    </row>
    <row r="12" spans="1:10">
      <c r="A12" s="27">
        <v>8</v>
      </c>
      <c r="B12" s="23"/>
      <c r="C12" s="23"/>
      <c r="D12" s="23"/>
      <c r="G12" s="27">
        <v>8</v>
      </c>
      <c r="H12" s="23"/>
      <c r="I12" s="23"/>
      <c r="J12" s="23"/>
    </row>
    <row r="13" spans="1:10">
      <c r="A13" s="27">
        <v>9</v>
      </c>
      <c r="B13" s="23"/>
      <c r="C13" s="23"/>
      <c r="D13" s="23"/>
      <c r="G13" s="27">
        <v>9</v>
      </c>
      <c r="H13" s="23"/>
      <c r="I13" s="23"/>
      <c r="J13" s="23">
        <v>247797.5</v>
      </c>
    </row>
    <row r="14" spans="1:10">
      <c r="A14" s="27">
        <v>10</v>
      </c>
      <c r="B14" s="23"/>
      <c r="C14" s="23"/>
      <c r="D14" s="23"/>
      <c r="G14" s="27">
        <v>10</v>
      </c>
      <c r="H14" s="23"/>
      <c r="I14" s="23">
        <f>74625</f>
        <v>74625</v>
      </c>
      <c r="J14" s="23"/>
    </row>
    <row r="15" spans="1:10">
      <c r="A15" s="27">
        <v>11</v>
      </c>
      <c r="B15" s="23"/>
      <c r="C15" s="23"/>
      <c r="D15" s="23"/>
      <c r="G15" s="27">
        <v>11</v>
      </c>
      <c r="H15" s="23"/>
      <c r="I15" s="23"/>
      <c r="J15" s="23"/>
    </row>
    <row r="16" spans="1:10">
      <c r="A16" s="27">
        <v>12</v>
      </c>
      <c r="B16" s="23"/>
      <c r="C16" s="23"/>
      <c r="D16" s="23"/>
      <c r="G16" s="27">
        <v>12</v>
      </c>
      <c r="H16" s="23"/>
      <c r="I16" s="23"/>
      <c r="J16" s="23">
        <v>545250</v>
      </c>
    </row>
    <row r="17" spans="1:10">
      <c r="A17" s="27">
        <v>13</v>
      </c>
      <c r="B17" s="23"/>
      <c r="C17" s="23"/>
      <c r="D17" s="23"/>
      <c r="G17" s="27">
        <v>13</v>
      </c>
      <c r="H17" s="23"/>
      <c r="I17" s="23"/>
      <c r="J17" s="23"/>
    </row>
    <row r="18" spans="1:10">
      <c r="A18" s="27">
        <v>14</v>
      </c>
      <c r="B18" s="23">
        <f>132888+132888</f>
        <v>265776</v>
      </c>
      <c r="C18" s="23"/>
      <c r="D18" s="23"/>
      <c r="G18" s="27">
        <v>14</v>
      </c>
      <c r="H18" s="23">
        <f>249350+249350</f>
        <v>498700</v>
      </c>
      <c r="I18" s="23"/>
      <c r="J18" s="23"/>
    </row>
    <row r="19" spans="1:10">
      <c r="A19" s="27">
        <v>15</v>
      </c>
      <c r="B19" s="23"/>
      <c r="C19" s="23"/>
      <c r="D19" s="23"/>
      <c r="G19" s="27">
        <v>15</v>
      </c>
      <c r="H19" s="23"/>
      <c r="I19" s="23"/>
      <c r="J19" s="23"/>
    </row>
    <row r="20" spans="1:10">
      <c r="A20" s="27">
        <v>16</v>
      </c>
      <c r="B20" s="23"/>
      <c r="C20" s="23"/>
      <c r="D20" s="23"/>
      <c r="G20" s="27">
        <v>16</v>
      </c>
      <c r="H20" s="23"/>
      <c r="I20" s="23"/>
      <c r="J20" s="23"/>
    </row>
    <row r="21" spans="1:10">
      <c r="A21" s="27">
        <v>17</v>
      </c>
      <c r="B21" s="23">
        <f>133007</f>
        <v>133007</v>
      </c>
      <c r="C21" s="23"/>
      <c r="D21" s="23"/>
      <c r="G21" s="27">
        <v>17</v>
      </c>
      <c r="H21" s="23"/>
      <c r="I21" s="23"/>
      <c r="J21" s="23"/>
    </row>
    <row r="22" spans="1:10">
      <c r="A22" s="27">
        <v>18</v>
      </c>
      <c r="B22" s="23"/>
      <c r="C22" s="23"/>
      <c r="D22" s="23">
        <f>109226+23956</f>
        <v>133182</v>
      </c>
      <c r="G22" s="27">
        <v>18</v>
      </c>
      <c r="H22" s="23"/>
      <c r="I22" s="23"/>
      <c r="J22" s="23">
        <f>247797.5+72699</f>
        <v>320496.5</v>
      </c>
    </row>
    <row r="23" spans="1:10">
      <c r="A23" s="27">
        <v>19</v>
      </c>
      <c r="B23" s="23"/>
      <c r="C23" s="23">
        <f>102754+30284+102378+30510+128368+4520</f>
        <v>398814</v>
      </c>
      <c r="D23" s="23"/>
      <c r="G23" s="27">
        <v>19</v>
      </c>
      <c r="H23" s="23"/>
      <c r="I23" s="23"/>
      <c r="J23" s="23"/>
    </row>
    <row r="24" spans="1:10">
      <c r="A24" s="27">
        <v>20</v>
      </c>
      <c r="B24" s="23"/>
      <c r="C24" s="23"/>
      <c r="D24" s="23"/>
      <c r="G24" s="27">
        <v>20</v>
      </c>
      <c r="H24" s="23"/>
      <c r="I24" s="23"/>
      <c r="J24" s="23"/>
    </row>
    <row r="25" spans="1:10">
      <c r="A25" s="27">
        <v>21</v>
      </c>
      <c r="B25" s="23"/>
      <c r="C25" s="23"/>
      <c r="D25" s="23"/>
      <c r="G25" s="27">
        <v>21</v>
      </c>
      <c r="H25" s="23">
        <f>241200</f>
        <v>241200</v>
      </c>
      <c r="I25" s="23">
        <f>247795.5+247795.5</f>
        <v>495591</v>
      </c>
      <c r="J25" s="23"/>
    </row>
    <row r="26" spans="1:10">
      <c r="A26" s="27">
        <v>22</v>
      </c>
      <c r="B26" s="23">
        <f>266070</f>
        <v>266070</v>
      </c>
      <c r="C26" s="23"/>
      <c r="D26" s="23">
        <f>133182</f>
        <v>133182</v>
      </c>
      <c r="G26" s="27">
        <v>22</v>
      </c>
      <c r="H26" s="23"/>
      <c r="I26" s="23"/>
      <c r="J26" s="23"/>
    </row>
    <row r="27" spans="1:10">
      <c r="A27" s="27">
        <v>23</v>
      </c>
      <c r="B27" s="23">
        <f>106559+26329</f>
        <v>132888</v>
      </c>
      <c r="C27" s="23"/>
      <c r="D27" s="23"/>
      <c r="G27" s="27">
        <v>23</v>
      </c>
      <c r="H27" s="23"/>
      <c r="I27" s="23"/>
      <c r="J27" s="23"/>
    </row>
    <row r="28" spans="1:10">
      <c r="A28" s="27">
        <v>24</v>
      </c>
      <c r="B28" s="23"/>
      <c r="C28" s="23"/>
      <c r="D28" s="23"/>
      <c r="G28" s="27">
        <v>24</v>
      </c>
      <c r="H28" s="23"/>
      <c r="I28" s="23"/>
      <c r="J28" s="23"/>
    </row>
    <row r="29" spans="1:10">
      <c r="A29" s="27">
        <v>25</v>
      </c>
      <c r="B29" s="23"/>
      <c r="C29" s="23"/>
      <c r="D29" s="23"/>
      <c r="G29" s="27">
        <v>25</v>
      </c>
      <c r="H29" s="23"/>
      <c r="I29" s="23"/>
      <c r="J29" s="23"/>
    </row>
    <row r="30" spans="1:10">
      <c r="A30" s="27">
        <v>26</v>
      </c>
      <c r="B30" s="23"/>
      <c r="C30" s="23">
        <f>132888+199632</f>
        <v>332520</v>
      </c>
      <c r="D30" s="23">
        <f>132888+199332+199332</f>
        <v>531552</v>
      </c>
      <c r="G30" s="27">
        <v>26</v>
      </c>
      <c r="H30" s="23"/>
      <c r="I30" s="23"/>
      <c r="J30" s="23"/>
    </row>
    <row r="31" spans="1:10">
      <c r="A31" s="27">
        <v>27</v>
      </c>
      <c r="B31" s="23">
        <f>199626</f>
        <v>199626</v>
      </c>
      <c r="C31" s="23">
        <f>66544+132888+199482+199626</f>
        <v>598540</v>
      </c>
      <c r="D31" s="23"/>
      <c r="G31" s="27">
        <v>27</v>
      </c>
      <c r="H31" s="23"/>
      <c r="I31" s="23"/>
      <c r="J31" s="23"/>
    </row>
    <row r="32" spans="1:10">
      <c r="A32" s="27">
        <v>28</v>
      </c>
      <c r="B32" s="23">
        <v>133038</v>
      </c>
      <c r="C32" s="23"/>
      <c r="D32" s="23"/>
      <c r="G32" s="27">
        <v>28</v>
      </c>
      <c r="H32" s="23"/>
      <c r="I32" s="23"/>
      <c r="J32" s="23"/>
    </row>
    <row r="33" spans="1:10">
      <c r="A33" s="27">
        <v>29</v>
      </c>
      <c r="B33" s="23"/>
      <c r="C33" s="23"/>
      <c r="D33" s="23"/>
      <c r="G33" s="27">
        <v>29</v>
      </c>
      <c r="H33" s="23">
        <v>555170</v>
      </c>
      <c r="I33" s="23"/>
      <c r="J33" s="23"/>
    </row>
    <row r="34" spans="1:10">
      <c r="A34" s="27">
        <v>30</v>
      </c>
      <c r="B34" s="23"/>
      <c r="C34" s="23"/>
      <c r="D34" s="23"/>
      <c r="G34" s="27">
        <v>30</v>
      </c>
      <c r="H34" s="23"/>
      <c r="I34" s="23"/>
      <c r="J34" s="23"/>
    </row>
    <row r="35" spans="1:10">
      <c r="A35" s="27">
        <v>31</v>
      </c>
      <c r="B35" s="23"/>
      <c r="C35" s="23"/>
      <c r="D35" s="23">
        <f>133032+66688+66738</f>
        <v>266458</v>
      </c>
      <c r="G35" s="27">
        <v>31</v>
      </c>
      <c r="H35" s="23"/>
      <c r="I35" s="23"/>
      <c r="J35" s="23"/>
    </row>
    <row r="36" spans="1:10">
      <c r="A36" s="22" t="s">
        <v>23</v>
      </c>
      <c r="B36" s="28">
        <f>SUM(B5:B35)</f>
        <v>1130405</v>
      </c>
      <c r="C36" s="28">
        <f t="shared" ref="C36:D36" si="0">SUM(C5:C35)</f>
        <v>1329874</v>
      </c>
      <c r="D36" s="28">
        <f t="shared" si="0"/>
        <v>1064374</v>
      </c>
      <c r="G36" s="22" t="s">
        <v>23</v>
      </c>
      <c r="H36" s="28">
        <f>SUM(H5:H35)</f>
        <v>1562320</v>
      </c>
      <c r="I36" s="28">
        <f t="shared" ref="I36" si="1">SUM(I5:I35)</f>
        <v>1459746</v>
      </c>
      <c r="J36" s="28">
        <f t="shared" ref="J36" si="2">SUM(J5:J35)</f>
        <v>1361341.5</v>
      </c>
    </row>
    <row r="37" spans="1:10">
      <c r="A37" s="22" t="s">
        <v>24</v>
      </c>
      <c r="B37" s="28">
        <f>SUM(B36:D36)/3</f>
        <v>1174884.3333333333</v>
      </c>
      <c r="C37" s="22"/>
      <c r="D37" s="22"/>
      <c r="G37" s="22" t="s">
        <v>24</v>
      </c>
      <c r="H37" s="28">
        <f>SUM(H36:J36)/3</f>
        <v>1461135.8333333333</v>
      </c>
      <c r="I37" s="22"/>
      <c r="J37" s="22"/>
    </row>
    <row r="39" spans="1:10">
      <c r="A39" s="22" t="s">
        <v>30</v>
      </c>
      <c r="G39" s="22" t="s">
        <v>30</v>
      </c>
    </row>
    <row r="44" spans="1:10">
      <c r="A44" s="24"/>
      <c r="B44" s="24"/>
      <c r="G44" s="24"/>
      <c r="H44" s="24"/>
    </row>
  </sheetData>
  <printOptions horizontalCentere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 Ratanak</dc:creator>
  <cp:lastModifiedBy>HP</cp:lastModifiedBy>
  <cp:lastPrinted>2017-06-17T11:21:26Z</cp:lastPrinted>
  <dcterms:created xsi:type="dcterms:W3CDTF">2016-08-17T09:17:54Z</dcterms:created>
  <dcterms:modified xsi:type="dcterms:W3CDTF">2017-06-19T10:37:47Z</dcterms:modified>
</cp:coreProperties>
</file>