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0" i="2" l="1"/>
  <c r="E29" i="2"/>
  <c r="E28" i="2"/>
  <c r="E20" i="2"/>
  <c r="E19" i="2"/>
  <c r="E16" i="2"/>
  <c r="E12" i="2"/>
  <c r="E11" i="2"/>
  <c r="E9" i="2"/>
  <c r="E8" i="2"/>
  <c r="E7" i="2"/>
  <c r="C35" i="2"/>
  <c r="C32" i="2"/>
  <c r="C31" i="2"/>
  <c r="C29" i="2"/>
  <c r="C27" i="2"/>
  <c r="C26" i="2"/>
  <c r="C24" i="2"/>
  <c r="C23" i="2"/>
  <c r="C21" i="2"/>
  <c r="C19" i="2"/>
  <c r="C18" i="2"/>
  <c r="C17" i="2"/>
  <c r="C16" i="2"/>
  <c r="C15" i="2"/>
  <c r="C14" i="2"/>
  <c r="C12" i="2"/>
  <c r="C11" i="2"/>
  <c r="C9" i="2"/>
  <c r="C7" i="2"/>
  <c r="D38" i="2"/>
  <c r="D37" i="2"/>
  <c r="D36" i="2"/>
  <c r="D35" i="2"/>
  <c r="D33" i="2"/>
  <c r="D28" i="2"/>
  <c r="D26" i="2"/>
  <c r="D25" i="2"/>
  <c r="D24" i="2"/>
  <c r="D23" i="2"/>
  <c r="D22" i="2"/>
  <c r="D21" i="2"/>
  <c r="D19" i="2"/>
  <c r="D18" i="2"/>
  <c r="D8" i="2"/>
  <c r="D7" i="2"/>
  <c r="E38" i="2" l="1"/>
  <c r="C38" i="2"/>
  <c r="C28" i="1"/>
  <c r="D28" i="1"/>
  <c r="E28" i="1"/>
  <c r="F28" i="1"/>
  <c r="G28" i="1"/>
  <c r="H28" i="1"/>
  <c r="B28" i="1"/>
  <c r="E14" i="1"/>
  <c r="E10" i="1"/>
  <c r="F10" i="1" s="1"/>
  <c r="B20" i="1"/>
  <c r="C19" i="1"/>
  <c r="D19" i="1" s="1"/>
  <c r="E19" i="1" s="1"/>
  <c r="F19" i="1" s="1"/>
  <c r="B19" i="1"/>
  <c r="D18" i="1"/>
  <c r="E18" i="1" s="1"/>
  <c r="F18" i="1" s="1"/>
  <c r="G18" i="1" s="1"/>
  <c r="H18" i="1" s="1"/>
  <c r="C18" i="1"/>
  <c r="B18" i="1"/>
  <c r="C17" i="1"/>
  <c r="D17" i="1" s="1"/>
  <c r="B17" i="1"/>
  <c r="C10" i="1"/>
  <c r="C14" i="1" s="1"/>
  <c r="D14" i="1"/>
  <c r="D10" i="1"/>
  <c r="E39" i="2" l="1"/>
  <c r="G19" i="1"/>
  <c r="H19" i="1" s="1"/>
  <c r="F13" i="1"/>
  <c r="F14" i="1" s="1"/>
  <c r="G10" i="1"/>
  <c r="E17" i="1"/>
  <c r="D20" i="1"/>
  <c r="C20" i="1"/>
  <c r="F15" i="1"/>
  <c r="B10" i="1"/>
  <c r="H12" i="1"/>
  <c r="G12" i="1"/>
  <c r="F12" i="1"/>
  <c r="D12" i="1"/>
  <c r="E12" i="1" s="1"/>
  <c r="C12" i="1"/>
  <c r="B12" i="1"/>
  <c r="H11" i="1"/>
  <c r="G11" i="1"/>
  <c r="F11" i="1"/>
  <c r="D11" i="1"/>
  <c r="C11" i="1"/>
  <c r="C13" i="1" s="1"/>
  <c r="C15" i="1" s="1"/>
  <c r="B11" i="1"/>
  <c r="E11" i="1" l="1"/>
  <c r="E13" i="1" s="1"/>
  <c r="E15" i="1" s="1"/>
  <c r="E21" i="1" s="1"/>
  <c r="E22" i="1" s="1"/>
  <c r="E29" i="1" s="1"/>
  <c r="D13" i="1"/>
  <c r="D15" i="1" s="1"/>
  <c r="D21" i="1" s="1"/>
  <c r="D22" i="1" s="1"/>
  <c r="D29" i="1" s="1"/>
  <c r="B14" i="1"/>
  <c r="B15" i="1" s="1"/>
  <c r="B21" i="1" s="1"/>
  <c r="B22" i="1" s="1"/>
  <c r="B29" i="1" s="1"/>
  <c r="B13" i="1"/>
  <c r="F17" i="1"/>
  <c r="E20" i="1"/>
  <c r="C21" i="1"/>
  <c r="C22" i="1" s="1"/>
  <c r="C29" i="1" s="1"/>
  <c r="G13" i="1"/>
  <c r="H10" i="1"/>
  <c r="H13" i="1" s="1"/>
  <c r="H14" i="1" l="1"/>
  <c r="H15" i="1"/>
  <c r="G17" i="1"/>
  <c r="F20" i="1"/>
  <c r="F21" i="1" s="1"/>
  <c r="F22" i="1" s="1"/>
  <c r="F29" i="1" s="1"/>
  <c r="G14" i="1"/>
  <c r="G15" i="1" s="1"/>
  <c r="H17" i="1" l="1"/>
  <c r="H20" i="1" s="1"/>
  <c r="H21" i="1" s="1"/>
  <c r="H22" i="1" s="1"/>
  <c r="H29" i="1" s="1"/>
  <c r="G20" i="1"/>
  <c r="G21" i="1" s="1"/>
  <c r="G22" i="1" s="1"/>
  <c r="G29" i="1" s="1"/>
</calcChain>
</file>

<file path=xl/sharedStrings.xml><?xml version="1.0" encoding="utf-8"?>
<sst xmlns="http://schemas.openxmlformats.org/spreadsheetml/2006/main" count="42" uniqueCount="34">
  <si>
    <t>Income Statement</t>
  </si>
  <si>
    <t>Selling wooden furniture</t>
  </si>
  <si>
    <t>Description</t>
  </si>
  <si>
    <t>12-Month</t>
  </si>
  <si>
    <t>9-Month</t>
  </si>
  <si>
    <t>Financial Statement</t>
  </si>
  <si>
    <t>Income Projection</t>
  </si>
  <si>
    <t>Revenue</t>
  </si>
  <si>
    <t>Wooden Furniture</t>
  </si>
  <si>
    <t>Property 1 rental</t>
  </si>
  <si>
    <t>Property 2 rental</t>
  </si>
  <si>
    <t>Gross Profit</t>
  </si>
  <si>
    <t>COGS</t>
  </si>
  <si>
    <t>Profit</t>
  </si>
  <si>
    <t>Expenses</t>
  </si>
  <si>
    <t>Salaries exp.</t>
  </si>
  <si>
    <t>Living exp.</t>
  </si>
  <si>
    <t>Other exp.</t>
  </si>
  <si>
    <t>Total exp.</t>
  </si>
  <si>
    <t>EBIT</t>
  </si>
  <si>
    <t>Average</t>
  </si>
  <si>
    <t>DSR</t>
  </si>
  <si>
    <t>RHBIBL HL: USD160K</t>
  </si>
  <si>
    <t>RHBIBL TL: USD65K</t>
  </si>
  <si>
    <t>Total commitment</t>
  </si>
  <si>
    <t>DSR (Time)</t>
  </si>
  <si>
    <t>Prepared by:</t>
  </si>
  <si>
    <t>Mr. Cheav Seng</t>
  </si>
  <si>
    <t>Mr. Cheav Seng and Mdm. Lay Yeang</t>
  </si>
  <si>
    <t>Summary Sale</t>
  </si>
  <si>
    <t>Day/Month</t>
  </si>
  <si>
    <t>Total</t>
  </si>
  <si>
    <t>Summarized by</t>
  </si>
  <si>
    <t>Mr. Sok Ratanak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</si>
</sst>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43" fontId="2" fillId="0" borderId="1" xfId="1" applyFont="1" applyBorder="1"/>
    <xf numFmtId="43" fontId="2" fillId="0" borderId="1" xfId="0" applyNumberFormat="1" applyFont="1" applyBorder="1"/>
    <xf numFmtId="43" fontId="4" fillId="0" borderId="1" xfId="1" applyFont="1" applyBorder="1"/>
    <xf numFmtId="43" fontId="4" fillId="0" borderId="1" xfId="0" applyNumberFormat="1" applyFont="1" applyBorder="1"/>
    <xf numFmtId="43" fontId="2" fillId="0" borderId="0" xfId="1" applyFont="1"/>
    <xf numFmtId="43" fontId="2" fillId="0" borderId="0" xfId="0" applyNumberFormat="1" applyFont="1"/>
    <xf numFmtId="2" fontId="2" fillId="0" borderId="0" xfId="0" applyNumberFormat="1" applyFont="1"/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5" workbookViewId="0">
      <selection activeCell="D40" sqref="D40"/>
    </sheetView>
  </sheetViews>
  <sheetFormatPr defaultRowHeight="15" x14ac:dyDescent="0.25"/>
  <cols>
    <col min="1" max="1" width="17.5703125" customWidth="1"/>
    <col min="2" max="4" width="14.140625" customWidth="1"/>
    <col min="5" max="5" width="14.140625" hidden="1" customWidth="1"/>
    <col min="6" max="8" width="14.140625" customWidth="1"/>
  </cols>
  <sheetData>
    <row r="2" spans="1:8" x14ac:dyDescent="0.25">
      <c r="A2" s="1" t="s">
        <v>28</v>
      </c>
      <c r="B2" s="1"/>
      <c r="C2" s="1"/>
      <c r="D2" s="1"/>
      <c r="E2" s="1"/>
      <c r="F2" s="1"/>
      <c r="G2" s="1"/>
      <c r="H2" s="1"/>
    </row>
    <row r="3" spans="1:8" x14ac:dyDescent="0.25">
      <c r="A3" s="1" t="s">
        <v>5</v>
      </c>
      <c r="B3" s="1"/>
      <c r="C3" s="1"/>
      <c r="D3" s="1"/>
      <c r="E3" s="1"/>
      <c r="F3" s="1"/>
      <c r="G3" s="1"/>
      <c r="H3" s="1"/>
    </row>
    <row r="4" spans="1:8" x14ac:dyDescent="0.25">
      <c r="A4" s="1" t="s">
        <v>1</v>
      </c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23" t="s">
        <v>2</v>
      </c>
      <c r="B6" s="22" t="s">
        <v>0</v>
      </c>
      <c r="C6" s="22"/>
      <c r="D6" s="22"/>
      <c r="E6" s="2"/>
      <c r="F6" s="22" t="s">
        <v>6</v>
      </c>
      <c r="G6" s="22"/>
      <c r="H6" s="22"/>
    </row>
    <row r="7" spans="1:8" x14ac:dyDescent="0.25">
      <c r="A7" s="23"/>
      <c r="B7" s="3">
        <v>2015</v>
      </c>
      <c r="C7" s="3">
        <v>2016</v>
      </c>
      <c r="D7" s="3">
        <v>2017</v>
      </c>
      <c r="E7" s="3">
        <v>2017</v>
      </c>
      <c r="F7" s="3">
        <v>2018</v>
      </c>
      <c r="G7" s="3">
        <v>2019</v>
      </c>
      <c r="H7" s="3">
        <v>2020</v>
      </c>
    </row>
    <row r="8" spans="1:8" x14ac:dyDescent="0.25">
      <c r="A8" s="23"/>
      <c r="B8" s="3" t="s">
        <v>3</v>
      </c>
      <c r="C8" s="3" t="s">
        <v>3</v>
      </c>
      <c r="D8" s="3" t="s">
        <v>4</v>
      </c>
      <c r="E8" s="3" t="s">
        <v>3</v>
      </c>
      <c r="F8" s="3" t="s">
        <v>3</v>
      </c>
      <c r="G8" s="3" t="s">
        <v>3</v>
      </c>
      <c r="H8" s="3" t="s">
        <v>3</v>
      </c>
    </row>
    <row r="9" spans="1:8" x14ac:dyDescent="0.25">
      <c r="A9" s="4" t="s">
        <v>7</v>
      </c>
      <c r="B9" s="5"/>
      <c r="C9" s="5"/>
      <c r="D9" s="5"/>
      <c r="E9" s="5"/>
      <c r="F9" s="5"/>
      <c r="G9" s="5"/>
      <c r="H9" s="5"/>
    </row>
    <row r="10" spans="1:8" x14ac:dyDescent="0.25">
      <c r="A10" s="5" t="s">
        <v>8</v>
      </c>
      <c r="B10" s="6">
        <f>C10*0.92</f>
        <v>397530.38079999998</v>
      </c>
      <c r="C10" s="6">
        <f>D10/9*12*0.92</f>
        <v>432098.24</v>
      </c>
      <c r="D10" s="6">
        <f>(300+500+850+160+84+140+800+1100+1600+1900+880+1450+1750+190+1080+220+460+990+2050+700+1100+1480+510+1530+1150+1620+2250+480+1300+2300+2070+500+300+800+35+45+200+210+390+46325+35619)/3*9</f>
        <v>352254</v>
      </c>
      <c r="E10" s="7">
        <f>D10/9*12</f>
        <v>469672</v>
      </c>
      <c r="F10" s="7">
        <f>E10*1.08</f>
        <v>507245.76</v>
      </c>
      <c r="G10" s="7">
        <f>F10*1.08</f>
        <v>547825.42080000008</v>
      </c>
      <c r="H10" s="7">
        <f>G10*1.08</f>
        <v>591651.45446400007</v>
      </c>
    </row>
    <row r="11" spans="1:8" x14ac:dyDescent="0.25">
      <c r="A11" s="5" t="s">
        <v>9</v>
      </c>
      <c r="B11" s="6">
        <f>950*12</f>
        <v>11400</v>
      </c>
      <c r="C11" s="6">
        <f>950*12</f>
        <v>11400</v>
      </c>
      <c r="D11" s="6">
        <f>950*9</f>
        <v>8550</v>
      </c>
      <c r="E11" s="7">
        <f t="shared" ref="E11:E12" si="0">D11/9*12</f>
        <v>11400</v>
      </c>
      <c r="F11" s="6">
        <f>950*12</f>
        <v>11400</v>
      </c>
      <c r="G11" s="6">
        <f>950*12</f>
        <v>11400</v>
      </c>
      <c r="H11" s="6">
        <f>950*12</f>
        <v>11400</v>
      </c>
    </row>
    <row r="12" spans="1:8" x14ac:dyDescent="0.25">
      <c r="A12" s="5" t="s">
        <v>10</v>
      </c>
      <c r="B12" s="6">
        <f>500*12</f>
        <v>6000</v>
      </c>
      <c r="C12" s="6">
        <f>500*12</f>
        <v>6000</v>
      </c>
      <c r="D12" s="6">
        <f>500*9</f>
        <v>4500</v>
      </c>
      <c r="E12" s="7">
        <f t="shared" si="0"/>
        <v>6000</v>
      </c>
      <c r="F12" s="6">
        <f>500*12</f>
        <v>6000</v>
      </c>
      <c r="G12" s="6">
        <f>500*12</f>
        <v>6000</v>
      </c>
      <c r="H12" s="6">
        <f>500*1.1*12</f>
        <v>6600</v>
      </c>
    </row>
    <row r="13" spans="1:8" x14ac:dyDescent="0.25">
      <c r="A13" s="4" t="s">
        <v>11</v>
      </c>
      <c r="B13" s="6">
        <f>SUM(B10:B12)</f>
        <v>414930.38079999998</v>
      </c>
      <c r="C13" s="6">
        <f t="shared" ref="C13:D13" si="1">SUM(C10:C12)</f>
        <v>449498.24</v>
      </c>
      <c r="D13" s="6">
        <f t="shared" si="1"/>
        <v>365304</v>
      </c>
      <c r="E13" s="6">
        <f t="shared" ref="E13" si="2">SUM(E10:E12)</f>
        <v>487072</v>
      </c>
      <c r="F13" s="6">
        <f t="shared" ref="F13" si="3">SUM(F10:F12)</f>
        <v>524645.76</v>
      </c>
      <c r="G13" s="6">
        <f t="shared" ref="G13" si="4">SUM(G10:G12)</f>
        <v>565225.42080000008</v>
      </c>
      <c r="H13" s="6">
        <f t="shared" ref="H13" si="5">SUM(H10:H12)</f>
        <v>609651.45446400007</v>
      </c>
    </row>
    <row r="14" spans="1:8" x14ac:dyDescent="0.25">
      <c r="A14" s="5" t="s">
        <v>12</v>
      </c>
      <c r="B14" s="6">
        <f>B10*70%</f>
        <v>278271.26655999996</v>
      </c>
      <c r="C14" s="6">
        <f>C10*70%</f>
        <v>302468.76799999998</v>
      </c>
      <c r="D14" s="6">
        <f>(340+500+140+74+90+580+850+1150+1250+500+1050+1300+130+730+160+360+590+1550+550+750+1080+410+1150+750+1150+1550+450+850+1600+1570+380+200+500+25+35+180+160+300+32705+25564)/3*9</f>
        <v>249759</v>
      </c>
      <c r="E14" s="7">
        <f>D14/9*12</f>
        <v>333012</v>
      </c>
      <c r="F14" s="7">
        <f t="shared" ref="F14:H14" si="6">F13*70%</f>
        <v>367252.03200000001</v>
      </c>
      <c r="G14" s="7">
        <f t="shared" si="6"/>
        <v>395657.79456000001</v>
      </c>
      <c r="H14" s="7">
        <f t="shared" si="6"/>
        <v>426756.0181248</v>
      </c>
    </row>
    <row r="15" spans="1:8" x14ac:dyDescent="0.25">
      <c r="A15" s="4" t="s">
        <v>13</v>
      </c>
      <c r="B15" s="6">
        <f>B13-B14</f>
        <v>136659.11424000002</v>
      </c>
      <c r="C15" s="6">
        <f t="shared" ref="C15:D15" si="7">C13-C14</f>
        <v>147029.47200000001</v>
      </c>
      <c r="D15" s="6">
        <f t="shared" si="7"/>
        <v>115545</v>
      </c>
      <c r="E15" s="6">
        <f t="shared" ref="E15" si="8">E13-E14</f>
        <v>154060</v>
      </c>
      <c r="F15" s="6">
        <f t="shared" ref="F15" si="9">F13-F14</f>
        <v>157393.728</v>
      </c>
      <c r="G15" s="6">
        <f t="shared" ref="G15" si="10">G13-G14</f>
        <v>169567.62624000007</v>
      </c>
      <c r="H15" s="6">
        <f t="shared" ref="H15" si="11">H13-H14</f>
        <v>182895.43633920007</v>
      </c>
    </row>
    <row r="16" spans="1:8" x14ac:dyDescent="0.25">
      <c r="A16" s="4" t="s">
        <v>14</v>
      </c>
      <c r="B16" s="6"/>
      <c r="C16" s="6"/>
      <c r="D16" s="6"/>
      <c r="E16" s="5"/>
      <c r="F16" s="5"/>
      <c r="G16" s="5"/>
      <c r="H16" s="5"/>
    </row>
    <row r="17" spans="1:8" x14ac:dyDescent="0.25">
      <c r="A17" s="5" t="s">
        <v>15</v>
      </c>
      <c r="B17" s="6">
        <f>130*3*12</f>
        <v>4680</v>
      </c>
      <c r="C17" s="6">
        <f>B17*1.05</f>
        <v>4914</v>
      </c>
      <c r="D17" s="6">
        <f>C17*1.05/12*9</f>
        <v>3869.7749999999996</v>
      </c>
      <c r="E17" s="7">
        <f>D17/9*12</f>
        <v>5159.7</v>
      </c>
      <c r="F17" s="7">
        <f t="shared" ref="F17:H19" si="12">E17*1.05</f>
        <v>5417.6850000000004</v>
      </c>
      <c r="G17" s="7">
        <f t="shared" si="12"/>
        <v>5688.5692500000005</v>
      </c>
      <c r="H17" s="7">
        <f t="shared" si="12"/>
        <v>5972.9977125000005</v>
      </c>
    </row>
    <row r="18" spans="1:8" x14ac:dyDescent="0.25">
      <c r="A18" s="5" t="s">
        <v>16</v>
      </c>
      <c r="B18" s="6">
        <f>800*12</f>
        <v>9600</v>
      </c>
      <c r="C18" s="6">
        <f>B18*1.05</f>
        <v>10080</v>
      </c>
      <c r="D18" s="6">
        <f>C18*1.05/12*9</f>
        <v>7938</v>
      </c>
      <c r="E18" s="7">
        <f t="shared" ref="E18:E19" si="13">D18/9*12</f>
        <v>10584</v>
      </c>
      <c r="F18" s="7">
        <f t="shared" si="12"/>
        <v>11113.2</v>
      </c>
      <c r="G18" s="7">
        <f t="shared" si="12"/>
        <v>11668.86</v>
      </c>
      <c r="H18" s="7">
        <f t="shared" si="12"/>
        <v>12252.303000000002</v>
      </c>
    </row>
    <row r="19" spans="1:8" x14ac:dyDescent="0.25">
      <c r="A19" s="5" t="s">
        <v>17</v>
      </c>
      <c r="B19" s="6">
        <f>500*12</f>
        <v>6000</v>
      </c>
      <c r="C19" s="6">
        <f>B19*1.05</f>
        <v>6300</v>
      </c>
      <c r="D19" s="6">
        <f>C19*1.05/12*9</f>
        <v>4961.25</v>
      </c>
      <c r="E19" s="7">
        <f t="shared" si="13"/>
        <v>6615</v>
      </c>
      <c r="F19" s="7">
        <f t="shared" si="12"/>
        <v>6945.75</v>
      </c>
      <c r="G19" s="7">
        <f t="shared" si="12"/>
        <v>7293.0375000000004</v>
      </c>
      <c r="H19" s="7">
        <f t="shared" si="12"/>
        <v>7657.6893750000008</v>
      </c>
    </row>
    <row r="20" spans="1:8" x14ac:dyDescent="0.25">
      <c r="A20" s="4" t="s">
        <v>18</v>
      </c>
      <c r="B20" s="6">
        <f>SUM(B17:B19)</f>
        <v>20280</v>
      </c>
      <c r="C20" s="6">
        <f t="shared" ref="C20:D20" si="14">SUM(C17:C19)</f>
        <v>21294</v>
      </c>
      <c r="D20" s="6">
        <f t="shared" si="14"/>
        <v>16769.025000000001</v>
      </c>
      <c r="E20" s="6">
        <f t="shared" ref="E20" si="15">SUM(E17:E19)</f>
        <v>22358.7</v>
      </c>
      <c r="F20" s="6">
        <f t="shared" ref="F20" si="16">SUM(F17:F19)</f>
        <v>23476.635000000002</v>
      </c>
      <c r="G20" s="6">
        <f t="shared" ref="G20" si="17">SUM(G17:G19)</f>
        <v>24650.46675</v>
      </c>
      <c r="H20" s="6">
        <f t="shared" ref="H20" si="18">SUM(H17:H19)</f>
        <v>25882.990087500002</v>
      </c>
    </row>
    <row r="21" spans="1:8" x14ac:dyDescent="0.25">
      <c r="A21" s="4" t="s">
        <v>19</v>
      </c>
      <c r="B21" s="6">
        <f>B15-B20</f>
        <v>116379.11424000002</v>
      </c>
      <c r="C21" s="6">
        <f t="shared" ref="C21:D21" si="19">C15-C20</f>
        <v>125735.47200000001</v>
      </c>
      <c r="D21" s="6">
        <f t="shared" si="19"/>
        <v>98775.975000000006</v>
      </c>
      <c r="E21" s="6">
        <f t="shared" ref="E21" si="20">E15-E20</f>
        <v>131701.29999999999</v>
      </c>
      <c r="F21" s="6">
        <f t="shared" ref="F21" si="21">F15-F20</f>
        <v>133917.09299999999</v>
      </c>
      <c r="G21" s="6">
        <f t="shared" ref="G21" si="22">G15-G20</f>
        <v>144917.15949000008</v>
      </c>
      <c r="H21" s="6">
        <f t="shared" ref="H21" si="23">H15-H20</f>
        <v>157012.44625170005</v>
      </c>
    </row>
    <row r="22" spans="1:8" x14ac:dyDescent="0.25">
      <c r="A22" s="4" t="s">
        <v>20</v>
      </c>
      <c r="B22" s="8">
        <f>B21/12</f>
        <v>9698.2595200000014</v>
      </c>
      <c r="C22" s="8">
        <f>C21/12</f>
        <v>10477.956</v>
      </c>
      <c r="D22" s="8">
        <f>D21/9</f>
        <v>10975.108333333334</v>
      </c>
      <c r="E22" s="9">
        <f>E21/12</f>
        <v>10975.108333333332</v>
      </c>
      <c r="F22" s="9">
        <f t="shared" ref="F22:H22" si="24">F21/12</f>
        <v>11159.757749999999</v>
      </c>
      <c r="G22" s="9">
        <f t="shared" si="24"/>
        <v>12076.429957500006</v>
      </c>
      <c r="H22" s="9">
        <f t="shared" si="24"/>
        <v>13084.370520975004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 t="s">
        <v>26</v>
      </c>
      <c r="H24" s="1"/>
    </row>
    <row r="25" spans="1:8" hidden="1" x14ac:dyDescent="0.25">
      <c r="A25" s="1" t="s">
        <v>21</v>
      </c>
      <c r="B25" s="1"/>
      <c r="C25" s="1"/>
      <c r="D25" s="1"/>
      <c r="E25" s="1"/>
      <c r="F25" s="1"/>
      <c r="G25" s="1"/>
      <c r="H25" s="1"/>
    </row>
    <row r="26" spans="1:8" hidden="1" x14ac:dyDescent="0.25">
      <c r="A26" s="1" t="s">
        <v>22</v>
      </c>
      <c r="B26" s="10">
        <v>1777</v>
      </c>
      <c r="C26" s="10">
        <v>1777</v>
      </c>
      <c r="D26" s="10">
        <v>1777</v>
      </c>
      <c r="E26" s="10">
        <v>1777</v>
      </c>
      <c r="F26" s="10">
        <v>1777</v>
      </c>
      <c r="G26" s="10">
        <v>1777</v>
      </c>
      <c r="H26" s="10">
        <v>1777</v>
      </c>
    </row>
    <row r="27" spans="1:8" hidden="1" x14ac:dyDescent="0.25">
      <c r="A27" s="1" t="s">
        <v>23</v>
      </c>
      <c r="B27" s="10">
        <v>805.91</v>
      </c>
      <c r="C27" s="10">
        <v>805.91</v>
      </c>
      <c r="D27" s="10">
        <v>805.91</v>
      </c>
      <c r="E27" s="10">
        <v>805.91</v>
      </c>
      <c r="F27" s="10">
        <v>805.91</v>
      </c>
      <c r="G27" s="10">
        <v>805.91</v>
      </c>
      <c r="H27" s="10">
        <v>805.91</v>
      </c>
    </row>
    <row r="28" spans="1:8" hidden="1" x14ac:dyDescent="0.25">
      <c r="A28" s="1" t="s">
        <v>24</v>
      </c>
      <c r="B28" s="11">
        <f>SUM(B26:B27)</f>
        <v>2582.91</v>
      </c>
      <c r="C28" s="11">
        <f t="shared" ref="C28:H28" si="25">SUM(C26:C27)</f>
        <v>2582.91</v>
      </c>
      <c r="D28" s="11">
        <f t="shared" si="25"/>
        <v>2582.91</v>
      </c>
      <c r="E28" s="11">
        <f t="shared" si="25"/>
        <v>2582.91</v>
      </c>
      <c r="F28" s="11">
        <f t="shared" si="25"/>
        <v>2582.91</v>
      </c>
      <c r="G28" s="11">
        <f t="shared" si="25"/>
        <v>2582.91</v>
      </c>
      <c r="H28" s="11">
        <f t="shared" si="25"/>
        <v>2582.91</v>
      </c>
    </row>
    <row r="29" spans="1:8" hidden="1" x14ac:dyDescent="0.25">
      <c r="A29" s="1" t="s">
        <v>25</v>
      </c>
      <c r="B29" s="12">
        <f>B22/B28</f>
        <v>3.7547802749611878</v>
      </c>
      <c r="C29" s="12">
        <f t="shared" ref="C29:H29" si="26">C22/C28</f>
        <v>4.0566477345319818</v>
      </c>
      <c r="D29" s="12">
        <f t="shared" si="26"/>
        <v>4.2491253405396758</v>
      </c>
      <c r="E29" s="12">
        <f t="shared" si="26"/>
        <v>4.2491253405396749</v>
      </c>
      <c r="F29" s="12">
        <f t="shared" si="26"/>
        <v>4.3206142490446817</v>
      </c>
      <c r="G29" s="12">
        <f t="shared" si="26"/>
        <v>4.6755132612053876</v>
      </c>
      <c r="H29" s="12">
        <f t="shared" si="26"/>
        <v>5.0657477500087129</v>
      </c>
    </row>
    <row r="30" spans="1:8" hidden="1" x14ac:dyDescent="0.25">
      <c r="A30" s="1"/>
      <c r="B30" s="1"/>
      <c r="C30" s="1"/>
      <c r="D30" s="1"/>
      <c r="E30" s="1"/>
      <c r="F30" s="1"/>
      <c r="G30" s="1"/>
      <c r="H30" s="1"/>
    </row>
    <row r="31" spans="1:8" hidden="1" x14ac:dyDescent="0.25">
      <c r="A31" s="1"/>
      <c r="B31" s="1"/>
      <c r="C31" s="1"/>
      <c r="D31" s="1"/>
      <c r="E31" s="1"/>
      <c r="F31" s="1"/>
      <c r="G31" s="1"/>
      <c r="H31" s="1"/>
    </row>
    <row r="32" spans="1:8" hidden="1" x14ac:dyDescent="0.25">
      <c r="A32" s="1"/>
      <c r="B32" s="1"/>
      <c r="C32" s="1"/>
      <c r="D32" s="1"/>
      <c r="E32" s="1"/>
      <c r="F32" s="1"/>
      <c r="G32" s="1"/>
      <c r="H32" s="1"/>
    </row>
    <row r="33" spans="1:8" hidden="1" x14ac:dyDescent="0.25">
      <c r="A33" s="1"/>
      <c r="B33" s="1"/>
      <c r="C33" s="1"/>
      <c r="D33" s="1"/>
      <c r="E33" s="1"/>
      <c r="F33" s="1"/>
      <c r="G33" s="1"/>
      <c r="H33" s="1"/>
    </row>
    <row r="34" spans="1:8" hidden="1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hidden="1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3"/>
      <c r="H40" s="1"/>
    </row>
    <row r="41" spans="1:8" x14ac:dyDescent="0.25">
      <c r="A41" s="1"/>
      <c r="B41" s="1"/>
      <c r="C41" s="1"/>
      <c r="D41" s="1"/>
      <c r="E41" s="1"/>
      <c r="F41" s="1"/>
      <c r="G41" s="1" t="s">
        <v>27</v>
      </c>
      <c r="H41" s="1"/>
    </row>
  </sheetData>
  <mergeCells count="3">
    <mergeCell ref="B6:D6"/>
    <mergeCell ref="F6:H6"/>
    <mergeCell ref="A6:A8"/>
  </mergeCells>
  <pageMargins left="0.7" right="0.7" top="0.75" bottom="0.75" header="0.3" footer="0.3"/>
  <pageSetup scale="1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D4" sqref="D4"/>
    </sheetView>
  </sheetViews>
  <sheetFormatPr defaultRowHeight="15" x14ac:dyDescent="0.25"/>
  <cols>
    <col min="2" max="2" width="14.7109375" style="14" customWidth="1"/>
    <col min="3" max="5" width="18.42578125" style="14" customWidth="1"/>
  </cols>
  <sheetData>
    <row r="1" spans="2:5" x14ac:dyDescent="0.25">
      <c r="B1" s="21" t="s">
        <v>29</v>
      </c>
    </row>
    <row r="2" spans="2:5" x14ac:dyDescent="0.25">
      <c r="B2" s="21" t="s">
        <v>1</v>
      </c>
    </row>
    <row r="3" spans="2:5" x14ac:dyDescent="0.25">
      <c r="B3" s="21" t="s">
        <v>27</v>
      </c>
    </row>
    <row r="5" spans="2:5" x14ac:dyDescent="0.25">
      <c r="B5" s="19"/>
      <c r="C5" s="19"/>
      <c r="D5" s="19"/>
      <c r="E5" s="19"/>
    </row>
    <row r="6" spans="2:5" x14ac:dyDescent="0.25">
      <c r="B6" s="17" t="s">
        <v>30</v>
      </c>
      <c r="C6" s="18">
        <v>42917</v>
      </c>
      <c r="D6" s="18">
        <v>42948</v>
      </c>
      <c r="E6" s="18">
        <v>42979</v>
      </c>
    </row>
    <row r="7" spans="2:5" x14ac:dyDescent="0.25">
      <c r="B7" s="15">
        <v>1</v>
      </c>
      <c r="C7" s="16">
        <f>125+135</f>
        <v>260</v>
      </c>
      <c r="D7" s="16">
        <f>300</f>
        <v>300</v>
      </c>
      <c r="E7" s="16">
        <f>260+210+120+350</f>
        <v>940</v>
      </c>
    </row>
    <row r="8" spans="2:5" x14ac:dyDescent="0.25">
      <c r="B8" s="15">
        <v>2</v>
      </c>
      <c r="C8" s="16">
        <v>100</v>
      </c>
      <c r="D8" s="16">
        <f>500+850</f>
        <v>1350</v>
      </c>
      <c r="E8" s="16">
        <f>1200+550+350+280+450</f>
        <v>2830</v>
      </c>
    </row>
    <row r="9" spans="2:5" x14ac:dyDescent="0.25">
      <c r="B9" s="15">
        <v>3</v>
      </c>
      <c r="C9" s="16">
        <f>400+75</f>
        <v>475</v>
      </c>
      <c r="D9" s="16"/>
      <c r="E9" s="16">
        <f>1000+1900+1280+1080</f>
        <v>5260</v>
      </c>
    </row>
    <row r="10" spans="2:5" x14ac:dyDescent="0.25">
      <c r="B10" s="15">
        <v>4</v>
      </c>
      <c r="C10" s="16">
        <v>700</v>
      </c>
      <c r="D10" s="16">
        <v>160</v>
      </c>
      <c r="E10" s="16"/>
    </row>
    <row r="11" spans="2:5" x14ac:dyDescent="0.25">
      <c r="B11" s="15">
        <v>5</v>
      </c>
      <c r="C11" s="16">
        <f>120+420+1700</f>
        <v>2240</v>
      </c>
      <c r="D11" s="16">
        <v>84</v>
      </c>
      <c r="E11" s="16">
        <f>2100+950</f>
        <v>3050</v>
      </c>
    </row>
    <row r="12" spans="2:5" x14ac:dyDescent="0.25">
      <c r="B12" s="15">
        <v>6</v>
      </c>
      <c r="C12" s="16">
        <f>150+1000+600</f>
        <v>1750</v>
      </c>
      <c r="D12" s="16">
        <v>140</v>
      </c>
      <c r="E12" s="16">
        <f>600+1300</f>
        <v>1900</v>
      </c>
    </row>
    <row r="13" spans="2:5" x14ac:dyDescent="0.25">
      <c r="B13" s="15">
        <v>7</v>
      </c>
      <c r="C13" s="16"/>
      <c r="D13" s="16"/>
      <c r="E13" s="16"/>
    </row>
    <row r="14" spans="2:5" x14ac:dyDescent="0.25">
      <c r="B14" s="15">
        <v>8</v>
      </c>
      <c r="C14" s="16">
        <f>1000+140+240</f>
        <v>1380</v>
      </c>
      <c r="D14" s="16"/>
      <c r="E14" s="16"/>
    </row>
    <row r="15" spans="2:5" x14ac:dyDescent="0.25">
      <c r="B15" s="15">
        <v>9</v>
      </c>
      <c r="C15" s="16">
        <f>1800+2150+370+120+110</f>
        <v>4550</v>
      </c>
      <c r="D15" s="16"/>
      <c r="E15" s="16"/>
    </row>
    <row r="16" spans="2:5" x14ac:dyDescent="0.25">
      <c r="B16" s="15">
        <v>10</v>
      </c>
      <c r="C16" s="16">
        <f>2000</f>
        <v>2000</v>
      </c>
      <c r="D16" s="16"/>
      <c r="E16" s="16">
        <f>700+380</f>
        <v>1080</v>
      </c>
    </row>
    <row r="17" spans="2:5" x14ac:dyDescent="0.25">
      <c r="B17" s="15">
        <v>11</v>
      </c>
      <c r="C17" s="16">
        <f>420+210</f>
        <v>630</v>
      </c>
      <c r="D17" s="16"/>
      <c r="E17" s="16">
        <v>340</v>
      </c>
    </row>
    <row r="18" spans="2:5" x14ac:dyDescent="0.25">
      <c r="B18" s="15">
        <v>12</v>
      </c>
      <c r="C18" s="16">
        <f>820+300</f>
        <v>1120</v>
      </c>
      <c r="D18" s="16">
        <f>800+1100+1600</f>
        <v>3500</v>
      </c>
      <c r="E18" s="16">
        <v>200</v>
      </c>
    </row>
    <row r="19" spans="2:5" x14ac:dyDescent="0.25">
      <c r="B19" s="15">
        <v>13</v>
      </c>
      <c r="C19" s="16">
        <f>500</f>
        <v>500</v>
      </c>
      <c r="D19" s="16">
        <f>1900+880</f>
        <v>2780</v>
      </c>
      <c r="E19" s="16">
        <f>500+1230+810+1220+714+1950</f>
        <v>6424</v>
      </c>
    </row>
    <row r="20" spans="2:5" x14ac:dyDescent="0.25">
      <c r="B20" s="15">
        <v>14</v>
      </c>
      <c r="C20" s="16"/>
      <c r="D20" s="16"/>
      <c r="E20" s="16">
        <f>1870+2120+300+2380</f>
        <v>6670</v>
      </c>
    </row>
    <row r="21" spans="2:5" x14ac:dyDescent="0.25">
      <c r="B21" s="15">
        <v>15</v>
      </c>
      <c r="C21" s="16">
        <f>1300+2300+300</f>
        <v>3900</v>
      </c>
      <c r="D21" s="16">
        <f>1450+1750</f>
        <v>3200</v>
      </c>
      <c r="E21" s="16"/>
    </row>
    <row r="22" spans="2:5" x14ac:dyDescent="0.25">
      <c r="B22" s="15">
        <v>16</v>
      </c>
      <c r="C22" s="16"/>
      <c r="D22" s="16">
        <f>190</f>
        <v>190</v>
      </c>
      <c r="E22" s="16"/>
    </row>
    <row r="23" spans="2:5" x14ac:dyDescent="0.25">
      <c r="B23" s="15">
        <v>17</v>
      </c>
      <c r="C23" s="16">
        <f>200</f>
        <v>200</v>
      </c>
      <c r="D23" s="16">
        <f>1080+220</f>
        <v>1300</v>
      </c>
      <c r="E23" s="16"/>
    </row>
    <row r="24" spans="2:5" x14ac:dyDescent="0.25">
      <c r="B24" s="15">
        <v>18</v>
      </c>
      <c r="C24" s="16">
        <f>2150+3800+3000</f>
        <v>8950</v>
      </c>
      <c r="D24" s="16">
        <f>460</f>
        <v>460</v>
      </c>
      <c r="E24" s="16"/>
    </row>
    <row r="25" spans="2:5" x14ac:dyDescent="0.25">
      <c r="B25" s="15">
        <v>19</v>
      </c>
      <c r="C25" s="16"/>
      <c r="D25" s="16">
        <f>990+2050+700+1100</f>
        <v>4840</v>
      </c>
      <c r="E25" s="16"/>
    </row>
    <row r="26" spans="2:5" x14ac:dyDescent="0.25">
      <c r="B26" s="15">
        <v>20</v>
      </c>
      <c r="C26" s="16">
        <f>1100+250</f>
        <v>1350</v>
      </c>
      <c r="D26" s="16">
        <f>1480+510+1530+1150+1620</f>
        <v>6290</v>
      </c>
      <c r="E26" s="16"/>
    </row>
    <row r="27" spans="2:5" x14ac:dyDescent="0.25">
      <c r="B27" s="15">
        <v>21</v>
      </c>
      <c r="C27" s="16">
        <f>120+320+1000+550</f>
        <v>1990</v>
      </c>
      <c r="D27" s="16"/>
      <c r="E27" s="16"/>
    </row>
    <row r="28" spans="2:5" x14ac:dyDescent="0.25">
      <c r="B28" s="15">
        <v>22</v>
      </c>
      <c r="C28" s="16"/>
      <c r="D28" s="16">
        <f>2250</f>
        <v>2250</v>
      </c>
      <c r="E28" s="16">
        <f>300+100+3300+1000</f>
        <v>4700</v>
      </c>
    </row>
    <row r="29" spans="2:5" x14ac:dyDescent="0.25">
      <c r="B29" s="15">
        <v>23</v>
      </c>
      <c r="C29" s="16">
        <f>880+1450+1000+700+2300+2200+1900</f>
        <v>10430</v>
      </c>
      <c r="D29" s="16"/>
      <c r="E29" s="16">
        <f>700+420</f>
        <v>1120</v>
      </c>
    </row>
    <row r="30" spans="2:5" x14ac:dyDescent="0.25">
      <c r="B30" s="15">
        <v>24</v>
      </c>
      <c r="C30" s="16"/>
      <c r="D30" s="16"/>
      <c r="E30" s="16">
        <f>290</f>
        <v>290</v>
      </c>
    </row>
    <row r="31" spans="2:5" x14ac:dyDescent="0.25">
      <c r="B31" s="15">
        <v>25</v>
      </c>
      <c r="C31" s="16">
        <f>780+390+1500</f>
        <v>2670</v>
      </c>
      <c r="D31" s="16"/>
      <c r="E31" s="16">
        <v>560</v>
      </c>
    </row>
    <row r="32" spans="2:5" x14ac:dyDescent="0.25">
      <c r="B32" s="15">
        <v>26</v>
      </c>
      <c r="C32" s="16">
        <f>270+500</f>
        <v>770</v>
      </c>
      <c r="D32" s="16"/>
      <c r="E32" s="16">
        <v>255</v>
      </c>
    </row>
    <row r="33" spans="2:5" x14ac:dyDescent="0.25">
      <c r="B33" s="15">
        <v>27</v>
      </c>
      <c r="C33" s="16"/>
      <c r="D33" s="16">
        <f>650+1300+2300</f>
        <v>4250</v>
      </c>
      <c r="E33" s="16"/>
    </row>
    <row r="34" spans="2:5" x14ac:dyDescent="0.25">
      <c r="B34" s="15">
        <v>28</v>
      </c>
      <c r="C34" s="16"/>
      <c r="D34" s="16"/>
      <c r="E34" s="16"/>
    </row>
    <row r="35" spans="2:5" x14ac:dyDescent="0.25">
      <c r="B35" s="15">
        <v>29</v>
      </c>
      <c r="C35" s="16">
        <f>340+120</f>
        <v>460</v>
      </c>
      <c r="D35" s="16">
        <f>2070+500+300+800+35+45+200</f>
        <v>3950</v>
      </c>
      <c r="E35" s="16"/>
    </row>
    <row r="36" spans="2:5" x14ac:dyDescent="0.25">
      <c r="B36" s="15">
        <v>30</v>
      </c>
      <c r="C36" s="16"/>
      <c r="D36" s="16">
        <f>210</f>
        <v>210</v>
      </c>
      <c r="E36" s="16"/>
    </row>
    <row r="37" spans="2:5" x14ac:dyDescent="0.25">
      <c r="B37" s="15">
        <v>31</v>
      </c>
      <c r="C37" s="16"/>
      <c r="D37" s="16">
        <f>390</f>
        <v>390</v>
      </c>
      <c r="E37" s="16"/>
    </row>
    <row r="38" spans="2:5" x14ac:dyDescent="0.25">
      <c r="B38" s="15" t="s">
        <v>31</v>
      </c>
      <c r="C38" s="16">
        <f>SUM(C7:C37)</f>
        <v>46425</v>
      </c>
      <c r="D38" s="16">
        <f t="shared" ref="D38:E38" si="0">SUM(D7:D37)</f>
        <v>35644</v>
      </c>
      <c r="E38" s="16">
        <f t="shared" si="0"/>
        <v>35619</v>
      </c>
    </row>
    <row r="39" spans="2:5" x14ac:dyDescent="0.25">
      <c r="B39" s="15" t="s">
        <v>20</v>
      </c>
      <c r="C39" s="16"/>
      <c r="D39" s="16"/>
      <c r="E39" s="16">
        <f>AVERAGE(C38:E38)</f>
        <v>39229.333333333336</v>
      </c>
    </row>
    <row r="41" spans="2:5" x14ac:dyDescent="0.25">
      <c r="E41" s="14" t="s">
        <v>32</v>
      </c>
    </row>
    <row r="45" spans="2:5" x14ac:dyDescent="0.25">
      <c r="E45" s="20"/>
    </row>
    <row r="46" spans="2:5" x14ac:dyDescent="0.25">
      <c r="E46" s="14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cp:lastPrinted>2017-10-27T01:15:23Z</cp:lastPrinted>
  <dcterms:created xsi:type="dcterms:W3CDTF">2017-10-25T09:24:31Z</dcterms:created>
  <dcterms:modified xsi:type="dcterms:W3CDTF">2017-10-27T01:19:14Z</dcterms:modified>
</cp:coreProperties>
</file>