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/>
  <mc:AlternateContent xmlns:mc="http://schemas.openxmlformats.org/markup-compatibility/2006">
    <mc:Choice Requires="x15">
      <x15ac:absPath xmlns:x15ac="http://schemas.microsoft.com/office/spreadsheetml/2010/11/ac" url="C:\Users\18717\Documents\GitHub\luyao.github.io\article\"/>
    </mc:Choice>
  </mc:AlternateContent>
  <xr:revisionPtr revIDLastSave="0" documentId="13_ncr:1_{3017B883-766D-444A-9F48-8AC007987C76}" xr6:coauthVersionLast="47" xr6:coauthVersionMax="47" xr10:uidLastSave="{00000000-0000-0000-0000-000000000000}"/>
  <bookViews>
    <workbookView xWindow="-110" yWindow="-110" windowWidth="21820" windowHeight="13900" activeTab="1" xr2:uid="{00000000-000D-0000-FFFF-FFFF00000000}"/>
  </bookViews>
  <sheets>
    <sheet name="1、年度预算" sheetId="1" r:id="rId1"/>
    <sheet name="2、收入结余表" sheetId="2" r:id="rId2"/>
    <sheet name="3、存量资产-y" sheetId="3" r:id="rId3"/>
    <sheet name="3、存量资产-k" sheetId="7" r:id="rId4"/>
    <sheet name="4、保单管理" sheetId="4" r:id="rId5"/>
    <sheet name="5、人生周期" sheetId="5" r:id="rId6"/>
    <sheet name="6、养老现金流来源测算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7" i="2" l="1"/>
  <c r="N6" i="2"/>
  <c r="O6" i="2" s="1"/>
  <c r="N5" i="2"/>
  <c r="O5" i="2" s="1"/>
  <c r="N4" i="2"/>
  <c r="O4" i="2" s="1"/>
  <c r="J23" i="3"/>
  <c r="J24" i="3" s="1"/>
  <c r="F23" i="3"/>
  <c r="F24" i="3" s="1"/>
  <c r="B23" i="3"/>
  <c r="B24" i="3" s="1"/>
  <c r="L22" i="3"/>
  <c r="K22" i="3"/>
  <c r="J22" i="3"/>
  <c r="I22" i="3"/>
  <c r="H22" i="3"/>
  <c r="G22" i="3"/>
  <c r="F22" i="3"/>
  <c r="E22" i="3"/>
  <c r="D22" i="3"/>
  <c r="C22" i="3"/>
  <c r="B22" i="3"/>
  <c r="L19" i="3"/>
  <c r="K19" i="3"/>
  <c r="J19" i="3"/>
  <c r="I19" i="3"/>
  <c r="H19" i="3"/>
  <c r="G19" i="3"/>
  <c r="F19" i="3"/>
  <c r="E19" i="3"/>
  <c r="D19" i="3"/>
  <c r="C19" i="3"/>
  <c r="B19" i="3"/>
  <c r="L15" i="3"/>
  <c r="L23" i="3" s="1"/>
  <c r="L24" i="3" s="1"/>
  <c r="K15" i="3"/>
  <c r="K23" i="3" s="1"/>
  <c r="K24" i="3" s="1"/>
  <c r="J15" i="3"/>
  <c r="I15" i="3"/>
  <c r="I23" i="3" s="1"/>
  <c r="I24" i="3" s="1"/>
  <c r="H15" i="3"/>
  <c r="H23" i="3" s="1"/>
  <c r="H24" i="3" s="1"/>
  <c r="G15" i="3"/>
  <c r="G23" i="3" s="1"/>
  <c r="G24" i="3" s="1"/>
  <c r="F15" i="3"/>
  <c r="E15" i="3"/>
  <c r="E23" i="3" s="1"/>
  <c r="E24" i="3" s="1"/>
  <c r="D15" i="3"/>
  <c r="D23" i="3" s="1"/>
  <c r="D24" i="3" s="1"/>
  <c r="C15" i="3"/>
  <c r="C23" i="3" s="1"/>
  <c r="C24" i="3" s="1"/>
  <c r="B15" i="3"/>
  <c r="E11" i="7" l="1"/>
  <c r="E6" i="7"/>
  <c r="E8" i="7" s="1"/>
  <c r="E4" i="7"/>
  <c r="E3" i="7"/>
  <c r="E2" i="7"/>
  <c r="E5" i="7" s="1"/>
  <c r="E12" i="7" s="1"/>
  <c r="E13" i="7" s="1"/>
  <c r="D11" i="7"/>
  <c r="D6" i="7"/>
  <c r="D8" i="7" s="1"/>
  <c r="D12" i="7" s="1"/>
  <c r="D13" i="7" s="1"/>
  <c r="D5" i="7"/>
  <c r="D3" i="7"/>
  <c r="D2" i="7"/>
  <c r="B8" i="7" l="1"/>
  <c r="B5" i="7"/>
  <c r="L11" i="7"/>
  <c r="K11" i="7"/>
  <c r="J11" i="7"/>
  <c r="I11" i="7"/>
  <c r="H11" i="7"/>
  <c r="G11" i="7"/>
  <c r="C11" i="7"/>
  <c r="B11" i="7"/>
  <c r="L8" i="7"/>
  <c r="K8" i="7"/>
  <c r="J8" i="7"/>
  <c r="I8" i="7"/>
  <c r="H8" i="7"/>
  <c r="G8" i="7"/>
  <c r="C8" i="7"/>
  <c r="L5" i="7"/>
  <c r="L12" i="7" s="1"/>
  <c r="L13" i="7" s="1"/>
  <c r="K5" i="7"/>
  <c r="J5" i="7"/>
  <c r="I5" i="7"/>
  <c r="H5" i="7"/>
  <c r="G5" i="7"/>
  <c r="G12" i="7" s="1"/>
  <c r="C5" i="7"/>
  <c r="B15" i="6"/>
  <c r="E15" i="6" s="1"/>
  <c r="M14" i="6"/>
  <c r="J14" i="6"/>
  <c r="J16" i="6" s="1"/>
  <c r="G14" i="6"/>
  <c r="E14" i="6"/>
  <c r="L9" i="6"/>
  <c r="N9" i="6" s="1"/>
  <c r="AC8" i="6"/>
  <c r="AC9" i="6" s="1"/>
  <c r="AC10" i="6" s="1"/>
  <c r="AC11" i="6" s="1"/>
  <c r="AC12" i="6" s="1"/>
  <c r="AC13" i="6" s="1"/>
  <c r="AC14" i="6" s="1"/>
  <c r="AC15" i="6" s="1"/>
  <c r="AC16" i="6" s="1"/>
  <c r="AC17" i="6" s="1"/>
  <c r="AC18" i="6" s="1"/>
  <c r="AC19" i="6" s="1"/>
  <c r="AC20" i="6" s="1"/>
  <c r="AC21" i="6" s="1"/>
  <c r="AC22" i="6" s="1"/>
  <c r="AC23" i="6" s="1"/>
  <c r="AC24" i="6" s="1"/>
  <c r="AC25" i="6" s="1"/>
  <c r="AC26" i="6" s="1"/>
  <c r="AC27" i="6" s="1"/>
  <c r="AC28" i="6" s="1"/>
  <c r="AC29" i="6" s="1"/>
  <c r="AC30" i="6" s="1"/>
  <c r="AC31" i="6" s="1"/>
  <c r="AC32" i="6" s="1"/>
  <c r="AC33" i="6" s="1"/>
  <c r="AC34" i="6" s="1"/>
  <c r="AC35" i="6" s="1"/>
  <c r="AC36" i="6" s="1"/>
  <c r="AC37" i="6" s="1"/>
  <c r="C7" i="6"/>
  <c r="W6" i="6"/>
  <c r="W7" i="6" s="1"/>
  <c r="W8" i="6" s="1"/>
  <c r="W9" i="6" s="1"/>
  <c r="W10" i="6" s="1"/>
  <c r="W11" i="6" s="1"/>
  <c r="W12" i="6" s="1"/>
  <c r="W13" i="6" s="1"/>
  <c r="W14" i="6" s="1"/>
  <c r="W15" i="6" s="1"/>
  <c r="W16" i="6" s="1"/>
  <c r="W17" i="6" s="1"/>
  <c r="W18" i="6" s="1"/>
  <c r="W19" i="6" s="1"/>
  <c r="W20" i="6" s="1"/>
  <c r="W21" i="6" s="1"/>
  <c r="W22" i="6" s="1"/>
  <c r="W23" i="6" s="1"/>
  <c r="W24" i="6" s="1"/>
  <c r="W25" i="6" s="1"/>
  <c r="W26" i="6" s="1"/>
  <c r="W27" i="6" s="1"/>
  <c r="W28" i="6" s="1"/>
  <c r="W29" i="6" s="1"/>
  <c r="W30" i="6" s="1"/>
  <c r="W31" i="6" s="1"/>
  <c r="W32" i="6" s="1"/>
  <c r="W33" i="6" s="1"/>
  <c r="W34" i="6" s="1"/>
  <c r="W35" i="6" s="1"/>
  <c r="W36" i="6" s="1"/>
  <c r="W37" i="6" s="1"/>
  <c r="W38" i="6" s="1"/>
  <c r="U6" i="6"/>
  <c r="U7" i="6" s="1"/>
  <c r="U8" i="6" s="1"/>
  <c r="U9" i="6" s="1"/>
  <c r="U10" i="6" s="1"/>
  <c r="U11" i="6" s="1"/>
  <c r="U12" i="6" s="1"/>
  <c r="U13" i="6" s="1"/>
  <c r="U14" i="6" s="1"/>
  <c r="U15" i="6" s="1"/>
  <c r="U16" i="6" s="1"/>
  <c r="U17" i="6" s="1"/>
  <c r="U18" i="6" s="1"/>
  <c r="U19" i="6" s="1"/>
  <c r="U20" i="6" s="1"/>
  <c r="U21" i="6" s="1"/>
  <c r="U22" i="6" s="1"/>
  <c r="U23" i="6" s="1"/>
  <c r="U24" i="6" s="1"/>
  <c r="U25" i="6" s="1"/>
  <c r="U26" i="6" s="1"/>
  <c r="U27" i="6" s="1"/>
  <c r="U28" i="6" s="1"/>
  <c r="U29" i="6" s="1"/>
  <c r="U30" i="6" s="1"/>
  <c r="U31" i="6" s="1"/>
  <c r="U32" i="6" s="1"/>
  <c r="U33" i="6" s="1"/>
  <c r="U34" i="6" s="1"/>
  <c r="U35" i="6" s="1"/>
  <c r="U36" i="6" s="1"/>
  <c r="U37" i="6" s="1"/>
  <c r="U38" i="6" s="1"/>
  <c r="AC5" i="6"/>
  <c r="AC6" i="6" s="1"/>
  <c r="AC7" i="6" s="1"/>
  <c r="AA5" i="6"/>
  <c r="AA6" i="6" s="1"/>
  <c r="AA7" i="6" s="1"/>
  <c r="AA8" i="6" s="1"/>
  <c r="AA9" i="6" s="1"/>
  <c r="AA10" i="6" s="1"/>
  <c r="AA11" i="6" s="1"/>
  <c r="AA12" i="6" s="1"/>
  <c r="AA13" i="6" s="1"/>
  <c r="AA14" i="6" s="1"/>
  <c r="AA15" i="6" s="1"/>
  <c r="AA16" i="6" s="1"/>
  <c r="AA17" i="6" s="1"/>
  <c r="AA18" i="6" s="1"/>
  <c r="AA19" i="6" s="1"/>
  <c r="AA20" i="6" s="1"/>
  <c r="AA21" i="6" s="1"/>
  <c r="AA22" i="6" s="1"/>
  <c r="AA23" i="6" s="1"/>
  <c r="AA24" i="6" s="1"/>
  <c r="AA25" i="6" s="1"/>
  <c r="AA26" i="6" s="1"/>
  <c r="AA27" i="6" s="1"/>
  <c r="AA28" i="6" s="1"/>
  <c r="AA29" i="6" s="1"/>
  <c r="AA30" i="6" s="1"/>
  <c r="AA31" i="6" s="1"/>
  <c r="AA32" i="6" s="1"/>
  <c r="AA33" i="6" s="1"/>
  <c r="AA34" i="6" s="1"/>
  <c r="AA35" i="6" s="1"/>
  <c r="AA36" i="6" s="1"/>
  <c r="AA37" i="6" s="1"/>
  <c r="U5" i="6"/>
  <c r="S5" i="6"/>
  <c r="S6" i="6" s="1"/>
  <c r="S7" i="6" s="1"/>
  <c r="S8" i="6" s="1"/>
  <c r="AD4" i="6"/>
  <c r="Z5" i="6" s="1"/>
  <c r="AB4" i="6"/>
  <c r="Y4" i="6"/>
  <c r="Y5" i="6" s="1"/>
  <c r="Y6" i="6" s="1"/>
  <c r="Y7" i="6" s="1"/>
  <c r="Y8" i="6" s="1"/>
  <c r="Y9" i="6" s="1"/>
  <c r="Y10" i="6" s="1"/>
  <c r="Y11" i="6" s="1"/>
  <c r="Y12" i="6" s="1"/>
  <c r="Y13" i="6" s="1"/>
  <c r="Y14" i="6" s="1"/>
  <c r="Y15" i="6" s="1"/>
  <c r="Y16" i="6" s="1"/>
  <c r="Y17" i="6" s="1"/>
  <c r="Y18" i="6" s="1"/>
  <c r="Y19" i="6" s="1"/>
  <c r="Y20" i="6" s="1"/>
  <c r="Y21" i="6" s="1"/>
  <c r="Y22" i="6" s="1"/>
  <c r="Y23" i="6" s="1"/>
  <c r="Y24" i="6" s="1"/>
  <c r="Y25" i="6" s="1"/>
  <c r="Y26" i="6" s="1"/>
  <c r="Y27" i="6" s="1"/>
  <c r="Y28" i="6" s="1"/>
  <c r="Y29" i="6" s="1"/>
  <c r="Y30" i="6" s="1"/>
  <c r="Y31" i="6" s="1"/>
  <c r="Y32" i="6" s="1"/>
  <c r="Y33" i="6" s="1"/>
  <c r="Y34" i="6" s="1"/>
  <c r="Y35" i="6" s="1"/>
  <c r="Y36" i="6" s="1"/>
  <c r="Y37" i="6" s="1"/>
  <c r="W4" i="6"/>
  <c r="W5" i="6" s="1"/>
  <c r="U4" i="6"/>
  <c r="S4" i="6"/>
  <c r="R4" i="6"/>
  <c r="T4" i="6" s="1"/>
  <c r="L4" i="6"/>
  <c r="L51" i="5"/>
  <c r="L50" i="5"/>
  <c r="L49" i="5"/>
  <c r="L48" i="5"/>
  <c r="L47" i="5"/>
  <c r="L46" i="5"/>
  <c r="L45" i="5"/>
  <c r="L44" i="5"/>
  <c r="L43" i="5"/>
  <c r="L42" i="5"/>
  <c r="L41" i="5"/>
  <c r="L40" i="5"/>
  <c r="L39" i="5"/>
  <c r="L38" i="5"/>
  <c r="L37" i="5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L6" i="5"/>
  <c r="L5" i="5"/>
  <c r="L4" i="5"/>
  <c r="L3" i="5"/>
  <c r="L2" i="5"/>
  <c r="M19" i="4"/>
  <c r="M11" i="4"/>
  <c r="M3" i="4"/>
  <c r="N3" i="4" s="1"/>
  <c r="K14" i="2"/>
  <c r="I14" i="2"/>
  <c r="H14" i="2"/>
  <c r="G14" i="2"/>
  <c r="F14" i="2"/>
  <c r="E14" i="2"/>
  <c r="D14" i="2"/>
  <c r="C14" i="2"/>
  <c r="C26" i="1"/>
  <c r="C27" i="1" s="1"/>
  <c r="D23" i="1"/>
  <c r="C23" i="1"/>
  <c r="C10" i="1"/>
  <c r="J12" i="7" l="1"/>
  <c r="J13" i="7" s="1"/>
  <c r="C12" i="7"/>
  <c r="C13" i="7" s="1"/>
  <c r="K12" i="7"/>
  <c r="K13" i="7" s="1"/>
  <c r="B12" i="7"/>
  <c r="B13" i="7" s="1"/>
  <c r="G13" i="7"/>
  <c r="I12" i="7"/>
  <c r="I13" i="7" s="1"/>
  <c r="H12" i="7"/>
  <c r="H13" i="7" s="1"/>
  <c r="AB5" i="6"/>
  <c r="AD5" i="6" s="1"/>
  <c r="Z6" i="6" s="1"/>
  <c r="S9" i="6"/>
  <c r="S10" i="6" s="1"/>
  <c r="S11" i="6" s="1"/>
  <c r="S12" i="6" s="1"/>
  <c r="S13" i="6" s="1"/>
  <c r="S14" i="6" s="1"/>
  <c r="S15" i="6" s="1"/>
  <c r="S16" i="6" s="1"/>
  <c r="S17" i="6" s="1"/>
  <c r="S18" i="6" s="1"/>
  <c r="S19" i="6" s="1"/>
  <c r="S20" i="6" s="1"/>
  <c r="S21" i="6" s="1"/>
  <c r="S22" i="6" s="1"/>
  <c r="S23" i="6" s="1"/>
  <c r="S24" i="6" s="1"/>
  <c r="S25" i="6" s="1"/>
  <c r="S26" i="6" s="1"/>
  <c r="S27" i="6" s="1"/>
  <c r="S28" i="6" s="1"/>
  <c r="S29" i="6" s="1"/>
  <c r="S30" i="6" s="1"/>
  <c r="S31" i="6" s="1"/>
  <c r="S32" i="6" s="1"/>
  <c r="S33" i="6" s="1"/>
  <c r="S34" i="6" s="1"/>
  <c r="S35" i="6" s="1"/>
  <c r="S36" i="6" s="1"/>
  <c r="S37" i="6" s="1"/>
  <c r="S38" i="6" s="1"/>
  <c r="V4" i="6"/>
  <c r="R5" i="6" s="1"/>
  <c r="T5" i="6" s="1"/>
  <c r="B16" i="6"/>
  <c r="L14" i="2"/>
  <c r="G15" i="6"/>
  <c r="J14" i="2"/>
  <c r="E15" i="2"/>
  <c r="J15" i="6"/>
  <c r="D6" i="1"/>
  <c r="D10" i="1" s="1"/>
  <c r="D26" i="1" s="1"/>
  <c r="N4" i="6"/>
  <c r="AB6" i="6" l="1"/>
  <c r="AD6" i="6"/>
  <c r="Z7" i="6" s="1"/>
  <c r="V5" i="6"/>
  <c r="R6" i="6" s="1"/>
  <c r="T6" i="6" s="1"/>
  <c r="J15" i="2"/>
  <c r="I15" i="2"/>
  <c r="H15" i="2"/>
  <c r="C15" i="2"/>
  <c r="D15" i="2"/>
  <c r="M14" i="2"/>
  <c r="G15" i="2"/>
  <c r="E16" i="6"/>
  <c r="B17" i="6"/>
  <c r="G16" i="6"/>
  <c r="D27" i="1"/>
  <c r="E27" i="1" s="1"/>
  <c r="E26" i="1"/>
  <c r="F15" i="2"/>
  <c r="M15" i="2"/>
  <c r="V6" i="6" l="1"/>
  <c r="R7" i="6" s="1"/>
  <c r="T7" i="6" s="1"/>
  <c r="AB7" i="6"/>
  <c r="AD7" i="6" s="1"/>
  <c r="Z8" i="6" s="1"/>
  <c r="B18" i="6"/>
  <c r="G17" i="6"/>
  <c r="E17" i="6"/>
  <c r="AB8" i="6" l="1"/>
  <c r="AD8" i="6" s="1"/>
  <c r="Z9" i="6" s="1"/>
  <c r="V7" i="6"/>
  <c r="R8" i="6" s="1"/>
  <c r="T8" i="6" s="1"/>
  <c r="B19" i="6"/>
  <c r="E18" i="6"/>
  <c r="G18" i="6"/>
  <c r="AB9" i="6" l="1"/>
  <c r="AD9" i="6" s="1"/>
  <c r="Z10" i="6" s="1"/>
  <c r="V8" i="6"/>
  <c r="R9" i="6" s="1"/>
  <c r="T9" i="6" s="1"/>
  <c r="E19" i="6"/>
  <c r="B20" i="6"/>
  <c r="G19" i="6"/>
  <c r="R10" i="6" l="1"/>
  <c r="T10" i="6" s="1"/>
  <c r="V9" i="6"/>
  <c r="AB10" i="6"/>
  <c r="AD10" i="6" s="1"/>
  <c r="Z11" i="6" s="1"/>
  <c r="G20" i="6"/>
  <c r="E20" i="6"/>
  <c r="B21" i="6"/>
  <c r="AB11" i="6" l="1"/>
  <c r="AD11" i="6" s="1"/>
  <c r="Z12" i="6" s="1"/>
  <c r="V10" i="6"/>
  <c r="R11" i="6" s="1"/>
  <c r="T11" i="6" s="1"/>
  <c r="G21" i="6"/>
  <c r="E21" i="6"/>
  <c r="B22" i="6"/>
  <c r="AB12" i="6" l="1"/>
  <c r="AD12" i="6" s="1"/>
  <c r="Z13" i="6" s="1"/>
  <c r="V11" i="6"/>
  <c r="R12" i="6" s="1"/>
  <c r="T12" i="6" s="1"/>
  <c r="G22" i="6"/>
  <c r="E22" i="6"/>
  <c r="V12" i="6" l="1"/>
  <c r="R13" i="6" s="1"/>
  <c r="T13" i="6" s="1"/>
  <c r="AB13" i="6"/>
  <c r="AD13" i="6" s="1"/>
  <c r="Z14" i="6" s="1"/>
  <c r="AD14" i="6" l="1"/>
  <c r="Z15" i="6" s="1"/>
  <c r="AB14" i="6"/>
  <c r="V13" i="6"/>
  <c r="R14" i="6" s="1"/>
  <c r="T14" i="6" s="1"/>
  <c r="V14" i="6" l="1"/>
  <c r="R15" i="6" s="1"/>
  <c r="T15" i="6" s="1"/>
  <c r="AB15" i="6"/>
  <c r="AD15" i="6" s="1"/>
  <c r="Z16" i="6" s="1"/>
  <c r="AB16" i="6" l="1"/>
  <c r="AD16" i="6" s="1"/>
  <c r="Z17" i="6" s="1"/>
  <c r="V15" i="6"/>
  <c r="R16" i="6" s="1"/>
  <c r="T16" i="6" s="1"/>
  <c r="V16" i="6" l="1"/>
  <c r="R17" i="6" s="1"/>
  <c r="T17" i="6" s="1"/>
  <c r="AB17" i="6"/>
  <c r="AD17" i="6" s="1"/>
  <c r="Z18" i="6" s="1"/>
  <c r="AB18" i="6" l="1"/>
  <c r="AD18" i="6" s="1"/>
  <c r="Z19" i="6" s="1"/>
  <c r="V17" i="6"/>
  <c r="R18" i="6"/>
  <c r="T18" i="6" s="1"/>
  <c r="AB19" i="6" l="1"/>
  <c r="AD19" i="6" s="1"/>
  <c r="Z20" i="6" s="1"/>
  <c r="V18" i="6"/>
  <c r="R19" i="6"/>
  <c r="T19" i="6" s="1"/>
  <c r="AB20" i="6" l="1"/>
  <c r="AD20" i="6" s="1"/>
  <c r="Z21" i="6" s="1"/>
  <c r="V19" i="6"/>
  <c r="R20" i="6" s="1"/>
  <c r="T20" i="6" s="1"/>
  <c r="V20" i="6" l="1"/>
  <c r="R21" i="6" s="1"/>
  <c r="T21" i="6" s="1"/>
  <c r="AB21" i="6"/>
  <c r="AD21" i="6" s="1"/>
  <c r="Z22" i="6" s="1"/>
  <c r="AB22" i="6" l="1"/>
  <c r="AD22" i="6"/>
  <c r="Z23" i="6" s="1"/>
  <c r="R22" i="6"/>
  <c r="T22" i="6" s="1"/>
  <c r="V21" i="6"/>
  <c r="V22" i="6" l="1"/>
  <c r="R23" i="6"/>
  <c r="T23" i="6" s="1"/>
  <c r="AB23" i="6"/>
  <c r="AD23" i="6"/>
  <c r="Z24" i="6" s="1"/>
  <c r="AB24" i="6" l="1"/>
  <c r="AD24" i="6"/>
  <c r="Z25" i="6" s="1"/>
  <c r="V23" i="6"/>
  <c r="R24" i="6" s="1"/>
  <c r="T24" i="6" s="1"/>
  <c r="V24" i="6" l="1"/>
  <c r="R25" i="6"/>
  <c r="T25" i="6" s="1"/>
  <c r="AB25" i="6"/>
  <c r="AD25" i="6" s="1"/>
  <c r="Z26" i="6" s="1"/>
  <c r="AB26" i="6" l="1"/>
  <c r="AD26" i="6"/>
  <c r="Z27" i="6" s="1"/>
  <c r="V25" i="6"/>
  <c r="R26" i="6" s="1"/>
  <c r="T26" i="6" s="1"/>
  <c r="V26" i="6" l="1"/>
  <c r="R27" i="6" s="1"/>
  <c r="T27" i="6" s="1"/>
  <c r="AB27" i="6"/>
  <c r="AD27" i="6" s="1"/>
  <c r="Z28" i="6" s="1"/>
  <c r="AB28" i="6" l="1"/>
  <c r="AD28" i="6"/>
  <c r="Z29" i="6" s="1"/>
  <c r="V27" i="6"/>
  <c r="R28" i="6" s="1"/>
  <c r="T28" i="6" s="1"/>
  <c r="V28" i="6" l="1"/>
  <c r="R29" i="6" s="1"/>
  <c r="T29" i="6" s="1"/>
  <c r="AB29" i="6"/>
  <c r="AD29" i="6"/>
  <c r="Z30" i="6" s="1"/>
  <c r="V29" i="6" l="1"/>
  <c r="R30" i="6" s="1"/>
  <c r="T30" i="6" s="1"/>
  <c r="AB30" i="6"/>
  <c r="AD30" i="6"/>
  <c r="Z31" i="6" s="1"/>
  <c r="R31" i="6" l="1"/>
  <c r="T31" i="6" s="1"/>
  <c r="V30" i="6"/>
  <c r="AD31" i="6"/>
  <c r="Z32" i="6" s="1"/>
  <c r="AB31" i="6"/>
  <c r="AB32" i="6" l="1"/>
  <c r="AD32" i="6" s="1"/>
  <c r="Z33" i="6" s="1"/>
  <c r="V31" i="6"/>
  <c r="R32" i="6" s="1"/>
  <c r="T32" i="6" s="1"/>
  <c r="V32" i="6" l="1"/>
  <c r="R33" i="6" s="1"/>
  <c r="T33" i="6" s="1"/>
  <c r="AB33" i="6"/>
  <c r="AD33" i="6" s="1"/>
  <c r="Z34" i="6" s="1"/>
  <c r="AB34" i="6" l="1"/>
  <c r="AD34" i="6"/>
  <c r="Z35" i="6" s="1"/>
  <c r="V33" i="6"/>
  <c r="R34" i="6" s="1"/>
  <c r="T34" i="6" s="1"/>
  <c r="V34" i="6" l="1"/>
  <c r="R35" i="6" s="1"/>
  <c r="T35" i="6" s="1"/>
  <c r="AB35" i="6"/>
  <c r="AD35" i="6"/>
  <c r="Z36" i="6" s="1"/>
  <c r="R36" i="6" l="1"/>
  <c r="T36" i="6" s="1"/>
  <c r="V35" i="6"/>
  <c r="AB36" i="6"/>
  <c r="AD36" i="6"/>
  <c r="Z37" i="6" s="1"/>
  <c r="AB37" i="6" l="1"/>
  <c r="AD37" i="6" s="1"/>
  <c r="V36" i="6"/>
  <c r="R37" i="6"/>
  <c r="T37" i="6" s="1"/>
  <c r="V37" i="6" l="1"/>
  <c r="R38" i="6" s="1"/>
  <c r="T38" i="6" s="1"/>
  <c r="V38" i="6" s="1"/>
</calcChain>
</file>

<file path=xl/sharedStrings.xml><?xml version="1.0" encoding="utf-8"?>
<sst xmlns="http://schemas.openxmlformats.org/spreadsheetml/2006/main" count="650" uniqueCount="377">
  <si>
    <t>预算</t>
  </si>
  <si>
    <t>收入预算</t>
  </si>
  <si>
    <t>实际</t>
  </si>
  <si>
    <t>来源</t>
  </si>
  <si>
    <t>基本工资</t>
  </si>
  <si>
    <t>主业</t>
  </si>
  <si>
    <t>业绩奖金</t>
  </si>
  <si>
    <t>年终奖</t>
  </si>
  <si>
    <t>存款利息</t>
  </si>
  <si>
    <t>存量资产</t>
  </si>
  <si>
    <t>投资收益</t>
  </si>
  <si>
    <t>副业收入</t>
  </si>
  <si>
    <t>副业</t>
  </si>
  <si>
    <t>其他（红包等）</t>
  </si>
  <si>
    <t>人情往来</t>
  </si>
  <si>
    <t>总收入</t>
  </si>
  <si>
    <t>支出预算</t>
  </si>
  <si>
    <t>类型</t>
  </si>
  <si>
    <t>房贷/房租</t>
  </si>
  <si>
    <t>刚性</t>
  </si>
  <si>
    <t>保险</t>
  </si>
  <si>
    <t>饮食</t>
  </si>
  <si>
    <t>弹性</t>
  </si>
  <si>
    <t>交通</t>
  </si>
  <si>
    <t>日用消耗</t>
  </si>
  <si>
    <t>服装鞋帽</t>
  </si>
  <si>
    <t>旅游</t>
  </si>
  <si>
    <t>非必要</t>
  </si>
  <si>
    <t>孝敬父母</t>
  </si>
  <si>
    <t>医疗保健</t>
  </si>
  <si>
    <t>总支出</t>
  </si>
  <si>
    <t>重要指标</t>
  </si>
  <si>
    <r>
      <rPr>
        <b/>
        <sz val="11"/>
        <color indexed="9"/>
        <rFont val="Helvetica Neue"/>
        <family val="2"/>
      </rPr>
      <t>预算</t>
    </r>
  </si>
  <si>
    <r>
      <rPr>
        <b/>
        <sz val="11"/>
        <color indexed="9"/>
        <rFont val="Helvetica Neue"/>
        <family val="2"/>
      </rPr>
      <t>实际</t>
    </r>
  </si>
  <si>
    <r>
      <rPr>
        <b/>
        <sz val="11"/>
        <color indexed="9"/>
        <rFont val="Helvetica Neue"/>
        <family val="2"/>
      </rPr>
      <t>达成率</t>
    </r>
  </si>
  <si>
    <t>收支差额</t>
  </si>
  <si>
    <t>储蓄率</t>
  </si>
  <si>
    <t>工资</t>
  </si>
  <si>
    <t>其他</t>
  </si>
  <si>
    <t>结余</t>
  </si>
  <si>
    <t>总结余</t>
  </si>
  <si>
    <t>合计</t>
  </si>
  <si>
    <t>比例</t>
  </si>
  <si>
    <t>公积金</t>
  </si>
  <si>
    <t>房屋贷款</t>
  </si>
  <si>
    <t>车贷</t>
  </si>
  <si>
    <t>贷款总计</t>
  </si>
  <si>
    <t>资产总计</t>
  </si>
  <si>
    <t>净资产</t>
  </si>
  <si>
    <t>被保险人</t>
  </si>
  <si>
    <r>
      <rPr>
        <b/>
        <sz val="11"/>
        <color indexed="9"/>
        <rFont val="Helvetica Neue"/>
        <family val="2"/>
      </rPr>
      <t>保障类型</t>
    </r>
  </si>
  <si>
    <r>
      <rPr>
        <b/>
        <sz val="11"/>
        <color indexed="9"/>
        <rFont val="Helvetica Neue"/>
        <family val="2"/>
      </rPr>
      <t>产品</t>
    </r>
  </si>
  <si>
    <r>
      <rPr>
        <b/>
        <sz val="11"/>
        <color indexed="9"/>
        <rFont val="Helvetica Neue"/>
        <family val="2"/>
      </rPr>
      <t>保险公司</t>
    </r>
  </si>
  <si>
    <r>
      <rPr>
        <b/>
        <sz val="11"/>
        <color indexed="9"/>
        <rFont val="Helvetica Neue"/>
        <family val="2"/>
      </rPr>
      <t>保额</t>
    </r>
  </si>
  <si>
    <r>
      <rPr>
        <b/>
        <sz val="11"/>
        <color indexed="9"/>
        <rFont val="Helvetica Neue"/>
        <family val="2"/>
      </rPr>
      <t>保障年限</t>
    </r>
  </si>
  <si>
    <r>
      <rPr>
        <b/>
        <sz val="11"/>
        <color indexed="9"/>
        <rFont val="Helvetica Neue"/>
        <family val="2"/>
      </rPr>
      <t>缴费年期</t>
    </r>
  </si>
  <si>
    <r>
      <rPr>
        <b/>
        <sz val="11"/>
        <color indexed="9"/>
        <rFont val="Helvetica Neue"/>
        <family val="2"/>
      </rPr>
      <t>年保费</t>
    </r>
  </si>
  <si>
    <r>
      <rPr>
        <b/>
        <sz val="11"/>
        <color indexed="9"/>
        <rFont val="Helvetica Neue"/>
        <family val="2"/>
      </rPr>
      <t>缴费日</t>
    </r>
    <r>
      <rPr>
        <b/>
        <sz val="11"/>
        <color indexed="9"/>
        <rFont val="Helvetica Neue"/>
        <family val="2"/>
      </rPr>
      <t>/</t>
    </r>
    <r>
      <rPr>
        <b/>
        <sz val="11"/>
        <color indexed="9"/>
        <rFont val="Helvetica Neue"/>
        <family val="2"/>
      </rPr>
      <t>生效日</t>
    </r>
  </si>
  <si>
    <r>
      <rPr>
        <b/>
        <sz val="11"/>
        <color indexed="9"/>
        <rFont val="Helvetica Neue"/>
        <family val="2"/>
      </rPr>
      <t>备注</t>
    </r>
  </si>
  <si>
    <r>
      <rPr>
        <b/>
        <sz val="11"/>
        <color indexed="9"/>
        <rFont val="Helvetica Neue"/>
        <family val="2"/>
      </rPr>
      <t>个人保费</t>
    </r>
  </si>
  <si>
    <r>
      <rPr>
        <b/>
        <sz val="11"/>
        <color indexed="9"/>
        <rFont val="Helvetica Neue"/>
        <family val="2"/>
      </rPr>
      <t>家庭保费</t>
    </r>
  </si>
  <si>
    <t>妈妈</t>
  </si>
  <si>
    <r>
      <rPr>
        <sz val="11"/>
        <color indexed="8"/>
        <rFont val="Helvetica Neue"/>
        <family val="2"/>
      </rPr>
      <t>重疾</t>
    </r>
  </si>
  <si>
    <r>
      <rPr>
        <sz val="11"/>
        <color indexed="8"/>
        <rFont val="Helvetica Neue"/>
        <family val="2"/>
      </rPr>
      <t>多次重疾</t>
    </r>
  </si>
  <si>
    <r>
      <rPr>
        <sz val="11"/>
        <color indexed="8"/>
        <rFont val="Helvetica Neue"/>
        <family val="2"/>
      </rPr>
      <t>健康保普惠版</t>
    </r>
  </si>
  <si>
    <r>
      <rPr>
        <sz val="11"/>
        <color indexed="8"/>
        <rFont val="Helvetica Neue"/>
        <family val="2"/>
      </rPr>
      <t>昆仑健康</t>
    </r>
  </si>
  <si>
    <r>
      <rPr>
        <sz val="11"/>
        <color indexed="8"/>
        <rFont val="Helvetica Neue"/>
        <family val="2"/>
      </rPr>
      <t>30</t>
    </r>
    <r>
      <rPr>
        <sz val="11"/>
        <color indexed="8"/>
        <rFont val="Helvetica Neue"/>
        <family val="2"/>
      </rPr>
      <t>万</t>
    </r>
  </si>
  <si>
    <r>
      <rPr>
        <sz val="11"/>
        <color indexed="8"/>
        <rFont val="Helvetica Neue"/>
        <family val="2"/>
      </rPr>
      <t>终身</t>
    </r>
  </si>
  <si>
    <r>
      <rPr>
        <sz val="11"/>
        <color indexed="8"/>
        <rFont val="Helvetica Neue"/>
        <family val="2"/>
      </rPr>
      <t>30</t>
    </r>
    <r>
      <rPr>
        <sz val="11"/>
        <color indexed="8"/>
        <rFont val="Helvetica Neue"/>
        <family val="2"/>
      </rPr>
      <t>年</t>
    </r>
  </si>
  <si>
    <r>
      <rPr>
        <sz val="11"/>
        <color indexed="8"/>
        <rFont val="Helvetica Neue"/>
        <family val="2"/>
      </rPr>
      <t>、</t>
    </r>
  </si>
  <si>
    <r>
      <rPr>
        <sz val="11"/>
        <color indexed="8"/>
        <rFont val="Helvetica Neue"/>
        <family val="2"/>
      </rPr>
      <t>单次重疾</t>
    </r>
  </si>
  <si>
    <r>
      <rPr>
        <sz val="11"/>
        <color indexed="8"/>
        <rFont val="Helvetica Neue"/>
        <family val="2"/>
      </rPr>
      <t>达尔文</t>
    </r>
    <r>
      <rPr>
        <sz val="11"/>
        <color indexed="8"/>
        <rFont val="Helvetica Neue"/>
        <family val="2"/>
      </rPr>
      <t>5</t>
    </r>
    <r>
      <rPr>
        <sz val="11"/>
        <color indexed="8"/>
        <rFont val="Helvetica Neue"/>
        <family val="2"/>
      </rPr>
      <t>号荣耀版</t>
    </r>
  </si>
  <si>
    <r>
      <rPr>
        <sz val="11"/>
        <color indexed="8"/>
        <rFont val="Helvetica Neue"/>
        <family val="2"/>
      </rPr>
      <t>大都会</t>
    </r>
  </si>
  <si>
    <r>
      <rPr>
        <sz val="11"/>
        <color indexed="8"/>
        <rFont val="Helvetica Neue"/>
        <family val="2"/>
      </rPr>
      <t>至</t>
    </r>
    <r>
      <rPr>
        <sz val="11"/>
        <color indexed="8"/>
        <rFont val="Helvetica Neue"/>
        <family val="2"/>
      </rPr>
      <t>65</t>
    </r>
    <r>
      <rPr>
        <sz val="11"/>
        <color indexed="8"/>
        <rFont val="Helvetica Neue"/>
        <family val="2"/>
      </rPr>
      <t>岁</t>
    </r>
  </si>
  <si>
    <r>
      <rPr>
        <sz val="11"/>
        <color indexed="8"/>
        <rFont val="Helvetica Neue"/>
        <family val="2"/>
      </rPr>
      <t>医疗</t>
    </r>
  </si>
  <si>
    <r>
      <rPr>
        <sz val="11"/>
        <color indexed="8"/>
        <rFont val="Helvetica Neue"/>
        <family val="2"/>
      </rPr>
      <t>百万医疗险</t>
    </r>
  </si>
  <si>
    <r>
      <rPr>
        <sz val="11"/>
        <color indexed="8"/>
        <rFont val="Helvetica Neue"/>
        <family val="2"/>
      </rPr>
      <t>医享无忧</t>
    </r>
  </si>
  <si>
    <r>
      <rPr>
        <sz val="11"/>
        <color indexed="8"/>
        <rFont val="Helvetica Neue"/>
        <family val="2"/>
      </rPr>
      <t>太平洋健康</t>
    </r>
  </si>
  <si>
    <r>
      <rPr>
        <sz val="11"/>
        <color indexed="8"/>
        <rFont val="Helvetica Neue"/>
        <family val="2"/>
      </rPr>
      <t>400</t>
    </r>
    <r>
      <rPr>
        <sz val="11"/>
        <color indexed="8"/>
        <rFont val="Helvetica Neue"/>
        <family val="2"/>
      </rPr>
      <t>万</t>
    </r>
  </si>
  <si>
    <r>
      <rPr>
        <sz val="11"/>
        <color indexed="8"/>
        <rFont val="Helvetica Neue"/>
        <family val="2"/>
      </rPr>
      <t>20</t>
    </r>
    <r>
      <rPr>
        <sz val="11"/>
        <color indexed="8"/>
        <rFont val="Helvetica Neue"/>
        <family val="2"/>
      </rPr>
      <t>年</t>
    </r>
  </si>
  <si>
    <r>
      <rPr>
        <sz val="11"/>
        <color indexed="8"/>
        <rFont val="Helvetica Neue"/>
        <family val="2"/>
      </rPr>
      <t>家庭单</t>
    </r>
  </si>
  <si>
    <r>
      <rPr>
        <sz val="11"/>
        <color indexed="8"/>
        <rFont val="Helvetica Neue"/>
        <family val="2"/>
      </rPr>
      <t>惠民保</t>
    </r>
  </si>
  <si>
    <r>
      <rPr>
        <sz val="11"/>
        <color indexed="8"/>
        <rFont val="Helvetica Neue"/>
        <family val="2"/>
      </rPr>
      <t>京惠保</t>
    </r>
  </si>
  <si>
    <r>
      <rPr>
        <sz val="11"/>
        <color indexed="8"/>
        <rFont val="Helvetica Neue"/>
        <family val="2"/>
      </rPr>
      <t>平安健康</t>
    </r>
  </si>
  <si>
    <r>
      <rPr>
        <sz val="11"/>
        <color indexed="8"/>
        <rFont val="Helvetica Neue"/>
        <family val="2"/>
      </rPr>
      <t>100</t>
    </r>
    <r>
      <rPr>
        <sz val="11"/>
        <color indexed="8"/>
        <rFont val="Helvetica Neue"/>
        <family val="2"/>
      </rPr>
      <t>万</t>
    </r>
  </si>
  <si>
    <r>
      <rPr>
        <sz val="11"/>
        <color indexed="8"/>
        <rFont val="Helvetica Neue"/>
        <family val="2"/>
      </rPr>
      <t>1</t>
    </r>
    <r>
      <rPr>
        <sz val="11"/>
        <color indexed="8"/>
        <rFont val="Helvetica Neue"/>
        <family val="2"/>
      </rPr>
      <t>年</t>
    </r>
  </si>
  <si>
    <r>
      <rPr>
        <sz val="11"/>
        <color indexed="8"/>
        <rFont val="Helvetica Neue"/>
        <family val="2"/>
      </rPr>
      <t>年交</t>
    </r>
  </si>
  <si>
    <r>
      <rPr>
        <sz val="11"/>
        <color indexed="8"/>
        <rFont val="Helvetica Neue"/>
        <family val="2"/>
      </rPr>
      <t>寿险</t>
    </r>
  </si>
  <si>
    <r>
      <rPr>
        <sz val="11"/>
        <color indexed="8"/>
        <rFont val="Helvetica Neue"/>
        <family val="2"/>
      </rPr>
      <t>定期寿</t>
    </r>
  </si>
  <si>
    <r>
      <rPr>
        <sz val="11"/>
        <color indexed="8"/>
        <rFont val="Helvetica Neue"/>
        <family val="2"/>
      </rPr>
      <t>华贵大麦</t>
    </r>
    <r>
      <rPr>
        <sz val="11"/>
        <color indexed="8"/>
        <rFont val="Helvetica Neue"/>
        <family val="2"/>
      </rPr>
      <t>2021</t>
    </r>
  </si>
  <si>
    <r>
      <rPr>
        <sz val="11"/>
        <color indexed="8"/>
        <rFont val="Helvetica Neue"/>
        <family val="2"/>
      </rPr>
      <t>华贵人寿</t>
    </r>
  </si>
  <si>
    <r>
      <rPr>
        <sz val="11"/>
        <color indexed="8"/>
        <rFont val="Helvetica Neue"/>
        <family val="2"/>
      </rPr>
      <t>60</t>
    </r>
    <r>
      <rPr>
        <sz val="11"/>
        <color indexed="8"/>
        <rFont val="Helvetica Neue"/>
        <family val="2"/>
      </rPr>
      <t>岁</t>
    </r>
  </si>
  <si>
    <r>
      <rPr>
        <sz val="11"/>
        <color indexed="8"/>
        <rFont val="Helvetica Neue"/>
        <family val="2"/>
      </rPr>
      <t>意外</t>
    </r>
  </si>
  <si>
    <r>
      <rPr>
        <sz val="11"/>
        <color indexed="8"/>
        <rFont val="Helvetica Neue"/>
        <family val="2"/>
      </rPr>
      <t>意外险</t>
    </r>
  </si>
  <si>
    <r>
      <rPr>
        <sz val="11"/>
        <color indexed="8"/>
        <rFont val="Helvetica Neue"/>
        <family val="2"/>
      </rPr>
      <t>小蜜蜂</t>
    </r>
    <r>
      <rPr>
        <sz val="11"/>
        <color indexed="8"/>
        <rFont val="Helvetica Neue"/>
        <family val="2"/>
      </rPr>
      <t>2</t>
    </r>
    <r>
      <rPr>
        <sz val="11"/>
        <color indexed="8"/>
        <rFont val="Helvetica Neue"/>
        <family val="2"/>
      </rPr>
      <t>号</t>
    </r>
  </si>
  <si>
    <r>
      <rPr>
        <sz val="11"/>
        <color indexed="8"/>
        <rFont val="Helvetica Neue"/>
        <family val="2"/>
      </rPr>
      <t>大家养老</t>
    </r>
  </si>
  <si>
    <t>50</t>
  </si>
  <si>
    <r>
      <rPr>
        <sz val="11"/>
        <color indexed="8"/>
        <rFont val="Helvetica Neue"/>
        <family val="2"/>
      </rPr>
      <t>隔离意外险</t>
    </r>
  </si>
  <si>
    <r>
      <rPr>
        <sz val="11"/>
        <color indexed="8"/>
        <rFont val="Helvetica Neue"/>
        <family val="2"/>
      </rPr>
      <t>爱无忧</t>
    </r>
  </si>
  <si>
    <r>
      <rPr>
        <sz val="11"/>
        <color indexed="8"/>
        <rFont val="Helvetica Neue"/>
        <family val="2"/>
      </rPr>
      <t>复星联合</t>
    </r>
  </si>
  <si>
    <r>
      <rPr>
        <sz val="11"/>
        <color indexed="8"/>
        <rFont val="Helvetica Neue"/>
        <family val="2"/>
      </rPr>
      <t>10</t>
    </r>
    <r>
      <rPr>
        <sz val="11"/>
        <color indexed="8"/>
        <rFont val="Helvetica Neue"/>
        <family val="2"/>
      </rPr>
      <t>万</t>
    </r>
  </si>
  <si>
    <r>
      <rPr>
        <sz val="11"/>
        <color indexed="8"/>
        <rFont val="Helvetica Neue"/>
        <family val="2"/>
      </rPr>
      <t>年金</t>
    </r>
  </si>
  <si>
    <r>
      <rPr>
        <sz val="11"/>
        <color indexed="8"/>
        <rFont val="Helvetica Neue"/>
        <family val="2"/>
      </rPr>
      <t>养老年金</t>
    </r>
  </si>
  <si>
    <r>
      <rPr>
        <sz val="11"/>
        <color indexed="8"/>
        <rFont val="Helvetica Neue"/>
        <family val="2"/>
      </rPr>
      <t>光明慧选</t>
    </r>
  </si>
  <si>
    <r>
      <rPr>
        <sz val="11"/>
        <color indexed="8"/>
        <rFont val="Helvetica Neue"/>
        <family val="2"/>
      </rPr>
      <t>光大永明</t>
    </r>
  </si>
  <si>
    <r>
      <rPr>
        <sz val="11"/>
        <color indexed="8"/>
        <rFont val="Helvetica Neue"/>
        <family val="2"/>
      </rPr>
      <t>5746/</t>
    </r>
    <r>
      <rPr>
        <sz val="11"/>
        <color indexed="8"/>
        <rFont val="Helvetica Neue"/>
        <family val="2"/>
      </rPr>
      <t>月</t>
    </r>
  </si>
  <si>
    <r>
      <rPr>
        <sz val="11"/>
        <color indexed="8"/>
        <rFont val="Helvetica Neue"/>
        <family val="2"/>
      </rPr>
      <t>10</t>
    </r>
    <r>
      <rPr>
        <sz val="11"/>
        <color indexed="8"/>
        <rFont val="Helvetica Neue"/>
        <family val="2"/>
      </rPr>
      <t>年</t>
    </r>
  </si>
  <si>
    <t>爸爸</t>
  </si>
  <si>
    <r>
      <rPr>
        <sz val="11"/>
        <color indexed="8"/>
        <rFont val="Helvetica Neue"/>
        <family val="2"/>
      </rPr>
      <t>守卫者</t>
    </r>
    <r>
      <rPr>
        <sz val="11"/>
        <color indexed="8"/>
        <rFont val="Helvetica Neue"/>
        <family val="2"/>
      </rPr>
      <t>3</t>
    </r>
    <r>
      <rPr>
        <sz val="11"/>
        <color indexed="8"/>
        <rFont val="Helvetica Neue"/>
        <family val="2"/>
      </rPr>
      <t>号</t>
    </r>
  </si>
  <si>
    <r>
      <rPr>
        <sz val="11"/>
        <color indexed="8"/>
        <rFont val="Helvetica Neue"/>
        <family val="2"/>
      </rPr>
      <t>50</t>
    </r>
    <r>
      <rPr>
        <sz val="11"/>
        <color indexed="8"/>
        <rFont val="Helvetica Neue"/>
        <family val="2"/>
      </rPr>
      <t>万</t>
    </r>
  </si>
  <si>
    <r>
      <rPr>
        <sz val="11"/>
        <color indexed="8"/>
        <rFont val="Helvetica Neue"/>
        <family val="2"/>
      </rPr>
      <t>如意甘霖</t>
    </r>
  </si>
  <si>
    <r>
      <rPr>
        <sz val="11"/>
        <color indexed="8"/>
        <rFont val="Helvetica Neue"/>
        <family val="2"/>
      </rPr>
      <t>70</t>
    </r>
    <r>
      <rPr>
        <sz val="11"/>
        <color indexed="8"/>
        <rFont val="Helvetica Neue"/>
        <family val="2"/>
      </rPr>
      <t>岁</t>
    </r>
  </si>
  <si>
    <t>xxxx</t>
  </si>
  <si>
    <r>
      <rPr>
        <sz val="11"/>
        <color indexed="8"/>
        <rFont val="Helvetica Neue"/>
        <family val="2"/>
      </rPr>
      <t>20</t>
    </r>
    <r>
      <rPr>
        <sz val="11"/>
        <color indexed="8"/>
        <rFont val="Helvetica Neue"/>
        <family val="2"/>
      </rPr>
      <t>万</t>
    </r>
  </si>
  <si>
    <t>/</t>
  </si>
  <si>
    <r>
      <rPr>
        <sz val="11"/>
        <color indexed="8"/>
        <rFont val="Helvetica Neue"/>
        <family val="2"/>
      </rPr>
      <t>公司团险福利，离职停止</t>
    </r>
  </si>
  <si>
    <r>
      <rPr>
        <sz val="11"/>
        <color indexed="8"/>
        <rFont val="Helvetica Neue"/>
        <family val="2"/>
      </rPr>
      <t>太平洋</t>
    </r>
  </si>
  <si>
    <r>
      <rPr>
        <sz val="11"/>
        <color indexed="8"/>
        <rFont val="Helvetica Neue"/>
        <family val="2"/>
      </rPr>
      <t>平安</t>
    </r>
    <r>
      <rPr>
        <sz val="11"/>
        <color indexed="8"/>
        <rFont val="Helvetica Neue"/>
        <family val="2"/>
      </rPr>
      <t>e</t>
    </r>
    <r>
      <rPr>
        <sz val="11"/>
        <color indexed="8"/>
        <rFont val="Helvetica Neue"/>
        <family val="2"/>
      </rPr>
      <t>生保</t>
    </r>
    <r>
      <rPr>
        <sz val="11"/>
        <color indexed="8"/>
        <rFont val="Helvetica Neue"/>
        <family val="2"/>
      </rPr>
      <t>2020</t>
    </r>
  </si>
  <si>
    <r>
      <rPr>
        <sz val="11"/>
        <color indexed="8"/>
        <rFont val="Helvetica Neue"/>
        <family val="2"/>
      </rPr>
      <t>平安</t>
    </r>
  </si>
  <si>
    <r>
      <rPr>
        <sz val="11"/>
        <color indexed="8"/>
        <rFont val="Helvetica Neue"/>
        <family val="2"/>
      </rPr>
      <t>200</t>
    </r>
    <r>
      <rPr>
        <sz val="11"/>
        <color indexed="8"/>
        <rFont val="Helvetica Neue"/>
        <family val="2"/>
      </rPr>
      <t>万</t>
    </r>
  </si>
  <si>
    <r>
      <rPr>
        <sz val="11"/>
        <color indexed="8"/>
        <rFont val="Helvetica Neue"/>
        <family val="2"/>
      </rPr>
      <t>6</t>
    </r>
    <r>
      <rPr>
        <sz val="11"/>
        <color indexed="8"/>
        <rFont val="Helvetica Neue"/>
        <family val="2"/>
      </rPr>
      <t>年</t>
    </r>
  </si>
  <si>
    <r>
      <rPr>
        <sz val="11"/>
        <color indexed="8"/>
        <rFont val="Helvetica Neue"/>
        <family val="2"/>
      </rPr>
      <t>阳光</t>
    </r>
    <r>
      <rPr>
        <sz val="11"/>
        <color indexed="8"/>
        <rFont val="Helvetica Neue"/>
        <family val="2"/>
      </rPr>
      <t>i</t>
    </r>
    <r>
      <rPr>
        <sz val="11"/>
        <color indexed="8"/>
        <rFont val="Helvetica Neue"/>
        <family val="2"/>
      </rPr>
      <t>保</t>
    </r>
  </si>
  <si>
    <r>
      <rPr>
        <sz val="11"/>
        <color indexed="8"/>
        <rFont val="Helvetica Neue"/>
        <family val="2"/>
      </rPr>
      <t>阳光人寿</t>
    </r>
  </si>
  <si>
    <r>
      <rPr>
        <sz val="11"/>
        <color indexed="8"/>
        <rFont val="Helvetica Neue"/>
        <family val="2"/>
      </rPr>
      <t>锦慧保</t>
    </r>
  </si>
  <si>
    <r>
      <rPr>
        <sz val="11"/>
        <color indexed="8"/>
        <rFont val="Helvetica Neue"/>
        <family val="2"/>
      </rPr>
      <t>锦泰财险</t>
    </r>
  </si>
  <si>
    <t>女儿</t>
  </si>
  <si>
    <r>
      <rPr>
        <sz val="11"/>
        <color indexed="8"/>
        <rFont val="Helvetica Neue"/>
        <family val="2"/>
      </rPr>
      <t>多次不分组重疾</t>
    </r>
  </si>
  <si>
    <r>
      <rPr>
        <sz val="11"/>
        <color indexed="8"/>
        <rFont val="Helvetica Neue"/>
        <family val="2"/>
      </rPr>
      <t>妈咪保贝</t>
    </r>
  </si>
  <si>
    <r>
      <rPr>
        <sz val="11"/>
        <color indexed="8"/>
        <rFont val="Helvetica Neue"/>
        <family val="2"/>
      </rPr>
      <t>慧鑫安</t>
    </r>
  </si>
  <si>
    <r>
      <rPr>
        <sz val="11"/>
        <color indexed="8"/>
        <rFont val="Helvetica Neue"/>
        <family val="2"/>
      </rPr>
      <t>和谐健康</t>
    </r>
  </si>
  <si>
    <r>
      <rPr>
        <sz val="11"/>
        <color indexed="8"/>
        <rFont val="Helvetica Neue"/>
        <family val="2"/>
      </rPr>
      <t>百万医疗</t>
    </r>
  </si>
  <si>
    <t>400</t>
  </si>
  <si>
    <r>
      <rPr>
        <sz val="11"/>
        <color indexed="8"/>
        <rFont val="Helvetica Neue"/>
        <family val="2"/>
      </rPr>
      <t>门诊住院</t>
    </r>
  </si>
  <si>
    <r>
      <rPr>
        <sz val="11"/>
        <color indexed="8"/>
        <rFont val="Helvetica Neue"/>
        <family val="2"/>
      </rPr>
      <t>少儿门诊暖保宝</t>
    </r>
  </si>
  <si>
    <r>
      <rPr>
        <sz val="11"/>
        <color indexed="8"/>
        <rFont val="Helvetica Neue"/>
        <family val="2"/>
      </rPr>
      <t>华泰</t>
    </r>
  </si>
  <si>
    <t>20/2</t>
  </si>
  <si>
    <r>
      <rPr>
        <sz val="11"/>
        <color indexed="8"/>
        <rFont val="Helvetica Neue"/>
        <family val="2"/>
      </rPr>
      <t>平安小顽童</t>
    </r>
  </si>
  <si>
    <t>30/2</t>
  </si>
  <si>
    <r>
      <rPr>
        <sz val="11"/>
        <color indexed="8"/>
        <rFont val="Helvetica Neue"/>
        <family val="2"/>
      </rPr>
      <t>教育金</t>
    </r>
    <r>
      <rPr>
        <sz val="11"/>
        <color indexed="8"/>
        <rFont val="Helvetica Neue"/>
        <family val="2"/>
      </rPr>
      <t xml:space="preserve"> </t>
    </r>
  </si>
  <si>
    <r>
      <rPr>
        <sz val="11"/>
        <color indexed="8"/>
        <rFont val="Helvetica Neue"/>
        <family val="2"/>
      </rPr>
      <t>天天向上</t>
    </r>
  </si>
  <si>
    <r>
      <rPr>
        <sz val="11"/>
        <color indexed="8"/>
        <rFont val="Helvetica Neue"/>
        <family val="2"/>
      </rPr>
      <t>信美人寿</t>
    </r>
  </si>
  <si>
    <r>
      <rPr>
        <sz val="11"/>
        <color indexed="8"/>
        <rFont val="Helvetica Neue"/>
        <family val="2"/>
      </rPr>
      <t>30</t>
    </r>
    <r>
      <rPr>
        <sz val="11"/>
        <color indexed="8"/>
        <rFont val="Helvetica Neue"/>
        <family val="2"/>
      </rPr>
      <t>岁</t>
    </r>
  </si>
  <si>
    <r>
      <rPr>
        <sz val="11"/>
        <color indexed="8"/>
        <rFont val="Helvetica Neue"/>
        <family val="2"/>
      </rPr>
      <t>3</t>
    </r>
    <r>
      <rPr>
        <sz val="11"/>
        <color indexed="8"/>
        <rFont val="Helvetica Neue"/>
        <family val="2"/>
      </rPr>
      <t>年</t>
    </r>
  </si>
  <si>
    <r>
      <rPr>
        <sz val="11"/>
        <color indexed="8"/>
        <rFont val="Helvetica Neue"/>
        <family val="2"/>
      </rPr>
      <t>已交完</t>
    </r>
  </si>
  <si>
    <t>年</t>
  </si>
  <si>
    <t>宝</t>
  </si>
  <si>
    <t>重大事件</t>
  </si>
  <si>
    <t>资金来源</t>
  </si>
  <si>
    <t>回流资金</t>
  </si>
  <si>
    <t>现金流</t>
  </si>
  <si>
    <t>现金流总量</t>
  </si>
  <si>
    <t>2023</t>
  </si>
  <si>
    <t>32</t>
  </si>
  <si>
    <t>30</t>
  </si>
  <si>
    <t>2</t>
  </si>
  <si>
    <t>教育金保费</t>
  </si>
  <si>
    <t>2024</t>
  </si>
  <si>
    <t>33</t>
  </si>
  <si>
    <t>31</t>
  </si>
  <si>
    <t>3</t>
  </si>
  <si>
    <t>2025</t>
  </si>
  <si>
    <t>34</t>
  </si>
  <si>
    <t>4</t>
  </si>
  <si>
    <t>2026</t>
  </si>
  <si>
    <t>35</t>
  </si>
  <si>
    <t>5</t>
  </si>
  <si>
    <t>学区房购入</t>
  </si>
  <si>
    <t>养老年金保费</t>
  </si>
  <si>
    <t>2027</t>
  </si>
  <si>
    <t>36</t>
  </si>
  <si>
    <t>6</t>
  </si>
  <si>
    <t>幼升小</t>
  </si>
  <si>
    <t>2028</t>
  </si>
  <si>
    <t>37</t>
  </si>
  <si>
    <t>7</t>
  </si>
  <si>
    <t>2029</t>
  </si>
  <si>
    <t>38</t>
  </si>
  <si>
    <t>8</t>
  </si>
  <si>
    <t>2030</t>
  </si>
  <si>
    <t>39</t>
  </si>
  <si>
    <t>9</t>
  </si>
  <si>
    <t>2031</t>
  </si>
  <si>
    <t>40</t>
  </si>
  <si>
    <t>10</t>
  </si>
  <si>
    <t>2032</t>
  </si>
  <si>
    <t>41</t>
  </si>
  <si>
    <t>11</t>
  </si>
  <si>
    <t>2033</t>
  </si>
  <si>
    <t>42</t>
  </si>
  <si>
    <t>12</t>
  </si>
  <si>
    <t>小升初</t>
  </si>
  <si>
    <t>2034</t>
  </si>
  <si>
    <t>43</t>
  </si>
  <si>
    <t>13</t>
  </si>
  <si>
    <t>2035</t>
  </si>
  <si>
    <t>44</t>
  </si>
  <si>
    <t>14</t>
  </si>
  <si>
    <t>2036</t>
  </si>
  <si>
    <t>45</t>
  </si>
  <si>
    <t>15</t>
  </si>
  <si>
    <t>初升高</t>
  </si>
  <si>
    <t>学区房出手</t>
  </si>
  <si>
    <t>2037</t>
  </si>
  <si>
    <t>46</t>
  </si>
  <si>
    <t>16</t>
  </si>
  <si>
    <t>2038</t>
  </si>
  <si>
    <t>47</t>
  </si>
  <si>
    <t>17</t>
  </si>
  <si>
    <t>2039</t>
  </si>
  <si>
    <t>48</t>
  </si>
  <si>
    <t>18</t>
  </si>
  <si>
    <t>高考</t>
  </si>
  <si>
    <t>教育金</t>
  </si>
  <si>
    <t>2040</t>
  </si>
  <si>
    <t>49</t>
  </si>
  <si>
    <t>19</t>
  </si>
  <si>
    <t>2041</t>
  </si>
  <si>
    <t>20</t>
  </si>
  <si>
    <t>房贷还完</t>
  </si>
  <si>
    <t>2042</t>
  </si>
  <si>
    <t>51</t>
  </si>
  <si>
    <t>21</t>
  </si>
  <si>
    <t>考研</t>
  </si>
  <si>
    <t>2043</t>
  </si>
  <si>
    <t>52</t>
  </si>
  <si>
    <t>22</t>
  </si>
  <si>
    <t>2044</t>
  </si>
  <si>
    <t>53</t>
  </si>
  <si>
    <t>23</t>
  </si>
  <si>
    <t>2045</t>
  </si>
  <si>
    <t>54</t>
  </si>
  <si>
    <t>24</t>
  </si>
  <si>
    <t>2046</t>
  </si>
  <si>
    <t>55</t>
  </si>
  <si>
    <t>25</t>
  </si>
  <si>
    <t>2047</t>
  </si>
  <si>
    <t>56</t>
  </si>
  <si>
    <t>26</t>
  </si>
  <si>
    <t>2048</t>
  </si>
  <si>
    <t>57</t>
  </si>
  <si>
    <t>27</t>
  </si>
  <si>
    <t>妈妈退休</t>
  </si>
  <si>
    <t>社保退休金</t>
  </si>
  <si>
    <t>商业养老金</t>
  </si>
  <si>
    <t>2049</t>
  </si>
  <si>
    <t>58</t>
  </si>
  <si>
    <t>28</t>
  </si>
  <si>
    <t>2050</t>
  </si>
  <si>
    <t>59</t>
  </si>
  <si>
    <t>29</t>
  </si>
  <si>
    <t>2051</t>
  </si>
  <si>
    <t>60</t>
  </si>
  <si>
    <t>爸爸退休</t>
  </si>
  <si>
    <t>2052</t>
  </si>
  <si>
    <t>61</t>
  </si>
  <si>
    <t>2053</t>
  </si>
  <si>
    <t>62</t>
  </si>
  <si>
    <t>2054</t>
  </si>
  <si>
    <t>63</t>
  </si>
  <si>
    <t>2055</t>
  </si>
  <si>
    <t>64</t>
  </si>
  <si>
    <t>2056</t>
  </si>
  <si>
    <t>65</t>
  </si>
  <si>
    <t>2057</t>
  </si>
  <si>
    <t>66</t>
  </si>
  <si>
    <t>2058</t>
  </si>
  <si>
    <t>67</t>
  </si>
  <si>
    <t>2059</t>
  </si>
  <si>
    <t>68</t>
  </si>
  <si>
    <t>2060</t>
  </si>
  <si>
    <t>69</t>
  </si>
  <si>
    <t>2061</t>
  </si>
  <si>
    <t>70</t>
  </si>
  <si>
    <t>2062</t>
  </si>
  <si>
    <t>71</t>
  </si>
  <si>
    <t>2063</t>
  </si>
  <si>
    <t>72</t>
  </si>
  <si>
    <t>2064</t>
  </si>
  <si>
    <t>73</t>
  </si>
  <si>
    <t>2065</t>
  </si>
  <si>
    <t>74</t>
  </si>
  <si>
    <t>2066</t>
  </si>
  <si>
    <t>75</t>
  </si>
  <si>
    <t>2067</t>
  </si>
  <si>
    <t>76</t>
  </si>
  <si>
    <t>2068</t>
  </si>
  <si>
    <t>77</t>
  </si>
  <si>
    <t>2069</t>
  </si>
  <si>
    <t>78</t>
  </si>
  <si>
    <t>2070</t>
  </si>
  <si>
    <t>79</t>
  </si>
  <si>
    <t>2071</t>
  </si>
  <si>
    <t>80</t>
  </si>
  <si>
    <t>2072</t>
  </si>
  <si>
    <t>81</t>
  </si>
  <si>
    <t>1、相关因子</t>
  </si>
  <si>
    <t>2、养老现金流来源汇总</t>
  </si>
  <si>
    <t>3、存量资产使用测算</t>
  </si>
  <si>
    <t>4、存量资产增长过程</t>
  </si>
  <si>
    <t>目前年龄</t>
  </si>
  <si>
    <t>养老构成</t>
  </si>
  <si>
    <r>
      <rPr>
        <b/>
        <sz val="11"/>
        <color indexed="9"/>
        <rFont val="Helvetica Neue"/>
        <family val="2"/>
        <scheme val="minor"/>
      </rPr>
      <t>资金来源</t>
    </r>
  </si>
  <si>
    <r>
      <rPr>
        <b/>
        <sz val="11"/>
        <color indexed="9"/>
        <rFont val="Helvetica Neue"/>
        <family val="2"/>
        <scheme val="minor"/>
      </rPr>
      <t>每月现金流</t>
    </r>
  </si>
  <si>
    <r>
      <rPr>
        <b/>
        <sz val="11"/>
        <color indexed="9"/>
        <rFont val="Helvetica Neue"/>
        <family val="2"/>
        <scheme val="minor"/>
      </rPr>
      <t>合计现金流</t>
    </r>
  </si>
  <si>
    <r>
      <rPr>
        <b/>
        <sz val="11"/>
        <color indexed="9"/>
        <rFont val="Helvetica Neue"/>
        <family val="2"/>
        <scheme val="minor"/>
      </rPr>
      <t>前期投入</t>
    </r>
  </si>
  <si>
    <r>
      <rPr>
        <b/>
        <sz val="11"/>
        <color indexed="9"/>
        <rFont val="Helvetica Neue"/>
        <family val="2"/>
        <scheme val="minor"/>
      </rPr>
      <t>占比</t>
    </r>
  </si>
  <si>
    <t>年龄</t>
  </si>
  <si>
    <r>
      <rPr>
        <b/>
        <sz val="11"/>
        <color indexed="9"/>
        <rFont val="Helvetica Neue"/>
        <family val="2"/>
        <scheme val="minor"/>
      </rPr>
      <t>年初存款</t>
    </r>
  </si>
  <si>
    <r>
      <rPr>
        <b/>
        <sz val="11"/>
        <color indexed="9"/>
        <rFont val="Helvetica Neue"/>
        <family val="2"/>
        <scheme val="minor"/>
      </rPr>
      <t>领取</t>
    </r>
  </si>
  <si>
    <r>
      <rPr>
        <b/>
        <sz val="11"/>
        <color indexed="9"/>
        <rFont val="Helvetica Neue"/>
        <family val="2"/>
        <scheme val="minor"/>
      </rPr>
      <t>领取后存款</t>
    </r>
  </si>
  <si>
    <t>收益率</t>
  </si>
  <si>
    <r>
      <rPr>
        <b/>
        <sz val="11"/>
        <color indexed="9"/>
        <rFont val="Helvetica Neue"/>
        <family val="2"/>
        <scheme val="minor"/>
      </rPr>
      <t>收益</t>
    </r>
  </si>
  <si>
    <r>
      <rPr>
        <b/>
        <sz val="11"/>
        <color indexed="9"/>
        <rFont val="Helvetica Neue"/>
        <family val="2"/>
        <scheme val="minor"/>
      </rPr>
      <t>通膨率</t>
    </r>
  </si>
  <si>
    <r>
      <rPr>
        <b/>
        <sz val="11"/>
        <color indexed="9"/>
        <rFont val="Helvetica Neue"/>
        <family val="2"/>
        <scheme val="minor"/>
      </rPr>
      <t>收益率</t>
    </r>
  </si>
  <si>
    <r>
      <rPr>
        <b/>
        <sz val="11"/>
        <color indexed="9"/>
        <rFont val="Helvetica Neue"/>
        <family val="2"/>
        <scheme val="minor"/>
      </rPr>
      <t>增量</t>
    </r>
  </si>
  <si>
    <r>
      <rPr>
        <b/>
        <sz val="11"/>
        <color indexed="9"/>
        <rFont val="Helvetica Neue"/>
        <family val="2"/>
        <scheme val="minor"/>
      </rPr>
      <t>年底结余</t>
    </r>
  </si>
  <si>
    <r>
      <rPr>
        <b/>
        <sz val="11"/>
        <color indexed="8"/>
        <rFont val="Helvetica Neue"/>
        <family val="2"/>
        <scheme val="minor"/>
      </rPr>
      <t>退休年龄</t>
    </r>
  </si>
  <si>
    <r>
      <rPr>
        <b/>
        <sz val="11"/>
        <color indexed="8"/>
        <rFont val="Helvetica Neue"/>
        <family val="2"/>
        <scheme val="minor"/>
      </rPr>
      <t>基础养老</t>
    </r>
  </si>
  <si>
    <r>
      <rPr>
        <b/>
        <sz val="11"/>
        <color indexed="8"/>
        <rFont val="Helvetica Neue"/>
        <family val="2"/>
        <scheme val="minor"/>
      </rPr>
      <t>社保退休金</t>
    </r>
  </si>
  <si>
    <r>
      <rPr>
        <b/>
        <sz val="11"/>
        <color indexed="8"/>
        <rFont val="Helvetica Neue"/>
        <family val="2"/>
        <scheme val="minor"/>
      </rPr>
      <t>退休存量资产</t>
    </r>
  </si>
  <si>
    <r>
      <rPr>
        <b/>
        <sz val="11"/>
        <color indexed="8"/>
        <rFont val="Helvetica Neue"/>
        <family val="2"/>
        <scheme val="minor"/>
      </rPr>
      <t>企业年金</t>
    </r>
  </si>
  <si>
    <r>
      <rPr>
        <b/>
        <sz val="11"/>
        <color indexed="8"/>
        <rFont val="Helvetica Neue"/>
        <family val="2"/>
        <scheme val="minor"/>
      </rPr>
      <t>通货膨胀</t>
    </r>
  </si>
  <si>
    <r>
      <rPr>
        <b/>
        <sz val="11"/>
        <color indexed="8"/>
        <rFont val="Helvetica Neue"/>
        <family val="2"/>
        <scheme val="minor"/>
      </rPr>
      <t>商业养老保险</t>
    </r>
  </si>
  <si>
    <r>
      <rPr>
        <b/>
        <sz val="11"/>
        <color indexed="8"/>
        <rFont val="Helvetica Neue"/>
        <family val="2"/>
        <scheme val="minor"/>
      </rPr>
      <t>通胀倍数</t>
    </r>
  </si>
  <si>
    <r>
      <rPr>
        <b/>
        <sz val="11"/>
        <color indexed="8"/>
        <rFont val="Helvetica Neue"/>
        <family val="2"/>
        <scheme val="minor"/>
      </rPr>
      <t>个人养老金</t>
    </r>
  </si>
  <si>
    <r>
      <rPr>
        <b/>
        <sz val="11"/>
        <color indexed="8"/>
        <rFont val="Helvetica Neue"/>
        <family val="2"/>
        <scheme val="minor"/>
      </rPr>
      <t>退休收益率</t>
    </r>
  </si>
  <si>
    <r>
      <rPr>
        <b/>
        <sz val="11"/>
        <color indexed="8"/>
        <rFont val="Helvetica Neue"/>
        <family val="2"/>
        <scheme val="minor"/>
      </rPr>
      <t>商业专属养老金</t>
    </r>
  </si>
  <si>
    <r>
      <rPr>
        <b/>
        <sz val="11"/>
        <color indexed="8"/>
        <rFont val="Helvetica Neue"/>
        <family val="2"/>
        <scheme val="minor"/>
      </rPr>
      <t>品质养老</t>
    </r>
  </si>
  <si>
    <r>
      <rPr>
        <b/>
        <sz val="11"/>
        <color indexed="8"/>
        <rFont val="Helvetica Neue"/>
        <family val="2"/>
        <scheme val="minor"/>
      </rPr>
      <t>租金收入</t>
    </r>
  </si>
  <si>
    <r>
      <rPr>
        <b/>
        <sz val="11"/>
        <color indexed="8"/>
        <rFont val="Helvetica Neue"/>
        <family val="2"/>
        <scheme val="minor"/>
      </rPr>
      <t>劳动收入</t>
    </r>
  </si>
  <si>
    <r>
      <rPr>
        <b/>
        <sz val="11"/>
        <color indexed="8"/>
        <rFont val="Helvetica Neue"/>
        <family val="2"/>
        <scheme val="minor"/>
      </rPr>
      <t>存款领取</t>
    </r>
  </si>
  <si>
    <t>5、不同通货膨胀下的实际购买力</t>
  </si>
  <si>
    <r>
      <rPr>
        <b/>
        <sz val="11"/>
        <color indexed="8"/>
        <rFont val="Helvetica Neue"/>
        <family val="2"/>
        <scheme val="minor"/>
      </rPr>
      <t>版权收入</t>
    </r>
  </si>
  <si>
    <t>退休工资</t>
  </si>
  <si>
    <r>
      <rPr>
        <b/>
        <sz val="11"/>
        <color indexed="9"/>
        <rFont val="Helvetica Neue"/>
        <family val="2"/>
        <scheme val="minor"/>
      </rPr>
      <t>通胀率</t>
    </r>
  </si>
  <si>
    <r>
      <rPr>
        <b/>
        <sz val="11"/>
        <color indexed="9"/>
        <rFont val="Helvetica Neue"/>
        <family val="2"/>
        <scheme val="minor"/>
      </rPr>
      <t>30</t>
    </r>
    <r>
      <rPr>
        <b/>
        <sz val="11"/>
        <color indexed="9"/>
        <rFont val="Helvetica Neue"/>
        <family val="2"/>
        <scheme val="minor"/>
      </rPr>
      <t>年</t>
    </r>
  </si>
  <si>
    <r>
      <rPr>
        <b/>
        <sz val="11"/>
        <color indexed="9"/>
        <rFont val="Helvetica Neue"/>
        <family val="2"/>
        <scheme val="minor"/>
      </rPr>
      <t>实际购买力</t>
    </r>
  </si>
  <si>
    <r>
      <rPr>
        <b/>
        <sz val="11"/>
        <color indexed="9"/>
        <rFont val="Helvetica Neue"/>
        <family val="2"/>
        <scheme val="minor"/>
      </rPr>
      <t>20</t>
    </r>
    <r>
      <rPr>
        <b/>
        <sz val="11"/>
        <color indexed="9"/>
        <rFont val="Helvetica Neue"/>
        <family val="2"/>
        <scheme val="minor"/>
      </rPr>
      <t>年</t>
    </r>
  </si>
  <si>
    <t>…</t>
  </si>
  <si>
    <r>
      <rPr>
        <b/>
        <sz val="11"/>
        <color indexed="8"/>
        <rFont val="Helvetica Neue"/>
        <family val="2"/>
        <scheme val="minor"/>
      </rPr>
      <t>合计</t>
    </r>
  </si>
  <si>
    <r>
      <rPr>
        <b/>
        <sz val="11"/>
        <color indexed="8"/>
        <rFont val="Helvetica Neue"/>
        <family val="2"/>
        <scheme val="minor"/>
      </rPr>
      <t>相当于目前</t>
    </r>
  </si>
  <si>
    <r>
      <rPr>
        <b/>
        <sz val="11"/>
        <color indexed="8"/>
        <rFont val="Helvetica Neue"/>
        <family val="2"/>
        <scheme val="minor"/>
      </rPr>
      <t>实际购买力</t>
    </r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</si>
  <si>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</si>
  <si>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</si>
  <si>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</si>
  <si>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</si>
  <si>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</si>
  <si>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</si>
  <si>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</si>
  <si>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</si>
  <si>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</si>
  <si>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</si>
  <si>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</si>
  <si>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</si>
  <si>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</si>
  <si>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海通</t>
    <phoneticPr fontId="26" type="noConversion"/>
  </si>
  <si>
    <t>富钱包</t>
    <phoneticPr fontId="26" type="noConversion"/>
  </si>
  <si>
    <t>兴业银行</t>
    <phoneticPr fontId="26" type="noConversion"/>
  </si>
  <si>
    <t>招商</t>
    <phoneticPr fontId="26" type="noConversion"/>
  </si>
  <si>
    <t>广发</t>
    <phoneticPr fontId="26" type="noConversion"/>
  </si>
  <si>
    <t>南方</t>
    <phoneticPr fontId="26" type="noConversion"/>
  </si>
  <si>
    <t>支付宝</t>
    <phoneticPr fontId="26" type="noConversion"/>
  </si>
  <si>
    <t>微信</t>
    <phoneticPr fontId="26" type="noConversion"/>
  </si>
  <si>
    <t>工商</t>
    <phoneticPr fontId="26" type="noConversion"/>
  </si>
  <si>
    <t>补充</t>
  </si>
  <si>
    <t>农行</t>
  </si>
  <si>
    <t>账户类型</t>
    <phoneticPr fontId="25" type="noConversion"/>
  </si>
  <si>
    <t>美元现金</t>
  </si>
  <si>
    <t>人民币现金</t>
  </si>
  <si>
    <t>人民币基金</t>
  </si>
  <si>
    <t>个人养老金</t>
  </si>
  <si>
    <t>2024.2.16</t>
    <phoneticPr fontId="25" type="noConversion"/>
  </si>
  <si>
    <t>温州</t>
    <phoneticPr fontId="26" type="noConversion"/>
  </si>
  <si>
    <t>稠州</t>
    <phoneticPr fontId="26" type="noConversion"/>
  </si>
  <si>
    <t>目标完成率</t>
    <phoneticPr fontId="25" type="noConversion"/>
  </si>
  <si>
    <t>易方达</t>
    <phoneticPr fontId="26" type="noConversion"/>
  </si>
  <si>
    <t>鹏华</t>
    <phoneticPr fontId="2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</si>
</sst>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_ "/>
    <numFmt numFmtId="177" formatCode="m&quot;月&quot;"/>
    <numFmt numFmtId="178" formatCode="0.0%"/>
    <numFmt numFmtId="179" formatCode="[$￥-804]#,##0"/>
    <numFmt numFmtId="180" formatCode="_-[$￥-804]* #,##0_-;_-[$￥-804]* \(#,##0\)_-;_-[$￥-804]* &quot;-&quot;??;_-@_-"/>
    <numFmt numFmtId="181" formatCode="#,##0%"/>
  </numFmts>
  <fonts count="27">
    <font>
      <sz val="10"/>
      <color indexed="8"/>
      <name val="Helvetica Neue"/>
      <charset val="134"/>
    </font>
    <font>
      <sz val="12"/>
      <color indexed="8"/>
      <name val="Helvetica Neue"/>
      <family val="2"/>
    </font>
    <font>
      <b/>
      <sz val="11"/>
      <color indexed="8"/>
      <name val="Helvetica Neue"/>
      <family val="2"/>
      <scheme val="minor"/>
    </font>
    <font>
      <b/>
      <sz val="11"/>
      <color indexed="16"/>
      <name val="Helvetica Neue"/>
      <family val="2"/>
      <scheme val="minor"/>
    </font>
    <font>
      <b/>
      <sz val="11"/>
      <color indexed="16"/>
      <name val="Helvetica"/>
      <family val="2"/>
    </font>
    <font>
      <b/>
      <sz val="11"/>
      <color indexed="8"/>
      <name val="Helvetica"/>
      <family val="2"/>
    </font>
    <font>
      <b/>
      <sz val="11"/>
      <color indexed="9"/>
      <name val="Helvetica Neue"/>
      <family val="2"/>
      <scheme val="minor"/>
    </font>
    <font>
      <sz val="11"/>
      <color indexed="16"/>
      <name val="Helvetica Neue"/>
      <family val="2"/>
      <scheme val="minor"/>
    </font>
    <font>
      <sz val="11"/>
      <color indexed="8"/>
      <name val="Helvetica Neue"/>
      <family val="2"/>
      <scheme val="minor"/>
    </font>
    <font>
      <b/>
      <sz val="11"/>
      <color indexed="27"/>
      <name val="Helvetica Neue"/>
      <family val="2"/>
      <scheme val="minor"/>
    </font>
    <font>
      <b/>
      <sz val="11"/>
      <color indexed="8"/>
      <name val="Helvetica Neue"/>
      <family val="2"/>
    </font>
    <font>
      <b/>
      <sz val="11"/>
      <color indexed="39"/>
      <name val="Helvetica Neue"/>
      <family val="2"/>
    </font>
    <font>
      <b/>
      <sz val="11"/>
      <color indexed="40"/>
      <name val="Helvetica Neue"/>
      <family val="2"/>
    </font>
    <font>
      <b/>
      <sz val="11"/>
      <color indexed="9"/>
      <name val="Helvetica Neue"/>
      <family val="2"/>
    </font>
    <font>
      <sz val="11"/>
      <color indexed="8"/>
      <name val="Helvetica Neue"/>
      <family val="2"/>
    </font>
    <font>
      <b/>
      <sz val="11"/>
      <name val="Helvetica Neue"/>
      <family val="2"/>
      <scheme val="minor"/>
    </font>
    <font>
      <sz val="11"/>
      <name val="Helvetica Neue"/>
      <family val="2"/>
      <scheme val="minor"/>
    </font>
    <font>
      <sz val="10"/>
      <name val="Helvetica Neue"/>
      <family val="2"/>
    </font>
    <font>
      <b/>
      <sz val="11"/>
      <color indexed="27"/>
      <name val="Helvetica Neue"/>
      <family val="2"/>
    </font>
    <font>
      <b/>
      <sz val="13"/>
      <color indexed="28"/>
      <name val="Helvetica Neue"/>
      <family val="2"/>
    </font>
    <font>
      <b/>
      <sz val="13"/>
      <color indexed="27"/>
      <name val="Helvetica Neue"/>
      <family val="2"/>
    </font>
    <font>
      <b/>
      <sz val="24"/>
      <color rgb="FF000000"/>
      <name val="Helvetica Neue"/>
      <family val="2"/>
    </font>
    <font>
      <sz val="11"/>
      <color indexed="8"/>
      <name val="Helvetica Neue Medium"/>
      <family val="2"/>
    </font>
    <font>
      <b/>
      <sz val="12"/>
      <color indexed="8"/>
      <name val="Helvetica Neue Medium"/>
      <family val="2"/>
    </font>
    <font>
      <b/>
      <sz val="12"/>
      <color indexed="8"/>
      <name val="Helvetica Neue"/>
      <family val="2"/>
    </font>
    <font>
      <sz val="9"/>
      <name val="Helvetica Neue"/>
      <family val="2"/>
    </font>
    <font>
      <sz val="9"/>
      <name val="Helvetica Neue"/>
      <family val="2"/>
      <charset val="134"/>
      <scheme val="minor"/>
    </font>
  </fonts>
  <fills count="19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34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35"/>
        <bgColor indexed="64"/>
      </patternFill>
    </fill>
    <fill>
      <patternFill patternType="solid">
        <fgColor indexed="37"/>
        <bgColor indexed="64"/>
      </patternFill>
    </fill>
    <fill>
      <patternFill patternType="solid">
        <fgColor indexed="32"/>
        <bgColor indexed="64"/>
      </patternFill>
    </fill>
    <fill>
      <patternFill patternType="solid">
        <fgColor indexed="33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6"/>
        <bgColor indexed="64"/>
      </patternFill>
    </fill>
  </fills>
  <borders count="75">
    <border>
      <left/>
      <right/>
      <top/>
      <bottom/>
      <diagonal/>
    </border>
    <border>
      <left style="thin">
        <color indexed="34"/>
      </left>
      <right style="thin">
        <color indexed="34"/>
      </right>
      <top style="thin">
        <color indexed="34"/>
      </top>
      <bottom style="thin">
        <color indexed="34"/>
      </bottom>
      <diagonal/>
    </border>
    <border>
      <left style="thin">
        <color indexed="34"/>
      </left>
      <right style="thin">
        <color indexed="9"/>
      </right>
      <top style="thin">
        <color indexed="34"/>
      </top>
      <bottom style="medium">
        <color indexed="34"/>
      </bottom>
      <diagonal/>
    </border>
    <border>
      <left style="thin">
        <color indexed="9"/>
      </left>
      <right style="thin">
        <color indexed="9"/>
      </right>
      <top style="thin">
        <color indexed="34"/>
      </top>
      <bottom style="medium">
        <color indexed="34"/>
      </bottom>
      <diagonal/>
    </border>
    <border>
      <left style="thin">
        <color indexed="34"/>
      </left>
      <right style="thin">
        <color indexed="25"/>
      </right>
      <top style="medium">
        <color indexed="34"/>
      </top>
      <bottom style="thin">
        <color indexed="34"/>
      </bottom>
      <diagonal/>
    </border>
    <border>
      <left style="thin">
        <color indexed="25"/>
      </left>
      <right style="thin">
        <color indexed="25"/>
      </right>
      <top style="medium">
        <color indexed="34"/>
      </top>
      <bottom style="thin">
        <color indexed="34"/>
      </bottom>
      <diagonal/>
    </border>
    <border>
      <left style="thin">
        <color indexed="34"/>
      </left>
      <right style="thin">
        <color indexed="25"/>
      </right>
      <top style="thin">
        <color indexed="34"/>
      </top>
      <bottom style="thin">
        <color indexed="25"/>
      </bottom>
      <diagonal/>
    </border>
    <border>
      <left style="thin">
        <color indexed="25"/>
      </left>
      <right style="thin">
        <color indexed="25"/>
      </right>
      <top style="thin">
        <color indexed="34"/>
      </top>
      <bottom style="thin">
        <color indexed="25"/>
      </bottom>
      <diagonal/>
    </border>
    <border>
      <left style="thin">
        <color indexed="34"/>
      </left>
      <right style="thin">
        <color indexed="25"/>
      </right>
      <top style="thin">
        <color indexed="25"/>
      </top>
      <bottom style="thin">
        <color indexed="25"/>
      </bottom>
      <diagonal/>
    </border>
    <border>
      <left style="thin">
        <color indexed="25"/>
      </left>
      <right style="thin">
        <color indexed="25"/>
      </right>
      <top style="thin">
        <color indexed="25"/>
      </top>
      <bottom style="thin">
        <color indexed="25"/>
      </bottom>
      <diagonal/>
    </border>
    <border>
      <left style="thin">
        <color indexed="34"/>
      </left>
      <right style="thin">
        <color indexed="25"/>
      </right>
      <top style="thin">
        <color indexed="25"/>
      </top>
      <bottom style="thin">
        <color indexed="34"/>
      </bottom>
      <diagonal/>
    </border>
    <border>
      <left style="thin">
        <color indexed="25"/>
      </left>
      <right style="thin">
        <color indexed="25"/>
      </right>
      <top style="thin">
        <color indexed="25"/>
      </top>
      <bottom style="thin">
        <color indexed="34"/>
      </bottom>
      <diagonal/>
    </border>
    <border>
      <left style="thin">
        <color indexed="34"/>
      </left>
      <right style="thin">
        <color indexed="25"/>
      </right>
      <top style="thin">
        <color indexed="34"/>
      </top>
      <bottom style="thin">
        <color indexed="34"/>
      </bottom>
      <diagonal/>
    </border>
    <border>
      <left style="thin">
        <color indexed="25"/>
      </left>
      <right style="thin">
        <color indexed="25"/>
      </right>
      <top style="thin">
        <color indexed="34"/>
      </top>
      <bottom style="thin">
        <color indexed="34"/>
      </bottom>
      <diagonal/>
    </border>
    <border>
      <left style="thin">
        <color indexed="9"/>
      </left>
      <right style="thin">
        <color indexed="9"/>
      </right>
      <top style="thin">
        <color indexed="34"/>
      </top>
      <bottom style="thin">
        <color indexed="25"/>
      </bottom>
      <diagonal/>
    </border>
    <border>
      <left style="thin">
        <color indexed="9"/>
      </left>
      <right style="thin">
        <color indexed="34"/>
      </right>
      <top style="thin">
        <color indexed="34"/>
      </top>
      <bottom style="thin">
        <color indexed="25"/>
      </bottom>
      <diagonal/>
    </border>
    <border>
      <left style="thin">
        <color indexed="25"/>
      </left>
      <right style="thin">
        <color indexed="34"/>
      </right>
      <top style="medium">
        <color indexed="34"/>
      </top>
      <bottom style="thin">
        <color indexed="34"/>
      </bottom>
      <diagonal/>
    </border>
    <border>
      <left style="thin">
        <color indexed="34"/>
      </left>
      <right style="thin">
        <color indexed="34"/>
      </right>
      <top style="thin">
        <color indexed="25"/>
      </top>
      <bottom style="thin">
        <color indexed="34"/>
      </bottom>
      <diagonal/>
    </border>
    <border>
      <left style="thin">
        <color indexed="25"/>
      </left>
      <right style="thin">
        <color indexed="34"/>
      </right>
      <top style="thin">
        <color indexed="34"/>
      </top>
      <bottom style="thin">
        <color indexed="25"/>
      </bottom>
      <diagonal/>
    </border>
    <border>
      <left style="thin">
        <color indexed="34"/>
      </left>
      <right style="thin">
        <color indexed="34"/>
      </right>
      <top style="thin">
        <color indexed="34"/>
      </top>
      <bottom style="thin">
        <color indexed="25"/>
      </bottom>
      <diagonal/>
    </border>
    <border>
      <left style="thin">
        <color indexed="25"/>
      </left>
      <right style="thin">
        <color indexed="34"/>
      </right>
      <top style="thin">
        <color indexed="25"/>
      </top>
      <bottom style="thin">
        <color indexed="25"/>
      </bottom>
      <diagonal/>
    </border>
    <border>
      <left style="thin">
        <color indexed="34"/>
      </left>
      <right style="thin">
        <color indexed="34"/>
      </right>
      <top style="thin">
        <color indexed="25"/>
      </top>
      <bottom style="thin">
        <color indexed="25"/>
      </bottom>
      <diagonal/>
    </border>
    <border>
      <left style="thin">
        <color indexed="25"/>
      </left>
      <right style="thin">
        <color indexed="34"/>
      </right>
      <top style="thin">
        <color indexed="25"/>
      </top>
      <bottom style="thin">
        <color indexed="34"/>
      </bottom>
      <diagonal/>
    </border>
    <border>
      <left style="thin">
        <color indexed="25"/>
      </left>
      <right style="thin">
        <color indexed="34"/>
      </right>
      <top style="thin">
        <color indexed="34"/>
      </top>
      <bottom style="thin">
        <color indexed="34"/>
      </bottom>
      <diagonal/>
    </border>
    <border>
      <left style="thin">
        <color indexed="25"/>
      </left>
      <right style="thin">
        <color indexed="9"/>
      </right>
      <top style="thin">
        <color indexed="25"/>
      </top>
      <bottom style="thin">
        <color indexed="25"/>
      </bottom>
      <diagonal/>
    </border>
    <border>
      <left style="thin">
        <color indexed="9"/>
      </left>
      <right style="thin">
        <color indexed="9"/>
      </right>
      <top style="thin">
        <color indexed="25"/>
      </top>
      <bottom style="thin">
        <color indexed="25"/>
      </bottom>
      <diagonal/>
    </border>
    <border>
      <left style="thin">
        <color indexed="9"/>
      </left>
      <right style="thin">
        <color indexed="25"/>
      </right>
      <top style="thin">
        <color indexed="25"/>
      </top>
      <bottom style="thin">
        <color indexed="25"/>
      </bottom>
      <diagonal/>
    </border>
    <border>
      <left style="thin">
        <color indexed="25"/>
      </left>
      <right style="thin">
        <color indexed="25"/>
      </right>
      <top style="thin">
        <color indexed="25"/>
      </top>
      <bottom style="thin">
        <color indexed="8"/>
      </bottom>
      <diagonal/>
    </border>
    <border>
      <left style="thin">
        <color indexed="25"/>
      </left>
      <right style="thin">
        <color indexed="25"/>
      </right>
      <top style="thin">
        <color indexed="8"/>
      </top>
      <bottom style="thin">
        <color indexed="8"/>
      </bottom>
      <diagonal/>
    </border>
    <border>
      <left style="thin">
        <color indexed="25"/>
      </left>
      <right style="thin">
        <color indexed="25"/>
      </right>
      <top style="thin">
        <color indexed="8"/>
      </top>
      <bottom style="thin">
        <color indexed="25"/>
      </bottom>
      <diagonal/>
    </border>
    <border>
      <left style="thin">
        <color indexed="25"/>
      </left>
      <right style="thin">
        <color indexed="8"/>
      </right>
      <top style="thin">
        <color indexed="25"/>
      </top>
      <bottom style="thin">
        <color indexed="25"/>
      </bottom>
      <diagonal/>
    </border>
    <border>
      <left style="thin">
        <color indexed="8"/>
      </left>
      <right style="thin">
        <color indexed="8"/>
      </right>
      <top style="thin">
        <color indexed="25"/>
      </top>
      <bottom style="thin">
        <color indexed="25"/>
      </bottom>
      <diagonal/>
    </border>
    <border>
      <left style="thin">
        <color indexed="8"/>
      </left>
      <right style="thin">
        <color indexed="34"/>
      </right>
      <top style="thin">
        <color indexed="25"/>
      </top>
      <bottom style="thin">
        <color indexed="25"/>
      </bottom>
      <diagonal/>
    </border>
    <border>
      <left style="thin">
        <color indexed="8"/>
      </left>
      <right style="thin">
        <color indexed="25"/>
      </right>
      <top style="thin">
        <color indexed="25"/>
      </top>
      <bottom style="thin">
        <color indexed="25"/>
      </bottom>
      <diagonal/>
    </border>
    <border>
      <left style="thin">
        <color indexed="25"/>
      </left>
      <right/>
      <top style="thin">
        <color indexed="25"/>
      </top>
      <bottom style="thin">
        <color indexed="25"/>
      </bottom>
      <diagonal/>
    </border>
    <border>
      <left/>
      <right/>
      <top style="thin">
        <color indexed="25"/>
      </top>
      <bottom style="thin">
        <color indexed="25"/>
      </bottom>
      <diagonal/>
    </border>
    <border>
      <left style="thin">
        <color indexed="25"/>
      </left>
      <right style="thin">
        <color indexed="25"/>
      </right>
      <top style="thin">
        <color indexed="8"/>
      </top>
      <bottom style="thin">
        <color indexed="34"/>
      </bottom>
      <diagonal/>
    </border>
    <border>
      <left style="thin">
        <color indexed="25"/>
      </left>
      <right style="thin">
        <color indexed="8"/>
      </right>
      <top style="thin">
        <color indexed="34"/>
      </top>
      <bottom style="thin">
        <color indexed="34"/>
      </bottom>
      <diagonal/>
    </border>
    <border>
      <left/>
      <right style="thin">
        <color indexed="34"/>
      </right>
      <top style="thin">
        <color indexed="25"/>
      </top>
      <bottom style="thin">
        <color indexed="25"/>
      </bottom>
      <diagonal/>
    </border>
    <border>
      <left style="thin">
        <color indexed="34"/>
      </left>
      <right style="thin">
        <color indexed="9"/>
      </right>
      <top style="thin">
        <color indexed="25"/>
      </top>
      <bottom style="thin">
        <color indexed="25"/>
      </bottom>
      <diagonal/>
    </border>
    <border>
      <left style="thin">
        <color indexed="9"/>
      </left>
      <right style="thin">
        <color indexed="34"/>
      </right>
      <top style="thin">
        <color indexed="25"/>
      </top>
      <bottom style="thin">
        <color indexed="25"/>
      </bottom>
      <diagonal/>
    </border>
    <border>
      <left style="thick">
        <color indexed="25"/>
      </left>
      <right style="thin">
        <color indexed="25"/>
      </right>
      <top style="thin">
        <color indexed="25"/>
      </top>
      <bottom style="thin">
        <color indexed="25"/>
      </bottom>
      <diagonal/>
    </border>
    <border>
      <left style="thick">
        <color indexed="25"/>
      </left>
      <right style="thin">
        <color indexed="25"/>
      </right>
      <top style="thin">
        <color indexed="25"/>
      </top>
      <bottom style="thick">
        <color indexed="25"/>
      </bottom>
      <diagonal/>
    </border>
    <border>
      <left style="thin">
        <color indexed="25"/>
      </left>
      <right style="thin">
        <color indexed="25"/>
      </right>
      <top style="thin">
        <color indexed="25"/>
      </top>
      <bottom style="thick">
        <color indexed="25"/>
      </bottom>
      <diagonal/>
    </border>
    <border>
      <left style="thin">
        <color indexed="25"/>
      </left>
      <right style="thick">
        <color indexed="17"/>
      </right>
      <top style="thin">
        <color indexed="25"/>
      </top>
      <bottom style="thin">
        <color indexed="25"/>
      </bottom>
      <diagonal/>
    </border>
    <border>
      <left style="thick">
        <color indexed="17"/>
      </left>
      <right style="thin">
        <color indexed="25"/>
      </right>
      <top style="thin">
        <color indexed="25"/>
      </top>
      <bottom style="thin">
        <color indexed="25"/>
      </bottom>
      <diagonal/>
    </border>
    <border>
      <left style="thin">
        <color indexed="25"/>
      </left>
      <right style="thick">
        <color indexed="17"/>
      </right>
      <top style="thin">
        <color indexed="25"/>
      </top>
      <bottom style="thick">
        <color indexed="25"/>
      </bottom>
      <diagonal/>
    </border>
    <border>
      <left style="thick">
        <color indexed="17"/>
      </left>
      <right style="thin">
        <color indexed="25"/>
      </right>
      <top style="thin">
        <color indexed="25"/>
      </top>
      <bottom style="thick">
        <color indexed="25"/>
      </bottom>
      <diagonal/>
    </border>
    <border>
      <left style="thick">
        <color indexed="17"/>
      </left>
      <right style="thick">
        <color indexed="25"/>
      </right>
      <top style="thin">
        <color indexed="25"/>
      </top>
      <bottom style="thin">
        <color indexed="25"/>
      </bottom>
      <diagonal/>
    </border>
    <border>
      <left style="thick">
        <color indexed="17"/>
      </left>
      <right style="thick">
        <color indexed="25"/>
      </right>
      <top style="thin">
        <color indexed="25"/>
      </top>
      <bottom style="thick">
        <color indexed="25"/>
      </bottom>
      <diagonal/>
    </border>
    <border>
      <left style="medium">
        <color indexed="25"/>
      </left>
      <right style="thin">
        <color indexed="25"/>
      </right>
      <top style="medium">
        <color indexed="25"/>
      </top>
      <bottom style="medium">
        <color indexed="25"/>
      </bottom>
      <diagonal/>
    </border>
    <border>
      <left style="thin">
        <color indexed="25"/>
      </left>
      <right style="thin">
        <color indexed="25"/>
      </right>
      <top style="medium">
        <color indexed="25"/>
      </top>
      <bottom style="medium">
        <color indexed="25"/>
      </bottom>
      <diagonal/>
    </border>
    <border>
      <left style="medium">
        <color indexed="25"/>
      </left>
      <right style="thin">
        <color indexed="25"/>
      </right>
      <top style="medium">
        <color indexed="25"/>
      </top>
      <bottom style="thin">
        <color indexed="25"/>
      </bottom>
      <diagonal/>
    </border>
    <border>
      <left style="thin">
        <color indexed="25"/>
      </left>
      <right style="thin">
        <color indexed="25"/>
      </right>
      <top style="medium">
        <color indexed="25"/>
      </top>
      <bottom style="thin">
        <color indexed="25"/>
      </bottom>
      <diagonal/>
    </border>
    <border>
      <left style="medium">
        <color indexed="25"/>
      </left>
      <right style="thin">
        <color indexed="25"/>
      </right>
      <top style="thin">
        <color indexed="25"/>
      </top>
      <bottom style="thin">
        <color indexed="25"/>
      </bottom>
      <diagonal/>
    </border>
    <border>
      <left style="medium">
        <color indexed="25"/>
      </left>
      <right style="thin">
        <color indexed="25"/>
      </right>
      <top style="thin">
        <color indexed="25"/>
      </top>
      <bottom style="medium">
        <color indexed="25"/>
      </bottom>
      <diagonal/>
    </border>
    <border>
      <left style="thin">
        <color indexed="25"/>
      </left>
      <right style="thin">
        <color indexed="25"/>
      </right>
      <top style="thin">
        <color indexed="25"/>
      </top>
      <bottom style="medium">
        <color indexed="25"/>
      </bottom>
      <diagonal/>
    </border>
    <border>
      <left style="thin">
        <color indexed="25"/>
      </left>
      <right style="medium">
        <color indexed="25"/>
      </right>
      <top style="medium">
        <color indexed="25"/>
      </top>
      <bottom style="thin">
        <color indexed="25"/>
      </bottom>
      <diagonal/>
    </border>
    <border>
      <left style="medium">
        <color indexed="25"/>
      </left>
      <right style="medium">
        <color indexed="25"/>
      </right>
      <top style="thin">
        <color indexed="25"/>
      </top>
      <bottom style="thin">
        <color indexed="25"/>
      </bottom>
      <diagonal/>
    </border>
    <border>
      <left style="thin">
        <color indexed="25"/>
      </left>
      <right style="medium">
        <color indexed="25"/>
      </right>
      <top style="thin">
        <color indexed="25"/>
      </top>
      <bottom style="thin">
        <color indexed="25"/>
      </bottom>
      <diagonal/>
    </border>
    <border>
      <left style="thin">
        <color indexed="25"/>
      </left>
      <right style="medium">
        <color indexed="25"/>
      </right>
      <top style="thin">
        <color indexed="25"/>
      </top>
      <bottom style="medium">
        <color indexed="25"/>
      </bottom>
      <diagonal/>
    </border>
    <border>
      <left style="medium">
        <color indexed="25"/>
      </left>
      <right style="medium">
        <color indexed="25"/>
      </right>
      <top style="thin">
        <color indexed="25"/>
      </top>
      <bottom style="medium">
        <color indexed="25"/>
      </bottom>
      <diagonal/>
    </border>
    <border>
      <left style="thin">
        <color indexed="11"/>
      </left>
      <right style="thin">
        <color indexed="9"/>
      </right>
      <top style="thin">
        <color indexed="11"/>
      </top>
      <bottom style="thin">
        <color indexed="12"/>
      </bottom>
      <diagonal/>
    </border>
    <border>
      <left style="thin">
        <color indexed="9"/>
      </left>
      <right style="thin">
        <color indexed="9"/>
      </right>
      <top style="thin">
        <color indexed="11"/>
      </top>
      <bottom style="thin">
        <color indexed="12"/>
      </bottom>
      <diagonal/>
    </border>
    <border>
      <left style="thin">
        <color indexed="11"/>
      </left>
      <right style="thin">
        <color indexed="12"/>
      </right>
      <top style="thin">
        <color indexed="12"/>
      </top>
      <bottom style="thin">
        <color indexed="11"/>
      </bottom>
      <diagonal/>
    </border>
    <border>
      <left style="thin">
        <color indexed="12"/>
      </left>
      <right style="thin">
        <color indexed="11"/>
      </right>
      <top style="thin">
        <color indexed="12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2"/>
      </top>
      <bottom style="thin">
        <color indexed="11"/>
      </bottom>
      <diagonal/>
    </border>
    <border>
      <left style="thin">
        <color indexed="11"/>
      </left>
      <right style="thin">
        <color indexed="12"/>
      </right>
      <top style="thin">
        <color indexed="11"/>
      </top>
      <bottom style="thin">
        <color indexed="11"/>
      </bottom>
      <diagonal/>
    </border>
    <border>
      <left style="thin">
        <color indexed="12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2"/>
      </right>
      <top style="thin">
        <color indexed="11"/>
      </top>
      <bottom style="thin">
        <color indexed="12"/>
      </bottom>
      <diagonal/>
    </border>
    <border>
      <left style="thin">
        <color indexed="12"/>
      </left>
      <right style="thin">
        <color indexed="11"/>
      </right>
      <top style="thin">
        <color indexed="11"/>
      </top>
      <bottom style="thin">
        <color indexed="12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2"/>
      </bottom>
      <diagonal/>
    </border>
    <border>
      <left style="thin">
        <color indexed="9"/>
      </left>
      <right style="thin">
        <color indexed="11"/>
      </right>
      <top style="thin">
        <color indexed="11"/>
      </top>
      <bottom style="thin">
        <color indexed="12"/>
      </bottom>
      <diagonal/>
    </border>
    <border>
      <left style="thin">
        <color indexed="25"/>
      </left>
      <right style="thin">
        <color indexed="25"/>
      </right>
      <top/>
      <bottom/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242">
    <xf numFmtId="0" fontId="0" fillId="0" borderId="0" xfId="0">
      <alignment vertical="top" wrapText="1"/>
    </xf>
    <xf numFmtId="0" fontId="0" fillId="0" borderId="0" xfId="0" applyNumberFormat="1">
      <alignment vertical="top" wrapText="1"/>
    </xf>
    <xf numFmtId="0" fontId="1" fillId="0" borderId="0" xfId="0" applyFont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 wrapText="1"/>
    </xf>
    <xf numFmtId="0" fontId="3" fillId="3" borderId="1" xfId="0" applyNumberFormat="1" applyFont="1" applyFill="1" applyBorder="1" applyAlignment="1">
      <alignment horizontal="center" vertical="center" wrapText="1"/>
    </xf>
    <xf numFmtId="0" fontId="4" fillId="3" borderId="0" xfId="0" applyNumberFormat="1" applyFont="1" applyFill="1" applyBorder="1" applyAlignment="1">
      <alignment horizontal="center" vertical="center" wrapText="1"/>
    </xf>
    <xf numFmtId="1" fontId="3" fillId="3" borderId="1" xfId="0" applyNumberFormat="1" applyFont="1" applyFill="1" applyBorder="1" applyAlignment="1">
      <alignment horizontal="center" vertical="center" wrapText="1"/>
    </xf>
    <xf numFmtId="1" fontId="4" fillId="3" borderId="0" xfId="0" applyNumberFormat="1" applyFont="1" applyFill="1" applyBorder="1" applyAlignment="1">
      <alignment horizontal="center" vertical="center" wrapText="1"/>
    </xf>
    <xf numFmtId="9" fontId="3" fillId="3" borderId="1" xfId="0" applyNumberFormat="1" applyFont="1" applyFill="1" applyBorder="1" applyAlignment="1">
      <alignment horizontal="center" vertical="center" wrapText="1"/>
    </xf>
    <xf numFmtId="9" fontId="4" fillId="3" borderId="0" xfId="0" applyNumberFormat="1" applyFont="1" applyFill="1" applyBorder="1" applyAlignment="1">
      <alignment horizontal="center" vertical="center" wrapText="1"/>
    </xf>
    <xf numFmtId="2" fontId="2" fillId="3" borderId="1" xfId="0" applyNumberFormat="1" applyFont="1" applyFill="1" applyBorder="1" applyAlignment="1">
      <alignment horizontal="center" vertical="center" wrapText="1"/>
    </xf>
    <xf numFmtId="2" fontId="5" fillId="3" borderId="0" xfId="0" applyNumberFormat="1" applyFont="1" applyFill="1" applyBorder="1" applyAlignment="1">
      <alignment horizontal="center" vertical="center" wrapText="1"/>
    </xf>
    <xf numFmtId="49" fontId="6" fillId="4" borderId="2" xfId="0" applyNumberFormat="1" applyFont="1" applyFill="1" applyBorder="1" applyAlignment="1">
      <alignment horizontal="center" vertical="center" wrapText="1"/>
    </xf>
    <xf numFmtId="49" fontId="6" fillId="4" borderId="3" xfId="0" applyNumberFormat="1" applyFont="1" applyFill="1" applyBorder="1" applyAlignment="1">
      <alignment horizontal="center" vertical="center" wrapText="1"/>
    </xf>
    <xf numFmtId="1" fontId="7" fillId="0" borderId="4" xfId="0" applyNumberFormat="1" applyFont="1" applyBorder="1" applyAlignment="1">
      <alignment horizontal="center" vertical="center" wrapText="1"/>
    </xf>
    <xf numFmtId="9" fontId="8" fillId="0" borderId="5" xfId="0" applyNumberFormat="1" applyFont="1" applyBorder="1" applyAlignment="1">
      <alignment horizontal="center" vertical="center" wrapText="1"/>
    </xf>
    <xf numFmtId="2" fontId="8" fillId="0" borderId="5" xfId="0" applyNumberFormat="1" applyFont="1" applyBorder="1" applyAlignment="1">
      <alignment horizontal="center" vertical="center" wrapText="1"/>
    </xf>
    <xf numFmtId="1" fontId="8" fillId="0" borderId="6" xfId="0" applyNumberFormat="1" applyFont="1" applyBorder="1" applyAlignment="1">
      <alignment horizontal="center" vertical="center" wrapText="1"/>
    </xf>
    <xf numFmtId="9" fontId="8" fillId="0" borderId="7" xfId="0" applyNumberFormat="1" applyFont="1" applyBorder="1" applyAlignment="1">
      <alignment horizontal="center" vertical="center" wrapText="1"/>
    </xf>
    <xf numFmtId="2" fontId="8" fillId="0" borderId="7" xfId="0" applyNumberFormat="1" applyFont="1" applyBorder="1" applyAlignment="1">
      <alignment horizontal="center" vertical="center" wrapText="1"/>
    </xf>
    <xf numFmtId="1" fontId="8" fillId="0" borderId="8" xfId="0" applyNumberFormat="1" applyFont="1" applyBorder="1" applyAlignment="1">
      <alignment horizontal="center" vertical="center" wrapText="1"/>
    </xf>
    <xf numFmtId="9" fontId="8" fillId="0" borderId="9" xfId="0" applyNumberFormat="1" applyFont="1" applyBorder="1" applyAlignment="1">
      <alignment horizontal="center" vertical="center" wrapText="1"/>
    </xf>
    <xf numFmtId="2" fontId="8" fillId="0" borderId="9" xfId="0" applyNumberFormat="1" applyFont="1" applyBorder="1" applyAlignment="1">
      <alignment horizontal="center" vertical="center" wrapText="1"/>
    </xf>
    <xf numFmtId="1" fontId="8" fillId="0" borderId="10" xfId="0" applyNumberFormat="1" applyFont="1" applyBorder="1" applyAlignment="1">
      <alignment horizontal="center" vertical="center" wrapText="1"/>
    </xf>
    <xf numFmtId="9" fontId="8" fillId="0" borderId="11" xfId="0" applyNumberFormat="1" applyFont="1" applyBorder="1" applyAlignment="1">
      <alignment horizontal="center" vertical="center" wrapText="1"/>
    </xf>
    <xf numFmtId="2" fontId="8" fillId="0" borderId="11" xfId="0" applyNumberFormat="1" applyFont="1" applyBorder="1" applyAlignment="1">
      <alignment horizontal="center" vertical="center" wrapText="1"/>
    </xf>
    <xf numFmtId="1" fontId="8" fillId="0" borderId="12" xfId="0" applyNumberFormat="1" applyFont="1" applyBorder="1" applyAlignment="1">
      <alignment horizontal="center" vertical="center" wrapText="1"/>
    </xf>
    <xf numFmtId="9" fontId="8" fillId="0" borderId="13" xfId="0" applyNumberFormat="1" applyFont="1" applyBorder="1" applyAlignment="1">
      <alignment horizontal="center" vertical="center" wrapText="1"/>
    </xf>
    <xf numFmtId="2" fontId="8" fillId="0" borderId="13" xfId="0" applyNumberFormat="1" applyFont="1" applyBorder="1" applyAlignment="1">
      <alignment horizontal="center" vertical="center" wrapText="1"/>
    </xf>
    <xf numFmtId="49" fontId="6" fillId="4" borderId="14" xfId="0" applyNumberFormat="1" applyFont="1" applyFill="1" applyBorder="1" applyAlignment="1">
      <alignment horizontal="center" vertical="center" wrapText="1"/>
    </xf>
    <xf numFmtId="49" fontId="6" fillId="4" borderId="15" xfId="0" applyNumberFormat="1" applyFont="1" applyFill="1" applyBorder="1" applyAlignment="1">
      <alignment horizontal="center" vertical="center" wrapText="1"/>
    </xf>
    <xf numFmtId="1" fontId="8" fillId="0" borderId="16" xfId="0" applyNumberFormat="1" applyFont="1" applyBorder="1" applyAlignment="1">
      <alignment horizontal="center" vertical="center" wrapText="1"/>
    </xf>
    <xf numFmtId="2" fontId="8" fillId="0" borderId="17" xfId="0" applyNumberFormat="1" applyFont="1" applyBorder="1" applyAlignment="1">
      <alignment horizontal="center" vertical="center" wrapText="1"/>
    </xf>
    <xf numFmtId="1" fontId="8" fillId="0" borderId="17" xfId="0" applyNumberFormat="1" applyFont="1" applyBorder="1" applyAlignment="1">
      <alignment horizontal="center" vertical="center" wrapText="1"/>
    </xf>
    <xf numFmtId="1" fontId="8" fillId="0" borderId="18" xfId="0" applyNumberFormat="1" applyFont="1" applyBorder="1" applyAlignment="1">
      <alignment horizontal="center" vertical="center" wrapText="1"/>
    </xf>
    <xf numFmtId="2" fontId="8" fillId="0" borderId="19" xfId="0" applyNumberFormat="1" applyFont="1" applyBorder="1" applyAlignment="1">
      <alignment horizontal="center" vertical="center" wrapText="1"/>
    </xf>
    <xf numFmtId="1" fontId="8" fillId="0" borderId="19" xfId="0" applyNumberFormat="1" applyFont="1" applyBorder="1" applyAlignment="1">
      <alignment horizontal="center" vertical="center" wrapText="1"/>
    </xf>
    <xf numFmtId="1" fontId="8" fillId="0" borderId="20" xfId="0" applyNumberFormat="1" applyFont="1" applyBorder="1" applyAlignment="1">
      <alignment horizontal="center" vertical="center" wrapText="1"/>
    </xf>
    <xf numFmtId="2" fontId="8" fillId="0" borderId="21" xfId="0" applyNumberFormat="1" applyFont="1" applyBorder="1" applyAlignment="1">
      <alignment horizontal="center" vertical="center" wrapText="1"/>
    </xf>
    <xf numFmtId="1" fontId="8" fillId="0" borderId="21" xfId="0" applyNumberFormat="1" applyFont="1" applyBorder="1" applyAlignment="1">
      <alignment horizontal="center" vertical="center" wrapText="1"/>
    </xf>
    <xf numFmtId="1" fontId="8" fillId="0" borderId="22" xfId="0" applyNumberFormat="1" applyFont="1" applyBorder="1" applyAlignment="1">
      <alignment horizontal="center" vertical="center" wrapText="1"/>
    </xf>
    <xf numFmtId="1" fontId="8" fillId="0" borderId="23" xfId="0" applyNumberFormat="1" applyFont="1" applyBorder="1" applyAlignment="1">
      <alignment horizontal="center" vertical="center" wrapText="1"/>
    </xf>
    <xf numFmtId="2" fontId="8" fillId="0" borderId="1" xfId="0" applyNumberFormat="1" applyFont="1" applyBorder="1" applyAlignment="1">
      <alignment horizontal="center" vertical="center" wrapText="1"/>
    </xf>
    <xf numFmtId="1" fontId="8" fillId="0" borderId="1" xfId="0" applyNumberFormat="1" applyFont="1" applyBorder="1" applyAlignment="1">
      <alignment horizontal="center" vertical="center" wrapText="1"/>
    </xf>
    <xf numFmtId="49" fontId="6" fillId="4" borderId="24" xfId="0" applyNumberFormat="1" applyFont="1" applyFill="1" applyBorder="1" applyAlignment="1">
      <alignment horizontal="center" vertical="center" wrapText="1"/>
    </xf>
    <xf numFmtId="49" fontId="6" fillId="4" borderId="25" xfId="0" applyNumberFormat="1" applyFont="1" applyFill="1" applyBorder="1" applyAlignment="1">
      <alignment horizontal="center" vertical="center" wrapText="1"/>
    </xf>
    <xf numFmtId="49" fontId="6" fillId="4" borderId="26" xfId="0" applyNumberFormat="1" applyFont="1" applyFill="1" applyBorder="1" applyAlignment="1">
      <alignment horizontal="center" vertical="center" wrapText="1"/>
    </xf>
    <xf numFmtId="49" fontId="2" fillId="3" borderId="9" xfId="0" applyNumberFormat="1" applyFont="1" applyFill="1" applyBorder="1" applyAlignment="1">
      <alignment horizontal="center" vertical="center" wrapText="1"/>
    </xf>
    <xf numFmtId="0" fontId="3" fillId="3" borderId="9" xfId="0" applyNumberFormat="1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1" fontId="3" fillId="3" borderId="9" xfId="0" applyNumberFormat="1" applyFont="1" applyFill="1" applyBorder="1" applyAlignment="1">
      <alignment horizontal="center" vertical="center" wrapText="1"/>
    </xf>
    <xf numFmtId="49" fontId="2" fillId="0" borderId="9" xfId="0" applyNumberFormat="1" applyFont="1" applyBorder="1" applyAlignment="1">
      <alignment horizontal="center" vertical="center" wrapText="1"/>
    </xf>
    <xf numFmtId="49" fontId="2" fillId="5" borderId="9" xfId="0" applyNumberFormat="1" applyFont="1" applyFill="1" applyBorder="1" applyAlignment="1">
      <alignment horizontal="center" vertical="center" wrapText="1"/>
    </xf>
    <xf numFmtId="49" fontId="6" fillId="4" borderId="9" xfId="0" applyNumberFormat="1" applyFont="1" applyFill="1" applyBorder="1" applyAlignment="1">
      <alignment horizontal="center" vertical="center" wrapText="1"/>
    </xf>
    <xf numFmtId="0" fontId="2" fillId="0" borderId="9" xfId="0" applyNumberFormat="1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3" fillId="0" borderId="9" xfId="0" applyNumberFormat="1" applyFont="1" applyBorder="1" applyAlignment="1">
      <alignment horizontal="center" vertical="center" wrapText="1"/>
    </xf>
    <xf numFmtId="0" fontId="2" fillId="0" borderId="21" xfId="0" applyNumberFormat="1" applyFont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 wrapText="1"/>
    </xf>
    <xf numFmtId="1" fontId="2" fillId="0" borderId="37" xfId="0" applyNumberFormat="1" applyFont="1" applyBorder="1" applyAlignment="1">
      <alignment horizontal="center" vertical="center" wrapText="1"/>
    </xf>
    <xf numFmtId="1" fontId="9" fillId="6" borderId="1" xfId="0" applyNumberFormat="1" applyFont="1" applyFill="1" applyBorder="1" applyAlignment="1">
      <alignment horizontal="center" vertical="center" wrapText="1"/>
    </xf>
    <xf numFmtId="49" fontId="6" fillId="4" borderId="39" xfId="0" applyNumberFormat="1" applyFont="1" applyFill="1" applyBorder="1" applyAlignment="1">
      <alignment horizontal="center" vertical="center" wrapText="1"/>
    </xf>
    <xf numFmtId="49" fontId="6" fillId="4" borderId="40" xfId="0" applyNumberFormat="1" applyFont="1" applyFill="1" applyBorder="1" applyAlignment="1">
      <alignment horizontal="center" vertical="center" wrapText="1"/>
    </xf>
    <xf numFmtId="49" fontId="8" fillId="0" borderId="9" xfId="0" applyNumberFormat="1" applyFont="1" applyBorder="1" applyAlignment="1">
      <alignment horizontal="center" vertical="center" wrapText="1"/>
    </xf>
    <xf numFmtId="1" fontId="8" fillId="0" borderId="9" xfId="0" applyNumberFormat="1" applyFont="1" applyBorder="1" applyAlignment="1">
      <alignment horizontal="center" vertical="center" wrapText="1"/>
    </xf>
    <xf numFmtId="0" fontId="8" fillId="0" borderId="9" xfId="0" applyNumberFormat="1" applyFont="1" applyBorder="1" applyAlignment="1">
      <alignment horizontal="center" vertical="center" wrapText="1"/>
    </xf>
    <xf numFmtId="1" fontId="7" fillId="0" borderId="9" xfId="0" applyNumberFormat="1" applyFont="1" applyBorder="1" applyAlignment="1">
      <alignment horizontal="center" vertical="center" wrapText="1"/>
    </xf>
    <xf numFmtId="9" fontId="7" fillId="0" borderId="9" xfId="0" applyNumberFormat="1" applyFont="1" applyBorder="1" applyAlignment="1">
      <alignment horizontal="center" vertical="center" wrapText="1"/>
    </xf>
    <xf numFmtId="49" fontId="10" fillId="7" borderId="9" xfId="0" applyNumberFormat="1" applyFont="1" applyFill="1" applyBorder="1" applyAlignment="1">
      <alignment horizontal="center" vertical="center" wrapText="1"/>
    </xf>
    <xf numFmtId="49" fontId="11" fillId="7" borderId="9" xfId="0" applyNumberFormat="1" applyFont="1" applyFill="1" applyBorder="1" applyAlignment="1">
      <alignment horizontal="center" vertical="center" wrapText="1"/>
    </xf>
    <xf numFmtId="49" fontId="10" fillId="2" borderId="41" xfId="0" applyNumberFormat="1" applyFont="1" applyFill="1" applyBorder="1" applyAlignment="1">
      <alignment horizontal="center" vertical="center" wrapText="1"/>
    </xf>
    <xf numFmtId="49" fontId="10" fillId="2" borderId="9" xfId="0" applyNumberFormat="1" applyFont="1" applyFill="1" applyBorder="1" applyAlignment="1">
      <alignment horizontal="center" vertical="center" wrapText="1"/>
    </xf>
    <xf numFmtId="49" fontId="11" fillId="2" borderId="9" xfId="0" applyNumberFormat="1" applyFont="1" applyFill="1" applyBorder="1" applyAlignment="1">
      <alignment horizontal="center" vertical="center" wrapText="1"/>
    </xf>
    <xf numFmtId="49" fontId="10" fillId="2" borderId="42" xfId="0" applyNumberFormat="1" applyFont="1" applyFill="1" applyBorder="1" applyAlignment="1">
      <alignment horizontal="center" vertical="center" wrapText="1"/>
    </xf>
    <xf numFmtId="49" fontId="10" fillId="2" borderId="43" xfId="0" applyNumberFormat="1" applyFont="1" applyFill="1" applyBorder="1" applyAlignment="1">
      <alignment horizontal="center" vertical="center" wrapText="1"/>
    </xf>
    <xf numFmtId="49" fontId="11" fillId="2" borderId="43" xfId="0" applyNumberFormat="1" applyFont="1" applyFill="1" applyBorder="1" applyAlignment="1">
      <alignment horizontal="center" vertical="center" wrapText="1"/>
    </xf>
    <xf numFmtId="49" fontId="10" fillId="7" borderId="44" xfId="0" applyNumberFormat="1" applyFont="1" applyFill="1" applyBorder="1" applyAlignment="1">
      <alignment horizontal="center" vertical="center" wrapText="1"/>
    </xf>
    <xf numFmtId="49" fontId="10" fillId="7" borderId="45" xfId="0" applyNumberFormat="1" applyFont="1" applyFill="1" applyBorder="1" applyAlignment="1">
      <alignment horizontal="center" vertical="center" wrapText="1"/>
    </xf>
    <xf numFmtId="0" fontId="10" fillId="0" borderId="44" xfId="0" applyFont="1" applyBorder="1" applyAlignment="1">
      <alignment horizontal="center" vertical="center" wrapText="1"/>
    </xf>
    <xf numFmtId="0" fontId="10" fillId="0" borderId="45" xfId="0" applyFont="1" applyBorder="1" applyAlignment="1">
      <alignment horizontal="center" vertical="center" wrapText="1"/>
    </xf>
    <xf numFmtId="49" fontId="10" fillId="0" borderId="45" xfId="0" applyNumberFormat="1" applyFont="1" applyBorder="1" applyAlignment="1">
      <alignment horizontal="center" vertical="center" wrapText="1"/>
    </xf>
    <xf numFmtId="0" fontId="10" fillId="8" borderId="44" xfId="0" applyFont="1" applyFill="1" applyBorder="1" applyAlignment="1">
      <alignment horizontal="center" vertical="center" wrapText="1"/>
    </xf>
    <xf numFmtId="0" fontId="10" fillId="8" borderId="45" xfId="0" applyFont="1" applyFill="1" applyBorder="1" applyAlignment="1">
      <alignment horizontal="center" vertical="center" wrapText="1"/>
    </xf>
    <xf numFmtId="49" fontId="10" fillId="8" borderId="45" xfId="0" applyNumberFormat="1" applyFont="1" applyFill="1" applyBorder="1" applyAlignment="1">
      <alignment horizontal="center" vertical="center" wrapText="1"/>
    </xf>
    <xf numFmtId="0" fontId="10" fillId="8" borderId="44" xfId="0" applyNumberFormat="1" applyFont="1" applyFill="1" applyBorder="1" applyAlignment="1">
      <alignment horizontal="center" vertical="center" wrapText="1"/>
    </xf>
    <xf numFmtId="49" fontId="10" fillId="0" borderId="44" xfId="0" applyNumberFormat="1" applyFont="1" applyBorder="1" applyAlignment="1">
      <alignment horizontal="center" vertical="center" wrapText="1"/>
    </xf>
    <xf numFmtId="49" fontId="10" fillId="8" borderId="44" xfId="0" applyNumberFormat="1" applyFont="1" applyFill="1" applyBorder="1" applyAlignment="1">
      <alignment horizontal="center" vertical="center" wrapText="1"/>
    </xf>
    <xf numFmtId="0" fontId="0" fillId="8" borderId="45" xfId="0" applyFill="1" applyBorder="1" applyAlignment="1">
      <alignment horizontal="center" vertical="top" wrapText="1"/>
    </xf>
    <xf numFmtId="0" fontId="10" fillId="0" borderId="44" xfId="0" applyNumberFormat="1" applyFont="1" applyBorder="1" applyAlignment="1">
      <alignment horizontal="center" vertical="center" wrapText="1"/>
    </xf>
    <xf numFmtId="0" fontId="10" fillId="8" borderId="46" xfId="0" applyFont="1" applyFill="1" applyBorder="1" applyAlignment="1">
      <alignment horizontal="center" vertical="center" wrapText="1"/>
    </xf>
    <xf numFmtId="49" fontId="10" fillId="8" borderId="47" xfId="0" applyNumberFormat="1" applyFont="1" applyFill="1" applyBorder="1" applyAlignment="1">
      <alignment horizontal="center" vertical="center" wrapText="1"/>
    </xf>
    <xf numFmtId="0" fontId="10" fillId="8" borderId="46" xfId="0" applyNumberFormat="1" applyFont="1" applyFill="1" applyBorder="1" applyAlignment="1">
      <alignment horizontal="center" vertical="center" wrapText="1"/>
    </xf>
    <xf numFmtId="0" fontId="10" fillId="8" borderId="47" xfId="0" applyFont="1" applyFill="1" applyBorder="1" applyAlignment="1">
      <alignment horizontal="center" vertical="center" wrapText="1"/>
    </xf>
    <xf numFmtId="49" fontId="12" fillId="7" borderId="45" xfId="0" applyNumberFormat="1" applyFont="1" applyFill="1" applyBorder="1" applyAlignment="1">
      <alignment horizontal="center" vertical="center" wrapText="1"/>
    </xf>
    <xf numFmtId="0" fontId="12" fillId="0" borderId="48" xfId="0" applyNumberFormat="1" applyFont="1" applyBorder="1" applyAlignment="1">
      <alignment horizontal="center" vertical="center" wrapText="1"/>
    </xf>
    <xf numFmtId="0" fontId="12" fillId="8" borderId="48" xfId="0" applyNumberFormat="1" applyFont="1" applyFill="1" applyBorder="1" applyAlignment="1">
      <alignment horizontal="center" vertical="center" wrapText="1"/>
    </xf>
    <xf numFmtId="0" fontId="0" fillId="0" borderId="45" xfId="0" applyBorder="1" applyAlignment="1">
      <alignment horizontal="center" vertical="center" wrapText="1"/>
    </xf>
    <xf numFmtId="0" fontId="0" fillId="0" borderId="44" xfId="0" applyBorder="1" applyAlignment="1">
      <alignment horizontal="center" vertical="center" wrapText="1"/>
    </xf>
    <xf numFmtId="0" fontId="12" fillId="8" borderId="49" xfId="0" applyNumberFormat="1" applyFont="1" applyFill="1" applyBorder="1" applyAlignment="1">
      <alignment horizontal="center" vertical="center" wrapText="1"/>
    </xf>
    <xf numFmtId="49" fontId="13" fillId="4" borderId="50" xfId="0" applyNumberFormat="1" applyFont="1" applyFill="1" applyBorder="1" applyAlignment="1">
      <alignment horizontal="center" vertical="center" wrapText="1"/>
    </xf>
    <xf numFmtId="49" fontId="13" fillId="4" borderId="51" xfId="0" applyNumberFormat="1" applyFont="1" applyFill="1" applyBorder="1" applyAlignment="1">
      <alignment horizontal="center" vertical="center" wrapText="1"/>
    </xf>
    <xf numFmtId="49" fontId="14" fillId="0" borderId="53" xfId="0" applyNumberFormat="1" applyFont="1" applyBorder="1" applyAlignment="1">
      <alignment horizontal="center" vertical="center" wrapText="1"/>
    </xf>
    <xf numFmtId="49" fontId="14" fillId="10" borderId="9" xfId="0" applyNumberFormat="1" applyFont="1" applyFill="1" applyBorder="1" applyAlignment="1">
      <alignment horizontal="center" vertical="center" wrapText="1"/>
    </xf>
    <xf numFmtId="49" fontId="14" fillId="0" borderId="9" xfId="0" applyNumberFormat="1" applyFont="1" applyBorder="1" applyAlignment="1">
      <alignment horizontal="center" vertical="center" wrapText="1"/>
    </xf>
    <xf numFmtId="49" fontId="14" fillId="10" borderId="56" xfId="0" applyNumberFormat="1" applyFont="1" applyFill="1" applyBorder="1" applyAlignment="1">
      <alignment horizontal="center" vertical="center" wrapText="1"/>
    </xf>
    <xf numFmtId="0" fontId="14" fillId="10" borderId="9" xfId="0" applyFont="1" applyFill="1" applyBorder="1" applyAlignment="1">
      <alignment horizontal="center" vertical="center" wrapText="1"/>
    </xf>
    <xf numFmtId="49" fontId="14" fillId="0" borderId="56" xfId="0" applyNumberFormat="1" applyFont="1" applyBorder="1" applyAlignment="1">
      <alignment horizontal="center" vertical="center" wrapText="1"/>
    </xf>
    <xf numFmtId="0" fontId="14" fillId="6" borderId="53" xfId="0" applyNumberFormat="1" applyFont="1" applyFill="1" applyBorder="1" applyAlignment="1">
      <alignment horizontal="center" vertical="center" wrapText="1"/>
    </xf>
    <xf numFmtId="0" fontId="14" fillId="0" borderId="53" xfId="0" applyFont="1" applyBorder="1" applyAlignment="1">
      <alignment horizontal="center" vertical="center" wrapText="1"/>
    </xf>
    <xf numFmtId="0" fontId="14" fillId="6" borderId="9" xfId="0" applyNumberFormat="1" applyFont="1" applyFill="1" applyBorder="1" applyAlignment="1">
      <alignment horizontal="center" vertical="center" wrapText="1"/>
    </xf>
    <xf numFmtId="0" fontId="14" fillId="0" borderId="9" xfId="0" applyFont="1" applyBorder="1" applyAlignment="1">
      <alignment horizontal="center" vertical="center" wrapText="1"/>
    </xf>
    <xf numFmtId="0" fontId="14" fillId="6" borderId="56" xfId="0" applyNumberFormat="1" applyFont="1" applyFill="1" applyBorder="1" applyAlignment="1">
      <alignment horizontal="center" vertical="center" wrapText="1"/>
    </xf>
    <xf numFmtId="0" fontId="14" fillId="10" borderId="56" xfId="0" applyFont="1" applyFill="1" applyBorder="1" applyAlignment="1">
      <alignment horizontal="center" vertical="center" wrapText="1"/>
    </xf>
    <xf numFmtId="49" fontId="14" fillId="6" borderId="9" xfId="0" applyNumberFormat="1" applyFont="1" applyFill="1" applyBorder="1" applyAlignment="1">
      <alignment horizontal="center" vertical="center" wrapText="1"/>
    </xf>
    <xf numFmtId="0" fontId="14" fillId="0" borderId="56" xfId="0" applyFont="1" applyBorder="1" applyAlignment="1">
      <alignment horizontal="center" vertical="center" wrapText="1"/>
    </xf>
    <xf numFmtId="49" fontId="13" fillId="4" borderId="57" xfId="0" applyNumberFormat="1" applyFont="1" applyFill="1" applyBorder="1" applyAlignment="1">
      <alignment horizontal="center" vertical="center" wrapText="1"/>
    </xf>
    <xf numFmtId="0" fontId="8" fillId="7" borderId="9" xfId="0" applyFont="1" applyFill="1" applyBorder="1" applyAlignment="1">
      <alignment horizontal="center" vertical="center" wrapText="1"/>
    </xf>
    <xf numFmtId="0" fontId="2" fillId="7" borderId="9" xfId="0" applyNumberFormat="1" applyFont="1" applyFill="1" applyBorder="1" applyAlignment="1">
      <alignment horizontal="center" vertical="center" wrapText="1"/>
    </xf>
    <xf numFmtId="49" fontId="15" fillId="2" borderId="9" xfId="0" applyNumberFormat="1" applyFont="1" applyFill="1" applyBorder="1" applyAlignment="1">
      <alignment horizontal="center" vertical="center" wrapText="1"/>
    </xf>
    <xf numFmtId="176" fontId="16" fillId="0" borderId="9" xfId="0" applyNumberFormat="1" applyFont="1" applyBorder="1" applyAlignment="1">
      <alignment horizontal="center" vertical="center" wrapText="1"/>
    </xf>
    <xf numFmtId="176" fontId="16" fillId="8" borderId="9" xfId="0" applyNumberFormat="1" applyFont="1" applyFill="1" applyBorder="1" applyAlignment="1">
      <alignment horizontal="center" vertical="center" wrapText="1"/>
    </xf>
    <xf numFmtId="49" fontId="15" fillId="11" borderId="9" xfId="0" applyNumberFormat="1" applyFont="1" applyFill="1" applyBorder="1" applyAlignment="1">
      <alignment horizontal="center" vertical="center" wrapText="1"/>
    </xf>
    <xf numFmtId="176" fontId="16" fillId="11" borderId="9" xfId="0" applyNumberFormat="1" applyFont="1" applyFill="1" applyBorder="1" applyAlignment="1">
      <alignment horizontal="center" vertical="center" wrapText="1"/>
    </xf>
    <xf numFmtId="49" fontId="15" fillId="6" borderId="9" xfId="0" applyNumberFormat="1" applyFont="1" applyFill="1" applyBorder="1" applyAlignment="1">
      <alignment horizontal="center" vertical="center" wrapText="1"/>
    </xf>
    <xf numFmtId="176" fontId="16" fillId="6" borderId="9" xfId="0" applyNumberFormat="1" applyFont="1" applyFill="1" applyBorder="1" applyAlignment="1">
      <alignment horizontal="center" vertical="center" wrapText="1"/>
    </xf>
    <xf numFmtId="49" fontId="15" fillId="12" borderId="9" xfId="0" applyNumberFormat="1" applyFont="1" applyFill="1" applyBorder="1" applyAlignment="1">
      <alignment horizontal="center" vertical="center" wrapText="1"/>
    </xf>
    <xf numFmtId="176" fontId="16" fillId="12" borderId="9" xfId="0" applyNumberFormat="1" applyFont="1" applyFill="1" applyBorder="1" applyAlignment="1">
      <alignment horizontal="center" vertical="center" wrapText="1"/>
    </xf>
    <xf numFmtId="2" fontId="2" fillId="7" borderId="9" xfId="0" applyNumberFormat="1" applyFont="1" applyFill="1" applyBorder="1" applyAlignment="1">
      <alignment horizontal="center" vertical="center" wrapText="1"/>
    </xf>
    <xf numFmtId="0" fontId="17" fillId="0" borderId="0" xfId="0" applyNumberFormat="1" applyFont="1">
      <alignment vertical="top" wrapText="1"/>
    </xf>
    <xf numFmtId="0" fontId="10" fillId="7" borderId="9" xfId="0" applyNumberFormat="1" applyFont="1" applyFill="1" applyBorder="1" applyAlignment="1">
      <alignment horizontal="center" vertical="center" wrapText="1"/>
    </xf>
    <xf numFmtId="177" fontId="10" fillId="2" borderId="9" xfId="0" applyNumberFormat="1" applyFont="1" applyFill="1" applyBorder="1" applyAlignment="1">
      <alignment horizontal="center" vertical="center" wrapText="1"/>
    </xf>
    <xf numFmtId="0" fontId="10" fillId="3" borderId="9" xfId="0" applyNumberFormat="1" applyFont="1" applyFill="1" applyBorder="1" applyAlignment="1">
      <alignment horizontal="center" vertical="center" wrapText="1"/>
    </xf>
    <xf numFmtId="49" fontId="10" fillId="6" borderId="9" xfId="0" applyNumberFormat="1" applyFont="1" applyFill="1" applyBorder="1" applyAlignment="1">
      <alignment horizontal="center" vertical="center" wrapText="1"/>
    </xf>
    <xf numFmtId="0" fontId="10" fillId="6" borderId="9" xfId="0" applyNumberFormat="1" applyFont="1" applyFill="1" applyBorder="1" applyAlignment="1">
      <alignment horizontal="center" vertical="center" wrapText="1"/>
    </xf>
    <xf numFmtId="49" fontId="10" fillId="13" borderId="9" xfId="0" applyNumberFormat="1" applyFont="1" applyFill="1" applyBorder="1" applyAlignment="1">
      <alignment horizontal="center" vertical="center" wrapText="1"/>
    </xf>
    <xf numFmtId="10" fontId="10" fillId="13" borderId="9" xfId="0" applyNumberFormat="1" applyFont="1" applyFill="1" applyBorder="1" applyAlignment="1">
      <alignment horizontal="center" vertical="center" wrapText="1"/>
    </xf>
    <xf numFmtId="0" fontId="10" fillId="3" borderId="9" xfId="0" applyFont="1" applyFill="1" applyBorder="1" applyAlignment="1">
      <alignment horizontal="center" vertical="center" wrapText="1"/>
    </xf>
    <xf numFmtId="0" fontId="18" fillId="3" borderId="9" xfId="0" applyNumberFormat="1" applyFont="1" applyFill="1" applyBorder="1" applyAlignment="1">
      <alignment horizontal="center" vertical="center" wrapText="1"/>
    </xf>
    <xf numFmtId="1" fontId="19" fillId="3" borderId="9" xfId="0" applyNumberFormat="1" applyFont="1" applyFill="1" applyBorder="1" applyAlignment="1">
      <alignment horizontal="center" vertical="center" wrapText="1"/>
    </xf>
    <xf numFmtId="0" fontId="18" fillId="6" borderId="9" xfId="0" applyNumberFormat="1" applyFont="1" applyFill="1" applyBorder="1" applyAlignment="1">
      <alignment horizontal="center" vertical="center" wrapText="1"/>
    </xf>
    <xf numFmtId="1" fontId="19" fillId="6" borderId="9" xfId="0" applyNumberFormat="1" applyFont="1" applyFill="1" applyBorder="1" applyAlignment="1">
      <alignment horizontal="center" vertical="center" wrapText="1"/>
    </xf>
    <xf numFmtId="178" fontId="20" fillId="3" borderId="9" xfId="0" applyNumberFormat="1" applyFont="1" applyFill="1" applyBorder="1" applyAlignment="1">
      <alignment horizontal="center" vertical="center" wrapText="1"/>
    </xf>
    <xf numFmtId="178" fontId="20" fillId="6" borderId="9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 vertical="center" wrapText="1" readingOrder="1"/>
    </xf>
    <xf numFmtId="49" fontId="13" fillId="14" borderId="63" xfId="0" applyNumberFormat="1" applyFont="1" applyFill="1" applyBorder="1" applyAlignment="1">
      <alignment horizontal="center" vertical="center" wrapText="1"/>
    </xf>
    <xf numFmtId="49" fontId="22" fillId="15" borderId="64" xfId="0" applyNumberFormat="1" applyFont="1" applyFill="1" applyBorder="1" applyAlignment="1">
      <alignment horizontal="center" vertical="center" wrapText="1"/>
    </xf>
    <xf numFmtId="179" fontId="14" fillId="15" borderId="65" xfId="0" applyNumberFormat="1" applyFont="1" applyFill="1" applyBorder="1" applyAlignment="1">
      <alignment horizontal="center" vertical="center" wrapText="1"/>
    </xf>
    <xf numFmtId="179" fontId="14" fillId="15" borderId="66" xfId="0" applyNumberFormat="1" applyFont="1" applyFill="1" applyBorder="1" applyAlignment="1">
      <alignment horizontal="center" vertical="center" wrapText="1"/>
    </xf>
    <xf numFmtId="49" fontId="22" fillId="0" borderId="67" xfId="0" applyNumberFormat="1" applyFont="1" applyBorder="1" applyAlignment="1">
      <alignment horizontal="center" vertical="center" wrapText="1"/>
    </xf>
    <xf numFmtId="179" fontId="14" fillId="8" borderId="68" xfId="0" applyNumberFormat="1" applyFont="1" applyFill="1" applyBorder="1" applyAlignment="1">
      <alignment horizontal="center" vertical="center" wrapText="1"/>
    </xf>
    <xf numFmtId="179" fontId="14" fillId="8" borderId="69" xfId="0" applyNumberFormat="1" applyFont="1" applyFill="1" applyBorder="1" applyAlignment="1">
      <alignment horizontal="center" vertical="center" wrapText="1"/>
    </xf>
    <xf numFmtId="49" fontId="22" fillId="15" borderId="67" xfId="0" applyNumberFormat="1" applyFont="1" applyFill="1" applyBorder="1" applyAlignment="1">
      <alignment horizontal="center" vertical="center" wrapText="1"/>
    </xf>
    <xf numFmtId="179" fontId="14" fillId="15" borderId="68" xfId="0" applyNumberFormat="1" applyFont="1" applyFill="1" applyBorder="1" applyAlignment="1">
      <alignment horizontal="center" vertical="center" wrapText="1"/>
    </xf>
    <xf numFmtId="179" fontId="14" fillId="15" borderId="69" xfId="0" applyNumberFormat="1" applyFont="1" applyFill="1" applyBorder="1" applyAlignment="1">
      <alignment horizontal="center" vertical="center" wrapText="1"/>
    </xf>
    <xf numFmtId="49" fontId="22" fillId="15" borderId="70" xfId="0" applyNumberFormat="1" applyFont="1" applyFill="1" applyBorder="1" applyAlignment="1">
      <alignment horizontal="center" vertical="center" wrapText="1"/>
    </xf>
    <xf numFmtId="179" fontId="14" fillId="15" borderId="71" xfId="0" applyNumberFormat="1" applyFont="1" applyFill="1" applyBorder="1" applyAlignment="1">
      <alignment horizontal="center" vertical="center" wrapText="1"/>
    </xf>
    <xf numFmtId="179" fontId="14" fillId="15" borderId="72" xfId="0" applyNumberFormat="1" applyFont="1" applyFill="1" applyBorder="1" applyAlignment="1">
      <alignment horizontal="center" vertical="center" wrapText="1"/>
    </xf>
    <xf numFmtId="49" fontId="10" fillId="16" borderId="66" xfId="0" applyNumberFormat="1" applyFont="1" applyFill="1" applyBorder="1" applyAlignment="1">
      <alignment horizontal="center" vertical="center" wrapText="1"/>
    </xf>
    <xf numFmtId="179" fontId="10" fillId="16" borderId="66" xfId="0" applyNumberFormat="1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 wrapText="1"/>
    </xf>
    <xf numFmtId="49" fontId="13" fillId="17" borderId="63" xfId="0" applyNumberFormat="1" applyFont="1" applyFill="1" applyBorder="1" applyAlignment="1">
      <alignment horizontal="center" vertical="center" wrapText="1"/>
    </xf>
    <xf numFmtId="180" fontId="14" fillId="15" borderId="65" xfId="0" applyNumberFormat="1" applyFont="1" applyFill="1" applyBorder="1" applyAlignment="1">
      <alignment horizontal="center" vertical="center" wrapText="1"/>
    </xf>
    <xf numFmtId="180" fontId="14" fillId="15" borderId="66" xfId="0" applyNumberFormat="1" applyFont="1" applyFill="1" applyBorder="1" applyAlignment="1">
      <alignment horizontal="center" vertical="center" wrapText="1"/>
    </xf>
    <xf numFmtId="180" fontId="14" fillId="8" borderId="68" xfId="0" applyNumberFormat="1" applyFont="1" applyFill="1" applyBorder="1" applyAlignment="1">
      <alignment horizontal="center" vertical="center" wrapText="1"/>
    </xf>
    <xf numFmtId="180" fontId="14" fillId="8" borderId="69" xfId="0" applyNumberFormat="1" applyFont="1" applyFill="1" applyBorder="1" applyAlignment="1">
      <alignment horizontal="center" vertical="center" wrapText="1"/>
    </xf>
    <xf numFmtId="180" fontId="14" fillId="15" borderId="68" xfId="0" applyNumberFormat="1" applyFont="1" applyFill="1" applyBorder="1" applyAlignment="1">
      <alignment horizontal="center" vertical="center" wrapText="1"/>
    </xf>
    <xf numFmtId="180" fontId="14" fillId="15" borderId="69" xfId="0" applyNumberFormat="1" applyFont="1" applyFill="1" applyBorder="1" applyAlignment="1">
      <alignment horizontal="center" vertical="center" wrapText="1"/>
    </xf>
    <xf numFmtId="180" fontId="14" fillId="0" borderId="68" xfId="0" applyNumberFormat="1" applyFont="1" applyBorder="1" applyAlignment="1">
      <alignment horizontal="center" vertical="center" wrapText="1"/>
    </xf>
    <xf numFmtId="180" fontId="14" fillId="0" borderId="69" xfId="0" applyNumberFormat="1" applyFont="1" applyBorder="1" applyAlignment="1">
      <alignment horizontal="center" vertical="center" wrapText="1"/>
    </xf>
    <xf numFmtId="49" fontId="22" fillId="0" borderId="70" xfId="0" applyNumberFormat="1" applyFont="1" applyBorder="1" applyAlignment="1">
      <alignment horizontal="center" vertical="center" wrapText="1"/>
    </xf>
    <xf numFmtId="180" fontId="14" fillId="8" borderId="71" xfId="0" applyNumberFormat="1" applyFont="1" applyFill="1" applyBorder="1" applyAlignment="1">
      <alignment horizontal="center" vertical="center" wrapText="1"/>
    </xf>
    <xf numFmtId="180" fontId="14" fillId="8" borderId="72" xfId="0" applyNumberFormat="1" applyFont="1" applyFill="1" applyBorder="1" applyAlignment="1">
      <alignment horizontal="center" vertical="center" wrapText="1"/>
    </xf>
    <xf numFmtId="49" fontId="13" fillId="18" borderId="62" xfId="0" applyNumberFormat="1" applyFont="1" applyFill="1" applyBorder="1" applyAlignment="1">
      <alignment horizontal="center" vertical="center" wrapText="1"/>
    </xf>
    <xf numFmtId="49" fontId="13" fillId="18" borderId="63" xfId="0" applyNumberFormat="1" applyFont="1" applyFill="1" applyBorder="1" applyAlignment="1">
      <alignment horizontal="center" vertical="center" wrapText="1"/>
    </xf>
    <xf numFmtId="49" fontId="23" fillId="0" borderId="64" xfId="0" applyNumberFormat="1" applyFont="1" applyBorder="1" applyAlignment="1">
      <alignment horizontal="center" vertical="center" wrapText="1"/>
    </xf>
    <xf numFmtId="179" fontId="24" fillId="0" borderId="65" xfId="0" applyNumberFormat="1" applyFont="1" applyBorder="1" applyAlignment="1">
      <alignment horizontal="center" vertical="center" wrapText="1"/>
    </xf>
    <xf numFmtId="179" fontId="24" fillId="0" borderId="66" xfId="0" applyNumberFormat="1" applyFont="1" applyBorder="1" applyAlignment="1">
      <alignment horizontal="center" vertical="center" wrapText="1"/>
    </xf>
    <xf numFmtId="49" fontId="23" fillId="0" borderId="67" xfId="0" applyNumberFormat="1" applyFont="1" applyBorder="1" applyAlignment="1">
      <alignment horizontal="center" vertical="center" wrapText="1"/>
    </xf>
    <xf numFmtId="181" fontId="24" fillId="8" borderId="68" xfId="0" applyNumberFormat="1" applyFont="1" applyFill="1" applyBorder="1" applyAlignment="1">
      <alignment horizontal="center" vertical="center" wrapText="1"/>
    </xf>
    <xf numFmtId="181" fontId="24" fillId="8" borderId="69" xfId="0" applyNumberFormat="1" applyFont="1" applyFill="1" applyBorder="1" applyAlignment="1">
      <alignment horizontal="center" vertical="center" wrapText="1"/>
    </xf>
    <xf numFmtId="49" fontId="13" fillId="14" borderId="73" xfId="0" applyNumberFormat="1" applyFont="1" applyFill="1" applyBorder="1" applyAlignment="1">
      <alignment horizontal="center" vertical="center" wrapText="1"/>
    </xf>
    <xf numFmtId="49" fontId="14" fillId="15" borderId="66" xfId="0" applyNumberFormat="1" applyFont="1" applyFill="1" applyBorder="1" applyAlignment="1">
      <alignment horizontal="center" vertical="center" wrapText="1"/>
    </xf>
    <xf numFmtId="49" fontId="14" fillId="8" borderId="69" xfId="0" applyNumberFormat="1" applyFont="1" applyFill="1" applyBorder="1" applyAlignment="1">
      <alignment horizontal="center" vertical="center" wrapText="1"/>
    </xf>
    <xf numFmtId="49" fontId="14" fillId="15" borderId="69" xfId="0" applyNumberFormat="1" applyFont="1" applyFill="1" applyBorder="1" applyAlignment="1">
      <alignment horizontal="center" vertical="center" wrapText="1"/>
    </xf>
    <xf numFmtId="49" fontId="14" fillId="15" borderId="72" xfId="0" applyNumberFormat="1" applyFont="1" applyFill="1" applyBorder="1" applyAlignment="1">
      <alignment horizontal="center" vertical="center" wrapText="1"/>
    </xf>
    <xf numFmtId="49" fontId="13" fillId="17" borderId="73" xfId="0" applyNumberFormat="1" applyFont="1" applyFill="1" applyBorder="1" applyAlignment="1">
      <alignment horizontal="center" vertical="center" wrapText="1"/>
    </xf>
    <xf numFmtId="49" fontId="14" fillId="0" borderId="69" xfId="0" applyNumberFormat="1" applyFont="1" applyBorder="1" applyAlignment="1">
      <alignment horizontal="center" vertical="center" wrapText="1"/>
    </xf>
    <xf numFmtId="49" fontId="14" fillId="8" borderId="72" xfId="0" applyNumberFormat="1" applyFont="1" applyFill="1" applyBorder="1" applyAlignment="1">
      <alignment horizontal="center" vertical="center" wrapText="1"/>
    </xf>
    <xf numFmtId="49" fontId="13" fillId="18" borderId="73" xfId="0" applyNumberFormat="1" applyFont="1" applyFill="1" applyBorder="1" applyAlignment="1">
      <alignment horizontal="center" vertical="center" wrapText="1"/>
    </xf>
    <xf numFmtId="181" fontId="24" fillId="0" borderId="66" xfId="0" applyNumberFormat="1" applyFont="1" applyBorder="1" applyAlignment="1">
      <alignment horizontal="center" vertical="center" wrapText="1"/>
    </xf>
    <xf numFmtId="49" fontId="10" fillId="7" borderId="74" xfId="0" applyNumberFormat="1" applyFont="1" applyFill="1" applyBorder="1" applyAlignment="1">
      <alignment horizontal="center" vertical="center" wrapText="1"/>
    </xf>
    <xf numFmtId="9" fontId="0" fillId="0" borderId="0" xfId="0" applyNumberFormat="1">
      <alignment vertical="top" wrapText="1"/>
    </xf>
    <xf numFmtId="49" fontId="13" fillId="14" borderId="62" xfId="0" applyNumberFormat="1" applyFont="1" applyFill="1" applyBorder="1" applyAlignment="1">
      <alignment horizontal="center" vertical="center" wrapText="1"/>
    </xf>
    <xf numFmtId="0" fontId="13" fillId="14" borderId="63" xfId="0" applyFont="1" applyFill="1" applyBorder="1" applyAlignment="1">
      <alignment horizontal="center" vertical="center" wrapText="1"/>
    </xf>
    <xf numFmtId="49" fontId="13" fillId="17" borderId="62" xfId="0" applyNumberFormat="1" applyFont="1" applyFill="1" applyBorder="1" applyAlignment="1">
      <alignment horizontal="center" vertical="center" wrapText="1"/>
    </xf>
    <xf numFmtId="0" fontId="13" fillId="17" borderId="63" xfId="0" applyFont="1" applyFill="1" applyBorder="1" applyAlignment="1">
      <alignment horizontal="center" vertical="center" wrapText="1"/>
    </xf>
    <xf numFmtId="0" fontId="14" fillId="0" borderId="57" xfId="0" applyNumberFormat="1" applyFont="1" applyBorder="1" applyAlignment="1">
      <alignment horizontal="center" vertical="center" wrapText="1"/>
    </xf>
    <xf numFmtId="0" fontId="14" fillId="10" borderId="59" xfId="0" applyFont="1" applyFill="1" applyBorder="1">
      <alignment vertical="top" wrapText="1"/>
    </xf>
    <xf numFmtId="0" fontId="14" fillId="0" borderId="59" xfId="0" applyFont="1" applyBorder="1">
      <alignment vertical="top" wrapText="1"/>
    </xf>
    <xf numFmtId="0" fontId="14" fillId="10" borderId="60" xfId="0" applyFont="1" applyFill="1" applyBorder="1">
      <alignment vertical="top" wrapText="1"/>
    </xf>
    <xf numFmtId="0" fontId="14" fillId="0" borderId="60" xfId="0" applyFont="1" applyBorder="1">
      <alignment vertical="top" wrapText="1"/>
    </xf>
    <xf numFmtId="0" fontId="14" fillId="0" borderId="58" xfId="0" applyNumberFormat="1" applyFont="1" applyBorder="1" applyAlignment="1">
      <alignment horizontal="center" vertical="center" wrapText="1"/>
    </xf>
    <xf numFmtId="0" fontId="14" fillId="10" borderId="58" xfId="0" applyFont="1" applyFill="1" applyBorder="1">
      <alignment vertical="top" wrapText="1"/>
    </xf>
    <xf numFmtId="0" fontId="14" fillId="0" borderId="58" xfId="0" applyFont="1" applyBorder="1">
      <alignment vertical="top" wrapText="1"/>
    </xf>
    <xf numFmtId="0" fontId="14" fillId="0" borderId="61" xfId="0" applyFont="1" applyBorder="1">
      <alignment vertical="top" wrapText="1"/>
    </xf>
    <xf numFmtId="49" fontId="13" fillId="4" borderId="51" xfId="0" applyNumberFormat="1" applyFont="1" applyFill="1" applyBorder="1" applyAlignment="1">
      <alignment horizontal="center" vertical="center" wrapText="1"/>
    </xf>
    <xf numFmtId="0" fontId="10" fillId="9" borderId="51" xfId="0" applyFont="1" applyFill="1" applyBorder="1">
      <alignment vertical="top" wrapText="1"/>
    </xf>
    <xf numFmtId="49" fontId="10" fillId="5" borderId="52" xfId="0" applyNumberFormat="1" applyFont="1" applyFill="1" applyBorder="1" applyAlignment="1">
      <alignment horizontal="center" vertical="center" wrapText="1"/>
    </xf>
    <xf numFmtId="0" fontId="10" fillId="5" borderId="54" xfId="0" applyFont="1" applyFill="1" applyBorder="1">
      <alignment vertical="top" wrapText="1"/>
    </xf>
    <xf numFmtId="0" fontId="10" fillId="5" borderId="55" xfId="0" applyFont="1" applyFill="1" applyBorder="1">
      <alignment vertical="top" wrapText="1"/>
    </xf>
    <xf numFmtId="49" fontId="14" fillId="0" borderId="53" xfId="0" applyNumberFormat="1" applyFont="1" applyBorder="1" applyAlignment="1">
      <alignment horizontal="center" vertical="center" wrapText="1"/>
    </xf>
    <xf numFmtId="0" fontId="14" fillId="10" borderId="9" xfId="0" applyFont="1" applyFill="1" applyBorder="1">
      <alignment vertical="top" wrapText="1"/>
    </xf>
    <xf numFmtId="49" fontId="14" fillId="0" borderId="9" xfId="0" applyNumberFormat="1" applyFont="1" applyBorder="1" applyAlignment="1">
      <alignment horizontal="center" vertical="center" wrapText="1"/>
    </xf>
    <xf numFmtId="49" fontId="14" fillId="10" borderId="9" xfId="0" applyNumberFormat="1" applyFont="1" applyFill="1" applyBorder="1" applyAlignment="1">
      <alignment horizontal="center" vertical="center" wrapText="1"/>
    </xf>
    <xf numFmtId="0" fontId="14" fillId="0" borderId="9" xfId="0" applyFont="1" applyBorder="1">
      <alignment vertical="top" wrapText="1"/>
    </xf>
    <xf numFmtId="0" fontId="14" fillId="10" borderId="56" xfId="0" applyFont="1" applyFill="1" applyBorder="1">
      <alignment vertical="top" wrapText="1"/>
    </xf>
    <xf numFmtId="0" fontId="14" fillId="0" borderId="53" xfId="0" applyFont="1" applyBorder="1">
      <alignment vertical="top" wrapText="1"/>
    </xf>
    <xf numFmtId="0" fontId="14" fillId="10" borderId="9" xfId="0" applyFont="1" applyFill="1" applyBorder="1" applyAlignment="1">
      <alignment horizontal="center" vertical="center" wrapText="1"/>
    </xf>
    <xf numFmtId="1" fontId="2" fillId="0" borderId="30" xfId="0" applyNumberFormat="1" applyFont="1" applyBorder="1" applyAlignment="1">
      <alignment horizontal="center" vertical="center" wrapText="1"/>
    </xf>
    <xf numFmtId="0" fontId="8" fillId="0" borderId="31" xfId="0" applyFont="1" applyBorder="1">
      <alignment vertical="top" wrapText="1"/>
    </xf>
    <xf numFmtId="0" fontId="8" fillId="0" borderId="32" xfId="0" applyFont="1" applyBorder="1">
      <alignment vertical="top" wrapText="1"/>
    </xf>
    <xf numFmtId="0" fontId="8" fillId="0" borderId="33" xfId="0" applyFont="1" applyBorder="1">
      <alignment vertical="top" wrapText="1"/>
    </xf>
    <xf numFmtId="1" fontId="9" fillId="6" borderId="34" xfId="0" applyNumberFormat="1" applyFont="1" applyFill="1" applyBorder="1" applyAlignment="1">
      <alignment horizontal="center" vertical="center" wrapText="1"/>
    </xf>
    <xf numFmtId="1" fontId="9" fillId="6" borderId="35" xfId="0" applyNumberFormat="1" applyFont="1" applyFill="1" applyBorder="1" applyAlignment="1">
      <alignment horizontal="center" vertical="center" wrapText="1"/>
    </xf>
    <xf numFmtId="1" fontId="9" fillId="6" borderId="38" xfId="0" applyNumberFormat="1" applyFont="1" applyFill="1" applyBorder="1" applyAlignment="1">
      <alignment horizontal="center" vertical="center" wrapText="1"/>
    </xf>
    <xf numFmtId="49" fontId="2" fillId="5" borderId="27" xfId="0" applyNumberFormat="1" applyFont="1" applyFill="1" applyBorder="1" applyAlignment="1">
      <alignment horizontal="center" vertical="center" wrapText="1"/>
    </xf>
    <xf numFmtId="0" fontId="2" fillId="5" borderId="28" xfId="0" applyFont="1" applyFill="1" applyBorder="1">
      <alignment vertical="top" wrapText="1"/>
    </xf>
    <xf numFmtId="0" fontId="2" fillId="5" borderId="29" xfId="0" applyFont="1" applyFill="1" applyBorder="1">
      <alignment vertical="top" wrapText="1"/>
    </xf>
    <xf numFmtId="0" fontId="2" fillId="5" borderId="9" xfId="0" applyFont="1" applyFill="1" applyBorder="1">
      <alignment vertical="top" wrapText="1"/>
    </xf>
    <xf numFmtId="0" fontId="2" fillId="5" borderId="28" xfId="0" applyFont="1" applyFill="1" applyBorder="1" applyAlignment="1">
      <alignment horizontal="center" vertical="center" wrapText="1"/>
    </xf>
    <xf numFmtId="0" fontId="2" fillId="5" borderId="29" xfId="0" applyFont="1" applyFill="1" applyBorder="1" applyAlignment="1">
      <alignment horizontal="center" vertical="center" wrapText="1"/>
    </xf>
    <xf numFmtId="0" fontId="2" fillId="3" borderId="27" xfId="0" applyNumberFormat="1" applyFont="1" applyFill="1" applyBorder="1" applyAlignment="1">
      <alignment horizontal="center" vertical="center" wrapText="1"/>
    </xf>
    <xf numFmtId="0" fontId="8" fillId="0" borderId="28" xfId="0" applyFont="1" applyBorder="1">
      <alignment vertical="top" wrapText="1"/>
    </xf>
    <xf numFmtId="0" fontId="8" fillId="0" borderId="29" xfId="0" applyFont="1" applyBorder="1">
      <alignment vertical="top" wrapText="1"/>
    </xf>
    <xf numFmtId="0" fontId="8" fillId="0" borderId="9" xfId="0" applyFont="1" applyBorder="1">
      <alignment vertical="top" wrapText="1"/>
    </xf>
    <xf numFmtId="1" fontId="2" fillId="0" borderId="27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0" fontId="2" fillId="3" borderId="27" xfId="0" applyNumberFormat="1" applyFont="1" applyFill="1" applyBorder="1" applyAlignment="1">
      <alignment horizontal="center" vertical="center" wrapText="1"/>
    </xf>
    <xf numFmtId="10" fontId="2" fillId="0" borderId="27" xfId="0" applyNumberFormat="1" applyFont="1" applyBorder="1" applyAlignment="1">
      <alignment horizontal="center" vertical="center" wrapText="1"/>
    </xf>
    <xf numFmtId="0" fontId="8" fillId="0" borderId="36" xfId="0" applyFont="1" applyBorder="1">
      <alignment vertical="top" wrapText="1"/>
    </xf>
    <xf numFmtId="0" fontId="16" fillId="0" borderId="9" xfId="0" applyNumberFormat="1" applyFont="1" applyBorder="1" applyAlignment="1">
      <alignment horizontal="center" vertical="center" wrapText="1"/>
    </xf>
    <xf numFmtId="176" fontId="16" fillId="0" borderId="74" xfId="0" applyNumberFormat="1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EFFFE"/>
      <rgbColor rgb="0060D837"/>
      <rgbColor rgb="00C8C8C8"/>
      <rgbColor rgb="0089847F"/>
      <rgbColor rgb="00F7F7F6"/>
      <rgbColor rgb="00ECECEA"/>
      <rgbColor rgb="00FF2500"/>
      <rgbColor rgb="0000A2FF"/>
      <rgbColor rgb="00919191"/>
      <rgbColor rgb="00F8BA00"/>
      <rgbColor rgb="00FE2500"/>
      <rgbColor rgb="0022AEFF"/>
      <rgbColor rgb="0073DD4D"/>
      <rgbColor rgb="00A0A0A0"/>
      <rgbColor rgb="00F9C321"/>
      <rgbColor rgb="00FDAD00"/>
      <rgbColor rgb="00FF9300"/>
      <rgbColor rgb="00D5D5D5"/>
      <rgbColor rgb="00ED220B"/>
      <rgbColor rgb="000075B9"/>
      <rgbColor rgb="00FFF056"/>
      <rgbColor rgb="0072FCE9"/>
      <rgbColor rgb="00B8B8B8"/>
      <rgbColor rgb="00FFD931"/>
      <rgbColor rgb="00FDAD00"/>
      <rgbColor rgb="00F27100"/>
      <rgbColor rgb="00BDC0BF"/>
      <rgbColor rgb="00DBDBDB"/>
      <rgbColor rgb="00F4F4F4"/>
      <rgbColor rgb="00004C7F"/>
      <rgbColor rgb="00D31876"/>
      <rgbColor rgb="00960D52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rgbClr val="000000"/>
                </a:solidFill>
                <a:latin typeface="Helvetica Neue" panose="02000503000000020004"/>
                <a:ea typeface="+mn-ea"/>
                <a:cs typeface="+mn-cs"/>
              </a:defRPr>
            </a:pPr>
            <a:r>
              <a:rPr lang="zh-CN" altLang="en-US" sz="1200" b="0" i="0" u="none" strike="noStrike">
                <a:solidFill>
                  <a:srgbClr val="000000"/>
                </a:solidFill>
                <a:latin typeface="Helvetica Neue" panose="02000503000000020004"/>
              </a:rPr>
              <a:t>预算支出比例</a:t>
            </a:r>
          </a:p>
        </c:rich>
      </c:tx>
      <c:layout>
        <c:manualLayout>
          <c:xMode val="edge"/>
          <c:yMode val="edge"/>
          <c:x val="0.36571204723197698"/>
          <c:y val="0.35002271013741598"/>
          <c:w val="0.116118"/>
          <c:h val="3.7475899999999999E-2"/>
        </c:manualLayout>
      </c:layout>
      <c:overlay val="1"/>
      <c:spPr>
        <a:noFill/>
        <a:effectLst/>
      </c:spPr>
    </c:title>
    <c:autoTitleDeleted val="0"/>
    <c:plotArea>
      <c:layout>
        <c:manualLayout>
          <c:layoutTarget val="inner"/>
          <c:xMode val="edge"/>
          <c:yMode val="edge"/>
          <c:x val="0.207285"/>
          <c:y val="5.0000000000000001E-3"/>
          <c:w val="0.58543100000000003"/>
          <c:h val="0.78471999999999997"/>
        </c:manualLayout>
      </c:layout>
      <c:doughnutChart>
        <c:varyColors val="0"/>
        <c:ser>
          <c:idx val="0"/>
          <c:order val="0"/>
          <c:tx>
            <c:strRef>
              <c:f>'1、年度预算'!$C$12</c:f>
              <c:strCache>
                <c:ptCount val="1"/>
              </c:strCache>
            </c:strRef>
          </c:tx>
          <c:spPr>
            <a:solidFill>
              <a:schemeClr val="accent1"/>
            </a:solidFill>
            <a:ln w="12700" cap="flat">
              <a:noFill/>
              <a:miter lim="400000"/>
            </a:ln>
            <a:effectLst/>
          </c:spPr>
          <c:dPt>
            <c:idx val="1"/>
            <c:bubble3D val="0"/>
            <c:spPr>
              <a:solidFill>
                <a:schemeClr val="accent3"/>
              </a:solidFill>
              <a:ln w="12700" cap="flat">
                <a:noFill/>
                <a:miter lim="4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1-524C-44B8-BF04-B8D588E1563F}"/>
              </c:ext>
            </c:extLst>
          </c:dPt>
          <c:dPt>
            <c:idx val="2"/>
            <c:bubble3D val="0"/>
            <c:spPr>
              <a:solidFill>
                <a:srgbClr val="929292"/>
              </a:solidFill>
              <a:ln w="12700" cap="flat">
                <a:noFill/>
                <a:miter lim="4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3-524C-44B8-BF04-B8D588E1563F}"/>
              </c:ext>
            </c:extLst>
          </c:dPt>
          <c:dPt>
            <c:idx val="3"/>
            <c:bubble3D val="0"/>
            <c:spPr>
              <a:solidFill>
                <a:srgbClr val="F8BA00"/>
              </a:solidFill>
              <a:ln w="12700" cap="flat">
                <a:noFill/>
                <a:miter lim="4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5-524C-44B8-BF04-B8D588E1563F}"/>
              </c:ext>
            </c:extLst>
          </c:dPt>
          <c:dPt>
            <c:idx val="4"/>
            <c:bubble3D val="0"/>
            <c:spPr>
              <a:solidFill>
                <a:srgbClr val="FF2600"/>
              </a:solidFill>
              <a:ln w="12700" cap="flat">
                <a:noFill/>
                <a:miter lim="4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7-524C-44B8-BF04-B8D588E1563F}"/>
              </c:ext>
            </c:extLst>
          </c:dPt>
          <c:dPt>
            <c:idx val="5"/>
            <c:bubble3D val="0"/>
            <c:spPr>
              <a:solidFill>
                <a:schemeClr val="accent6">
                  <a:satOff val="-20752"/>
                  <a:lumOff val="-16736"/>
                </a:schemeClr>
              </a:solidFill>
              <a:ln w="12700" cap="flat">
                <a:noFill/>
                <a:miter lim="4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9-524C-44B8-BF04-B8D588E1563F}"/>
              </c:ext>
            </c:extLst>
          </c:dPt>
          <c:dPt>
            <c:idx val="6"/>
            <c:bubble3D val="0"/>
            <c:spPr>
              <a:solidFill>
                <a:srgbClr val="22AEFF"/>
              </a:solidFill>
              <a:ln w="12700" cap="flat">
                <a:noFill/>
                <a:miter lim="4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B-524C-44B8-BF04-B8D588E1563F}"/>
              </c:ext>
            </c:extLst>
          </c:dPt>
          <c:dPt>
            <c:idx val="7"/>
            <c:bubble3D val="0"/>
            <c:spPr>
              <a:solidFill>
                <a:srgbClr val="73DD4E"/>
              </a:solidFill>
              <a:ln w="12700" cap="flat">
                <a:noFill/>
                <a:miter lim="4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D-524C-44B8-BF04-B8D588E1563F}"/>
              </c:ext>
            </c:extLst>
          </c:dPt>
          <c:dPt>
            <c:idx val="8"/>
            <c:bubble3D val="0"/>
            <c:spPr>
              <a:solidFill>
                <a:srgbClr val="A0A0A0"/>
              </a:solidFill>
              <a:ln w="12700" cap="flat">
                <a:noFill/>
                <a:miter lim="4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F-524C-44B8-BF04-B8D588E1563F}"/>
              </c:ext>
            </c:extLst>
          </c:dPt>
          <c:dPt>
            <c:idx val="9"/>
            <c:bubble3D val="0"/>
            <c:spPr>
              <a:solidFill>
                <a:srgbClr val="F9C321"/>
              </a:solidFill>
              <a:ln w="12700" cap="flat">
                <a:noFill/>
                <a:miter lim="4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11-524C-44B8-BF04-B8D588E1563F}"/>
              </c:ext>
            </c:extLst>
          </c:dPt>
          <c:dLbls>
            <c:numFmt formatCode="#,##0%" sourceLinked="0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100" b="0" i="0" u="none" strike="noStrike" kern="1200" baseline="0">
                    <a:solidFill>
                      <a:srgbClr val="FFFFFF"/>
                    </a:solidFill>
                    <a:latin typeface="Helvetica Neue" panose="02000503000000020004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'1、年度预算'!$B$13:$B$22</c:f>
              <c:strCache>
                <c:ptCount val="10"/>
                <c:pt idx="0">
                  <c:v>房贷/房租</c:v>
                </c:pt>
                <c:pt idx="1">
                  <c:v>保险</c:v>
                </c:pt>
                <c:pt idx="2">
                  <c:v>饮食</c:v>
                </c:pt>
                <c:pt idx="3">
                  <c:v>交通</c:v>
                </c:pt>
                <c:pt idx="4">
                  <c:v>日用消耗</c:v>
                </c:pt>
                <c:pt idx="5">
                  <c:v>服装鞋帽</c:v>
                </c:pt>
                <c:pt idx="6">
                  <c:v>旅游</c:v>
                </c:pt>
                <c:pt idx="7">
                  <c:v>孝敬父母</c:v>
                </c:pt>
                <c:pt idx="8">
                  <c:v>人情往来</c:v>
                </c:pt>
                <c:pt idx="9">
                  <c:v>医疗保健</c:v>
                </c:pt>
              </c:strCache>
            </c:strRef>
          </c:cat>
          <c:val>
            <c:numRef>
              <c:f>'1、年度预算'!$C$13:$C$22</c:f>
              <c:numCache>
                <c:formatCode>_-[$￥-804]* #,##0_-;_-[$￥-804]* \(#,##0\)_-;_-[$￥-804]* "-"??;_-@_-</c:formatCode>
                <c:ptCount val="10"/>
                <c:pt idx="0">
                  <c:v>36000</c:v>
                </c:pt>
                <c:pt idx="1">
                  <c:v>9800</c:v>
                </c:pt>
                <c:pt idx="2">
                  <c:v>30000</c:v>
                </c:pt>
                <c:pt idx="3">
                  <c:v>4800</c:v>
                </c:pt>
                <c:pt idx="4">
                  <c:v>9600</c:v>
                </c:pt>
                <c:pt idx="5">
                  <c:v>6000</c:v>
                </c:pt>
                <c:pt idx="6">
                  <c:v>10000</c:v>
                </c:pt>
                <c:pt idx="7">
                  <c:v>8000</c:v>
                </c:pt>
                <c:pt idx="8">
                  <c:v>6000</c:v>
                </c:pt>
                <c:pt idx="9">
                  <c:v>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524C-44B8-BF04-B8D588E156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50"/>
      </c:doughnutChart>
      <c:spPr>
        <a:noFill/>
        <a:ln w="12700" cap="flat">
          <a:noFill/>
          <a:miter lim="400000"/>
        </a:ln>
        <a:effectLst/>
      </c:spPr>
    </c:plotArea>
    <c:legend>
      <c:legendPos val="b"/>
      <c:layout>
        <c:manualLayout>
          <c:xMode val="edge"/>
          <c:yMode val="edge"/>
          <c:x val="0"/>
          <c:y val="0.86451299999999998"/>
          <c:w val="1"/>
          <c:h val="0.135487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rgbClr val="000000"/>
              </a:solidFill>
              <a:latin typeface="Helvetica Neue" panose="02000503000000020004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1"/>
  </c:chart>
  <c:spPr>
    <a:noFill/>
    <a:ln w="9525" cap="flat" cmpd="sng" algn="ctr">
      <a:noFill/>
      <a:prstDash val="solid"/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rgbClr val="000000"/>
                </a:solidFill>
                <a:latin typeface="Helvetica Neue" panose="02000503000000020004"/>
                <a:ea typeface="+mn-ea"/>
                <a:cs typeface="+mn-cs"/>
              </a:defRPr>
            </a:pPr>
            <a:r>
              <a:rPr lang="zh-CN" altLang="en-US" sz="1200" b="0" i="0" u="none" strike="noStrike">
                <a:solidFill>
                  <a:srgbClr val="000000"/>
                </a:solidFill>
                <a:latin typeface="Helvetica Neue" panose="02000503000000020004"/>
              </a:rPr>
              <a:t>预算收入比例</a:t>
            </a:r>
          </a:p>
        </c:rich>
      </c:tx>
      <c:layout>
        <c:manualLayout>
          <c:xMode val="edge"/>
          <c:yMode val="edge"/>
          <c:x val="0.38360990542983903"/>
          <c:y val="0.34135006192197798"/>
          <c:w val="0.12928700000000001"/>
          <c:h val="3.6465900000000002E-2"/>
        </c:manualLayout>
      </c:layout>
      <c:overlay val="1"/>
      <c:spPr>
        <a:noFill/>
        <a:effectLst/>
      </c:spPr>
    </c:title>
    <c:autoTitleDeleted val="0"/>
    <c:plotArea>
      <c:layout>
        <c:manualLayout>
          <c:layoutTarget val="inner"/>
          <c:xMode val="edge"/>
          <c:yMode val="edge"/>
          <c:x val="0.18766099999999999"/>
          <c:y val="5.0000000000000001E-3"/>
          <c:w val="0.66788000000000003"/>
          <c:h val="0.78234700000000001"/>
        </c:manualLayout>
      </c:layout>
      <c:doughnutChart>
        <c:varyColors val="0"/>
        <c:ser>
          <c:idx val="0"/>
          <c:order val="0"/>
          <c:tx>
            <c:strRef>
              <c:f>'1、年度预算'!$C$2</c:f>
              <c:strCache>
                <c:ptCount val="1"/>
              </c:strCache>
            </c:strRef>
          </c:tx>
          <c:spPr>
            <a:solidFill>
              <a:schemeClr val="accent1"/>
            </a:solidFill>
            <a:ln w="12700" cap="flat">
              <a:noFill/>
              <a:miter lim="400000"/>
            </a:ln>
            <a:effectLst/>
          </c:spPr>
          <c:dPt>
            <c:idx val="1"/>
            <c:bubble3D val="0"/>
            <c:spPr>
              <a:solidFill>
                <a:schemeClr val="accent3"/>
              </a:solidFill>
              <a:ln w="12700" cap="flat">
                <a:noFill/>
                <a:miter lim="4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1-F3EF-44CC-8645-D6ECFD94A3AB}"/>
              </c:ext>
            </c:extLst>
          </c:dPt>
          <c:dPt>
            <c:idx val="2"/>
            <c:bubble3D val="0"/>
            <c:spPr>
              <a:solidFill>
                <a:srgbClr val="929292"/>
              </a:solidFill>
              <a:ln w="12700" cap="flat">
                <a:noFill/>
                <a:miter lim="4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3-F3EF-44CC-8645-D6ECFD94A3AB}"/>
              </c:ext>
            </c:extLst>
          </c:dPt>
          <c:dPt>
            <c:idx val="3"/>
            <c:bubble3D val="0"/>
            <c:spPr>
              <a:solidFill>
                <a:srgbClr val="F8BA00"/>
              </a:solidFill>
              <a:ln w="12700" cap="flat">
                <a:noFill/>
                <a:miter lim="4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5-F3EF-44CC-8645-D6ECFD94A3AB}"/>
              </c:ext>
            </c:extLst>
          </c:dPt>
          <c:dPt>
            <c:idx val="4"/>
            <c:bubble3D val="0"/>
            <c:spPr>
              <a:solidFill>
                <a:srgbClr val="FF2600"/>
              </a:solidFill>
              <a:ln w="12700" cap="flat">
                <a:noFill/>
                <a:miter lim="4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7-F3EF-44CC-8645-D6ECFD94A3AB}"/>
              </c:ext>
            </c:extLst>
          </c:dPt>
          <c:dPt>
            <c:idx val="5"/>
            <c:bubble3D val="0"/>
            <c:spPr>
              <a:solidFill>
                <a:schemeClr val="accent6">
                  <a:satOff val="-20752"/>
                  <a:lumOff val="-16736"/>
                </a:schemeClr>
              </a:solidFill>
              <a:ln w="12700" cap="flat">
                <a:noFill/>
                <a:miter lim="4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9-F3EF-44CC-8645-D6ECFD94A3AB}"/>
              </c:ext>
            </c:extLst>
          </c:dPt>
          <c:dLbls>
            <c:numFmt formatCode="#,##0%" sourceLinked="0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100" b="0" i="0" u="none" strike="noStrike" kern="1200" baseline="0">
                    <a:solidFill>
                      <a:srgbClr val="FFFFFF"/>
                    </a:solidFill>
                    <a:latin typeface="Helvetica Neue" panose="02000503000000020004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'1、年度预算'!$B$3:$B$8</c:f>
              <c:strCache>
                <c:ptCount val="6"/>
                <c:pt idx="0">
                  <c:v>基本工资</c:v>
                </c:pt>
                <c:pt idx="1">
                  <c:v>业绩奖金</c:v>
                </c:pt>
                <c:pt idx="2">
                  <c:v>年终奖</c:v>
                </c:pt>
                <c:pt idx="3">
                  <c:v>存款利息</c:v>
                </c:pt>
                <c:pt idx="4">
                  <c:v>投资收益</c:v>
                </c:pt>
                <c:pt idx="5">
                  <c:v>副业收入</c:v>
                </c:pt>
              </c:strCache>
            </c:strRef>
          </c:cat>
          <c:val>
            <c:numRef>
              <c:f>'1、年度预算'!$C$3:$C$8</c:f>
              <c:numCache>
                <c:formatCode>[$￥-804]#,##0</c:formatCode>
                <c:ptCount val="6"/>
                <c:pt idx="0">
                  <c:v>96000</c:v>
                </c:pt>
                <c:pt idx="1">
                  <c:v>40000</c:v>
                </c:pt>
                <c:pt idx="2">
                  <c:v>20000</c:v>
                </c:pt>
                <c:pt idx="3">
                  <c:v>10000</c:v>
                </c:pt>
                <c:pt idx="4">
                  <c:v>10000</c:v>
                </c:pt>
                <c:pt idx="5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3EF-44CC-8645-D6ECFD94A3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49"/>
      </c:doughnutChart>
      <c:spPr>
        <a:noFill/>
        <a:ln w="12700" cap="flat">
          <a:noFill/>
          <a:miter lim="400000"/>
        </a:ln>
        <a:effectLst/>
      </c:spPr>
    </c:plotArea>
    <c:legend>
      <c:legendPos val="b"/>
      <c:layout>
        <c:manualLayout>
          <c:xMode val="edge"/>
          <c:yMode val="edge"/>
          <c:x val="0"/>
          <c:y val="0.86782700000000002"/>
          <c:w val="1"/>
          <c:h val="0.13217300000000001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rgbClr val="000000"/>
              </a:solidFill>
              <a:latin typeface="Helvetica Neue" panose="02000503000000020004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1"/>
  </c:chart>
  <c:spPr>
    <a:noFill/>
    <a:ln w="9525" cap="flat" cmpd="sng" algn="ctr">
      <a:noFill/>
      <a:prstDash val="solid"/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415800000000001"/>
          <c:y val="0.118343"/>
          <c:w val="0.71168299999999995"/>
          <c:h val="0.86915699999999996"/>
        </c:manualLayout>
      </c:layout>
      <c:pieChart>
        <c:varyColors val="0"/>
        <c:ser>
          <c:idx val="0"/>
          <c:order val="0"/>
          <c:tx>
            <c:strRef>
              <c:f>'2、收入结余表'!$B$14</c:f>
              <c:strCache>
                <c:ptCount val="1"/>
                <c:pt idx="0">
                  <c:v>合计</c:v>
                </c:pt>
              </c:strCache>
            </c:strRef>
          </c:tx>
          <c:spPr>
            <a:solidFill>
              <a:schemeClr val="accent1"/>
            </a:solidFill>
            <a:ln w="12700" cap="flat">
              <a:noFill/>
              <a:miter lim="400000"/>
            </a:ln>
            <a:effectLst/>
          </c:spPr>
          <c:dPt>
            <c:idx val="1"/>
            <c:bubble3D val="0"/>
            <c:spPr>
              <a:solidFill>
                <a:schemeClr val="accent3"/>
              </a:solidFill>
              <a:ln w="12700" cap="flat">
                <a:noFill/>
                <a:miter lim="4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1-AE95-493C-A0F8-508BC2C97CBD}"/>
              </c:ext>
            </c:extLst>
          </c:dPt>
          <c:dPt>
            <c:idx val="2"/>
            <c:bubble3D val="0"/>
            <c:spPr>
              <a:solidFill>
                <a:srgbClr val="929292"/>
              </a:solidFill>
              <a:ln w="12700" cap="flat">
                <a:noFill/>
                <a:miter lim="4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3-AE95-493C-A0F8-508BC2C97CBD}"/>
              </c:ext>
            </c:extLst>
          </c:dPt>
          <c:dPt>
            <c:idx val="3"/>
            <c:bubble3D val="0"/>
            <c:spPr>
              <a:solidFill>
                <a:srgbClr val="F8BA00"/>
              </a:solidFill>
              <a:ln w="12700" cap="flat">
                <a:noFill/>
                <a:miter lim="4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5-AE95-493C-A0F8-508BC2C97CBD}"/>
              </c:ext>
            </c:extLst>
          </c:dPt>
          <c:dPt>
            <c:idx val="4"/>
            <c:bubble3D val="0"/>
            <c:spPr>
              <a:solidFill>
                <a:srgbClr val="FF2600"/>
              </a:solidFill>
              <a:ln w="12700" cap="flat">
                <a:noFill/>
                <a:miter lim="4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7-AE95-493C-A0F8-508BC2C97CBD}"/>
              </c:ext>
            </c:extLst>
          </c:dPt>
          <c:dPt>
            <c:idx val="5"/>
            <c:bubble3D val="0"/>
            <c:spPr>
              <a:solidFill>
                <a:schemeClr val="accent6">
                  <a:satOff val="-20752"/>
                  <a:lumOff val="-16736"/>
                </a:schemeClr>
              </a:solidFill>
              <a:ln w="12700" cap="flat">
                <a:noFill/>
                <a:miter lim="4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9-AE95-493C-A0F8-508BC2C97CBD}"/>
              </c:ext>
            </c:extLst>
          </c:dPt>
          <c:dPt>
            <c:idx val="6"/>
            <c:bubble3D val="0"/>
            <c:spPr>
              <a:solidFill>
                <a:srgbClr val="22AEFF"/>
              </a:solidFill>
              <a:ln w="12700" cap="flat">
                <a:noFill/>
                <a:miter lim="4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B-AE95-493C-A0F8-508BC2C97CBD}"/>
              </c:ext>
            </c:extLst>
          </c:dPt>
          <c:dLbls>
            <c:dLbl>
              <c:idx val="0"/>
              <c:layout>
                <c:manualLayout>
                  <c:x val="-3.8676886798889698E-2"/>
                  <c:y val="0.12124782689261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AE95-493C-A0F8-508BC2C97CBD}"/>
                </c:ext>
              </c:extLst>
            </c:dLbl>
            <c:dLbl>
              <c:idx val="1"/>
              <c:layout>
                <c:manualLayout>
                  <c:x val="-0.17360009934470699"/>
                  <c:y val="-5.5885610306640403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E95-493C-A0F8-508BC2C97CBD}"/>
                </c:ext>
              </c:extLst>
            </c:dLbl>
            <c:dLbl>
              <c:idx val="2"/>
              <c:layout>
                <c:manualLayout>
                  <c:x val="0.14479195380653101"/>
                  <c:y val="-0.112542251881506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E95-493C-A0F8-508BC2C97CBD}"/>
                </c:ext>
              </c:extLst>
            </c:dLbl>
            <c:dLbl>
              <c:idx val="3"/>
              <c:layout>
                <c:manualLayout>
                  <c:x val="0.15156754484840401"/>
                  <c:y val="8.2971053969408098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E95-493C-A0F8-508BC2C97CBD}"/>
                </c:ext>
              </c:extLst>
            </c:dLbl>
            <c:dLbl>
              <c:idx val="4"/>
              <c:layout>
                <c:manualLayout>
                  <c:x val="7.9596762381470898E-2"/>
                  <c:y val="9.8713490089467407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E95-493C-A0F8-508BC2C97CBD}"/>
                </c:ext>
              </c:extLst>
            </c:dLbl>
            <c:dLbl>
              <c:idx val="5"/>
              <c:layout>
                <c:manualLayout>
                  <c:x val="7.6711944927370102E-2"/>
                  <c:y val="0.11233773899757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AE95-493C-A0F8-508BC2C97CBD}"/>
                </c:ext>
              </c:extLst>
            </c:dLbl>
            <c:dLbl>
              <c:idx val="6"/>
              <c:layout>
                <c:manualLayout>
                  <c:x val="3.3558405499257198E-2"/>
                  <c:y val="0.115814205227289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AE95-493C-A0F8-508BC2C97CBD}"/>
                </c:ext>
              </c:extLst>
            </c:dLbl>
            <c:numFmt formatCode="#,##0%" sourceLinked="0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200" b="0" i="0" u="none" strike="noStrike" kern="1200" baseline="0">
                    <a:solidFill>
                      <a:srgbClr val="FFFFFF"/>
                    </a:solidFill>
                    <a:latin typeface="Helvetica Neue" panose="02000503000000020004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'2、收入结余表'!$C$2:$I$2</c:f>
              <c:strCache>
                <c:ptCount val="7"/>
                <c:pt idx="0">
                  <c:v>年终奖</c:v>
                </c:pt>
                <c:pt idx="1">
                  <c:v>工资</c:v>
                </c:pt>
                <c:pt idx="2">
                  <c:v>业绩奖金</c:v>
                </c:pt>
                <c:pt idx="3">
                  <c:v>副业收入</c:v>
                </c:pt>
                <c:pt idx="4">
                  <c:v>存款利息</c:v>
                </c:pt>
                <c:pt idx="5">
                  <c:v>投资收益</c:v>
                </c:pt>
                <c:pt idx="6">
                  <c:v>其他</c:v>
                </c:pt>
              </c:strCache>
            </c:strRef>
          </c:cat>
          <c:val>
            <c:numRef>
              <c:f>'2、收入结余表'!$C$14:$I$14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AE95-493C-A0F8-508BC2C97C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"/>
          <c:y val="0"/>
          <c:w val="1"/>
          <c:h val="6.9285399999999997E-2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rgbClr val="000000"/>
              </a:solidFill>
              <a:latin typeface="Helvetica Neue" panose="02000503000000020004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1"/>
  </c:chart>
  <c:spPr>
    <a:noFill/>
    <a:ln w="9525" cap="flat" cmpd="sng" algn="ctr">
      <a:noFill/>
      <a:prstDash val="solid"/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89799999999999"/>
          <c:y val="0.14124800000000001"/>
          <c:w val="0.80899927585070697"/>
          <c:h val="0.75869900000000001"/>
        </c:manualLayout>
      </c:layout>
      <c:lineChart>
        <c:grouping val="standard"/>
        <c:varyColors val="0"/>
        <c:ser>
          <c:idx val="0"/>
          <c:order val="0"/>
          <c:tx>
            <c:strRef>
              <c:f>'2、收入结余表'!$N$2</c:f>
              <c:strCache>
                <c:ptCount val="1"/>
                <c:pt idx="0">
                  <c:v>总结余</c:v>
                </c:pt>
              </c:strCache>
            </c:strRef>
          </c:tx>
          <c:spPr>
            <a:ln w="50800" cap="flat" cmpd="sng" algn="ctr">
              <a:solidFill>
                <a:schemeClr val="accent1"/>
              </a:solidFill>
              <a:prstDash val="solid"/>
              <a:miter lim="400000"/>
            </a:ln>
            <a:effectLst/>
          </c:spPr>
          <c:marker>
            <c:symbol val="none"/>
          </c:marker>
          <c:cat>
            <c:numRef>
              <c:f>'2、收入结余表'!$B$3:$B$13</c:f>
              <c:numCache>
                <c:formatCode>m"月"</c:formatCode>
                <c:ptCount val="11"/>
                <c:pt idx="0">
                  <c:v>44562</c:v>
                </c:pt>
                <c:pt idx="1">
                  <c:v>44593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</c:numCache>
            </c:numRef>
          </c:cat>
          <c:val>
            <c:numRef>
              <c:f>'2、收入结余表'!$N$3:$N$13</c:f>
              <c:numCache>
                <c:formatCode>0</c:formatCode>
                <c:ptCount val="11"/>
                <c:pt idx="1">
                  <c:v>2743839.63</c:v>
                </c:pt>
                <c:pt idx="2">
                  <c:v>2711200.12</c:v>
                </c:pt>
                <c:pt idx="3">
                  <c:v>3202467.2060000002</c:v>
                </c:pt>
                <c:pt idx="4">
                  <c:v>3287716.7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FE-4722-8D0A-564A50135A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4734552"/>
        <c:axId val="2094734553"/>
      </c:lineChart>
      <c:dateAx>
        <c:axId val="2094734552"/>
        <c:scaling>
          <c:orientation val="minMax"/>
        </c:scaling>
        <c:delete val="0"/>
        <c:axPos val="b"/>
        <c:majorGridlines>
          <c:spPr>
            <a:ln w="12700" cap="flat" cmpd="sng" algn="ctr">
              <a:solidFill>
                <a:srgbClr val="000000"/>
              </a:solidFill>
              <a:custDash>
                <a:ds d="100000" sp="200000"/>
              </a:custDash>
              <a:miter lim="400000"/>
            </a:ln>
          </c:spPr>
        </c:majorGridlines>
        <c:numFmt formatCode="m&quot;月&quot;" sourceLinked="1"/>
        <c:majorTickMark val="none"/>
        <c:minorTickMark val="none"/>
        <c:tickLblPos val="low"/>
        <c:spPr>
          <a:ln w="12700" cap="flat" cmpd="sng" algn="ctr">
            <a:solidFill>
              <a:srgbClr val="000000"/>
            </a:solidFill>
            <a:prstDash val="solid"/>
            <a:miter lim="400000"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rgbClr val="000000"/>
                </a:solidFill>
                <a:latin typeface="Helvetica Neue" panose="02000503000000020004"/>
                <a:ea typeface="+mn-ea"/>
                <a:cs typeface="+mn-cs"/>
              </a:defRPr>
            </a:pPr>
            <a:endParaRPr lang="zh-CN"/>
          </a:p>
        </c:txPr>
        <c:crossAx val="2094734553"/>
        <c:crosses val="autoZero"/>
        <c:auto val="1"/>
        <c:lblOffset val="100"/>
        <c:baseTimeUnit val="months"/>
      </c:dateAx>
      <c:valAx>
        <c:axId val="2094734553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B8B8B8"/>
              </a:solidFill>
              <a:prstDash val="solid"/>
              <a:miter lim="400000"/>
            </a:ln>
          </c:spPr>
        </c:majorGridlines>
        <c:numFmt formatCode="0" sourceLinked="1"/>
        <c:majorTickMark val="none"/>
        <c:minorTickMark val="none"/>
        <c:tickLblPos val="nextTo"/>
        <c:spPr>
          <a:ln w="12700" cap="flat" cmpd="sng" algn="ctr">
            <a:solidFill>
              <a:srgbClr val="000000"/>
            </a:solidFill>
            <a:prstDash val="solid"/>
            <a:miter lim="400000"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rgbClr val="000000"/>
                </a:solidFill>
                <a:latin typeface="Helvetica Neue" panose="02000503000000020004"/>
                <a:ea typeface="+mn-ea"/>
                <a:cs typeface="+mn-cs"/>
              </a:defRPr>
            </a:pPr>
            <a:endParaRPr lang="zh-CN"/>
          </a:p>
        </c:txPr>
        <c:crossAx val="2094734552"/>
        <c:crosses val="autoZero"/>
        <c:crossBetween val="midCat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10803400000000001"/>
          <c:y val="0"/>
          <c:w val="0.88727199999999995"/>
          <c:h val="9.1127299999999994E-2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rgbClr val="000000"/>
              </a:solidFill>
              <a:latin typeface="Helvetica Neue" panose="02000503000000020004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1"/>
  </c:chart>
  <c:spPr>
    <a:noFill/>
    <a:ln w="9525" cap="flat" cmpd="sng" algn="ctr">
      <a:noFill/>
      <a:prstDash val="solid"/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409575</xdr:colOff>
      <xdr:row>11</xdr:row>
      <xdr:rowOff>0</xdr:rowOff>
    </xdr:from>
    <xdr:to>
      <xdr:col>8</xdr:col>
      <xdr:colOff>825500</xdr:colOff>
      <xdr:row>23</xdr:row>
      <xdr:rowOff>0</xdr:rowOff>
    </xdr:to>
    <xdr:graphicFrame macro="">
      <xdr:nvGraphicFramePr>
        <xdr:cNvPr id="2" name="二维圆环图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0</xdr:row>
      <xdr:rowOff>0</xdr:rowOff>
    </xdr:from>
    <xdr:to>
      <xdr:col>9</xdr:col>
      <xdr:colOff>180975</xdr:colOff>
      <xdr:row>0</xdr:row>
      <xdr:rowOff>456472</xdr:rowOff>
    </xdr:to>
    <xdr:sp macro="" textlink="">
      <xdr:nvSpPr>
        <xdr:cNvPr id="3" name="预算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368300" y="0"/>
          <a:ext cx="8585835" cy="455930"/>
        </a:xfrm>
        <a:prstGeom prst="rect">
          <a:avLst/>
        </a:prstGeom>
        <a:noFill/>
        <a:ln w="12700" cap="flat">
          <a:noFill/>
          <a:miter lim="400000"/>
        </a:ln>
        <a:effectLst/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457200" rtl="0" latinLnBrk="0">
            <a:lnSpc>
              <a:spcPct val="100000"/>
            </a:lnSpc>
            <a:spcBef>
              <a:spcPts val="1200"/>
            </a:spcBef>
            <a:spcAft>
              <a:spcPts val="0"/>
            </a:spcAft>
            <a:buClrTx/>
            <a:buSzTx/>
            <a:buFontTx/>
            <a:buNone/>
            <a:defRPr sz="2400" b="1" i="0" u="none" strike="noStrike" cap="none" spc="-24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 panose="02000503000000020004"/>
            </a:defRPr>
          </a:pPr>
          <a:endParaRPr sz="2400" b="1" i="0" u="none" strike="noStrike" cap="none" spc="-24" baseline="0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 panose="02000503000000020004"/>
          </a:endParaRPr>
        </a:p>
      </xdr:txBody>
    </xdr:sp>
    <xdr:clientData/>
  </xdr:twoCellAnchor>
  <xdr:twoCellAnchor>
    <xdr:from>
      <xdr:col>5</xdr:col>
      <xdr:colOff>428625</xdr:colOff>
      <xdr:row>1</xdr:row>
      <xdr:rowOff>0</xdr:rowOff>
    </xdr:from>
    <xdr:to>
      <xdr:col>9</xdr:col>
      <xdr:colOff>1</xdr:colOff>
      <xdr:row>10</xdr:row>
      <xdr:rowOff>19050</xdr:rowOff>
    </xdr:to>
    <xdr:graphicFrame macro="">
      <xdr:nvGraphicFramePr>
        <xdr:cNvPr id="4" name="二维圆环图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15</xdr:row>
      <xdr:rowOff>201241</xdr:rowOff>
    </xdr:from>
    <xdr:to>
      <xdr:col>8</xdr:col>
      <xdr:colOff>20755</xdr:colOff>
      <xdr:row>31</xdr:row>
      <xdr:rowOff>238125</xdr:rowOff>
    </xdr:to>
    <xdr:graphicFrame macro="">
      <xdr:nvGraphicFramePr>
        <xdr:cNvPr id="6" name="二维饼图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38100</xdr:colOff>
      <xdr:row>16</xdr:row>
      <xdr:rowOff>12163</xdr:rowOff>
    </xdr:from>
    <xdr:to>
      <xdr:col>14</xdr:col>
      <xdr:colOff>285751</xdr:colOff>
      <xdr:row>31</xdr:row>
      <xdr:rowOff>59114</xdr:rowOff>
    </xdr:to>
    <xdr:graphicFrame macro="">
      <xdr:nvGraphicFramePr>
        <xdr:cNvPr id="7" name="二维折线图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14</xdr:col>
      <xdr:colOff>19050</xdr:colOff>
      <xdr:row>0</xdr:row>
      <xdr:rowOff>2047875</xdr:rowOff>
    </xdr:to>
    <xdr:sp macro="" textlink="">
      <xdr:nvSpPr>
        <xdr:cNvPr id="9" name="使用说明：…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/>
      </xdr:nvSpPr>
      <xdr:spPr>
        <a:xfrm>
          <a:off x="387985" y="0"/>
          <a:ext cx="11875135" cy="2047875"/>
        </a:xfrm>
        <a:prstGeom prst="roundRect">
          <a:avLst>
            <a:gd name="adj" fmla="val 9325"/>
          </a:avLst>
        </a:prstGeom>
        <a:solidFill>
          <a:schemeClr val="accent4">
            <a:hueOff val="-476017"/>
            <a:lumOff val="-10040"/>
          </a:schemeClr>
        </a:solidFill>
        <a:ln w="12700" cap="flat">
          <a:noFill/>
          <a:miter lim="400000"/>
        </a:ln>
        <a:effectLst/>
      </xdr:spPr>
      <xdr:txBody>
        <a:bodyPr wrap="square" lIns="50800" tIns="50800" rIns="50800" bIns="50800" numCol="1" anchor="ctr">
          <a:noAutofit/>
        </a:bodyPr>
        <a:lstStyle/>
        <a:p>
          <a:pPr marL="0" marR="0" lvl="1" indent="457200" algn="l" defTabSz="584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sz="1400" b="0" i="0" u="none" strike="noStrike" cap="none" spc="0" baseline="0">
              <a:solidFill>
                <a:srgbClr val="000000"/>
              </a:solidFill>
              <a:uFillTx/>
              <a:latin typeface="Helvetica Neue Medium" panose="02000503000000020004"/>
              <a:ea typeface="Helvetica Neue Medium" panose="02000503000000020004"/>
              <a:cs typeface="Helvetica Neue Medium" panose="02000503000000020004"/>
              <a:sym typeface="Helvetica Neue Medium" panose="02000503000000020004"/>
            </a:defRPr>
          </a:pPr>
          <a:r>
            <a:rPr sz="1400" b="1" i="0" u="none" strike="noStrike" cap="none" spc="0" baseline="0">
              <a:solidFill>
                <a:srgbClr val="000000"/>
              </a:solidFill>
              <a:uFillTx/>
              <a:latin typeface="Helvetica Neue Medium" panose="02000503000000020004"/>
              <a:ea typeface="Helvetica Neue Medium" panose="02000503000000020004"/>
              <a:cs typeface="Helvetica Neue Medium" panose="02000503000000020004"/>
              <a:sym typeface="Helvetica Neue Medium" panose="02000503000000020004"/>
            </a:rPr>
            <a:t>使用说明：</a:t>
          </a:r>
        </a:p>
        <a:p>
          <a:pPr marL="0" marR="0" lvl="1" indent="457200" algn="l" defTabSz="584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sz="1400" b="0" i="0" u="none" strike="noStrike" cap="none" spc="0" baseline="0">
              <a:solidFill>
                <a:srgbClr val="000000"/>
              </a:solidFill>
              <a:uFillTx/>
              <a:latin typeface="Helvetica Neue Medium" panose="02000503000000020004"/>
              <a:ea typeface="Helvetica Neue Medium" panose="02000503000000020004"/>
              <a:cs typeface="Helvetica Neue Medium" panose="02000503000000020004"/>
              <a:sym typeface="Helvetica Neue Medium" panose="02000503000000020004"/>
            </a:defRPr>
          </a:pPr>
          <a:r>
            <a:rPr sz="1400" b="1" i="0" u="none" strike="noStrike" cap="none" spc="0" baseline="0">
              <a:solidFill>
                <a:srgbClr val="000000"/>
              </a:solidFill>
              <a:uFillTx/>
              <a:latin typeface="Helvetica Neue Medium" panose="02000503000000020004"/>
              <a:ea typeface="Helvetica Neue Medium" panose="02000503000000020004"/>
              <a:cs typeface="Helvetica Neue Medium" panose="02000503000000020004"/>
              <a:sym typeface="Helvetica Neue Medium" panose="02000503000000020004"/>
            </a:rPr>
            <a:t>1、本表格是以家庭成员为单位，按（重疾/医疗/寿险/意外/年金）五种保障类型，整理家庭保单。</a:t>
          </a:r>
        </a:p>
        <a:p>
          <a:pPr marL="0" marR="0" lvl="1" indent="457200" algn="l" defTabSz="584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sz="1400" b="0" i="0" u="none" strike="noStrike" cap="none" spc="0" baseline="0">
              <a:solidFill>
                <a:srgbClr val="000000"/>
              </a:solidFill>
              <a:uFillTx/>
              <a:latin typeface="Helvetica Neue Medium" panose="02000503000000020004"/>
              <a:ea typeface="Helvetica Neue Medium" panose="02000503000000020004"/>
              <a:cs typeface="Helvetica Neue Medium" panose="02000503000000020004"/>
              <a:sym typeface="Helvetica Neue Medium" panose="02000503000000020004"/>
            </a:defRPr>
          </a:pPr>
          <a:r>
            <a:rPr sz="1400" b="1" i="0" u="none" strike="noStrike" cap="none" spc="0" baseline="0">
              <a:solidFill>
                <a:srgbClr val="000000"/>
              </a:solidFill>
              <a:uFillTx/>
              <a:latin typeface="Helvetica Neue Medium" panose="02000503000000020004"/>
              <a:ea typeface="Helvetica Neue Medium" panose="02000503000000020004"/>
              <a:cs typeface="Helvetica Neue Medium" panose="02000503000000020004"/>
              <a:sym typeface="Helvetica Neue Medium" panose="02000503000000020004"/>
            </a:rPr>
            <a:t>2、表格内为举例，相关信息均可自行扩展或删减。比如可以扩展「投保人」「受益人」「购买渠道」等，添加相应列即可。</a:t>
          </a:r>
        </a:p>
        <a:p>
          <a:pPr marL="0" marR="0" lvl="1" indent="457200" algn="l" defTabSz="584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sz="1400" b="0" i="0" u="none" strike="noStrike" cap="none" spc="0" baseline="0">
              <a:solidFill>
                <a:srgbClr val="000000"/>
              </a:solidFill>
              <a:uFillTx/>
              <a:latin typeface="Helvetica Neue Medium" panose="02000503000000020004"/>
              <a:ea typeface="Helvetica Neue Medium" panose="02000503000000020004"/>
              <a:cs typeface="Helvetica Neue Medium" panose="02000503000000020004"/>
              <a:sym typeface="Helvetica Neue Medium" panose="02000503000000020004"/>
            </a:defRPr>
          </a:pPr>
          <a:r>
            <a:rPr sz="1400" b="1" i="0" u="none" strike="noStrike" cap="none" spc="0" baseline="0">
              <a:solidFill>
                <a:srgbClr val="000000"/>
              </a:solidFill>
              <a:uFillTx/>
              <a:latin typeface="Helvetica Neue Medium" panose="02000503000000020004"/>
              <a:ea typeface="Helvetica Neue Medium" panose="02000503000000020004"/>
              <a:cs typeface="Helvetica Neue Medium" panose="02000503000000020004"/>
              <a:sym typeface="Helvetica Neue Medium" panose="02000503000000020004"/>
            </a:rPr>
            <a:t>3、保单检视非常重要，每年至少要进行1-2次复盘。复盘步骤可参考 </a:t>
          </a:r>
          <a:r>
            <a:rPr sz="1400" b="1" i="0" u="sng" strike="noStrike" cap="none" spc="0" baseline="0">
              <a:solidFill>
                <a:schemeClr val="accent1">
                  <a:hueOff val="114395"/>
                  <a:lumOff val="-24973"/>
                </a:schemeClr>
              </a:solidFill>
              <a:uFillTx/>
              <a:latin typeface="Helvetica Neue Medium" panose="02000503000000020004"/>
              <a:ea typeface="Helvetica Neue Medium" panose="02000503000000020004"/>
              <a:cs typeface="Helvetica Neue Medium" panose="02000503000000020004"/>
              <a:sym typeface="Helvetica Neue Medium" panose="02000503000000020004"/>
            </a:rPr>
            <a:t>《手把手教你做保单检视》</a:t>
          </a:r>
          <a:r>
            <a:rPr sz="1400" b="1" i="0" u="none" strike="noStrike" cap="none" spc="0" baseline="0">
              <a:solidFill>
                <a:srgbClr val="000000"/>
              </a:solidFill>
              <a:uFillTx/>
              <a:latin typeface="Helvetica Neue Medium" panose="02000503000000020004"/>
              <a:ea typeface="Helvetica Neue Medium" panose="02000503000000020004"/>
              <a:cs typeface="Helvetica Neue Medium" panose="02000503000000020004"/>
              <a:sym typeface="Helvetica Neue Medium" panose="02000503000000020004"/>
            </a:rPr>
            <a:t>。</a:t>
          </a:r>
        </a:p>
        <a:p>
          <a:pPr marL="0" marR="0" lvl="1" indent="457200" algn="l" defTabSz="584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sz="1400" b="0" i="0" u="none" strike="noStrike" cap="none" spc="0" baseline="0">
              <a:solidFill>
                <a:srgbClr val="000000"/>
              </a:solidFill>
              <a:uFillTx/>
              <a:latin typeface="Helvetica Neue Medium" panose="02000503000000020004"/>
              <a:ea typeface="Helvetica Neue Medium" panose="02000503000000020004"/>
              <a:cs typeface="Helvetica Neue Medium" panose="02000503000000020004"/>
              <a:sym typeface="Helvetica Neue Medium" panose="02000503000000020004"/>
            </a:defRPr>
          </a:pPr>
          <a:r>
            <a:rPr sz="1400" b="1" i="0" u="none" strike="noStrike" cap="none" spc="0" baseline="0">
              <a:solidFill>
                <a:srgbClr val="000000"/>
              </a:solidFill>
              <a:uFillTx/>
              <a:latin typeface="Helvetica Neue Medium" panose="02000503000000020004"/>
              <a:ea typeface="Helvetica Neue Medium" panose="02000503000000020004"/>
              <a:cs typeface="Helvetica Neue Medium" panose="02000503000000020004"/>
              <a:sym typeface="Helvetica Neue Medium" panose="02000503000000020004"/>
            </a:rPr>
            <a:t>4、有任何问题，欢迎咨询顾问老师，或到公众号@关哥说险给关哥留言。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142876</xdr:colOff>
      <xdr:row>3</xdr:row>
      <xdr:rowOff>0</xdr:rowOff>
    </xdr:from>
    <xdr:to>
      <xdr:col>8</xdr:col>
      <xdr:colOff>2</xdr:colOff>
      <xdr:row>5</xdr:row>
      <xdr:rowOff>225425</xdr:rowOff>
    </xdr:to>
    <xdr:sp macro="" textlink="">
      <xdr:nvSpPr>
        <xdr:cNvPr id="11" name="箭头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/>
      </xdr:nvSpPr>
      <xdr:spPr>
        <a:xfrm>
          <a:off x="2153285" y="965200"/>
          <a:ext cx="2824480" cy="733425"/>
        </a:xfrm>
        <a:prstGeom prst="rightArrow">
          <a:avLst>
            <a:gd name="adj1" fmla="val 24520"/>
            <a:gd name="adj2" fmla="val 0"/>
          </a:avLst>
        </a:prstGeom>
        <a:solidFill>
          <a:schemeClr val="accent4">
            <a:hueOff val="-476017"/>
            <a:lumOff val="-10040"/>
          </a:schemeClr>
        </a:solidFill>
        <a:ln w="12700" cap="flat">
          <a:noFill/>
          <a:miter lim="400000"/>
        </a:ln>
        <a:effectLst/>
      </xdr:spPr>
      <xdr:txBody>
        <a:bodyPr/>
        <a:lstStyle/>
        <a:p>
          <a:endParaRPr/>
        </a:p>
      </xdr:txBody>
    </xdr:sp>
    <xdr:clientData/>
  </xdr:twoCellAnchor>
  <xdr:twoCellAnchor>
    <xdr:from>
      <xdr:col>8</xdr:col>
      <xdr:colOff>92076</xdr:colOff>
      <xdr:row>16</xdr:row>
      <xdr:rowOff>256985</xdr:rowOff>
    </xdr:from>
    <xdr:to>
      <xdr:col>13</xdr:col>
      <xdr:colOff>504826</xdr:colOff>
      <xdr:row>20</xdr:row>
      <xdr:rowOff>256985</xdr:rowOff>
    </xdr:to>
    <xdr:grpSp>
      <xdr:nvGrpSpPr>
        <xdr:cNvPr id="14" name="成组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GrpSpPr/>
      </xdr:nvGrpSpPr>
      <xdr:grpSpPr>
        <a:xfrm>
          <a:off x="4981576" y="4520556"/>
          <a:ext cx="4803321" cy="1016000"/>
          <a:chOff x="-19050" y="0"/>
          <a:chExt cx="4351112" cy="1270000"/>
        </a:xfrm>
      </xdr:grpSpPr>
      <xdr:sp macro="" textlink="">
        <xdr:nvSpPr>
          <xdr:cNvPr id="12" name="箭头">
            <a:extLst>
              <a:ext uri="{FF2B5EF4-FFF2-40B4-BE49-F238E27FC236}">
                <a16:creationId xmlns:a16="http://schemas.microsoft.com/office/drawing/2014/main" id="{00000000-0008-0000-0500-00000C000000}"/>
              </a:ext>
            </a:extLst>
          </xdr:cNvPr>
          <xdr:cNvSpPr/>
        </xdr:nvSpPr>
        <xdr:spPr>
          <a:xfrm>
            <a:off x="3062062" y="0"/>
            <a:ext cx="1270001" cy="1270000"/>
          </a:xfrm>
          <a:prstGeom prst="rightArrow">
            <a:avLst>
              <a:gd name="adj1" fmla="val 32000"/>
              <a:gd name="adj2" fmla="val 64000"/>
            </a:avLst>
          </a:prstGeom>
          <a:solidFill>
            <a:schemeClr val="accent4">
              <a:hueOff val="-476017"/>
              <a:lumOff val="-10040"/>
            </a:schemeClr>
          </a:solidFill>
          <a:ln w="12700" cap="flat">
            <a:noFill/>
            <a:miter lim="400000"/>
          </a:ln>
          <a:effectLst/>
        </xdr:spPr>
        <xdr:txBody>
          <a:bodyPr/>
          <a:lstStyle/>
          <a:p>
            <a:endParaRPr/>
          </a:p>
        </xdr:txBody>
      </xdr:sp>
      <xdr:sp macro="" textlink="">
        <xdr:nvSpPr>
          <xdr:cNvPr id="13" name="年初取一整年使用资金，余下理财，年底获得收益">
            <a:extLst>
              <a:ext uri="{FF2B5EF4-FFF2-40B4-BE49-F238E27FC236}">
                <a16:creationId xmlns:a16="http://schemas.microsoft.com/office/drawing/2014/main" id="{00000000-0008-0000-0500-00000D000000}"/>
              </a:ext>
            </a:extLst>
          </xdr:cNvPr>
          <xdr:cNvSpPr/>
        </xdr:nvSpPr>
        <xdr:spPr>
          <a:xfrm>
            <a:off x="-19050" y="232518"/>
            <a:ext cx="3934766" cy="804964"/>
          </a:xfrm>
          <a:prstGeom prst="roundRect">
            <a:avLst>
              <a:gd name="adj" fmla="val 27216"/>
            </a:avLst>
          </a:prstGeom>
          <a:solidFill>
            <a:schemeClr val="accent4">
              <a:hueOff val="-476017"/>
              <a:lumOff val="-10040"/>
            </a:schemeClr>
          </a:solidFill>
          <a:ln w="12700" cap="flat">
            <a:noFill/>
            <a:miter lim="400000"/>
          </a:ln>
          <a:effectLst/>
        </xdr:spPr>
        <xdr:txBody>
          <a:bodyPr wrap="square" lIns="50800" tIns="50800" rIns="50800" bIns="50800" numCol="1" anchor="ctr">
            <a:noAutofit/>
          </a:bodyPr>
          <a:lstStyle/>
          <a:p>
            <a:pPr marL="0" marR="0" indent="0" algn="ctr" defTabSz="584200" rtl="0" latinLnBrk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defRPr sz="1200" b="0" i="0" u="none" strike="noStrike" cap="none" spc="0" baseline="0">
                <a:solidFill>
                  <a:srgbClr val="000000"/>
                </a:solidFill>
                <a:uFillTx/>
                <a:latin typeface="Helvetica Neue Medium" panose="02000503000000020004"/>
                <a:ea typeface="Helvetica Neue Medium" panose="02000503000000020004"/>
                <a:cs typeface="Helvetica Neue Medium" panose="02000503000000020004"/>
                <a:sym typeface="Helvetica Neue Medium" panose="02000503000000020004"/>
              </a:defRPr>
            </a:pPr>
            <a:r>
              <a:rPr sz="1100" b="1" i="0" u="none" strike="noStrike" cap="none" spc="0" baseline="0">
                <a:solidFill>
                  <a:srgbClr val="000000"/>
                </a:solidFill>
                <a:uFillTx/>
                <a:latin typeface="+mn-ea"/>
                <a:ea typeface="+mn-ea"/>
                <a:cs typeface="Helvetica Neue Medium" panose="02000503000000020004"/>
                <a:sym typeface="Helvetica Neue Medium" panose="02000503000000020004"/>
              </a:rPr>
              <a:t>年初取一整年使用资金，余下理财，年底获得收益</a:t>
            </a:r>
          </a:p>
        </xdr:txBody>
      </xdr:sp>
    </xdr:grpSp>
    <xdr:clientData/>
  </xdr:twoCellAnchor>
  <xdr:twoCellAnchor>
    <xdr:from>
      <xdr:col>14</xdr:col>
      <xdr:colOff>9525</xdr:colOff>
      <xdr:row>3</xdr:row>
      <xdr:rowOff>38100</xdr:rowOff>
    </xdr:from>
    <xdr:to>
      <xdr:col>15</xdr:col>
      <xdr:colOff>95250</xdr:colOff>
      <xdr:row>5</xdr:row>
      <xdr:rowOff>139700</xdr:rowOff>
    </xdr:to>
    <xdr:sp macro="" textlink="">
      <xdr:nvSpPr>
        <xdr:cNvPr id="2" name="箭头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/>
      </xdr:nvSpPr>
      <xdr:spPr>
        <a:xfrm>
          <a:off x="10048875" y="1003300"/>
          <a:ext cx="512445" cy="609600"/>
        </a:xfrm>
        <a:prstGeom prst="rightArrow">
          <a:avLst>
            <a:gd name="adj1" fmla="val 24520"/>
            <a:gd name="adj2" fmla="val 68082"/>
          </a:avLst>
        </a:prstGeom>
        <a:solidFill>
          <a:schemeClr val="accent4">
            <a:hueOff val="-476017"/>
            <a:lumOff val="-10040"/>
          </a:schemeClr>
        </a:solidFill>
        <a:ln w="12700" cap="flat">
          <a:noFill/>
          <a:miter lim="400000"/>
        </a:ln>
        <a:effectLst/>
      </xdr:spPr>
      <xdr:txBody>
        <a:bodyPr/>
        <a:lstStyle/>
        <a:p>
          <a:endParaRPr/>
        </a:p>
      </xdr:txBody>
    </xdr:sp>
    <xdr:clientData/>
  </xdr:twoCellAnchor>
</xdr:wsDr>
</file>

<file path=xl/theme/theme1.xml><?xml version="1.0" encoding="utf-8"?>
<a:theme xmlns:a="http://schemas.openxmlformats.org/drawingml/2006/main" name="21_Simple_Budget">
  <a:themeElements>
    <a:clrScheme name="21_Simple_Budget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21_Simple_Budget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21_Simple_Budget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 panose="02000503000000020004"/>
            <a:ea typeface="Helvetica Neue Medium" panose="02000503000000020004"/>
            <a:cs typeface="Helvetica Neue Medium" panose="02000503000000020004"/>
            <a:sym typeface="Helvetica Neue Medium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E27"/>
  <sheetViews>
    <sheetView showGridLines="0" zoomScale="70" zoomScaleNormal="70" workbookViewId="0">
      <selection activeCell="L20" sqref="L20"/>
    </sheetView>
  </sheetViews>
  <sheetFormatPr defaultColWidth="36" defaultRowHeight="19.899999999999999" customHeight="1"/>
  <cols>
    <col min="1" max="1" width="5.1796875" style="1" customWidth="1"/>
    <col min="2" max="2" width="23.08984375" style="1" customWidth="1"/>
    <col min="3" max="5" width="12" style="1" customWidth="1"/>
    <col min="6" max="6" width="23.08984375" style="1" customWidth="1"/>
    <col min="7" max="9" width="12" style="1" customWidth="1"/>
    <col min="10" max="10" width="23" style="1" customWidth="1"/>
    <col min="11" max="13" width="12" style="1" customWidth="1"/>
    <col min="14" max="14" width="36" style="1" customWidth="1"/>
    <col min="15" max="16384" width="36" style="1"/>
  </cols>
  <sheetData>
    <row r="1" spans="2:5" ht="43.5" customHeight="1">
      <c r="B1" s="143" t="s">
        <v>0</v>
      </c>
    </row>
    <row r="2" spans="2:5" ht="22.75" customHeight="1">
      <c r="B2" s="192" t="s">
        <v>1</v>
      </c>
      <c r="C2" s="193"/>
      <c r="D2" s="144" t="s">
        <v>2</v>
      </c>
      <c r="E2" s="180" t="s">
        <v>3</v>
      </c>
    </row>
    <row r="3" spans="2:5" ht="22.75" customHeight="1">
      <c r="B3" s="145" t="s">
        <v>4</v>
      </c>
      <c r="C3" s="146">
        <v>96000</v>
      </c>
      <c r="D3" s="147">
        <v>108000</v>
      </c>
      <c r="E3" s="181" t="s">
        <v>5</v>
      </c>
    </row>
    <row r="4" spans="2:5" ht="22.5" customHeight="1">
      <c r="B4" s="148" t="s">
        <v>6</v>
      </c>
      <c r="C4" s="149">
        <v>40000</v>
      </c>
      <c r="D4" s="150">
        <v>56000</v>
      </c>
      <c r="E4" s="182" t="s">
        <v>5</v>
      </c>
    </row>
    <row r="5" spans="2:5" ht="22.5" customHeight="1">
      <c r="B5" s="151" t="s">
        <v>7</v>
      </c>
      <c r="C5" s="152">
        <v>20000</v>
      </c>
      <c r="D5" s="153">
        <v>14000</v>
      </c>
      <c r="E5" s="183" t="s">
        <v>5</v>
      </c>
    </row>
    <row r="6" spans="2:5" ht="22.5" customHeight="1">
      <c r="B6" s="148" t="s">
        <v>8</v>
      </c>
      <c r="C6" s="149">
        <v>10000</v>
      </c>
      <c r="D6" s="150">
        <f>'2、收入结余表'!G14</f>
        <v>0</v>
      </c>
      <c r="E6" s="182" t="s">
        <v>9</v>
      </c>
    </row>
    <row r="7" spans="2:5" ht="22.5" customHeight="1">
      <c r="B7" s="151" t="s">
        <v>10</v>
      </c>
      <c r="C7" s="152">
        <v>10000</v>
      </c>
      <c r="D7" s="153">
        <v>5000</v>
      </c>
      <c r="E7" s="183" t="s">
        <v>9</v>
      </c>
    </row>
    <row r="8" spans="2:5" ht="22.5" customHeight="1">
      <c r="B8" s="148" t="s">
        <v>11</v>
      </c>
      <c r="C8" s="149">
        <v>20000</v>
      </c>
      <c r="D8" s="150">
        <v>30000</v>
      </c>
      <c r="E8" s="182" t="s">
        <v>12</v>
      </c>
    </row>
    <row r="9" spans="2:5" ht="22.75" customHeight="1">
      <c r="B9" s="154" t="s">
        <v>13</v>
      </c>
      <c r="C9" s="155">
        <v>8000</v>
      </c>
      <c r="D9" s="156">
        <v>12000</v>
      </c>
      <c r="E9" s="184" t="s">
        <v>14</v>
      </c>
    </row>
    <row r="10" spans="2:5" ht="22.75" customHeight="1">
      <c r="B10" s="157" t="s">
        <v>15</v>
      </c>
      <c r="C10" s="158">
        <f>SUM(C3:C9)</f>
        <v>204000</v>
      </c>
      <c r="D10" s="158">
        <f>SUM(D3:D9)</f>
        <v>225000</v>
      </c>
      <c r="E10" s="158"/>
    </row>
    <row r="11" spans="2:5" ht="19.899999999999999" customHeight="1">
      <c r="B11" s="159"/>
      <c r="C11" s="159"/>
      <c r="D11" s="159"/>
      <c r="E11" s="159"/>
    </row>
    <row r="12" spans="2:5" ht="22.75" customHeight="1">
      <c r="B12" s="194" t="s">
        <v>16</v>
      </c>
      <c r="C12" s="195"/>
      <c r="D12" s="160" t="s">
        <v>2</v>
      </c>
      <c r="E12" s="185" t="s">
        <v>17</v>
      </c>
    </row>
    <row r="13" spans="2:5" ht="22.75" customHeight="1">
      <c r="B13" s="145" t="s">
        <v>18</v>
      </c>
      <c r="C13" s="161">
        <v>36000</v>
      </c>
      <c r="D13" s="162">
        <v>36000</v>
      </c>
      <c r="E13" s="181" t="s">
        <v>19</v>
      </c>
    </row>
    <row r="14" spans="2:5" ht="22.5" customHeight="1">
      <c r="B14" s="148" t="s">
        <v>20</v>
      </c>
      <c r="C14" s="163">
        <v>9800</v>
      </c>
      <c r="D14" s="164">
        <v>10000</v>
      </c>
      <c r="E14" s="182" t="s">
        <v>19</v>
      </c>
    </row>
    <row r="15" spans="2:5" ht="22.5" customHeight="1">
      <c r="B15" s="151" t="s">
        <v>21</v>
      </c>
      <c r="C15" s="165">
        <v>30000</v>
      </c>
      <c r="D15" s="166">
        <v>24000</v>
      </c>
      <c r="E15" s="183" t="s">
        <v>22</v>
      </c>
    </row>
    <row r="16" spans="2:5" ht="22.5" customHeight="1">
      <c r="B16" s="148" t="s">
        <v>23</v>
      </c>
      <c r="C16" s="163">
        <v>4800</v>
      </c>
      <c r="D16" s="164">
        <v>4500</v>
      </c>
      <c r="E16" s="182" t="s">
        <v>22</v>
      </c>
    </row>
    <row r="17" spans="2:5" ht="22.5" customHeight="1">
      <c r="B17" s="148" t="s">
        <v>24</v>
      </c>
      <c r="C17" s="167">
        <v>9600</v>
      </c>
      <c r="D17" s="168">
        <v>8000</v>
      </c>
      <c r="E17" s="186" t="s">
        <v>22</v>
      </c>
    </row>
    <row r="18" spans="2:5" ht="22.5" customHeight="1">
      <c r="B18" s="148" t="s">
        <v>25</v>
      </c>
      <c r="C18" s="163">
        <v>6000</v>
      </c>
      <c r="D18" s="164">
        <v>5000</v>
      </c>
      <c r="E18" s="182" t="s">
        <v>22</v>
      </c>
    </row>
    <row r="19" spans="2:5" ht="22.5" customHeight="1">
      <c r="B19" s="151" t="s">
        <v>26</v>
      </c>
      <c r="C19" s="165">
        <v>10000</v>
      </c>
      <c r="D19" s="166">
        <v>12000</v>
      </c>
      <c r="E19" s="183" t="s">
        <v>27</v>
      </c>
    </row>
    <row r="20" spans="2:5" ht="22.5" customHeight="1">
      <c r="B20" s="148" t="s">
        <v>28</v>
      </c>
      <c r="C20" s="163">
        <v>8000</v>
      </c>
      <c r="D20" s="164">
        <v>10000</v>
      </c>
      <c r="E20" s="182" t="s">
        <v>27</v>
      </c>
    </row>
    <row r="21" spans="2:5" ht="22.5" customHeight="1">
      <c r="B21" s="151" t="s">
        <v>14</v>
      </c>
      <c r="C21" s="165">
        <v>6000</v>
      </c>
      <c r="D21" s="166">
        <v>5000</v>
      </c>
      <c r="E21" s="183" t="s">
        <v>27</v>
      </c>
    </row>
    <row r="22" spans="2:5" ht="22.75" customHeight="1">
      <c r="B22" s="169" t="s">
        <v>29</v>
      </c>
      <c r="C22" s="170">
        <v>5000</v>
      </c>
      <c r="D22" s="171">
        <v>3000</v>
      </c>
      <c r="E22" s="187" t="s">
        <v>22</v>
      </c>
    </row>
    <row r="23" spans="2:5" ht="22.75" customHeight="1">
      <c r="B23" s="157" t="s">
        <v>30</v>
      </c>
      <c r="C23" s="158">
        <f>SUM(C13:C22)</f>
        <v>125200</v>
      </c>
      <c r="D23" s="158">
        <f>SUM(D13:D22)</f>
        <v>117500</v>
      </c>
      <c r="E23" s="158"/>
    </row>
    <row r="25" spans="2:5" ht="25.75" customHeight="1">
      <c r="B25" s="172" t="s">
        <v>31</v>
      </c>
      <c r="C25" s="173" t="s">
        <v>32</v>
      </c>
      <c r="D25" s="173" t="s">
        <v>33</v>
      </c>
      <c r="E25" s="188" t="s">
        <v>34</v>
      </c>
    </row>
    <row r="26" spans="2:5" ht="25.75" customHeight="1">
      <c r="B26" s="174" t="s">
        <v>35</v>
      </c>
      <c r="C26" s="175">
        <f>C$10-C$23</f>
        <v>78800</v>
      </c>
      <c r="D26" s="176">
        <f>D10-D23</f>
        <v>107500</v>
      </c>
      <c r="E26" s="189">
        <f>D26/C26</f>
        <v>1.3642131979695431</v>
      </c>
    </row>
    <row r="27" spans="2:5" ht="25.5" customHeight="1">
      <c r="B27" s="177" t="s">
        <v>36</v>
      </c>
      <c r="C27" s="178">
        <f>C26/C$10</f>
        <v>0.38627450980392158</v>
      </c>
      <c r="D27" s="179">
        <f>D26/D$10</f>
        <v>0.4777777777777778</v>
      </c>
      <c r="E27" s="179">
        <f>D27/C27</f>
        <v>1.2368866328257191</v>
      </c>
    </row>
  </sheetData>
  <mergeCells count="2">
    <mergeCell ref="B2:C2"/>
    <mergeCell ref="B12:C12"/>
  </mergeCells>
  <phoneticPr fontId="25" type="noConversion"/>
  <pageMargins left="0.5" right="0.5" top="0.5" bottom="0.5" header="0.25" footer="0.25"/>
  <pageSetup orientation="landscape"/>
  <headerFooter>
    <oddFooter>&amp;C&amp;"Helvetica Neue,Regular"&amp;12&amp;K000000&amp;P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1:O15"/>
  <sheetViews>
    <sheetView showGridLines="0" tabSelected="1" zoomScale="70" zoomScaleNormal="70" workbookViewId="0">
      <pane ySplit="2" topLeftCell="A3" activePane="bottomLeft" state="frozen"/>
      <selection pane="bottomLeft" activeCell="Q21" sqref="Q21"/>
    </sheetView>
  </sheetViews>
  <sheetFormatPr defaultColWidth="16.36328125" defaultRowHeight="19.899999999999999" customHeight="1"/>
  <cols>
    <col min="1" max="1" width="2" style="1" customWidth="1"/>
    <col min="2" max="2" width="7.6328125" style="1" customWidth="1"/>
    <col min="3" max="6" width="9.1796875" style="1" customWidth="1"/>
    <col min="7" max="7" width="9.54296875" style="1" customWidth="1"/>
    <col min="8" max="10" width="9.1796875" style="1" customWidth="1"/>
    <col min="11" max="14" width="10.1796875" style="1" customWidth="1"/>
    <col min="15" max="15" width="16.36328125" style="1" customWidth="1"/>
    <col min="16" max="16384" width="16.36328125" style="1"/>
  </cols>
  <sheetData>
    <row r="1" spans="2:15" ht="20.25" customHeight="1"/>
    <row r="2" spans="2:15" ht="25" customHeight="1">
      <c r="B2" s="129">
        <v>2023</v>
      </c>
      <c r="C2" s="68" t="s">
        <v>7</v>
      </c>
      <c r="D2" s="68" t="s">
        <v>37</v>
      </c>
      <c r="E2" s="68" t="s">
        <v>6</v>
      </c>
      <c r="F2" s="68" t="s">
        <v>11</v>
      </c>
      <c r="G2" s="68" t="s">
        <v>8</v>
      </c>
      <c r="H2" s="68" t="s">
        <v>10</v>
      </c>
      <c r="I2" s="68" t="s">
        <v>38</v>
      </c>
      <c r="J2" s="68" t="s">
        <v>15</v>
      </c>
      <c r="K2" s="68" t="s">
        <v>30</v>
      </c>
      <c r="L2" s="68" t="s">
        <v>39</v>
      </c>
      <c r="M2" s="68" t="s">
        <v>36</v>
      </c>
      <c r="N2" s="68" t="s">
        <v>40</v>
      </c>
      <c r="O2" s="190" t="s">
        <v>374</v>
      </c>
    </row>
    <row r="3" spans="2:15" ht="24.65" customHeight="1">
      <c r="B3" s="130">
        <v>44562</v>
      </c>
      <c r="C3" s="131"/>
      <c r="D3" s="131"/>
      <c r="E3" s="131"/>
      <c r="F3" s="131"/>
      <c r="G3" s="131"/>
      <c r="H3" s="131"/>
      <c r="I3" s="136"/>
      <c r="J3" s="131"/>
      <c r="K3" s="137"/>
      <c r="L3" s="138"/>
      <c r="M3" s="141"/>
      <c r="N3" s="138"/>
      <c r="O3" s="191"/>
    </row>
    <row r="4" spans="2:15" ht="24.65" customHeight="1">
      <c r="B4" s="130">
        <v>44593</v>
      </c>
      <c r="C4" s="131"/>
      <c r="D4" s="131"/>
      <c r="E4" s="131"/>
      <c r="F4" s="131"/>
      <c r="G4" s="131"/>
      <c r="H4" s="131"/>
      <c r="I4" s="131"/>
      <c r="J4" s="131"/>
      <c r="K4" s="137"/>
      <c r="L4" s="138"/>
      <c r="M4" s="141"/>
      <c r="N4" s="138">
        <f>'3、存量资产-y'!B24+'3、存量资产-k'!B13</f>
        <v>2743839.63</v>
      </c>
      <c r="O4" s="191">
        <f>(N4-2510000)/(3500000-2510000)</f>
        <v>0.23620164646464636</v>
      </c>
    </row>
    <row r="5" spans="2:15" ht="24.65" customHeight="1">
      <c r="B5" s="130">
        <v>44652</v>
      </c>
      <c r="C5" s="131"/>
      <c r="D5" s="131"/>
      <c r="E5" s="131"/>
      <c r="F5" s="131"/>
      <c r="G5" s="131"/>
      <c r="H5" s="131"/>
      <c r="I5" s="131"/>
      <c r="J5" s="131"/>
      <c r="K5" s="137"/>
      <c r="L5" s="138"/>
      <c r="M5" s="141"/>
      <c r="N5" s="138">
        <f>'3、存量资产-y'!D24+'3、存量资产-k'!D13</f>
        <v>2711200.12</v>
      </c>
      <c r="O5" s="191">
        <f t="shared" ref="O5:O6" si="0">(N5-2510000)/(3500000-2510000)</f>
        <v>0.20323244444444455</v>
      </c>
    </row>
    <row r="6" spans="2:15" ht="24.65" customHeight="1">
      <c r="B6" s="130">
        <v>44682</v>
      </c>
      <c r="C6" s="131"/>
      <c r="D6" s="131"/>
      <c r="E6" s="131"/>
      <c r="F6" s="131"/>
      <c r="G6" s="131"/>
      <c r="H6" s="131"/>
      <c r="I6" s="131"/>
      <c r="J6" s="131"/>
      <c r="K6" s="137"/>
      <c r="L6" s="138"/>
      <c r="M6" s="141"/>
      <c r="N6" s="138">
        <f>'3、存量资产-y'!E24+'3、存量资产-k'!E13</f>
        <v>3202467.2060000002</v>
      </c>
      <c r="O6" s="191">
        <f t="shared" si="0"/>
        <v>0.69946182424242453</v>
      </c>
    </row>
    <row r="7" spans="2:15" ht="24.65" customHeight="1">
      <c r="B7" s="130">
        <v>44713</v>
      </c>
      <c r="C7" s="131"/>
      <c r="D7" s="131"/>
      <c r="E7" s="131"/>
      <c r="F7" s="131"/>
      <c r="G7" s="131"/>
      <c r="H7" s="131"/>
      <c r="I7" s="131"/>
      <c r="J7" s="131"/>
      <c r="K7" s="137"/>
      <c r="L7" s="138"/>
      <c r="M7" s="141"/>
      <c r="N7" s="138">
        <f>'3、存量资产-y'!F24+'3、存量资产-k'!F13</f>
        <v>3287716.7</v>
      </c>
      <c r="O7" s="191"/>
    </row>
    <row r="8" spans="2:15" ht="24.65" customHeight="1">
      <c r="B8" s="130">
        <v>44743</v>
      </c>
      <c r="C8" s="131"/>
      <c r="D8" s="131"/>
      <c r="E8" s="131"/>
      <c r="F8" s="131"/>
      <c r="G8" s="131"/>
      <c r="H8" s="131"/>
      <c r="I8" s="131"/>
      <c r="J8" s="131"/>
      <c r="K8" s="137"/>
      <c r="L8" s="138"/>
      <c r="M8" s="141"/>
      <c r="N8" s="138"/>
      <c r="O8" s="191"/>
    </row>
    <row r="9" spans="2:15" ht="24.65" customHeight="1">
      <c r="B9" s="130">
        <v>44774</v>
      </c>
      <c r="C9" s="131"/>
      <c r="D9" s="131"/>
      <c r="E9" s="131"/>
      <c r="F9" s="131"/>
      <c r="G9" s="131"/>
      <c r="H9" s="131"/>
      <c r="I9" s="131"/>
      <c r="J9" s="131"/>
      <c r="K9" s="137"/>
      <c r="L9" s="138"/>
      <c r="M9" s="141"/>
      <c r="N9" s="138"/>
      <c r="O9" s="191"/>
    </row>
    <row r="10" spans="2:15" ht="24.65" customHeight="1">
      <c r="B10" s="130">
        <v>44805</v>
      </c>
      <c r="C10" s="131"/>
      <c r="D10" s="131"/>
      <c r="E10" s="131"/>
      <c r="F10" s="131"/>
      <c r="G10" s="131"/>
      <c r="H10" s="131"/>
      <c r="I10" s="131"/>
      <c r="J10" s="131"/>
      <c r="K10" s="137"/>
      <c r="L10" s="138"/>
      <c r="M10" s="141"/>
      <c r="N10" s="138"/>
      <c r="O10" s="191"/>
    </row>
    <row r="11" spans="2:15" ht="24.65" customHeight="1">
      <c r="B11" s="130">
        <v>44835</v>
      </c>
      <c r="C11" s="131"/>
      <c r="D11" s="131"/>
      <c r="E11" s="131"/>
      <c r="F11" s="131"/>
      <c r="G11" s="131"/>
      <c r="H11" s="131"/>
      <c r="I11" s="131"/>
      <c r="J11" s="131"/>
      <c r="K11" s="137"/>
      <c r="L11" s="138"/>
      <c r="M11" s="141"/>
      <c r="N11" s="138"/>
      <c r="O11" s="191"/>
    </row>
    <row r="12" spans="2:15" ht="24.65" customHeight="1">
      <c r="B12" s="130">
        <v>44866</v>
      </c>
      <c r="C12" s="131"/>
      <c r="D12" s="131"/>
      <c r="E12" s="131"/>
      <c r="F12" s="131"/>
      <c r="G12" s="131"/>
      <c r="H12" s="131"/>
      <c r="I12" s="131"/>
      <c r="J12" s="131"/>
      <c r="K12" s="137"/>
      <c r="L12" s="138"/>
      <c r="M12" s="141"/>
      <c r="N12" s="138"/>
      <c r="O12" s="191"/>
    </row>
    <row r="13" spans="2:15" ht="24.65" customHeight="1">
      <c r="B13" s="130">
        <v>44896</v>
      </c>
      <c r="C13" s="131"/>
      <c r="D13" s="131"/>
      <c r="E13" s="131"/>
      <c r="F13" s="131"/>
      <c r="G13" s="131"/>
      <c r="H13" s="131"/>
      <c r="I13" s="131"/>
      <c r="J13" s="131"/>
      <c r="K13" s="137"/>
      <c r="L13" s="138"/>
      <c r="M13" s="141"/>
      <c r="N13" s="138"/>
      <c r="O13" s="191"/>
    </row>
    <row r="14" spans="2:15" ht="25" customHeight="1">
      <c r="B14" s="132" t="s">
        <v>41</v>
      </c>
      <c r="C14" s="133">
        <f t="shared" ref="C14:L14" si="1">SUM(C3:C13)</f>
        <v>0</v>
      </c>
      <c r="D14" s="133">
        <f t="shared" si="1"/>
        <v>0</v>
      </c>
      <c r="E14" s="133">
        <f t="shared" si="1"/>
        <v>0</v>
      </c>
      <c r="F14" s="133">
        <f t="shared" si="1"/>
        <v>0</v>
      </c>
      <c r="G14" s="133">
        <f t="shared" si="1"/>
        <v>0</v>
      </c>
      <c r="H14" s="133">
        <f t="shared" si="1"/>
        <v>0</v>
      </c>
      <c r="I14" s="133">
        <f t="shared" si="1"/>
        <v>0</v>
      </c>
      <c r="J14" s="133">
        <f t="shared" si="1"/>
        <v>0</v>
      </c>
      <c r="K14" s="139">
        <f t="shared" si="1"/>
        <v>0</v>
      </c>
      <c r="L14" s="140">
        <f t="shared" si="1"/>
        <v>0</v>
      </c>
      <c r="M14" s="142" t="e">
        <f t="shared" ref="M14" si="2">L14/J14</f>
        <v>#DIV/0!</v>
      </c>
      <c r="N14" s="140"/>
      <c r="O14" s="191"/>
    </row>
    <row r="15" spans="2:15" ht="25" customHeight="1">
      <c r="B15" s="134" t="s">
        <v>42</v>
      </c>
      <c r="C15" s="135" t="e">
        <f t="shared" ref="C15:J15" si="3">C14/$J14</f>
        <v>#DIV/0!</v>
      </c>
      <c r="D15" s="135" t="e">
        <f t="shared" si="3"/>
        <v>#DIV/0!</v>
      </c>
      <c r="E15" s="135" t="e">
        <f t="shared" si="3"/>
        <v>#DIV/0!</v>
      </c>
      <c r="F15" s="135" t="e">
        <f t="shared" si="3"/>
        <v>#DIV/0!</v>
      </c>
      <c r="G15" s="135" t="e">
        <f t="shared" si="3"/>
        <v>#DIV/0!</v>
      </c>
      <c r="H15" s="135" t="e">
        <f t="shared" si="3"/>
        <v>#DIV/0!</v>
      </c>
      <c r="I15" s="135" t="e">
        <f t="shared" si="3"/>
        <v>#DIV/0!</v>
      </c>
      <c r="J15" s="135" t="e">
        <f t="shared" si="3"/>
        <v>#DIV/0!</v>
      </c>
      <c r="K15" s="135"/>
      <c r="L15" s="135"/>
      <c r="M15" s="135" t="e">
        <f>N14/J14</f>
        <v>#DIV/0!</v>
      </c>
      <c r="N15" s="135"/>
      <c r="O15" s="191"/>
    </row>
  </sheetData>
  <phoneticPr fontId="25" type="noConversion"/>
  <pageMargins left="1" right="1" top="1" bottom="1" header="0.25" footer="0.25"/>
  <pageSetup orientation="portrait" r:id="rId1"/>
  <headerFooter>
    <oddFooter>&amp;C&amp;"Helvetica Neue,Regular"&amp;12&amp;K000000&amp;P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M24"/>
  <sheetViews>
    <sheetView showGridLines="0" workbookViewId="0">
      <pane xSplit="1" ySplit="1" topLeftCell="B13" activePane="bottomRight" state="frozen"/>
      <selection pane="topRight"/>
      <selection pane="bottomLeft"/>
      <selection pane="bottomRight" sqref="A1:XFD1048576"/>
    </sheetView>
  </sheetViews>
  <sheetFormatPr defaultColWidth="16.36328125" defaultRowHeight="19.899999999999999" customHeight="1"/>
  <cols>
    <col min="1" max="1" width="14.453125" style="1" customWidth="1"/>
    <col min="2" max="12" width="9.36328125" style="1" customWidth="1"/>
    <col min="13" max="13" width="16.36328125" style="1" customWidth="1"/>
    <col min="14" max="16384" width="16.36328125" style="1"/>
  </cols>
  <sheetData>
    <row r="1" spans="1:13" ht="21.65" customHeight="1">
      <c r="A1" s="116" t="s">
        <v>366</v>
      </c>
      <c r="B1" s="117">
        <v>2024.2</v>
      </c>
      <c r="C1" s="117">
        <v>2024.3</v>
      </c>
      <c r="D1" s="117">
        <v>2024.4</v>
      </c>
      <c r="E1" s="117">
        <v>2024.5</v>
      </c>
      <c r="F1" s="117">
        <v>2024.6</v>
      </c>
      <c r="G1" s="117">
        <v>2024.7</v>
      </c>
      <c r="H1" s="117">
        <v>2024.8</v>
      </c>
      <c r="I1" s="117">
        <v>2024.9</v>
      </c>
      <c r="J1" s="127">
        <v>2024.1</v>
      </c>
      <c r="K1" s="117">
        <v>2024.11</v>
      </c>
      <c r="L1" s="117">
        <v>2024.12</v>
      </c>
    </row>
    <row r="2" spans="1:13" ht="20.5" customHeight="1">
      <c r="A2" s="118" t="s">
        <v>355</v>
      </c>
      <c r="B2" s="119">
        <v>1060102.51</v>
      </c>
      <c r="C2" s="119"/>
      <c r="D2" s="119">
        <v>948</v>
      </c>
      <c r="E2" s="119">
        <v>993</v>
      </c>
      <c r="F2" s="240">
        <v>1000</v>
      </c>
      <c r="G2" s="119"/>
      <c r="H2" s="119"/>
      <c r="I2" s="119"/>
      <c r="J2" s="119"/>
      <c r="K2" s="119"/>
      <c r="L2" s="119"/>
      <c r="M2" s="128"/>
    </row>
    <row r="3" spans="1:13" ht="20.5" customHeight="1">
      <c r="A3" s="118" t="s">
        <v>356</v>
      </c>
      <c r="B3" s="119">
        <v>41490.800000000003</v>
      </c>
      <c r="C3" s="120"/>
      <c r="D3" s="120">
        <v>114310</v>
      </c>
      <c r="E3" s="120">
        <v>109830</v>
      </c>
      <c r="F3" s="240">
        <v>47595.07</v>
      </c>
      <c r="G3" s="119"/>
      <c r="H3" s="120"/>
      <c r="I3" s="120"/>
      <c r="J3" s="120"/>
      <c r="K3" s="120"/>
      <c r="L3" s="120"/>
      <c r="M3" s="128"/>
    </row>
    <row r="4" spans="1:13" ht="20.5" customHeight="1">
      <c r="A4" s="118" t="s">
        <v>357</v>
      </c>
      <c r="B4" s="119">
        <v>206616</v>
      </c>
      <c r="C4" s="119"/>
      <c r="D4" s="119">
        <v>205674</v>
      </c>
      <c r="E4" s="119">
        <v>300346</v>
      </c>
      <c r="F4" s="241">
        <v>215335</v>
      </c>
      <c r="G4" s="119"/>
      <c r="H4" s="119"/>
      <c r="I4" s="119"/>
      <c r="J4" s="119"/>
      <c r="K4" s="119"/>
      <c r="L4" s="119"/>
      <c r="M4" s="128"/>
    </row>
    <row r="5" spans="1:13" ht="20.5" customHeight="1">
      <c r="A5" s="118" t="s">
        <v>358</v>
      </c>
      <c r="B5" s="119">
        <v>25255</v>
      </c>
      <c r="C5" s="120"/>
      <c r="D5" s="120">
        <v>24314</v>
      </c>
      <c r="E5" s="120">
        <v>100131</v>
      </c>
      <c r="F5" s="119">
        <v>25450</v>
      </c>
      <c r="G5" s="119"/>
      <c r="H5" s="120"/>
      <c r="I5" s="120"/>
      <c r="J5" s="120"/>
      <c r="K5" s="120"/>
      <c r="L5" s="120"/>
      <c r="M5" s="128"/>
    </row>
    <row r="6" spans="1:13" ht="20.5" customHeight="1">
      <c r="A6" s="118" t="s">
        <v>359</v>
      </c>
      <c r="B6" s="119">
        <v>10195</v>
      </c>
      <c r="C6" s="119"/>
      <c r="D6" s="119">
        <v>10523</v>
      </c>
      <c r="E6" s="119">
        <v>61952</v>
      </c>
      <c r="F6" s="119">
        <v>200401</v>
      </c>
      <c r="G6" s="119"/>
      <c r="H6" s="119"/>
      <c r="I6" s="119"/>
      <c r="J6" s="119"/>
      <c r="K6" s="119"/>
      <c r="L6" s="119"/>
      <c r="M6" s="128"/>
    </row>
    <row r="7" spans="1:13" ht="20.5" customHeight="1">
      <c r="A7" s="118" t="s">
        <v>360</v>
      </c>
      <c r="B7" s="119">
        <v>502</v>
      </c>
      <c r="C7" s="120"/>
      <c r="D7" s="120">
        <v>4643</v>
      </c>
      <c r="E7" s="120">
        <v>0</v>
      </c>
      <c r="F7" s="119">
        <v>0</v>
      </c>
      <c r="G7" s="119"/>
      <c r="H7" s="120"/>
      <c r="I7" s="120"/>
      <c r="J7" s="120"/>
      <c r="K7" s="120"/>
      <c r="L7" s="120"/>
      <c r="M7" s="128"/>
    </row>
    <row r="8" spans="1:13" ht="20.5" customHeight="1">
      <c r="A8" s="118" t="s">
        <v>361</v>
      </c>
      <c r="B8" s="119">
        <v>5839</v>
      </c>
      <c r="C8" s="119"/>
      <c r="D8" s="119">
        <v>7371</v>
      </c>
      <c r="E8" s="119">
        <v>8304</v>
      </c>
      <c r="F8" s="119">
        <v>7303.76</v>
      </c>
      <c r="G8" s="119"/>
      <c r="H8" s="119"/>
      <c r="I8" s="119"/>
      <c r="J8" s="119"/>
      <c r="K8" s="119"/>
      <c r="L8" s="119"/>
      <c r="M8" s="128"/>
    </row>
    <row r="9" spans="1:13" ht="20.5" customHeight="1">
      <c r="A9" s="118" t="s">
        <v>362</v>
      </c>
      <c r="B9" s="119">
        <v>178</v>
      </c>
      <c r="C9" s="119"/>
      <c r="D9" s="119">
        <v>19084</v>
      </c>
      <c r="E9" s="119">
        <v>1003</v>
      </c>
      <c r="F9" s="119">
        <v>162</v>
      </c>
      <c r="G9" s="119"/>
      <c r="H9" s="119"/>
      <c r="I9" s="119"/>
      <c r="J9" s="119"/>
      <c r="K9" s="119"/>
      <c r="L9" s="119"/>
      <c r="M9" s="128"/>
    </row>
    <row r="10" spans="1:13" ht="20.5" customHeight="1">
      <c r="A10" s="118" t="s">
        <v>363</v>
      </c>
      <c r="B10" s="119">
        <v>15453</v>
      </c>
      <c r="C10" s="119"/>
      <c r="D10" s="119">
        <v>48.68</v>
      </c>
      <c r="E10" s="119">
        <v>65963</v>
      </c>
      <c r="F10" s="119">
        <v>10690</v>
      </c>
      <c r="G10" s="119"/>
      <c r="H10" s="119"/>
      <c r="I10" s="119"/>
      <c r="J10" s="119"/>
      <c r="K10" s="119"/>
      <c r="L10" s="119"/>
      <c r="M10" s="128"/>
    </row>
    <row r="11" spans="1:13" ht="20.5" customHeight="1">
      <c r="A11" s="118" t="s">
        <v>372</v>
      </c>
      <c r="B11" s="119">
        <v>0</v>
      </c>
      <c r="C11" s="119"/>
      <c r="D11" s="119">
        <v>500000</v>
      </c>
      <c r="E11" s="119">
        <v>500000</v>
      </c>
      <c r="F11" s="119">
        <v>500000</v>
      </c>
      <c r="G11" s="119"/>
      <c r="H11" s="119"/>
      <c r="I11" s="119"/>
      <c r="J11" s="119"/>
      <c r="K11" s="119"/>
      <c r="L11" s="119"/>
      <c r="M11" s="128"/>
    </row>
    <row r="12" spans="1:13" ht="20.5" customHeight="1">
      <c r="A12" s="118" t="s">
        <v>373</v>
      </c>
      <c r="B12" s="119">
        <v>0</v>
      </c>
      <c r="C12" s="119"/>
      <c r="D12" s="119">
        <v>500000</v>
      </c>
      <c r="E12" s="119">
        <v>500000</v>
      </c>
      <c r="F12" s="119">
        <v>500000</v>
      </c>
      <c r="G12" s="119"/>
      <c r="H12" s="119"/>
      <c r="I12" s="119"/>
      <c r="J12" s="119"/>
      <c r="K12" s="119"/>
      <c r="L12" s="119"/>
      <c r="M12" s="128"/>
    </row>
    <row r="13" spans="1:13" ht="20.5" customHeight="1">
      <c r="A13" s="118" t="s">
        <v>375</v>
      </c>
      <c r="B13" s="119">
        <v>0</v>
      </c>
      <c r="C13" s="119">
        <v>0</v>
      </c>
      <c r="D13" s="119">
        <v>0</v>
      </c>
      <c r="E13" s="119">
        <v>0</v>
      </c>
      <c r="F13" s="119">
        <v>4022</v>
      </c>
      <c r="G13" s="119"/>
      <c r="H13" s="119"/>
      <c r="I13" s="119"/>
      <c r="J13" s="119"/>
      <c r="K13" s="119"/>
      <c r="L13" s="119"/>
      <c r="M13" s="128"/>
    </row>
    <row r="14" spans="1:13" ht="20.5" customHeight="1">
      <c r="A14" s="118" t="s">
        <v>376</v>
      </c>
      <c r="B14" s="119"/>
      <c r="C14" s="119"/>
      <c r="D14" s="119"/>
      <c r="E14" s="119"/>
      <c r="F14" s="119">
        <v>150235</v>
      </c>
      <c r="G14" s="119"/>
      <c r="H14" s="119"/>
      <c r="I14" s="119"/>
      <c r="J14" s="119"/>
      <c r="K14" s="119"/>
      <c r="L14" s="119"/>
      <c r="M14" s="128"/>
    </row>
    <row r="15" spans="1:13" ht="20.5" customHeight="1">
      <c r="A15" s="121" t="s">
        <v>41</v>
      </c>
      <c r="B15" s="122">
        <f>SUM(B2:B8)</f>
        <v>1350000.31</v>
      </c>
      <c r="C15" s="122">
        <f>SUM(C2:C8)</f>
        <v>0</v>
      </c>
      <c r="D15" s="122">
        <f>SUM(D2:D12)</f>
        <v>1386915.68</v>
      </c>
      <c r="E15" s="122">
        <f>SUM(E2:E12)</f>
        <v>1648522</v>
      </c>
      <c r="F15" s="122">
        <f>SUM(F2:F14)</f>
        <v>1662193.83</v>
      </c>
      <c r="G15" s="122">
        <f t="shared" ref="G15:L15" si="0">SUM(G2:G8)</f>
        <v>0</v>
      </c>
      <c r="H15" s="122">
        <f t="shared" si="0"/>
        <v>0</v>
      </c>
      <c r="I15" s="122">
        <f t="shared" si="0"/>
        <v>0</v>
      </c>
      <c r="J15" s="122">
        <f t="shared" si="0"/>
        <v>0</v>
      </c>
      <c r="K15" s="122">
        <f t="shared" si="0"/>
        <v>0</v>
      </c>
      <c r="L15" s="122">
        <f t="shared" si="0"/>
        <v>0</v>
      </c>
      <c r="M15" s="128"/>
    </row>
    <row r="16" spans="1:13" ht="20.5" customHeight="1">
      <c r="A16" s="118" t="s">
        <v>43</v>
      </c>
      <c r="B16" s="119">
        <v>132223</v>
      </c>
      <c r="C16" s="119"/>
      <c r="D16" s="119">
        <v>132409</v>
      </c>
      <c r="E16" s="119">
        <v>132595</v>
      </c>
      <c r="F16" s="119">
        <v>132595</v>
      </c>
      <c r="G16" s="119"/>
      <c r="H16" s="119"/>
      <c r="I16" s="119"/>
      <c r="J16" s="119"/>
      <c r="K16" s="119"/>
      <c r="L16" s="119"/>
      <c r="M16" s="128"/>
    </row>
    <row r="17" spans="1:13" ht="20.5" customHeight="1">
      <c r="A17" s="118" t="s">
        <v>364</v>
      </c>
      <c r="B17" s="119">
        <v>90953</v>
      </c>
      <c r="C17" s="119"/>
      <c r="D17" s="119">
        <v>98337</v>
      </c>
      <c r="E17" s="119">
        <v>105721</v>
      </c>
      <c r="F17" s="119">
        <v>105721</v>
      </c>
      <c r="G17" s="119"/>
      <c r="H17" s="119"/>
      <c r="I17" s="119"/>
      <c r="J17" s="119"/>
      <c r="K17" s="119"/>
      <c r="L17" s="119"/>
      <c r="M17" s="128"/>
    </row>
    <row r="18" spans="1:13" ht="20.5" customHeight="1">
      <c r="A18" s="118" t="s">
        <v>365</v>
      </c>
      <c r="B18" s="119">
        <v>10133</v>
      </c>
      <c r="C18" s="120"/>
      <c r="D18" s="120">
        <v>10370</v>
      </c>
      <c r="E18" s="120">
        <v>10642</v>
      </c>
      <c r="F18" s="120">
        <v>10763</v>
      </c>
      <c r="G18" s="120"/>
      <c r="H18" s="120"/>
      <c r="I18" s="120"/>
      <c r="J18" s="120"/>
      <c r="K18" s="120"/>
      <c r="L18" s="120"/>
      <c r="M18" s="128"/>
    </row>
    <row r="19" spans="1:13" ht="20.5" customHeight="1">
      <c r="A19" s="123" t="s">
        <v>41</v>
      </c>
      <c r="B19" s="124">
        <f t="shared" ref="B19:L19" si="1">SUM(B16:B18)</f>
        <v>233309</v>
      </c>
      <c r="C19" s="124">
        <f t="shared" si="1"/>
        <v>0</v>
      </c>
      <c r="D19" s="124">
        <f t="shared" si="1"/>
        <v>241116</v>
      </c>
      <c r="E19" s="124">
        <f t="shared" si="1"/>
        <v>248958</v>
      </c>
      <c r="F19" s="124">
        <f t="shared" si="1"/>
        <v>249079</v>
      </c>
      <c r="G19" s="124">
        <f t="shared" si="1"/>
        <v>0</v>
      </c>
      <c r="H19" s="124">
        <f t="shared" si="1"/>
        <v>0</v>
      </c>
      <c r="I19" s="124">
        <f t="shared" si="1"/>
        <v>0</v>
      </c>
      <c r="J19" s="124">
        <f t="shared" si="1"/>
        <v>0</v>
      </c>
      <c r="K19" s="124">
        <f t="shared" si="1"/>
        <v>0</v>
      </c>
      <c r="L19" s="124">
        <f t="shared" si="1"/>
        <v>0</v>
      </c>
      <c r="M19" s="128"/>
    </row>
    <row r="20" spans="1:13" ht="20.5" customHeight="1">
      <c r="A20" s="118" t="s">
        <v>44</v>
      </c>
      <c r="B20" s="120"/>
      <c r="C20" s="120"/>
      <c r="D20" s="120"/>
      <c r="E20" s="120"/>
      <c r="F20" s="120"/>
      <c r="G20" s="120"/>
      <c r="H20" s="120"/>
      <c r="I20" s="120"/>
      <c r="J20" s="120"/>
      <c r="K20" s="120"/>
      <c r="L20" s="120"/>
      <c r="M20" s="128"/>
    </row>
    <row r="21" spans="1:13" ht="20.5" customHeight="1">
      <c r="A21" s="118" t="s">
        <v>45</v>
      </c>
      <c r="B21" s="119"/>
      <c r="C21" s="119"/>
      <c r="D21" s="119"/>
      <c r="E21" s="119"/>
      <c r="F21" s="119"/>
      <c r="G21" s="119"/>
      <c r="H21" s="119"/>
      <c r="I21" s="119"/>
      <c r="J21" s="119"/>
      <c r="K21" s="119"/>
      <c r="L21" s="119"/>
      <c r="M21" s="128"/>
    </row>
    <row r="22" spans="1:13" ht="20.5" customHeight="1">
      <c r="A22" s="121" t="s">
        <v>46</v>
      </c>
      <c r="B22" s="122">
        <f t="shared" ref="B22:L22" si="2">SUM(B20:B21)</f>
        <v>0</v>
      </c>
      <c r="C22" s="122">
        <f>SUM(C20:C21)</f>
        <v>0</v>
      </c>
      <c r="D22" s="122">
        <f t="shared" si="2"/>
        <v>0</v>
      </c>
      <c r="E22" s="122">
        <f t="shared" si="2"/>
        <v>0</v>
      </c>
      <c r="F22" s="122">
        <f t="shared" si="2"/>
        <v>0</v>
      </c>
      <c r="G22" s="122">
        <f t="shared" si="2"/>
        <v>0</v>
      </c>
      <c r="H22" s="122">
        <f t="shared" si="2"/>
        <v>0</v>
      </c>
      <c r="I22" s="122">
        <f t="shared" si="2"/>
        <v>0</v>
      </c>
      <c r="J22" s="122">
        <f t="shared" si="2"/>
        <v>0</v>
      </c>
      <c r="K22" s="122">
        <f t="shared" si="2"/>
        <v>0</v>
      </c>
      <c r="L22" s="122">
        <f t="shared" si="2"/>
        <v>0</v>
      </c>
      <c r="M22" s="128"/>
    </row>
    <row r="23" spans="1:13" ht="19.899999999999999" customHeight="1">
      <c r="A23" s="125" t="s">
        <v>47</v>
      </c>
      <c r="B23" s="126">
        <f t="shared" ref="B23:L23" si="3">SUM(B15,B19)</f>
        <v>1583309.31</v>
      </c>
      <c r="C23" s="126">
        <f t="shared" si="3"/>
        <v>0</v>
      </c>
      <c r="D23" s="126">
        <f t="shared" si="3"/>
        <v>1628031.68</v>
      </c>
      <c r="E23" s="126">
        <f t="shared" si="3"/>
        <v>1897480</v>
      </c>
      <c r="F23" s="126">
        <f t="shared" si="3"/>
        <v>1911272.83</v>
      </c>
      <c r="G23" s="126">
        <f t="shared" si="3"/>
        <v>0</v>
      </c>
      <c r="H23" s="126">
        <f t="shared" si="3"/>
        <v>0</v>
      </c>
      <c r="I23" s="126">
        <f t="shared" si="3"/>
        <v>0</v>
      </c>
      <c r="J23" s="126">
        <f t="shared" si="3"/>
        <v>0</v>
      </c>
      <c r="K23" s="126">
        <f t="shared" si="3"/>
        <v>0</v>
      </c>
      <c r="L23" s="126">
        <f t="shared" si="3"/>
        <v>0</v>
      </c>
      <c r="M23" s="128"/>
    </row>
    <row r="24" spans="1:13" ht="19.899999999999999" customHeight="1">
      <c r="A24" s="125" t="s">
        <v>48</v>
      </c>
      <c r="B24" s="126">
        <f t="shared" ref="B24:L24" si="4">B23-B22</f>
        <v>1583309.31</v>
      </c>
      <c r="C24" s="126">
        <f t="shared" si="4"/>
        <v>0</v>
      </c>
      <c r="D24" s="126">
        <f t="shared" si="4"/>
        <v>1628031.68</v>
      </c>
      <c r="E24" s="126">
        <f t="shared" si="4"/>
        <v>1897480</v>
      </c>
      <c r="F24" s="126">
        <f t="shared" si="4"/>
        <v>1911272.83</v>
      </c>
      <c r="G24" s="126">
        <f t="shared" si="4"/>
        <v>0</v>
      </c>
      <c r="H24" s="126">
        <f t="shared" si="4"/>
        <v>0</v>
      </c>
      <c r="I24" s="126">
        <f t="shared" si="4"/>
        <v>0</v>
      </c>
      <c r="J24" s="126">
        <f t="shared" si="4"/>
        <v>0</v>
      </c>
      <c r="K24" s="126">
        <f t="shared" si="4"/>
        <v>0</v>
      </c>
      <c r="L24" s="126">
        <f t="shared" si="4"/>
        <v>0</v>
      </c>
      <c r="M24" s="128"/>
    </row>
  </sheetData>
  <phoneticPr fontId="26" type="noConversion"/>
  <pageMargins left="1" right="1" top="1" bottom="1" header="0.25" footer="0.25"/>
  <pageSetup orientation="portrait" r:id="rId1"/>
  <headerFooter>
    <oddFooter>&amp;C&amp;"Helvetica Neue,Regular"&amp;12&amp;K000000&amp;P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3947B-38BB-441F-B79C-A801363F66C9}">
  <sheetPr>
    <pageSetUpPr fitToPage="1"/>
  </sheetPr>
  <dimension ref="A1:M13"/>
  <sheetViews>
    <sheetView showGridLines="0" workbookViewId="0">
      <pane xSplit="1" ySplit="1" topLeftCell="B2" activePane="bottomRight" state="frozen"/>
      <selection pane="topRight"/>
      <selection pane="bottomLeft"/>
      <selection pane="bottomRight" activeCell="F1" sqref="F1:F13"/>
    </sheetView>
  </sheetViews>
  <sheetFormatPr defaultColWidth="16.36328125" defaultRowHeight="19.899999999999999" customHeight="1"/>
  <cols>
    <col min="1" max="1" width="14.453125" style="1" customWidth="1"/>
    <col min="2" max="12" width="9.36328125" style="1" customWidth="1"/>
    <col min="13" max="13" width="16.36328125" style="1" customWidth="1"/>
    <col min="14" max="16384" width="16.36328125" style="1"/>
  </cols>
  <sheetData>
    <row r="1" spans="1:13" ht="21.65" customHeight="1">
      <c r="A1" s="116" t="s">
        <v>366</v>
      </c>
      <c r="B1" s="117" t="s">
        <v>371</v>
      </c>
      <c r="C1" s="117">
        <v>2024.3</v>
      </c>
      <c r="D1" s="117">
        <v>2024.4</v>
      </c>
      <c r="E1" s="117">
        <v>2024.5</v>
      </c>
      <c r="F1" s="117">
        <v>2024.6</v>
      </c>
      <c r="G1" s="117">
        <v>2024.7</v>
      </c>
      <c r="H1" s="117">
        <v>2024.8</v>
      </c>
      <c r="I1" s="117">
        <v>2024.9</v>
      </c>
      <c r="J1" s="127">
        <v>2024.1</v>
      </c>
      <c r="K1" s="117">
        <v>2024.11</v>
      </c>
      <c r="L1" s="117">
        <v>2024.12</v>
      </c>
    </row>
    <row r="2" spans="1:13" ht="20.5" customHeight="1">
      <c r="A2" s="118" t="s">
        <v>367</v>
      </c>
      <c r="B2" s="119">
        <v>895439.19</v>
      </c>
      <c r="C2" s="119"/>
      <c r="D2" s="119">
        <f>125102.3*7.3</f>
        <v>913246.79</v>
      </c>
      <c r="E2" s="119">
        <f>151164.33*7.2</f>
        <v>1088383.176</v>
      </c>
      <c r="F2" s="119">
        <v>1164890.8600000001</v>
      </c>
      <c r="G2" s="119"/>
      <c r="H2" s="119"/>
      <c r="I2" s="119"/>
      <c r="J2" s="119"/>
      <c r="K2" s="119"/>
      <c r="L2" s="119"/>
      <c r="M2" s="128"/>
    </row>
    <row r="3" spans="1:13" ht="20.5" customHeight="1">
      <c r="A3" s="118" t="s">
        <v>368</v>
      </c>
      <c r="B3" s="119">
        <v>145270.47</v>
      </c>
      <c r="C3" s="120"/>
      <c r="D3" s="120">
        <f>55379.18+215.17+381.38+1428.41</f>
        <v>57404.14</v>
      </c>
      <c r="E3" s="120">
        <f>80591.16+1391.55+403.72+287.31</f>
        <v>82673.740000000005</v>
      </c>
      <c r="F3" s="120">
        <v>89636.03</v>
      </c>
      <c r="G3" s="120"/>
      <c r="H3" s="120"/>
      <c r="I3" s="120"/>
      <c r="J3" s="120"/>
      <c r="K3" s="120"/>
      <c r="L3" s="120"/>
      <c r="M3" s="128"/>
    </row>
    <row r="4" spans="1:13" ht="20.5" customHeight="1">
      <c r="A4" s="118" t="s">
        <v>369</v>
      </c>
      <c r="B4" s="119">
        <v>1716.84</v>
      </c>
      <c r="C4" s="119"/>
      <c r="D4" s="119">
        <v>9131.4500000000007</v>
      </c>
      <c r="E4" s="119">
        <f>3095.47+12088.8</f>
        <v>15184.269999999999</v>
      </c>
      <c r="F4" s="119">
        <v>3170.96</v>
      </c>
      <c r="G4" s="119"/>
      <c r="H4" s="119"/>
      <c r="I4" s="119"/>
      <c r="J4" s="119"/>
      <c r="K4" s="119"/>
      <c r="L4" s="119"/>
      <c r="M4" s="128"/>
    </row>
    <row r="5" spans="1:13" ht="20.5" customHeight="1">
      <c r="A5" s="121" t="s">
        <v>41</v>
      </c>
      <c r="B5" s="122">
        <f t="shared" ref="B5:L5" si="0">SUM(B2:B4)</f>
        <v>1042426.4999999999</v>
      </c>
      <c r="C5" s="122">
        <f t="shared" si="0"/>
        <v>0</v>
      </c>
      <c r="D5" s="122">
        <f t="shared" ref="D5" si="1">SUM(D2:D4)</f>
        <v>979782.38</v>
      </c>
      <c r="E5" s="122">
        <f t="shared" ref="E5" si="2">SUM(E2:E4)</f>
        <v>1186241.186</v>
      </c>
      <c r="F5" s="122">
        <v>1257697.8500000001</v>
      </c>
      <c r="G5" s="122">
        <f t="shared" si="0"/>
        <v>0</v>
      </c>
      <c r="H5" s="122">
        <f t="shared" si="0"/>
        <v>0</v>
      </c>
      <c r="I5" s="122">
        <f t="shared" si="0"/>
        <v>0</v>
      </c>
      <c r="J5" s="122">
        <f t="shared" si="0"/>
        <v>0</v>
      </c>
      <c r="K5" s="122">
        <f t="shared" si="0"/>
        <v>0</v>
      </c>
      <c r="L5" s="122">
        <f t="shared" si="0"/>
        <v>0</v>
      </c>
      <c r="M5" s="128"/>
    </row>
    <row r="6" spans="1:13" ht="20.5" customHeight="1">
      <c r="A6" s="118" t="s">
        <v>43</v>
      </c>
      <c r="B6" s="119">
        <v>106103.82</v>
      </c>
      <c r="C6" s="119"/>
      <c r="D6" s="119">
        <f>32930.16+57813.86</f>
        <v>90744.02</v>
      </c>
      <c r="E6" s="119">
        <f>32930.16+57813.86+15360</f>
        <v>106104.02</v>
      </c>
      <c r="F6" s="119">
        <v>106104.02</v>
      </c>
      <c r="G6" s="119"/>
      <c r="H6" s="119"/>
      <c r="I6" s="119"/>
      <c r="J6" s="119"/>
      <c r="K6" s="119"/>
      <c r="L6" s="119"/>
      <c r="M6" s="128"/>
    </row>
    <row r="7" spans="1:13" ht="20.5" customHeight="1">
      <c r="A7" s="118" t="s">
        <v>370</v>
      </c>
      <c r="B7" s="119">
        <v>12000</v>
      </c>
      <c r="C7" s="119"/>
      <c r="D7" s="119">
        <v>12642.04</v>
      </c>
      <c r="E7" s="119">
        <v>12642</v>
      </c>
      <c r="F7" s="119">
        <v>12642</v>
      </c>
      <c r="G7" s="119"/>
      <c r="H7" s="119"/>
      <c r="I7" s="119"/>
      <c r="J7" s="119"/>
      <c r="K7" s="119"/>
      <c r="L7" s="119"/>
      <c r="M7" s="128"/>
    </row>
    <row r="8" spans="1:13" ht="20.5" customHeight="1">
      <c r="A8" s="123" t="s">
        <v>41</v>
      </c>
      <c r="B8" s="124">
        <f t="shared" ref="B8:L8" si="3">SUM(B6:B7)</f>
        <v>118103.82</v>
      </c>
      <c r="C8" s="124">
        <f t="shared" si="3"/>
        <v>0</v>
      </c>
      <c r="D8" s="124">
        <f>SUM(D6:D7)</f>
        <v>103386.06</v>
      </c>
      <c r="E8" s="124">
        <f t="shared" ref="E8" si="4">SUM(E6:E7)</f>
        <v>118746.02</v>
      </c>
      <c r="F8" s="124">
        <v>118746.02</v>
      </c>
      <c r="G8" s="124">
        <f t="shared" si="3"/>
        <v>0</v>
      </c>
      <c r="H8" s="124">
        <f t="shared" si="3"/>
        <v>0</v>
      </c>
      <c r="I8" s="124">
        <f t="shared" si="3"/>
        <v>0</v>
      </c>
      <c r="J8" s="124">
        <f t="shared" si="3"/>
        <v>0</v>
      </c>
      <c r="K8" s="124">
        <f t="shared" si="3"/>
        <v>0</v>
      </c>
      <c r="L8" s="124">
        <f t="shared" si="3"/>
        <v>0</v>
      </c>
      <c r="M8" s="128"/>
    </row>
    <row r="9" spans="1:13" ht="20.5" customHeight="1">
      <c r="A9" s="118" t="s">
        <v>44</v>
      </c>
      <c r="B9" s="120"/>
      <c r="C9" s="120"/>
      <c r="D9" s="120"/>
      <c r="E9" s="120"/>
      <c r="F9" s="120"/>
      <c r="G9" s="120"/>
      <c r="H9" s="120"/>
      <c r="I9" s="120"/>
      <c r="J9" s="120"/>
      <c r="K9" s="120"/>
      <c r="L9" s="120"/>
      <c r="M9" s="128"/>
    </row>
    <row r="10" spans="1:13" ht="20.5" customHeight="1">
      <c r="A10" s="118" t="s">
        <v>45</v>
      </c>
      <c r="B10" s="119"/>
      <c r="C10" s="119"/>
      <c r="D10" s="119"/>
      <c r="E10" s="119"/>
      <c r="F10" s="119"/>
      <c r="G10" s="119"/>
      <c r="H10" s="119"/>
      <c r="I10" s="119"/>
      <c r="J10" s="119"/>
      <c r="K10" s="119"/>
      <c r="L10" s="119"/>
      <c r="M10" s="128"/>
    </row>
    <row r="11" spans="1:13" ht="20.5" customHeight="1">
      <c r="A11" s="121" t="s">
        <v>46</v>
      </c>
      <c r="B11" s="122">
        <f t="shared" ref="B11:L11" si="5">SUM(B9:B10)</f>
        <v>0</v>
      </c>
      <c r="C11" s="122">
        <f>SUM(C9:C10)</f>
        <v>0</v>
      </c>
      <c r="D11" s="122">
        <f t="shared" ref="D11:E11" si="6">SUM(D9:D10)</f>
        <v>0</v>
      </c>
      <c r="E11" s="122">
        <f t="shared" si="6"/>
        <v>0</v>
      </c>
      <c r="F11" s="122">
        <v>0</v>
      </c>
      <c r="G11" s="122">
        <f t="shared" si="5"/>
        <v>0</v>
      </c>
      <c r="H11" s="122">
        <f t="shared" si="5"/>
        <v>0</v>
      </c>
      <c r="I11" s="122">
        <f t="shared" si="5"/>
        <v>0</v>
      </c>
      <c r="J11" s="122">
        <f t="shared" si="5"/>
        <v>0</v>
      </c>
      <c r="K11" s="122">
        <f t="shared" si="5"/>
        <v>0</v>
      </c>
      <c r="L11" s="122">
        <f t="shared" si="5"/>
        <v>0</v>
      </c>
      <c r="M11" s="128"/>
    </row>
    <row r="12" spans="1:13" ht="20.5" customHeight="1">
      <c r="A12" s="125" t="s">
        <v>47</v>
      </c>
      <c r="B12" s="126">
        <f t="shared" ref="B12:L12" si="7">SUM(B5,B8)</f>
        <v>1160530.3199999998</v>
      </c>
      <c r="C12" s="126">
        <f t="shared" si="7"/>
        <v>0</v>
      </c>
      <c r="D12" s="126">
        <f t="shared" si="7"/>
        <v>1083168.44</v>
      </c>
      <c r="E12" s="126">
        <f t="shared" si="7"/>
        <v>1304987.206</v>
      </c>
      <c r="F12" s="126">
        <v>1376443.87</v>
      </c>
      <c r="G12" s="126">
        <f t="shared" si="7"/>
        <v>0</v>
      </c>
      <c r="H12" s="126">
        <f t="shared" si="7"/>
        <v>0</v>
      </c>
      <c r="I12" s="126">
        <f t="shared" si="7"/>
        <v>0</v>
      </c>
      <c r="J12" s="126">
        <f t="shared" si="7"/>
        <v>0</v>
      </c>
      <c r="K12" s="126">
        <f t="shared" si="7"/>
        <v>0</v>
      </c>
      <c r="L12" s="126">
        <f t="shared" si="7"/>
        <v>0</v>
      </c>
      <c r="M12" s="128"/>
    </row>
    <row r="13" spans="1:13" ht="20.5" customHeight="1">
      <c r="A13" s="125" t="s">
        <v>48</v>
      </c>
      <c r="B13" s="126">
        <f t="shared" ref="B13:L13" si="8">B12-B11</f>
        <v>1160530.3199999998</v>
      </c>
      <c r="C13" s="126">
        <f t="shared" si="8"/>
        <v>0</v>
      </c>
      <c r="D13" s="126">
        <f t="shared" si="8"/>
        <v>1083168.44</v>
      </c>
      <c r="E13" s="126">
        <f t="shared" si="8"/>
        <v>1304987.206</v>
      </c>
      <c r="F13" s="126">
        <v>1376443.87</v>
      </c>
      <c r="G13" s="126">
        <f t="shared" si="8"/>
        <v>0</v>
      </c>
      <c r="H13" s="126">
        <f t="shared" si="8"/>
        <v>0</v>
      </c>
      <c r="I13" s="126">
        <f t="shared" si="8"/>
        <v>0</v>
      </c>
      <c r="J13" s="126">
        <f t="shared" si="8"/>
        <v>0</v>
      </c>
      <c r="K13" s="126">
        <f t="shared" si="8"/>
        <v>0</v>
      </c>
      <c r="L13" s="126">
        <f t="shared" si="8"/>
        <v>0</v>
      </c>
      <c r="M13" s="128"/>
    </row>
  </sheetData>
  <phoneticPr fontId="25" type="noConversion"/>
  <pageMargins left="1" right="1" top="1" bottom="1" header="0.25" footer="0.25"/>
  <pageSetup orientation="portrait"/>
  <headerFooter>
    <oddFooter>&amp;C&amp;"Helvetica Neue,Regular"&amp;12&amp;K000000&amp;P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B1:N25"/>
  <sheetViews>
    <sheetView showGridLines="0" zoomScale="70" zoomScaleNormal="70" workbookViewId="0">
      <pane xSplit="2" ySplit="2" topLeftCell="C3" activePane="bottomRight" state="frozen"/>
      <selection pane="topRight"/>
      <selection pane="bottomLeft"/>
      <selection pane="bottomRight" activeCell="F2" sqref="F2"/>
    </sheetView>
  </sheetViews>
  <sheetFormatPr defaultColWidth="16.36328125" defaultRowHeight="19.899999999999999" customHeight="1"/>
  <cols>
    <col min="1" max="1" width="5.453125" style="1" customWidth="1"/>
    <col min="2" max="2" width="10.08984375" style="1" customWidth="1"/>
    <col min="3" max="3" width="6.08984375" style="1" customWidth="1"/>
    <col min="4" max="4" width="16.90625" style="1" customWidth="1"/>
    <col min="5" max="5" width="18.26953125" style="1" customWidth="1"/>
    <col min="6" max="6" width="12.26953125" style="1" customWidth="1"/>
    <col min="7" max="7" width="9.54296875" style="1" customWidth="1"/>
    <col min="8" max="9" width="10.08984375" style="1" customWidth="1"/>
    <col min="10" max="10" width="8.7265625" style="1" customWidth="1"/>
    <col min="11" max="11" width="15.26953125" style="1" customWidth="1"/>
    <col min="12" max="12" width="26" style="1" customWidth="1"/>
    <col min="13" max="13" width="11" style="1" customWidth="1"/>
    <col min="14" max="14" width="12.36328125" style="1" customWidth="1"/>
    <col min="15" max="15" width="16.36328125" style="1" customWidth="1"/>
    <col min="16" max="16384" width="16.36328125" style="1"/>
  </cols>
  <sheetData>
    <row r="1" spans="2:14" ht="184" customHeight="1"/>
    <row r="2" spans="2:14" ht="24" customHeight="1">
      <c r="B2" s="99" t="s">
        <v>49</v>
      </c>
      <c r="C2" s="205" t="s">
        <v>50</v>
      </c>
      <c r="D2" s="206"/>
      <c r="E2" s="100" t="s">
        <v>51</v>
      </c>
      <c r="F2" s="100" t="s">
        <v>52</v>
      </c>
      <c r="G2" s="100" t="s">
        <v>53</v>
      </c>
      <c r="H2" s="100" t="s">
        <v>54</v>
      </c>
      <c r="I2" s="100" t="s">
        <v>55</v>
      </c>
      <c r="J2" s="100" t="s">
        <v>56</v>
      </c>
      <c r="K2" s="100" t="s">
        <v>57</v>
      </c>
      <c r="L2" s="100" t="s">
        <v>58</v>
      </c>
      <c r="M2" s="100" t="s">
        <v>59</v>
      </c>
      <c r="N2" s="115" t="s">
        <v>60</v>
      </c>
    </row>
    <row r="3" spans="2:14" ht="23.5" customHeight="1">
      <c r="B3" s="207" t="s">
        <v>61</v>
      </c>
      <c r="C3" s="210" t="s">
        <v>62</v>
      </c>
      <c r="D3" s="101" t="s">
        <v>63</v>
      </c>
      <c r="E3" s="101" t="s">
        <v>64</v>
      </c>
      <c r="F3" s="101" t="s">
        <v>65</v>
      </c>
      <c r="G3" s="101" t="s">
        <v>66</v>
      </c>
      <c r="H3" s="101" t="s">
        <v>67</v>
      </c>
      <c r="I3" s="101" t="s">
        <v>68</v>
      </c>
      <c r="J3" s="107">
        <v>3444</v>
      </c>
      <c r="K3" s="108"/>
      <c r="L3" s="101" t="s">
        <v>69</v>
      </c>
      <c r="M3" s="196">
        <f>SUM(J3:J10)</f>
        <v>58430.5</v>
      </c>
      <c r="N3" s="201">
        <f>SUM(M3:M25)</f>
        <v>104966.35</v>
      </c>
    </row>
    <row r="4" spans="2:14" ht="23" customHeight="1">
      <c r="B4" s="208"/>
      <c r="C4" s="211"/>
      <c r="D4" s="102" t="s">
        <v>70</v>
      </c>
      <c r="E4" s="102" t="s">
        <v>71</v>
      </c>
      <c r="F4" s="102" t="s">
        <v>72</v>
      </c>
      <c r="G4" s="102" t="s">
        <v>66</v>
      </c>
      <c r="H4" s="102" t="s">
        <v>73</v>
      </c>
      <c r="I4" s="102" t="s">
        <v>68</v>
      </c>
      <c r="J4" s="109">
        <v>3209</v>
      </c>
      <c r="K4" s="105"/>
      <c r="L4" s="105"/>
      <c r="M4" s="197"/>
      <c r="N4" s="202"/>
    </row>
    <row r="5" spans="2:14" ht="23" customHeight="1">
      <c r="B5" s="208"/>
      <c r="C5" s="212" t="s">
        <v>74</v>
      </c>
      <c r="D5" s="103" t="s">
        <v>75</v>
      </c>
      <c r="E5" s="103" t="s">
        <v>76</v>
      </c>
      <c r="F5" s="103" t="s">
        <v>77</v>
      </c>
      <c r="G5" s="103" t="s">
        <v>78</v>
      </c>
      <c r="H5" s="103" t="s">
        <v>79</v>
      </c>
      <c r="I5" s="103" t="s">
        <v>79</v>
      </c>
      <c r="J5" s="109">
        <v>408.5</v>
      </c>
      <c r="K5" s="110"/>
      <c r="L5" s="103" t="s">
        <v>80</v>
      </c>
      <c r="M5" s="198"/>
      <c r="N5" s="203"/>
    </row>
    <row r="6" spans="2:14" ht="23" customHeight="1">
      <c r="B6" s="208"/>
      <c r="C6" s="211"/>
      <c r="D6" s="102" t="s">
        <v>81</v>
      </c>
      <c r="E6" s="102" t="s">
        <v>82</v>
      </c>
      <c r="F6" s="102" t="s">
        <v>83</v>
      </c>
      <c r="G6" s="102" t="s">
        <v>84</v>
      </c>
      <c r="H6" s="102" t="s">
        <v>85</v>
      </c>
      <c r="I6" s="102" t="s">
        <v>86</v>
      </c>
      <c r="J6" s="109">
        <v>628</v>
      </c>
      <c r="K6" s="105"/>
      <c r="L6" s="105"/>
      <c r="M6" s="197"/>
      <c r="N6" s="202"/>
    </row>
    <row r="7" spans="2:14" ht="23" customHeight="1">
      <c r="B7" s="208"/>
      <c r="C7" s="103" t="s">
        <v>87</v>
      </c>
      <c r="D7" s="103" t="s">
        <v>88</v>
      </c>
      <c r="E7" s="103" t="s">
        <v>89</v>
      </c>
      <c r="F7" s="103" t="s">
        <v>90</v>
      </c>
      <c r="G7" s="103" t="s">
        <v>84</v>
      </c>
      <c r="H7" s="103" t="s">
        <v>91</v>
      </c>
      <c r="I7" s="103" t="s">
        <v>91</v>
      </c>
      <c r="J7" s="109">
        <v>530</v>
      </c>
      <c r="K7" s="110"/>
      <c r="L7" s="110"/>
      <c r="M7" s="198"/>
      <c r="N7" s="203"/>
    </row>
    <row r="8" spans="2:14" ht="23" customHeight="1">
      <c r="B8" s="208"/>
      <c r="C8" s="213" t="s">
        <v>92</v>
      </c>
      <c r="D8" s="102" t="s">
        <v>93</v>
      </c>
      <c r="E8" s="102" t="s">
        <v>94</v>
      </c>
      <c r="F8" s="102" t="s">
        <v>95</v>
      </c>
      <c r="G8" s="102" t="s">
        <v>96</v>
      </c>
      <c r="H8" s="102" t="s">
        <v>85</v>
      </c>
      <c r="I8" s="102" t="s">
        <v>85</v>
      </c>
      <c r="J8" s="109">
        <v>168</v>
      </c>
      <c r="K8" s="105"/>
      <c r="L8" s="105"/>
      <c r="M8" s="197"/>
      <c r="N8" s="202"/>
    </row>
    <row r="9" spans="2:14" ht="23" customHeight="1">
      <c r="B9" s="208"/>
      <c r="C9" s="214"/>
      <c r="D9" s="103" t="s">
        <v>97</v>
      </c>
      <c r="E9" s="103" t="s">
        <v>98</v>
      </c>
      <c r="F9" s="103" t="s">
        <v>99</v>
      </c>
      <c r="G9" s="103" t="s">
        <v>100</v>
      </c>
      <c r="H9" s="103" t="s">
        <v>85</v>
      </c>
      <c r="I9" s="103" t="s">
        <v>85</v>
      </c>
      <c r="J9" s="109">
        <v>43</v>
      </c>
      <c r="K9" s="110"/>
      <c r="L9" s="110"/>
      <c r="M9" s="198"/>
      <c r="N9" s="203"/>
    </row>
    <row r="10" spans="2:14" ht="23.5" customHeight="1">
      <c r="B10" s="209"/>
      <c r="C10" s="104" t="s">
        <v>101</v>
      </c>
      <c r="D10" s="104" t="s">
        <v>102</v>
      </c>
      <c r="E10" s="104" t="s">
        <v>103</v>
      </c>
      <c r="F10" s="104" t="s">
        <v>104</v>
      </c>
      <c r="G10" s="104" t="s">
        <v>105</v>
      </c>
      <c r="H10" s="104" t="s">
        <v>67</v>
      </c>
      <c r="I10" s="104" t="s">
        <v>106</v>
      </c>
      <c r="J10" s="111">
        <v>50000</v>
      </c>
      <c r="K10" s="112"/>
      <c r="L10" s="112"/>
      <c r="M10" s="199"/>
      <c r="N10" s="202"/>
    </row>
    <row r="11" spans="2:14" ht="23.5" customHeight="1">
      <c r="B11" s="207" t="s">
        <v>107</v>
      </c>
      <c r="C11" s="210" t="s">
        <v>62</v>
      </c>
      <c r="D11" s="101" t="s">
        <v>63</v>
      </c>
      <c r="E11" s="101" t="s">
        <v>108</v>
      </c>
      <c r="F11" s="101" t="s">
        <v>65</v>
      </c>
      <c r="G11" s="101" t="s">
        <v>109</v>
      </c>
      <c r="H11" s="101" t="s">
        <v>67</v>
      </c>
      <c r="I11" s="101" t="s">
        <v>68</v>
      </c>
      <c r="J11" s="107">
        <v>3852</v>
      </c>
      <c r="K11" s="108"/>
      <c r="L11" s="108"/>
      <c r="M11" s="196">
        <f>SUM(J11:J18)</f>
        <v>9113.5</v>
      </c>
      <c r="N11" s="203"/>
    </row>
    <row r="12" spans="2:14" ht="23" customHeight="1">
      <c r="B12" s="208"/>
      <c r="C12" s="215"/>
      <c r="D12" s="102" t="s">
        <v>70</v>
      </c>
      <c r="E12" s="102" t="s">
        <v>110</v>
      </c>
      <c r="F12" s="102" t="s">
        <v>99</v>
      </c>
      <c r="G12" s="102" t="s">
        <v>66</v>
      </c>
      <c r="H12" s="102" t="s">
        <v>111</v>
      </c>
      <c r="I12" s="102" t="s">
        <v>68</v>
      </c>
      <c r="J12" s="109">
        <v>2739</v>
      </c>
      <c r="K12" s="105"/>
      <c r="L12" s="105"/>
      <c r="M12" s="197"/>
      <c r="N12" s="202"/>
    </row>
    <row r="13" spans="2:14" ht="23" customHeight="1">
      <c r="B13" s="208"/>
      <c r="C13" s="216"/>
      <c r="D13" s="103" t="s">
        <v>70</v>
      </c>
      <c r="E13" s="103" t="s">
        <v>112</v>
      </c>
      <c r="F13" s="103" t="s">
        <v>112</v>
      </c>
      <c r="G13" s="103" t="s">
        <v>113</v>
      </c>
      <c r="H13" s="103" t="s">
        <v>114</v>
      </c>
      <c r="I13" s="103" t="s">
        <v>114</v>
      </c>
      <c r="J13" s="113" t="s">
        <v>114</v>
      </c>
      <c r="K13" s="110"/>
      <c r="L13" s="103" t="s">
        <v>115</v>
      </c>
      <c r="M13" s="198"/>
      <c r="N13" s="203"/>
    </row>
    <row r="14" spans="2:14" ht="23" customHeight="1">
      <c r="B14" s="208"/>
      <c r="C14" s="213" t="s">
        <v>74</v>
      </c>
      <c r="D14" s="102" t="s">
        <v>75</v>
      </c>
      <c r="E14" s="102" t="s">
        <v>76</v>
      </c>
      <c r="F14" s="102" t="s">
        <v>116</v>
      </c>
      <c r="G14" s="102" t="s">
        <v>78</v>
      </c>
      <c r="H14" s="102" t="s">
        <v>79</v>
      </c>
      <c r="I14" s="102" t="s">
        <v>79</v>
      </c>
      <c r="J14" s="109">
        <v>408.5</v>
      </c>
      <c r="K14" s="105"/>
      <c r="L14" s="105"/>
      <c r="M14" s="197"/>
      <c r="N14" s="202"/>
    </row>
    <row r="15" spans="2:14" ht="23" customHeight="1">
      <c r="B15" s="208"/>
      <c r="C15" s="214"/>
      <c r="D15" s="103" t="s">
        <v>75</v>
      </c>
      <c r="E15" s="103" t="s">
        <v>117</v>
      </c>
      <c r="F15" s="103" t="s">
        <v>118</v>
      </c>
      <c r="G15" s="103" t="s">
        <v>119</v>
      </c>
      <c r="H15" s="103" t="s">
        <v>120</v>
      </c>
      <c r="I15" s="103" t="s">
        <v>120</v>
      </c>
      <c r="J15" s="109">
        <v>468</v>
      </c>
      <c r="K15" s="110"/>
      <c r="L15" s="110"/>
      <c r="M15" s="198"/>
      <c r="N15" s="203"/>
    </row>
    <row r="16" spans="2:14" ht="23" customHeight="1">
      <c r="B16" s="208"/>
      <c r="C16" s="102" t="s">
        <v>87</v>
      </c>
      <c r="D16" s="102" t="s">
        <v>88</v>
      </c>
      <c r="E16" s="102" t="s">
        <v>121</v>
      </c>
      <c r="F16" s="102" t="s">
        <v>122</v>
      </c>
      <c r="G16" s="102" t="s">
        <v>84</v>
      </c>
      <c r="H16" s="102" t="s">
        <v>79</v>
      </c>
      <c r="I16" s="102" t="s">
        <v>79</v>
      </c>
      <c r="J16" s="109">
        <v>1320</v>
      </c>
      <c r="K16" s="105"/>
      <c r="L16" s="105"/>
      <c r="M16" s="197"/>
      <c r="N16" s="202"/>
    </row>
    <row r="17" spans="2:14" ht="23" customHeight="1">
      <c r="B17" s="208"/>
      <c r="C17" s="212" t="s">
        <v>92</v>
      </c>
      <c r="D17" s="103" t="s">
        <v>93</v>
      </c>
      <c r="E17" s="103" t="s">
        <v>94</v>
      </c>
      <c r="F17" s="103" t="s">
        <v>95</v>
      </c>
      <c r="G17" s="103" t="s">
        <v>109</v>
      </c>
      <c r="H17" s="103" t="s">
        <v>85</v>
      </c>
      <c r="I17" s="103" t="s">
        <v>85</v>
      </c>
      <c r="J17" s="109">
        <v>168</v>
      </c>
      <c r="K17" s="110"/>
      <c r="L17" s="110"/>
      <c r="M17" s="198"/>
      <c r="N17" s="203"/>
    </row>
    <row r="18" spans="2:14" ht="23.5" customHeight="1">
      <c r="B18" s="209"/>
      <c r="C18" s="215"/>
      <c r="D18" s="104" t="s">
        <v>93</v>
      </c>
      <c r="E18" s="104" t="s">
        <v>123</v>
      </c>
      <c r="F18" s="104" t="s">
        <v>124</v>
      </c>
      <c r="G18" s="104" t="s">
        <v>109</v>
      </c>
      <c r="H18" s="104" t="s">
        <v>85</v>
      </c>
      <c r="I18" s="104" t="s">
        <v>85</v>
      </c>
      <c r="J18" s="111">
        <v>158</v>
      </c>
      <c r="K18" s="112"/>
      <c r="L18" s="112"/>
      <c r="M18" s="199"/>
      <c r="N18" s="202"/>
    </row>
    <row r="19" spans="2:14" ht="23.5" customHeight="1">
      <c r="B19" s="207" t="s">
        <v>125</v>
      </c>
      <c r="C19" s="210" t="s">
        <v>62</v>
      </c>
      <c r="D19" s="101" t="s">
        <v>126</v>
      </c>
      <c r="E19" s="101" t="s">
        <v>127</v>
      </c>
      <c r="F19" s="101" t="s">
        <v>99</v>
      </c>
      <c r="G19" s="101" t="s">
        <v>96</v>
      </c>
      <c r="H19" s="101" t="s">
        <v>67</v>
      </c>
      <c r="I19" s="101" t="s">
        <v>106</v>
      </c>
      <c r="J19" s="107">
        <v>5951.3</v>
      </c>
      <c r="K19" s="108"/>
      <c r="L19" s="108"/>
      <c r="M19" s="196">
        <f>SUM(J19:J25)</f>
        <v>37422.35</v>
      </c>
      <c r="N19" s="203"/>
    </row>
    <row r="20" spans="2:14" ht="23" customHeight="1">
      <c r="B20" s="208"/>
      <c r="C20" s="211"/>
      <c r="D20" s="102" t="s">
        <v>70</v>
      </c>
      <c r="E20" s="102" t="s">
        <v>128</v>
      </c>
      <c r="F20" s="102" t="s">
        <v>129</v>
      </c>
      <c r="G20" s="102" t="s">
        <v>96</v>
      </c>
      <c r="H20" s="102" t="s">
        <v>68</v>
      </c>
      <c r="I20" s="102" t="s">
        <v>79</v>
      </c>
      <c r="J20" s="109">
        <v>470</v>
      </c>
      <c r="K20" s="105"/>
      <c r="L20" s="105"/>
      <c r="M20" s="197"/>
      <c r="N20" s="202"/>
    </row>
    <row r="21" spans="2:14" ht="23" customHeight="1">
      <c r="B21" s="208"/>
      <c r="C21" s="212" t="s">
        <v>74</v>
      </c>
      <c r="D21" s="103" t="s">
        <v>130</v>
      </c>
      <c r="E21" s="103" t="s">
        <v>76</v>
      </c>
      <c r="F21" s="103" t="s">
        <v>116</v>
      </c>
      <c r="G21" s="103" t="s">
        <v>131</v>
      </c>
      <c r="H21" s="103" t="s">
        <v>79</v>
      </c>
      <c r="I21" s="103" t="s">
        <v>86</v>
      </c>
      <c r="J21" s="109">
        <v>208.05</v>
      </c>
      <c r="K21" s="110"/>
      <c r="L21" s="110"/>
      <c r="M21" s="198"/>
      <c r="N21" s="203"/>
    </row>
    <row r="22" spans="2:14" ht="23" customHeight="1">
      <c r="B22" s="208"/>
      <c r="C22" s="217"/>
      <c r="D22" s="102" t="s">
        <v>132</v>
      </c>
      <c r="E22" s="102" t="s">
        <v>133</v>
      </c>
      <c r="F22" s="102" t="s">
        <v>134</v>
      </c>
      <c r="G22" s="102" t="s">
        <v>135</v>
      </c>
      <c r="H22" s="102" t="s">
        <v>85</v>
      </c>
      <c r="I22" s="102" t="s">
        <v>85</v>
      </c>
      <c r="J22" s="109">
        <v>660</v>
      </c>
      <c r="K22" s="105"/>
      <c r="L22" s="105"/>
      <c r="M22" s="197"/>
      <c r="N22" s="202"/>
    </row>
    <row r="23" spans="2:14" ht="23" customHeight="1">
      <c r="B23" s="208"/>
      <c r="C23" s="212" t="s">
        <v>92</v>
      </c>
      <c r="D23" s="103" t="s">
        <v>93</v>
      </c>
      <c r="E23" s="103" t="s">
        <v>136</v>
      </c>
      <c r="F23" s="103" t="s">
        <v>118</v>
      </c>
      <c r="G23" s="103" t="s">
        <v>137</v>
      </c>
      <c r="H23" s="103" t="s">
        <v>85</v>
      </c>
      <c r="I23" s="103" t="s">
        <v>85</v>
      </c>
      <c r="J23" s="109">
        <v>90</v>
      </c>
      <c r="K23" s="110"/>
      <c r="L23" s="110"/>
      <c r="M23" s="198"/>
      <c r="N23" s="203"/>
    </row>
    <row r="24" spans="2:14" ht="23" customHeight="1">
      <c r="B24" s="208"/>
      <c r="C24" s="211"/>
      <c r="D24" s="102" t="s">
        <v>97</v>
      </c>
      <c r="E24" s="102" t="s">
        <v>98</v>
      </c>
      <c r="F24" s="102" t="s">
        <v>99</v>
      </c>
      <c r="G24" s="102" t="s">
        <v>100</v>
      </c>
      <c r="H24" s="102" t="s">
        <v>85</v>
      </c>
      <c r="I24" s="102" t="s">
        <v>85</v>
      </c>
      <c r="J24" s="109">
        <v>43</v>
      </c>
      <c r="K24" s="105"/>
      <c r="L24" s="105"/>
      <c r="M24" s="197"/>
      <c r="N24" s="202"/>
    </row>
    <row r="25" spans="2:14" ht="23.5" customHeight="1">
      <c r="B25" s="209"/>
      <c r="C25" s="106" t="s">
        <v>101</v>
      </c>
      <c r="D25" s="106" t="s">
        <v>138</v>
      </c>
      <c r="E25" s="106" t="s">
        <v>139</v>
      </c>
      <c r="F25" s="106" t="s">
        <v>140</v>
      </c>
      <c r="G25" s="106" t="s">
        <v>114</v>
      </c>
      <c r="H25" s="106" t="s">
        <v>141</v>
      </c>
      <c r="I25" s="106" t="s">
        <v>142</v>
      </c>
      <c r="J25" s="111">
        <v>30000</v>
      </c>
      <c r="K25" s="114"/>
      <c r="L25" s="106" t="s">
        <v>143</v>
      </c>
      <c r="M25" s="200"/>
      <c r="N25" s="204"/>
    </row>
  </sheetData>
  <mergeCells count="17">
    <mergeCell ref="B3:B10"/>
    <mergeCell ref="B11:B18"/>
    <mergeCell ref="B19:B25"/>
    <mergeCell ref="C3:C4"/>
    <mergeCell ref="C5:C6"/>
    <mergeCell ref="C8:C9"/>
    <mergeCell ref="C11:C13"/>
    <mergeCell ref="C14:C15"/>
    <mergeCell ref="C17:C18"/>
    <mergeCell ref="C19:C20"/>
    <mergeCell ref="C21:C22"/>
    <mergeCell ref="C23:C24"/>
    <mergeCell ref="M3:M10"/>
    <mergeCell ref="M11:M18"/>
    <mergeCell ref="M19:M25"/>
    <mergeCell ref="N3:N25"/>
    <mergeCell ref="C2:D2"/>
  </mergeCells>
  <phoneticPr fontId="25" type="noConversion"/>
  <pageMargins left="1" right="1" top="1" bottom="1" header="0.25" footer="0.25"/>
  <pageSetup orientation="portrait"/>
  <headerFooter>
    <oddFooter>&amp;C&amp;"Helvetica Neue,Regular"&amp;12&amp;K000000&amp;P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L51"/>
  <sheetViews>
    <sheetView showGridLines="0" zoomScale="70" zoomScaleNormal="70" workbookViewId="0">
      <pane xSplit="4" ySplit="1" topLeftCell="E2" activePane="bottomRight" state="frozen"/>
      <selection pane="topRight"/>
      <selection pane="bottomLeft"/>
      <selection pane="bottomRight" activeCell="O14" sqref="O14"/>
    </sheetView>
  </sheetViews>
  <sheetFormatPr defaultColWidth="16.36328125" defaultRowHeight="19.899999999999999" customHeight="1"/>
  <cols>
    <col min="1" max="1" width="7.7265625" style="1" customWidth="1"/>
    <col min="2" max="4" width="5.7265625" style="1" customWidth="1"/>
    <col min="5" max="5" width="12.1796875" style="1" customWidth="1"/>
    <col min="6" max="6" width="12.54296875" style="1" customWidth="1"/>
    <col min="7" max="7" width="11.81640625" style="1" customWidth="1"/>
    <col min="8" max="8" width="12.90625" style="1" customWidth="1"/>
    <col min="9" max="12" width="11.81640625" style="1" customWidth="1"/>
    <col min="13" max="13" width="16.36328125" style="1" customWidth="1"/>
    <col min="14" max="16384" width="16.36328125" style="1"/>
  </cols>
  <sheetData>
    <row r="1" spans="1:12" ht="25" customHeight="1">
      <c r="A1" s="68" t="s">
        <v>144</v>
      </c>
      <c r="B1" s="68" t="s">
        <v>107</v>
      </c>
      <c r="C1" s="68" t="s">
        <v>61</v>
      </c>
      <c r="D1" s="69" t="s">
        <v>145</v>
      </c>
      <c r="E1" s="76" t="s">
        <v>146</v>
      </c>
      <c r="F1" s="77" t="s">
        <v>147</v>
      </c>
      <c r="G1" s="76" t="s">
        <v>148</v>
      </c>
      <c r="H1" s="77" t="s">
        <v>147</v>
      </c>
      <c r="I1" s="76" t="s">
        <v>149</v>
      </c>
      <c r="J1" s="77" t="s">
        <v>147</v>
      </c>
      <c r="K1" s="76" t="s">
        <v>149</v>
      </c>
      <c r="L1" s="93" t="s">
        <v>150</v>
      </c>
    </row>
    <row r="2" spans="1:12" ht="25" customHeight="1">
      <c r="A2" s="70" t="s">
        <v>151</v>
      </c>
      <c r="B2" s="71" t="s">
        <v>152</v>
      </c>
      <c r="C2" s="71" t="s">
        <v>153</v>
      </c>
      <c r="D2" s="72" t="s">
        <v>154</v>
      </c>
      <c r="E2" s="78"/>
      <c r="F2" s="79"/>
      <c r="G2" s="78"/>
      <c r="H2" s="80" t="s">
        <v>155</v>
      </c>
      <c r="I2" s="88">
        <v>-50000</v>
      </c>
      <c r="J2" s="79"/>
      <c r="K2" s="78"/>
      <c r="L2" s="94">
        <f t="shared" ref="L2:L33" si="0">SUM(F2:K2)</f>
        <v>-50000</v>
      </c>
    </row>
    <row r="3" spans="1:12" ht="25" customHeight="1">
      <c r="A3" s="70" t="s">
        <v>156</v>
      </c>
      <c r="B3" s="71" t="s">
        <v>157</v>
      </c>
      <c r="C3" s="71" t="s">
        <v>158</v>
      </c>
      <c r="D3" s="72" t="s">
        <v>159</v>
      </c>
      <c r="E3" s="81"/>
      <c r="F3" s="82"/>
      <c r="G3" s="81"/>
      <c r="H3" s="83" t="s">
        <v>155</v>
      </c>
      <c r="I3" s="84">
        <v>-50000</v>
      </c>
      <c r="J3" s="82"/>
      <c r="K3" s="81"/>
      <c r="L3" s="95">
        <f t="shared" si="0"/>
        <v>-50000</v>
      </c>
    </row>
    <row r="4" spans="1:12" ht="25" customHeight="1">
      <c r="A4" s="70" t="s">
        <v>160</v>
      </c>
      <c r="B4" s="71" t="s">
        <v>161</v>
      </c>
      <c r="C4" s="71" t="s">
        <v>152</v>
      </c>
      <c r="D4" s="72" t="s">
        <v>162</v>
      </c>
      <c r="E4" s="78"/>
      <c r="F4" s="79"/>
      <c r="G4" s="78"/>
      <c r="H4" s="80" t="s">
        <v>155</v>
      </c>
      <c r="I4" s="88">
        <v>-50000</v>
      </c>
      <c r="J4" s="79"/>
      <c r="K4" s="78"/>
      <c r="L4" s="94">
        <f t="shared" si="0"/>
        <v>-50000</v>
      </c>
    </row>
    <row r="5" spans="1:12" ht="25" customHeight="1">
      <c r="A5" s="70" t="s">
        <v>163</v>
      </c>
      <c r="B5" s="71" t="s">
        <v>164</v>
      </c>
      <c r="C5" s="71" t="s">
        <v>157</v>
      </c>
      <c r="D5" s="72" t="s">
        <v>165</v>
      </c>
      <c r="E5" s="81"/>
      <c r="F5" s="83" t="s">
        <v>166</v>
      </c>
      <c r="G5" s="84">
        <v>-800000</v>
      </c>
      <c r="H5" s="83" t="s">
        <v>167</v>
      </c>
      <c r="I5" s="84">
        <v>-100000</v>
      </c>
      <c r="J5" s="82"/>
      <c r="K5" s="81"/>
      <c r="L5" s="95">
        <f t="shared" si="0"/>
        <v>-900000</v>
      </c>
    </row>
    <row r="6" spans="1:12" ht="25" customHeight="1">
      <c r="A6" s="70" t="s">
        <v>168</v>
      </c>
      <c r="B6" s="71" t="s">
        <v>169</v>
      </c>
      <c r="C6" s="71" t="s">
        <v>161</v>
      </c>
      <c r="D6" s="72" t="s">
        <v>170</v>
      </c>
      <c r="E6" s="85" t="s">
        <v>171</v>
      </c>
      <c r="F6" s="79"/>
      <c r="G6" s="78"/>
      <c r="H6" s="80" t="s">
        <v>167</v>
      </c>
      <c r="I6" s="88">
        <v>-100000</v>
      </c>
      <c r="J6" s="79"/>
      <c r="K6" s="78"/>
      <c r="L6" s="94">
        <f t="shared" si="0"/>
        <v>-100000</v>
      </c>
    </row>
    <row r="7" spans="1:12" ht="25" customHeight="1">
      <c r="A7" s="70" t="s">
        <v>172</v>
      </c>
      <c r="B7" s="71" t="s">
        <v>173</v>
      </c>
      <c r="C7" s="71" t="s">
        <v>164</v>
      </c>
      <c r="D7" s="72" t="s">
        <v>174</v>
      </c>
      <c r="E7" s="81"/>
      <c r="F7" s="82"/>
      <c r="G7" s="81"/>
      <c r="H7" s="83" t="s">
        <v>167</v>
      </c>
      <c r="I7" s="84">
        <v>-100000</v>
      </c>
      <c r="J7" s="82"/>
      <c r="K7" s="81"/>
      <c r="L7" s="95">
        <f t="shared" si="0"/>
        <v>-100000</v>
      </c>
    </row>
    <row r="8" spans="1:12" ht="25" customHeight="1">
      <c r="A8" s="70" t="s">
        <v>175</v>
      </c>
      <c r="B8" s="71" t="s">
        <v>176</v>
      </c>
      <c r="C8" s="71" t="s">
        <v>169</v>
      </c>
      <c r="D8" s="72" t="s">
        <v>177</v>
      </c>
      <c r="E8" s="78"/>
      <c r="F8" s="79"/>
      <c r="G8" s="78"/>
      <c r="H8" s="80" t="s">
        <v>167</v>
      </c>
      <c r="I8" s="88">
        <v>-100000</v>
      </c>
      <c r="J8" s="96"/>
      <c r="K8" s="97"/>
      <c r="L8" s="94">
        <f t="shared" si="0"/>
        <v>-100000</v>
      </c>
    </row>
    <row r="9" spans="1:12" ht="25" customHeight="1">
      <c r="A9" s="70" t="s">
        <v>178</v>
      </c>
      <c r="B9" s="71" t="s">
        <v>179</v>
      </c>
      <c r="C9" s="71" t="s">
        <v>173</v>
      </c>
      <c r="D9" s="72" t="s">
        <v>180</v>
      </c>
      <c r="E9" s="81"/>
      <c r="F9" s="82"/>
      <c r="G9" s="81"/>
      <c r="H9" s="83" t="s">
        <v>167</v>
      </c>
      <c r="I9" s="84">
        <v>-100000</v>
      </c>
      <c r="J9" s="82"/>
      <c r="K9" s="81"/>
      <c r="L9" s="95">
        <f t="shared" si="0"/>
        <v>-100000</v>
      </c>
    </row>
    <row r="10" spans="1:12" ht="21.65" customHeight="1">
      <c r="A10" s="70" t="s">
        <v>181</v>
      </c>
      <c r="B10" s="71" t="s">
        <v>182</v>
      </c>
      <c r="C10" s="71" t="s">
        <v>176</v>
      </c>
      <c r="D10" s="72" t="s">
        <v>183</v>
      </c>
      <c r="E10" s="78"/>
      <c r="F10" s="79"/>
      <c r="G10" s="78"/>
      <c r="H10" s="79"/>
      <c r="I10" s="78"/>
      <c r="J10" s="79"/>
      <c r="K10" s="78"/>
      <c r="L10" s="94">
        <f t="shared" si="0"/>
        <v>0</v>
      </c>
    </row>
    <row r="11" spans="1:12" ht="21.65" customHeight="1">
      <c r="A11" s="70" t="s">
        <v>184</v>
      </c>
      <c r="B11" s="71" t="s">
        <v>185</v>
      </c>
      <c r="C11" s="71" t="s">
        <v>179</v>
      </c>
      <c r="D11" s="72" t="s">
        <v>186</v>
      </c>
      <c r="E11" s="81"/>
      <c r="F11" s="82"/>
      <c r="G11" s="81"/>
      <c r="H11" s="82"/>
      <c r="I11" s="81"/>
      <c r="J11" s="82"/>
      <c r="K11" s="81"/>
      <c r="L11" s="95">
        <f t="shared" si="0"/>
        <v>0</v>
      </c>
    </row>
    <row r="12" spans="1:12" ht="25" customHeight="1">
      <c r="A12" s="70" t="s">
        <v>187</v>
      </c>
      <c r="B12" s="71" t="s">
        <v>188</v>
      </c>
      <c r="C12" s="71" t="s">
        <v>182</v>
      </c>
      <c r="D12" s="72" t="s">
        <v>189</v>
      </c>
      <c r="E12" s="85" t="s">
        <v>190</v>
      </c>
      <c r="F12" s="79"/>
      <c r="G12" s="78"/>
      <c r="H12" s="79"/>
      <c r="I12" s="78"/>
      <c r="J12" s="79"/>
      <c r="K12" s="78"/>
      <c r="L12" s="94">
        <f t="shared" si="0"/>
        <v>0</v>
      </c>
    </row>
    <row r="13" spans="1:12" ht="21.65" customHeight="1">
      <c r="A13" s="70" t="s">
        <v>191</v>
      </c>
      <c r="B13" s="71" t="s">
        <v>192</v>
      </c>
      <c r="C13" s="71" t="s">
        <v>185</v>
      </c>
      <c r="D13" s="72" t="s">
        <v>193</v>
      </c>
      <c r="E13" s="81"/>
      <c r="F13" s="82"/>
      <c r="G13" s="81"/>
      <c r="H13" s="82"/>
      <c r="I13" s="81"/>
      <c r="J13" s="82"/>
      <c r="K13" s="81"/>
      <c r="L13" s="95">
        <f t="shared" si="0"/>
        <v>0</v>
      </c>
    </row>
    <row r="14" spans="1:12" ht="21.65" customHeight="1">
      <c r="A14" s="70" t="s">
        <v>194</v>
      </c>
      <c r="B14" s="71" t="s">
        <v>195</v>
      </c>
      <c r="C14" s="71" t="s">
        <v>188</v>
      </c>
      <c r="D14" s="72" t="s">
        <v>196</v>
      </c>
      <c r="E14" s="78"/>
      <c r="F14" s="79"/>
      <c r="G14" s="78"/>
      <c r="H14" s="79"/>
      <c r="I14" s="78"/>
      <c r="J14" s="79"/>
      <c r="K14" s="78"/>
      <c r="L14" s="94">
        <f t="shared" si="0"/>
        <v>0</v>
      </c>
    </row>
    <row r="15" spans="1:12" ht="25" customHeight="1">
      <c r="A15" s="70" t="s">
        <v>197</v>
      </c>
      <c r="B15" s="71" t="s">
        <v>198</v>
      </c>
      <c r="C15" s="71" t="s">
        <v>192</v>
      </c>
      <c r="D15" s="72" t="s">
        <v>199</v>
      </c>
      <c r="E15" s="86" t="s">
        <v>200</v>
      </c>
      <c r="F15" s="83" t="s">
        <v>201</v>
      </c>
      <c r="G15" s="84">
        <v>800000</v>
      </c>
      <c r="H15" s="82"/>
      <c r="I15" s="81"/>
      <c r="J15" s="82"/>
      <c r="K15" s="81"/>
      <c r="L15" s="95">
        <f t="shared" si="0"/>
        <v>800000</v>
      </c>
    </row>
    <row r="16" spans="1:12" ht="21.65" customHeight="1">
      <c r="A16" s="70" t="s">
        <v>202</v>
      </c>
      <c r="B16" s="71" t="s">
        <v>203</v>
      </c>
      <c r="C16" s="71" t="s">
        <v>195</v>
      </c>
      <c r="D16" s="72" t="s">
        <v>204</v>
      </c>
      <c r="E16" s="78"/>
      <c r="F16" s="79"/>
      <c r="G16" s="78"/>
      <c r="H16" s="79"/>
      <c r="I16" s="78"/>
      <c r="J16" s="79"/>
      <c r="K16" s="78"/>
      <c r="L16" s="94">
        <f t="shared" si="0"/>
        <v>0</v>
      </c>
    </row>
    <row r="17" spans="1:12" ht="21.65" customHeight="1">
      <c r="A17" s="70" t="s">
        <v>205</v>
      </c>
      <c r="B17" s="71" t="s">
        <v>206</v>
      </c>
      <c r="C17" s="71" t="s">
        <v>198</v>
      </c>
      <c r="D17" s="72" t="s">
        <v>207</v>
      </c>
      <c r="E17" s="81"/>
      <c r="F17" s="82"/>
      <c r="G17" s="81"/>
      <c r="H17" s="82"/>
      <c r="I17" s="81"/>
      <c r="J17" s="82"/>
      <c r="K17" s="81"/>
      <c r="L17" s="95">
        <f t="shared" si="0"/>
        <v>0</v>
      </c>
    </row>
    <row r="18" spans="1:12" ht="25" customHeight="1">
      <c r="A18" s="70" t="s">
        <v>208</v>
      </c>
      <c r="B18" s="71" t="s">
        <v>209</v>
      </c>
      <c r="C18" s="71" t="s">
        <v>203</v>
      </c>
      <c r="D18" s="72" t="s">
        <v>210</v>
      </c>
      <c r="E18" s="85" t="s">
        <v>211</v>
      </c>
      <c r="F18" s="79"/>
      <c r="G18" s="78"/>
      <c r="H18" s="80" t="s">
        <v>212</v>
      </c>
      <c r="I18" s="88">
        <v>30000</v>
      </c>
      <c r="J18" s="79"/>
      <c r="K18" s="78"/>
      <c r="L18" s="94">
        <f t="shared" si="0"/>
        <v>30000</v>
      </c>
    </row>
    <row r="19" spans="1:12" ht="25" customHeight="1">
      <c r="A19" s="70" t="s">
        <v>213</v>
      </c>
      <c r="B19" s="71" t="s">
        <v>214</v>
      </c>
      <c r="C19" s="71" t="s">
        <v>206</v>
      </c>
      <c r="D19" s="72" t="s">
        <v>215</v>
      </c>
      <c r="E19" s="81"/>
      <c r="F19" s="82"/>
      <c r="G19" s="81"/>
      <c r="H19" s="83" t="s">
        <v>212</v>
      </c>
      <c r="I19" s="84">
        <v>30000</v>
      </c>
      <c r="J19" s="82"/>
      <c r="K19" s="81"/>
      <c r="L19" s="95">
        <f t="shared" si="0"/>
        <v>30000</v>
      </c>
    </row>
    <row r="20" spans="1:12" ht="25" customHeight="1">
      <c r="A20" s="70" t="s">
        <v>216</v>
      </c>
      <c r="B20" s="71" t="s">
        <v>96</v>
      </c>
      <c r="C20" s="71" t="s">
        <v>209</v>
      </c>
      <c r="D20" s="72" t="s">
        <v>217</v>
      </c>
      <c r="E20" s="85" t="s">
        <v>218</v>
      </c>
      <c r="F20" s="79"/>
      <c r="G20" s="78"/>
      <c r="H20" s="80" t="s">
        <v>212</v>
      </c>
      <c r="I20" s="88">
        <v>30000</v>
      </c>
      <c r="J20" s="79"/>
      <c r="K20" s="78"/>
      <c r="L20" s="94">
        <f t="shared" si="0"/>
        <v>30000</v>
      </c>
    </row>
    <row r="21" spans="1:12" ht="25" customHeight="1">
      <c r="A21" s="70" t="s">
        <v>219</v>
      </c>
      <c r="B21" s="71" t="s">
        <v>220</v>
      </c>
      <c r="C21" s="71" t="s">
        <v>214</v>
      </c>
      <c r="D21" s="72" t="s">
        <v>221</v>
      </c>
      <c r="E21" s="86" t="s">
        <v>222</v>
      </c>
      <c r="F21" s="82"/>
      <c r="G21" s="81"/>
      <c r="H21" s="83" t="s">
        <v>212</v>
      </c>
      <c r="I21" s="84">
        <v>30000</v>
      </c>
      <c r="J21" s="82"/>
      <c r="K21" s="81"/>
      <c r="L21" s="95">
        <f t="shared" si="0"/>
        <v>30000</v>
      </c>
    </row>
    <row r="22" spans="1:12" ht="25" customHeight="1">
      <c r="A22" s="70" t="s">
        <v>223</v>
      </c>
      <c r="B22" s="71" t="s">
        <v>224</v>
      </c>
      <c r="C22" s="71" t="s">
        <v>96</v>
      </c>
      <c r="D22" s="72" t="s">
        <v>225</v>
      </c>
      <c r="E22" s="78"/>
      <c r="F22" s="79"/>
      <c r="G22" s="78"/>
      <c r="H22" s="80" t="s">
        <v>212</v>
      </c>
      <c r="I22" s="88">
        <v>30000</v>
      </c>
      <c r="J22" s="79"/>
      <c r="K22" s="78"/>
      <c r="L22" s="94">
        <f t="shared" si="0"/>
        <v>30000</v>
      </c>
    </row>
    <row r="23" spans="1:12" ht="25" customHeight="1">
      <c r="A23" s="70" t="s">
        <v>226</v>
      </c>
      <c r="B23" s="71" t="s">
        <v>227</v>
      </c>
      <c r="C23" s="71" t="s">
        <v>220</v>
      </c>
      <c r="D23" s="72" t="s">
        <v>228</v>
      </c>
      <c r="E23" s="81"/>
      <c r="F23" s="82"/>
      <c r="G23" s="81"/>
      <c r="H23" s="83" t="s">
        <v>212</v>
      </c>
      <c r="I23" s="84">
        <v>30000</v>
      </c>
      <c r="J23" s="82"/>
      <c r="K23" s="81"/>
      <c r="L23" s="95">
        <f t="shared" si="0"/>
        <v>30000</v>
      </c>
    </row>
    <row r="24" spans="1:12" ht="25" customHeight="1">
      <c r="A24" s="70" t="s">
        <v>229</v>
      </c>
      <c r="B24" s="71" t="s">
        <v>230</v>
      </c>
      <c r="C24" s="71" t="s">
        <v>224</v>
      </c>
      <c r="D24" s="72" t="s">
        <v>231</v>
      </c>
      <c r="E24" s="78"/>
      <c r="F24" s="79"/>
      <c r="G24" s="78"/>
      <c r="H24" s="80" t="s">
        <v>212</v>
      </c>
      <c r="I24" s="88">
        <v>30000</v>
      </c>
      <c r="J24" s="79"/>
      <c r="K24" s="78"/>
      <c r="L24" s="94">
        <f t="shared" si="0"/>
        <v>30000</v>
      </c>
    </row>
    <row r="25" spans="1:12" ht="21.65" customHeight="1">
      <c r="A25" s="70" t="s">
        <v>232</v>
      </c>
      <c r="B25" s="71" t="s">
        <v>233</v>
      </c>
      <c r="C25" s="71" t="s">
        <v>227</v>
      </c>
      <c r="D25" s="72" t="s">
        <v>234</v>
      </c>
      <c r="E25" s="81"/>
      <c r="F25" s="82"/>
      <c r="G25" s="81"/>
      <c r="H25" s="82"/>
      <c r="I25" s="81"/>
      <c r="J25" s="82"/>
      <c r="K25" s="81"/>
      <c r="L25" s="95">
        <f t="shared" si="0"/>
        <v>0</v>
      </c>
    </row>
    <row r="26" spans="1:12" ht="21.65" customHeight="1">
      <c r="A26" s="70" t="s">
        <v>235</v>
      </c>
      <c r="B26" s="71" t="s">
        <v>236</v>
      </c>
      <c r="C26" s="71" t="s">
        <v>230</v>
      </c>
      <c r="D26" s="72" t="s">
        <v>237</v>
      </c>
      <c r="E26" s="78"/>
      <c r="F26" s="79"/>
      <c r="G26" s="78"/>
      <c r="H26" s="79"/>
      <c r="I26" s="78"/>
      <c r="J26" s="79"/>
      <c r="K26" s="78"/>
      <c r="L26" s="94">
        <f t="shared" si="0"/>
        <v>0</v>
      </c>
    </row>
    <row r="27" spans="1:12" ht="25" customHeight="1">
      <c r="A27" s="70" t="s">
        <v>238</v>
      </c>
      <c r="B27" s="71" t="s">
        <v>239</v>
      </c>
      <c r="C27" s="71" t="s">
        <v>233</v>
      </c>
      <c r="D27" s="72" t="s">
        <v>240</v>
      </c>
      <c r="E27" s="86" t="s">
        <v>241</v>
      </c>
      <c r="F27" s="83" t="s">
        <v>242</v>
      </c>
      <c r="G27" s="84">
        <v>96000</v>
      </c>
      <c r="H27" s="87"/>
      <c r="I27" s="81"/>
      <c r="J27" s="83" t="s">
        <v>243</v>
      </c>
      <c r="K27" s="84">
        <v>36000</v>
      </c>
      <c r="L27" s="95">
        <f t="shared" si="0"/>
        <v>132000</v>
      </c>
    </row>
    <row r="28" spans="1:12" ht="25" customHeight="1">
      <c r="A28" s="70" t="s">
        <v>244</v>
      </c>
      <c r="B28" s="71" t="s">
        <v>245</v>
      </c>
      <c r="C28" s="71" t="s">
        <v>236</v>
      </c>
      <c r="D28" s="72" t="s">
        <v>246</v>
      </c>
      <c r="E28" s="78"/>
      <c r="F28" s="80" t="s">
        <v>242</v>
      </c>
      <c r="G28" s="88">
        <v>96000</v>
      </c>
      <c r="H28" s="79"/>
      <c r="I28" s="78"/>
      <c r="J28" s="80" t="s">
        <v>243</v>
      </c>
      <c r="K28" s="88">
        <v>36000</v>
      </c>
      <c r="L28" s="94">
        <f t="shared" si="0"/>
        <v>132000</v>
      </c>
    </row>
    <row r="29" spans="1:12" ht="25" customHeight="1">
      <c r="A29" s="70" t="s">
        <v>247</v>
      </c>
      <c r="B29" s="71" t="s">
        <v>248</v>
      </c>
      <c r="C29" s="71" t="s">
        <v>239</v>
      </c>
      <c r="D29" s="72" t="s">
        <v>249</v>
      </c>
      <c r="E29" s="81"/>
      <c r="F29" s="83" t="s">
        <v>242</v>
      </c>
      <c r="G29" s="84">
        <v>96000</v>
      </c>
      <c r="H29" s="82"/>
      <c r="I29" s="81"/>
      <c r="J29" s="83" t="s">
        <v>243</v>
      </c>
      <c r="K29" s="84">
        <v>36000</v>
      </c>
      <c r="L29" s="95">
        <f t="shared" si="0"/>
        <v>132000</v>
      </c>
    </row>
    <row r="30" spans="1:12" ht="25" customHeight="1">
      <c r="A30" s="70" t="s">
        <v>250</v>
      </c>
      <c r="B30" s="71" t="s">
        <v>251</v>
      </c>
      <c r="C30" s="71" t="s">
        <v>245</v>
      </c>
      <c r="D30" s="72" t="s">
        <v>153</v>
      </c>
      <c r="E30" s="85" t="s">
        <v>252</v>
      </c>
      <c r="F30" s="80" t="s">
        <v>242</v>
      </c>
      <c r="G30" s="88">
        <v>216000</v>
      </c>
      <c r="H30" s="80" t="s">
        <v>212</v>
      </c>
      <c r="I30" s="88">
        <v>69500</v>
      </c>
      <c r="J30" s="80" t="s">
        <v>243</v>
      </c>
      <c r="K30" s="88">
        <v>36000</v>
      </c>
      <c r="L30" s="94">
        <f t="shared" si="0"/>
        <v>321500</v>
      </c>
    </row>
    <row r="31" spans="1:12" ht="25" customHeight="1">
      <c r="A31" s="70" t="s">
        <v>253</v>
      </c>
      <c r="B31" s="71" t="s">
        <v>254</v>
      </c>
      <c r="C31" s="71" t="s">
        <v>248</v>
      </c>
      <c r="D31" s="72" t="s">
        <v>158</v>
      </c>
      <c r="E31" s="81"/>
      <c r="F31" s="83" t="s">
        <v>242</v>
      </c>
      <c r="G31" s="84">
        <v>216000</v>
      </c>
      <c r="H31" s="82"/>
      <c r="I31" s="81"/>
      <c r="J31" s="83" t="s">
        <v>243</v>
      </c>
      <c r="K31" s="84">
        <v>36000</v>
      </c>
      <c r="L31" s="95">
        <f t="shared" si="0"/>
        <v>252000</v>
      </c>
    </row>
    <row r="32" spans="1:12" ht="25" customHeight="1">
      <c r="A32" s="70" t="s">
        <v>255</v>
      </c>
      <c r="B32" s="71" t="s">
        <v>256</v>
      </c>
      <c r="C32" s="71" t="s">
        <v>251</v>
      </c>
      <c r="D32" s="72" t="s">
        <v>152</v>
      </c>
      <c r="E32" s="78"/>
      <c r="F32" s="80" t="s">
        <v>242</v>
      </c>
      <c r="G32" s="88">
        <v>216000</v>
      </c>
      <c r="H32" s="79"/>
      <c r="I32" s="78"/>
      <c r="J32" s="80" t="s">
        <v>243</v>
      </c>
      <c r="K32" s="88">
        <v>36000</v>
      </c>
      <c r="L32" s="94">
        <f t="shared" si="0"/>
        <v>252000</v>
      </c>
    </row>
    <row r="33" spans="1:12" ht="25" customHeight="1">
      <c r="A33" s="70" t="s">
        <v>257</v>
      </c>
      <c r="B33" s="71" t="s">
        <v>258</v>
      </c>
      <c r="C33" s="71" t="s">
        <v>254</v>
      </c>
      <c r="D33" s="72" t="s">
        <v>157</v>
      </c>
      <c r="E33" s="81"/>
      <c r="F33" s="83" t="s">
        <v>242</v>
      </c>
      <c r="G33" s="84">
        <v>216000</v>
      </c>
      <c r="H33" s="82"/>
      <c r="I33" s="81"/>
      <c r="J33" s="83" t="s">
        <v>243</v>
      </c>
      <c r="K33" s="84">
        <v>36000</v>
      </c>
      <c r="L33" s="95">
        <f t="shared" si="0"/>
        <v>252000</v>
      </c>
    </row>
    <row r="34" spans="1:12" ht="25" customHeight="1">
      <c r="A34" s="70" t="s">
        <v>259</v>
      </c>
      <c r="B34" s="71" t="s">
        <v>260</v>
      </c>
      <c r="C34" s="71" t="s">
        <v>256</v>
      </c>
      <c r="D34" s="72" t="s">
        <v>161</v>
      </c>
      <c r="E34" s="78"/>
      <c r="F34" s="80" t="s">
        <v>242</v>
      </c>
      <c r="G34" s="88">
        <v>216000</v>
      </c>
      <c r="H34" s="79"/>
      <c r="I34" s="78"/>
      <c r="J34" s="80" t="s">
        <v>243</v>
      </c>
      <c r="K34" s="88">
        <v>36000</v>
      </c>
      <c r="L34" s="94">
        <f t="shared" ref="L34:L51" si="1">SUM(F34:K34)</f>
        <v>252000</v>
      </c>
    </row>
    <row r="35" spans="1:12" ht="25" customHeight="1">
      <c r="A35" s="70" t="s">
        <v>261</v>
      </c>
      <c r="B35" s="71" t="s">
        <v>262</v>
      </c>
      <c r="C35" s="71" t="s">
        <v>258</v>
      </c>
      <c r="D35" s="72" t="s">
        <v>164</v>
      </c>
      <c r="E35" s="81"/>
      <c r="F35" s="83" t="s">
        <v>242</v>
      </c>
      <c r="G35" s="84">
        <v>216000</v>
      </c>
      <c r="H35" s="82"/>
      <c r="I35" s="81"/>
      <c r="J35" s="83" t="s">
        <v>243</v>
      </c>
      <c r="K35" s="84">
        <v>36000</v>
      </c>
      <c r="L35" s="95">
        <f t="shared" si="1"/>
        <v>252000</v>
      </c>
    </row>
    <row r="36" spans="1:12" ht="25" customHeight="1">
      <c r="A36" s="70" t="s">
        <v>263</v>
      </c>
      <c r="B36" s="71" t="s">
        <v>264</v>
      </c>
      <c r="C36" s="71" t="s">
        <v>260</v>
      </c>
      <c r="D36" s="72" t="s">
        <v>169</v>
      </c>
      <c r="E36" s="78"/>
      <c r="F36" s="80" t="s">
        <v>242</v>
      </c>
      <c r="G36" s="88">
        <v>216000</v>
      </c>
      <c r="H36" s="79"/>
      <c r="I36" s="78"/>
      <c r="J36" s="80" t="s">
        <v>243</v>
      </c>
      <c r="K36" s="88">
        <v>36000</v>
      </c>
      <c r="L36" s="94">
        <f t="shared" si="1"/>
        <v>252000</v>
      </c>
    </row>
    <row r="37" spans="1:12" ht="25" customHeight="1">
      <c r="A37" s="70" t="s">
        <v>265</v>
      </c>
      <c r="B37" s="71" t="s">
        <v>266</v>
      </c>
      <c r="C37" s="71" t="s">
        <v>262</v>
      </c>
      <c r="D37" s="72" t="s">
        <v>173</v>
      </c>
      <c r="E37" s="81"/>
      <c r="F37" s="83" t="s">
        <v>242</v>
      </c>
      <c r="G37" s="84">
        <v>216000</v>
      </c>
      <c r="H37" s="82"/>
      <c r="I37" s="81"/>
      <c r="J37" s="83" t="s">
        <v>243</v>
      </c>
      <c r="K37" s="84">
        <v>36000</v>
      </c>
      <c r="L37" s="95">
        <f t="shared" si="1"/>
        <v>252000</v>
      </c>
    </row>
    <row r="38" spans="1:12" ht="25" customHeight="1">
      <c r="A38" s="70" t="s">
        <v>267</v>
      </c>
      <c r="B38" s="71" t="s">
        <v>268</v>
      </c>
      <c r="C38" s="71" t="s">
        <v>264</v>
      </c>
      <c r="D38" s="72" t="s">
        <v>176</v>
      </c>
      <c r="E38" s="78"/>
      <c r="F38" s="80" t="s">
        <v>242</v>
      </c>
      <c r="G38" s="88">
        <v>216000</v>
      </c>
      <c r="H38" s="79"/>
      <c r="I38" s="78"/>
      <c r="J38" s="80" t="s">
        <v>243</v>
      </c>
      <c r="K38" s="88">
        <v>36000</v>
      </c>
      <c r="L38" s="94">
        <f t="shared" si="1"/>
        <v>252000</v>
      </c>
    </row>
    <row r="39" spans="1:12" ht="25" customHeight="1">
      <c r="A39" s="70" t="s">
        <v>269</v>
      </c>
      <c r="B39" s="71" t="s">
        <v>270</v>
      </c>
      <c r="C39" s="71" t="s">
        <v>266</v>
      </c>
      <c r="D39" s="72" t="s">
        <v>179</v>
      </c>
      <c r="E39" s="81"/>
      <c r="F39" s="83" t="s">
        <v>242</v>
      </c>
      <c r="G39" s="84">
        <v>216000</v>
      </c>
      <c r="H39" s="82"/>
      <c r="I39" s="81"/>
      <c r="J39" s="83" t="s">
        <v>243</v>
      </c>
      <c r="K39" s="84">
        <v>36000</v>
      </c>
      <c r="L39" s="95">
        <f t="shared" si="1"/>
        <v>252000</v>
      </c>
    </row>
    <row r="40" spans="1:12" ht="25" customHeight="1">
      <c r="A40" s="70" t="s">
        <v>271</v>
      </c>
      <c r="B40" s="71" t="s">
        <v>272</v>
      </c>
      <c r="C40" s="71" t="s">
        <v>268</v>
      </c>
      <c r="D40" s="72" t="s">
        <v>182</v>
      </c>
      <c r="E40" s="78"/>
      <c r="F40" s="80" t="s">
        <v>242</v>
      </c>
      <c r="G40" s="88">
        <v>216000</v>
      </c>
      <c r="H40" s="79"/>
      <c r="I40" s="78"/>
      <c r="J40" s="80" t="s">
        <v>243</v>
      </c>
      <c r="K40" s="88">
        <v>36000</v>
      </c>
      <c r="L40" s="94">
        <f t="shared" si="1"/>
        <v>252000</v>
      </c>
    </row>
    <row r="41" spans="1:12" ht="25" customHeight="1">
      <c r="A41" s="70" t="s">
        <v>273</v>
      </c>
      <c r="B41" s="71" t="s">
        <v>274</v>
      </c>
      <c r="C41" s="71" t="s">
        <v>270</v>
      </c>
      <c r="D41" s="72" t="s">
        <v>185</v>
      </c>
      <c r="E41" s="81"/>
      <c r="F41" s="83" t="s">
        <v>242</v>
      </c>
      <c r="G41" s="84">
        <v>216000</v>
      </c>
      <c r="H41" s="82"/>
      <c r="I41" s="81"/>
      <c r="J41" s="83" t="s">
        <v>243</v>
      </c>
      <c r="K41" s="84">
        <v>36000</v>
      </c>
      <c r="L41" s="95">
        <f t="shared" si="1"/>
        <v>252000</v>
      </c>
    </row>
    <row r="42" spans="1:12" ht="25" customHeight="1">
      <c r="A42" s="70" t="s">
        <v>275</v>
      </c>
      <c r="B42" s="71" t="s">
        <v>276</v>
      </c>
      <c r="C42" s="71" t="s">
        <v>272</v>
      </c>
      <c r="D42" s="72" t="s">
        <v>188</v>
      </c>
      <c r="E42" s="78"/>
      <c r="F42" s="80" t="s">
        <v>242</v>
      </c>
      <c r="G42" s="88">
        <v>216000</v>
      </c>
      <c r="H42" s="79"/>
      <c r="I42" s="78"/>
      <c r="J42" s="80" t="s">
        <v>243</v>
      </c>
      <c r="K42" s="88">
        <v>36000</v>
      </c>
      <c r="L42" s="94">
        <f t="shared" si="1"/>
        <v>252000</v>
      </c>
    </row>
    <row r="43" spans="1:12" ht="25" customHeight="1">
      <c r="A43" s="70" t="s">
        <v>277</v>
      </c>
      <c r="B43" s="71" t="s">
        <v>278</v>
      </c>
      <c r="C43" s="71" t="s">
        <v>274</v>
      </c>
      <c r="D43" s="72" t="s">
        <v>192</v>
      </c>
      <c r="E43" s="81"/>
      <c r="F43" s="83" t="s">
        <v>242</v>
      </c>
      <c r="G43" s="84">
        <v>216000</v>
      </c>
      <c r="H43" s="82"/>
      <c r="I43" s="81"/>
      <c r="J43" s="83" t="s">
        <v>243</v>
      </c>
      <c r="K43" s="84">
        <v>36000</v>
      </c>
      <c r="L43" s="95">
        <f t="shared" si="1"/>
        <v>252000</v>
      </c>
    </row>
    <row r="44" spans="1:12" ht="25" customHeight="1">
      <c r="A44" s="70" t="s">
        <v>279</v>
      </c>
      <c r="B44" s="71" t="s">
        <v>280</v>
      </c>
      <c r="C44" s="71" t="s">
        <v>276</v>
      </c>
      <c r="D44" s="72" t="s">
        <v>195</v>
      </c>
      <c r="E44" s="78"/>
      <c r="F44" s="80" t="s">
        <v>242</v>
      </c>
      <c r="G44" s="88">
        <v>216000</v>
      </c>
      <c r="H44" s="79"/>
      <c r="I44" s="78"/>
      <c r="J44" s="80" t="s">
        <v>243</v>
      </c>
      <c r="K44" s="88">
        <v>36000</v>
      </c>
      <c r="L44" s="94">
        <f t="shared" si="1"/>
        <v>252000</v>
      </c>
    </row>
    <row r="45" spans="1:12" ht="25" customHeight="1">
      <c r="A45" s="70" t="s">
        <v>281</v>
      </c>
      <c r="B45" s="71" t="s">
        <v>282</v>
      </c>
      <c r="C45" s="71" t="s">
        <v>278</v>
      </c>
      <c r="D45" s="72" t="s">
        <v>198</v>
      </c>
      <c r="E45" s="81"/>
      <c r="F45" s="83" t="s">
        <v>242</v>
      </c>
      <c r="G45" s="84">
        <v>216000</v>
      </c>
      <c r="H45" s="82"/>
      <c r="I45" s="81"/>
      <c r="J45" s="83" t="s">
        <v>243</v>
      </c>
      <c r="K45" s="84">
        <v>36000</v>
      </c>
      <c r="L45" s="95">
        <f t="shared" si="1"/>
        <v>252000</v>
      </c>
    </row>
    <row r="46" spans="1:12" ht="25" customHeight="1">
      <c r="A46" s="70" t="s">
        <v>283</v>
      </c>
      <c r="B46" s="71" t="s">
        <v>284</v>
      </c>
      <c r="C46" s="71" t="s">
        <v>280</v>
      </c>
      <c r="D46" s="72" t="s">
        <v>203</v>
      </c>
      <c r="E46" s="78"/>
      <c r="F46" s="80" t="s">
        <v>242</v>
      </c>
      <c r="G46" s="88">
        <v>216000</v>
      </c>
      <c r="H46" s="79"/>
      <c r="I46" s="78"/>
      <c r="J46" s="80" t="s">
        <v>243</v>
      </c>
      <c r="K46" s="88">
        <v>36000</v>
      </c>
      <c r="L46" s="94">
        <f t="shared" si="1"/>
        <v>252000</v>
      </c>
    </row>
    <row r="47" spans="1:12" ht="25" customHeight="1">
      <c r="A47" s="70" t="s">
        <v>285</v>
      </c>
      <c r="B47" s="71" t="s">
        <v>286</v>
      </c>
      <c r="C47" s="71" t="s">
        <v>282</v>
      </c>
      <c r="D47" s="72" t="s">
        <v>206</v>
      </c>
      <c r="E47" s="81"/>
      <c r="F47" s="83" t="s">
        <v>242</v>
      </c>
      <c r="G47" s="84">
        <v>216000</v>
      </c>
      <c r="H47" s="82"/>
      <c r="I47" s="81"/>
      <c r="J47" s="83" t="s">
        <v>243</v>
      </c>
      <c r="K47" s="84">
        <v>36000</v>
      </c>
      <c r="L47" s="95">
        <f t="shared" si="1"/>
        <v>252000</v>
      </c>
    </row>
    <row r="48" spans="1:12" ht="25" customHeight="1">
      <c r="A48" s="70" t="s">
        <v>287</v>
      </c>
      <c r="B48" s="71" t="s">
        <v>288</v>
      </c>
      <c r="C48" s="71" t="s">
        <v>284</v>
      </c>
      <c r="D48" s="72" t="s">
        <v>209</v>
      </c>
      <c r="E48" s="78"/>
      <c r="F48" s="80" t="s">
        <v>242</v>
      </c>
      <c r="G48" s="88">
        <v>216000</v>
      </c>
      <c r="H48" s="79"/>
      <c r="I48" s="78"/>
      <c r="J48" s="80" t="s">
        <v>243</v>
      </c>
      <c r="K48" s="88">
        <v>36000</v>
      </c>
      <c r="L48" s="94">
        <f t="shared" si="1"/>
        <v>252000</v>
      </c>
    </row>
    <row r="49" spans="1:12" ht="25" customHeight="1">
      <c r="A49" s="70" t="s">
        <v>289</v>
      </c>
      <c r="B49" s="71" t="s">
        <v>290</v>
      </c>
      <c r="C49" s="71" t="s">
        <v>286</v>
      </c>
      <c r="D49" s="72" t="s">
        <v>214</v>
      </c>
      <c r="E49" s="81"/>
      <c r="F49" s="83" t="s">
        <v>242</v>
      </c>
      <c r="G49" s="84">
        <v>216000</v>
      </c>
      <c r="H49" s="82"/>
      <c r="I49" s="81"/>
      <c r="J49" s="83" t="s">
        <v>243</v>
      </c>
      <c r="K49" s="84">
        <v>36000</v>
      </c>
      <c r="L49" s="95">
        <f t="shared" si="1"/>
        <v>252000</v>
      </c>
    </row>
    <row r="50" spans="1:12" ht="25" customHeight="1">
      <c r="A50" s="70" t="s">
        <v>291</v>
      </c>
      <c r="B50" s="71" t="s">
        <v>292</v>
      </c>
      <c r="C50" s="71" t="s">
        <v>288</v>
      </c>
      <c r="D50" s="72" t="s">
        <v>96</v>
      </c>
      <c r="E50" s="78"/>
      <c r="F50" s="80" t="s">
        <v>242</v>
      </c>
      <c r="G50" s="88">
        <v>216000</v>
      </c>
      <c r="H50" s="79"/>
      <c r="I50" s="78"/>
      <c r="J50" s="80" t="s">
        <v>243</v>
      </c>
      <c r="K50" s="88">
        <v>36000</v>
      </c>
      <c r="L50" s="94">
        <f t="shared" si="1"/>
        <v>252000</v>
      </c>
    </row>
    <row r="51" spans="1:12" ht="26" customHeight="1">
      <c r="A51" s="73" t="s">
        <v>293</v>
      </c>
      <c r="B51" s="74" t="s">
        <v>294</v>
      </c>
      <c r="C51" s="74" t="s">
        <v>290</v>
      </c>
      <c r="D51" s="75" t="s">
        <v>220</v>
      </c>
      <c r="E51" s="89"/>
      <c r="F51" s="90" t="s">
        <v>242</v>
      </c>
      <c r="G51" s="91">
        <v>216000</v>
      </c>
      <c r="H51" s="92"/>
      <c r="I51" s="89"/>
      <c r="J51" s="90" t="s">
        <v>243</v>
      </c>
      <c r="K51" s="91">
        <v>36000</v>
      </c>
      <c r="L51" s="98">
        <f t="shared" si="1"/>
        <v>252000</v>
      </c>
    </row>
  </sheetData>
  <phoneticPr fontId="25" type="noConversion"/>
  <pageMargins left="1" right="1" top="1" bottom="1" header="0.25" footer="0.25"/>
  <pageSetup orientation="portrait"/>
  <headerFooter>
    <oddFooter>&amp;C&amp;"Helvetica Neue,Regular"&amp;12&amp;K000000&amp;P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B1:AD110"/>
  <sheetViews>
    <sheetView showGridLines="0" zoomScale="70" zoomScaleNormal="70" workbookViewId="0">
      <selection activeCell="C3" sqref="C3"/>
    </sheetView>
  </sheetViews>
  <sheetFormatPr defaultColWidth="16.36328125" defaultRowHeight="19.899999999999999" customHeight="1"/>
  <cols>
    <col min="1" max="1" width="4.54296875" style="1" customWidth="1"/>
    <col min="2" max="2" width="14.453125" style="1" customWidth="1"/>
    <col min="3" max="3" width="9.26953125" style="1" customWidth="1"/>
    <col min="4" max="4" width="7.36328125" style="1" customWidth="1"/>
    <col min="5" max="5" width="12.08984375" style="1" customWidth="1"/>
    <col min="6" max="6" width="6.08984375" style="1" customWidth="1"/>
    <col min="7" max="7" width="12.08984375" style="1" customWidth="1"/>
    <col min="8" max="8" width="4.08984375" style="1" customWidth="1"/>
    <col min="9" max="9" width="12.08984375" style="1" customWidth="1"/>
    <col min="10" max="10" width="16.7265625" style="1" customWidth="1"/>
    <col min="11" max="12" width="12.08984375" style="1" customWidth="1"/>
    <col min="13" max="13" width="9.90625" style="1" customWidth="1"/>
    <col min="14" max="14" width="8.26953125" style="1" customWidth="1"/>
    <col min="15" max="15" width="6" style="1" customWidth="1"/>
    <col min="16" max="16" width="4.1796875" style="1" customWidth="1"/>
    <col min="17" max="17" width="5.7265625" style="1" customWidth="1"/>
    <col min="18" max="18" width="9.90625" style="1" customWidth="1"/>
    <col min="19" max="19" width="8.1796875" style="1" customWidth="1"/>
    <col min="20" max="20" width="12.08984375" style="1" customWidth="1"/>
    <col min="21" max="21" width="7.7265625" style="1" customWidth="1"/>
    <col min="22" max="22" width="8.81640625" style="1" customWidth="1"/>
    <col min="23" max="23" width="7.7265625" style="1" customWidth="1"/>
    <col min="24" max="24" width="4.26953125" style="1" customWidth="1"/>
    <col min="25" max="25" width="5.453125" style="1" customWidth="1"/>
    <col min="26" max="26" width="12.453125" style="1" customWidth="1"/>
    <col min="27" max="27" width="9" style="1" customWidth="1"/>
    <col min="28" max="28" width="7.1796875" style="1" customWidth="1"/>
    <col min="29" max="29" width="8.1796875" style="1" customWidth="1"/>
    <col min="30" max="30" width="11.08984375" style="1" customWidth="1"/>
    <col min="31" max="31" width="7.08984375" style="1" customWidth="1"/>
    <col min="32" max="32" width="11.08984375" style="1" customWidth="1"/>
    <col min="33" max="33" width="16.36328125" style="1" customWidth="1"/>
    <col min="34" max="16384" width="16.36328125" style="1"/>
  </cols>
  <sheetData>
    <row r="1" spans="2:30" ht="31" customHeight="1"/>
    <row r="2" spans="2:30" ht="25" customHeight="1">
      <c r="B2" s="236" t="s">
        <v>295</v>
      </c>
      <c r="C2" s="236"/>
      <c r="D2" s="2"/>
      <c r="E2" s="2"/>
      <c r="F2" s="2"/>
      <c r="G2" s="2"/>
      <c r="I2" s="236" t="s">
        <v>296</v>
      </c>
      <c r="J2" s="236"/>
      <c r="K2" s="236"/>
      <c r="L2" s="236"/>
      <c r="M2" s="236"/>
      <c r="N2" s="236"/>
      <c r="Q2" s="236" t="s">
        <v>297</v>
      </c>
      <c r="R2" s="236"/>
      <c r="S2" s="236"/>
      <c r="T2" s="236"/>
      <c r="U2" s="236"/>
      <c r="V2" s="236"/>
      <c r="W2" s="236"/>
      <c r="Y2" s="236" t="s">
        <v>298</v>
      </c>
      <c r="Z2" s="236"/>
      <c r="AA2" s="236"/>
      <c r="AB2" s="236"/>
      <c r="AC2" s="236"/>
      <c r="AD2" s="236"/>
    </row>
    <row r="3" spans="2:30" ht="20" customHeight="1">
      <c r="B3" s="3" t="s">
        <v>299</v>
      </c>
      <c r="C3" s="4">
        <v>30</v>
      </c>
      <c r="D3" s="5"/>
      <c r="E3" s="5"/>
      <c r="F3" s="5"/>
      <c r="G3" s="5"/>
      <c r="I3" s="44" t="s">
        <v>300</v>
      </c>
      <c r="J3" s="45" t="s">
        <v>301</v>
      </c>
      <c r="K3" s="45" t="s">
        <v>302</v>
      </c>
      <c r="L3" s="46" t="s">
        <v>303</v>
      </c>
      <c r="M3" s="53" t="s">
        <v>304</v>
      </c>
      <c r="N3" s="53" t="s">
        <v>305</v>
      </c>
      <c r="Q3" s="61" t="s">
        <v>306</v>
      </c>
      <c r="R3" s="45" t="s">
        <v>307</v>
      </c>
      <c r="S3" s="45" t="s">
        <v>308</v>
      </c>
      <c r="T3" s="62" t="s">
        <v>309</v>
      </c>
      <c r="U3" s="61" t="s">
        <v>310</v>
      </c>
      <c r="V3" s="45" t="s">
        <v>311</v>
      </c>
      <c r="W3" s="45" t="s">
        <v>312</v>
      </c>
      <c r="Y3" s="61" t="s">
        <v>306</v>
      </c>
      <c r="Z3" s="45" t="s">
        <v>307</v>
      </c>
      <c r="AA3" s="45" t="s">
        <v>313</v>
      </c>
      <c r="AB3" s="45" t="s">
        <v>311</v>
      </c>
      <c r="AC3" s="45" t="s">
        <v>314</v>
      </c>
      <c r="AD3" s="62" t="s">
        <v>315</v>
      </c>
    </row>
    <row r="4" spans="2:30" ht="20" customHeight="1">
      <c r="B4" s="3" t="s">
        <v>316</v>
      </c>
      <c r="C4" s="4">
        <v>60</v>
      </c>
      <c r="D4" s="5"/>
      <c r="E4" s="5"/>
      <c r="F4" s="5"/>
      <c r="G4" s="5"/>
      <c r="I4" s="225" t="s">
        <v>317</v>
      </c>
      <c r="J4" s="47" t="s">
        <v>318</v>
      </c>
      <c r="K4" s="48">
        <v>13000</v>
      </c>
      <c r="L4" s="231">
        <f>SUM(K4:K8)</f>
        <v>13000</v>
      </c>
      <c r="M4" s="51" t="s">
        <v>114</v>
      </c>
      <c r="N4" s="237">
        <f>L4/J14</f>
        <v>0.56521739130434778</v>
      </c>
      <c r="Q4" s="63" t="s">
        <v>251</v>
      </c>
      <c r="R4" s="64">
        <f>C5</f>
        <v>4400000</v>
      </c>
      <c r="S4" s="64">
        <f>K11*12</f>
        <v>120000</v>
      </c>
      <c r="T4" s="64">
        <f t="shared" ref="T4:T38" si="0">R4-S4</f>
        <v>4280000</v>
      </c>
      <c r="U4" s="21">
        <f>C8</f>
        <v>0.03</v>
      </c>
      <c r="V4" s="64">
        <f>T4*C8</f>
        <v>128400</v>
      </c>
      <c r="W4" s="21">
        <f>C6</f>
        <v>0.05</v>
      </c>
      <c r="Y4" s="65">
        <f>C$3</f>
        <v>30</v>
      </c>
      <c r="Z4" s="66">
        <v>100000</v>
      </c>
      <c r="AA4" s="67">
        <v>0.03</v>
      </c>
      <c r="AB4" s="64">
        <f t="shared" ref="AB4:AB37" si="1">Z4*AA4</f>
        <v>3000</v>
      </c>
      <c r="AC4" s="66">
        <v>50000</v>
      </c>
      <c r="AD4" s="64">
        <f t="shared" ref="AD4:AD37" si="2">Z4+AB4+AC4</f>
        <v>153000</v>
      </c>
    </row>
    <row r="5" spans="2:30" ht="20" customHeight="1">
      <c r="B5" s="3" t="s">
        <v>319</v>
      </c>
      <c r="C5" s="6">
        <v>4400000</v>
      </c>
      <c r="D5" s="7"/>
      <c r="E5" s="7"/>
      <c r="F5" s="7"/>
      <c r="G5" s="7"/>
      <c r="I5" s="226"/>
      <c r="J5" s="47" t="s">
        <v>320</v>
      </c>
      <c r="K5" s="48">
        <v>0</v>
      </c>
      <c r="L5" s="232"/>
      <c r="M5" s="51" t="s">
        <v>114</v>
      </c>
      <c r="N5" s="232"/>
      <c r="Q5" s="63" t="s">
        <v>254</v>
      </c>
      <c r="R5" s="64">
        <f t="shared" ref="R5:R38" si="3">T4+V4</f>
        <v>4408400</v>
      </c>
      <c r="S5" s="64">
        <f t="shared" ref="S5:S38" si="4">S4*(1+W4)</f>
        <v>126000</v>
      </c>
      <c r="T5" s="64">
        <f t="shared" si="0"/>
        <v>4282400</v>
      </c>
      <c r="U5" s="21">
        <f>C8</f>
        <v>0.03</v>
      </c>
      <c r="V5" s="64">
        <f t="shared" ref="V5:V38" si="5">T5*U5</f>
        <v>128472</v>
      </c>
      <c r="W5" s="21">
        <f t="shared" ref="W5:W38" si="6">W4</f>
        <v>0.05</v>
      </c>
      <c r="Y5" s="65">
        <f t="shared" ref="Y5:Y37" si="7">Y4+1</f>
        <v>31</v>
      </c>
      <c r="Z5" s="64">
        <f t="shared" ref="Z5:Z37" si="8">AD4</f>
        <v>153000</v>
      </c>
      <c r="AA5" s="21">
        <f t="shared" ref="AA5:AA37" si="9">AA4</f>
        <v>0.03</v>
      </c>
      <c r="AB5" s="64">
        <f t="shared" si="1"/>
        <v>4590</v>
      </c>
      <c r="AC5" s="64">
        <f t="shared" ref="AC5:AC37" si="10">AC4</f>
        <v>50000</v>
      </c>
      <c r="AD5" s="64">
        <f t="shared" si="2"/>
        <v>207590</v>
      </c>
    </row>
    <row r="6" spans="2:30" ht="20" customHeight="1">
      <c r="B6" s="3" t="s">
        <v>321</v>
      </c>
      <c r="C6" s="8">
        <v>0.05</v>
      </c>
      <c r="D6" s="9"/>
      <c r="E6" s="9"/>
      <c r="F6" s="9"/>
      <c r="G6" s="9"/>
      <c r="I6" s="227"/>
      <c r="J6" s="47" t="s">
        <v>322</v>
      </c>
      <c r="K6" s="49"/>
      <c r="L6" s="233"/>
      <c r="M6" s="54">
        <v>582000</v>
      </c>
      <c r="N6" s="233"/>
      <c r="Q6" s="63" t="s">
        <v>256</v>
      </c>
      <c r="R6" s="64">
        <f t="shared" si="3"/>
        <v>4410872</v>
      </c>
      <c r="S6" s="64">
        <f t="shared" si="4"/>
        <v>132300</v>
      </c>
      <c r="T6" s="64">
        <f t="shared" si="0"/>
        <v>4278572</v>
      </c>
      <c r="U6" s="21">
        <f>C8</f>
        <v>0.03</v>
      </c>
      <c r="V6" s="64">
        <f t="shared" si="5"/>
        <v>128357.15999999999</v>
      </c>
      <c r="W6" s="21">
        <f t="shared" si="6"/>
        <v>0.05</v>
      </c>
      <c r="Y6" s="65">
        <f t="shared" si="7"/>
        <v>32</v>
      </c>
      <c r="Z6" s="64">
        <f t="shared" si="8"/>
        <v>207590</v>
      </c>
      <c r="AA6" s="21">
        <f t="shared" si="9"/>
        <v>0.03</v>
      </c>
      <c r="AB6" s="64">
        <f t="shared" si="1"/>
        <v>6227.7</v>
      </c>
      <c r="AC6" s="64">
        <f t="shared" si="10"/>
        <v>50000</v>
      </c>
      <c r="AD6" s="64">
        <f t="shared" si="2"/>
        <v>263817.7</v>
      </c>
    </row>
    <row r="7" spans="2:30" ht="20" customHeight="1">
      <c r="B7" s="3" t="s">
        <v>323</v>
      </c>
      <c r="C7" s="10">
        <f>POWER((1+C6),(C4-C$3))</f>
        <v>4.3219423751506625</v>
      </c>
      <c r="D7" s="11"/>
      <c r="E7" s="11"/>
      <c r="F7" s="11"/>
      <c r="G7" s="11"/>
      <c r="I7" s="228"/>
      <c r="J7" s="47" t="s">
        <v>324</v>
      </c>
      <c r="K7" s="48">
        <v>0</v>
      </c>
      <c r="L7" s="234"/>
      <c r="M7" s="55"/>
      <c r="N7" s="234"/>
      <c r="Q7" s="63" t="s">
        <v>258</v>
      </c>
      <c r="R7" s="64">
        <f t="shared" si="3"/>
        <v>4406929.16</v>
      </c>
      <c r="S7" s="64">
        <f t="shared" si="4"/>
        <v>138915</v>
      </c>
      <c r="T7" s="64">
        <f t="shared" si="0"/>
        <v>4268014.16</v>
      </c>
      <c r="U7" s="21">
        <f t="shared" ref="U7:U38" si="11">U6</f>
        <v>0.03</v>
      </c>
      <c r="V7" s="64">
        <f t="shared" si="5"/>
        <v>128040.42479999999</v>
      </c>
      <c r="W7" s="21">
        <f t="shared" si="6"/>
        <v>0.05</v>
      </c>
      <c r="Y7" s="65">
        <f t="shared" si="7"/>
        <v>33</v>
      </c>
      <c r="Z7" s="64">
        <f t="shared" si="8"/>
        <v>263817.7</v>
      </c>
      <c r="AA7" s="21">
        <f t="shared" si="9"/>
        <v>0.03</v>
      </c>
      <c r="AB7" s="64">
        <f t="shared" si="1"/>
        <v>7914.5309999999999</v>
      </c>
      <c r="AC7" s="64">
        <f t="shared" si="10"/>
        <v>50000</v>
      </c>
      <c r="AD7" s="64">
        <f t="shared" si="2"/>
        <v>321732.23100000003</v>
      </c>
    </row>
    <row r="8" spans="2:30" ht="20" customHeight="1">
      <c r="B8" s="3" t="s">
        <v>325</v>
      </c>
      <c r="C8" s="8">
        <v>0.03</v>
      </c>
      <c r="D8" s="9"/>
      <c r="E8" s="9"/>
      <c r="F8" s="9"/>
      <c r="G8" s="9"/>
      <c r="I8" s="228"/>
      <c r="J8" s="47" t="s">
        <v>326</v>
      </c>
      <c r="K8" s="49"/>
      <c r="L8" s="234"/>
      <c r="M8" s="55"/>
      <c r="N8" s="234"/>
      <c r="Q8" s="63" t="s">
        <v>260</v>
      </c>
      <c r="R8" s="64">
        <f t="shared" si="3"/>
        <v>4396054.5848000003</v>
      </c>
      <c r="S8" s="64">
        <f t="shared" si="4"/>
        <v>145860.75</v>
      </c>
      <c r="T8" s="64">
        <f t="shared" si="0"/>
        <v>4250193.8348000003</v>
      </c>
      <c r="U8" s="21">
        <f t="shared" si="11"/>
        <v>0.03</v>
      </c>
      <c r="V8" s="64">
        <f t="shared" si="5"/>
        <v>127505.815044</v>
      </c>
      <c r="W8" s="21">
        <f t="shared" si="6"/>
        <v>0.05</v>
      </c>
      <c r="Y8" s="65">
        <f t="shared" si="7"/>
        <v>34</v>
      </c>
      <c r="Z8" s="64">
        <f t="shared" si="8"/>
        <v>321732.23100000003</v>
      </c>
      <c r="AA8" s="21">
        <f t="shared" si="9"/>
        <v>0.03</v>
      </c>
      <c r="AB8" s="64">
        <f t="shared" si="1"/>
        <v>9651.9669300000005</v>
      </c>
      <c r="AC8" s="64">
        <f t="shared" si="10"/>
        <v>50000</v>
      </c>
      <c r="AD8" s="64">
        <f t="shared" si="2"/>
        <v>381384.19793000002</v>
      </c>
    </row>
    <row r="9" spans="2:30" ht="20" customHeight="1">
      <c r="I9" s="225" t="s">
        <v>327</v>
      </c>
      <c r="J9" s="47" t="s">
        <v>328</v>
      </c>
      <c r="K9" s="49"/>
      <c r="L9" s="235">
        <f>SUM(K9:K13)</f>
        <v>10000</v>
      </c>
      <c r="M9" s="54">
        <v>1000000</v>
      </c>
      <c r="N9" s="238">
        <f>L9/J14</f>
        <v>0.43478260869565216</v>
      </c>
      <c r="Q9" s="63" t="s">
        <v>262</v>
      </c>
      <c r="R9" s="64">
        <f t="shared" si="3"/>
        <v>4377699.6498440001</v>
      </c>
      <c r="S9" s="64">
        <f t="shared" si="4"/>
        <v>153153.78750000001</v>
      </c>
      <c r="T9" s="64">
        <f t="shared" si="0"/>
        <v>4224545.8623440005</v>
      </c>
      <c r="U9" s="21">
        <f t="shared" si="11"/>
        <v>0.03</v>
      </c>
      <c r="V9" s="64">
        <f t="shared" si="5"/>
        <v>126736.37587032001</v>
      </c>
      <c r="W9" s="21">
        <f t="shared" si="6"/>
        <v>0.05</v>
      </c>
      <c r="Y9" s="65">
        <f t="shared" si="7"/>
        <v>35</v>
      </c>
      <c r="Z9" s="64">
        <f t="shared" si="8"/>
        <v>381384.19793000002</v>
      </c>
      <c r="AA9" s="21">
        <f t="shared" si="9"/>
        <v>0.03</v>
      </c>
      <c r="AB9" s="64">
        <f t="shared" si="1"/>
        <v>11441.5259379</v>
      </c>
      <c r="AC9" s="64">
        <f t="shared" si="10"/>
        <v>50000</v>
      </c>
      <c r="AD9" s="64">
        <f t="shared" si="2"/>
        <v>442825.72386790003</v>
      </c>
    </row>
    <row r="10" spans="2:30" ht="20" customHeight="1">
      <c r="I10" s="229"/>
      <c r="J10" s="47" t="s">
        <v>329</v>
      </c>
      <c r="K10" s="48">
        <v>0</v>
      </c>
      <c r="L10" s="232"/>
      <c r="M10" s="54">
        <v>400000</v>
      </c>
      <c r="N10" s="232"/>
      <c r="Q10" s="63" t="s">
        <v>264</v>
      </c>
      <c r="R10" s="64">
        <f t="shared" si="3"/>
        <v>4351282.2382143205</v>
      </c>
      <c r="S10" s="64">
        <f t="shared" si="4"/>
        <v>160811.47687500002</v>
      </c>
      <c r="T10" s="64">
        <f t="shared" si="0"/>
        <v>4190470.7613393203</v>
      </c>
      <c r="U10" s="21">
        <f t="shared" si="11"/>
        <v>0.03</v>
      </c>
      <c r="V10" s="64">
        <f t="shared" si="5"/>
        <v>125714.12284017961</v>
      </c>
      <c r="W10" s="21">
        <f t="shared" si="6"/>
        <v>0.05</v>
      </c>
      <c r="Y10" s="65">
        <f t="shared" si="7"/>
        <v>36</v>
      </c>
      <c r="Z10" s="64">
        <f t="shared" si="8"/>
        <v>442825.72386790003</v>
      </c>
      <c r="AA10" s="21">
        <f t="shared" si="9"/>
        <v>0.03</v>
      </c>
      <c r="AB10" s="64">
        <f t="shared" si="1"/>
        <v>13284.771716037001</v>
      </c>
      <c r="AC10" s="64">
        <f t="shared" si="10"/>
        <v>50000</v>
      </c>
      <c r="AD10" s="64">
        <f t="shared" si="2"/>
        <v>506110.49558393704</v>
      </c>
    </row>
    <row r="11" spans="2:30" ht="20" customHeight="1">
      <c r="I11" s="229"/>
      <c r="J11" s="47" t="s">
        <v>330</v>
      </c>
      <c r="K11" s="50">
        <v>10000</v>
      </c>
      <c r="L11" s="232"/>
      <c r="M11" s="56">
        <v>2000000</v>
      </c>
      <c r="N11" s="232"/>
      <c r="Q11" s="63" t="s">
        <v>266</v>
      </c>
      <c r="R11" s="64">
        <f t="shared" si="3"/>
        <v>4316184.8841794999</v>
      </c>
      <c r="S11" s="64">
        <f t="shared" si="4"/>
        <v>168852.05071875002</v>
      </c>
      <c r="T11" s="64">
        <f t="shared" si="0"/>
        <v>4147332.8334607501</v>
      </c>
      <c r="U11" s="21">
        <f t="shared" si="11"/>
        <v>0.03</v>
      </c>
      <c r="V11" s="64">
        <f t="shared" si="5"/>
        <v>124419.9850038225</v>
      </c>
      <c r="W11" s="21">
        <f t="shared" si="6"/>
        <v>0.05</v>
      </c>
      <c r="Y11" s="65">
        <f t="shared" si="7"/>
        <v>37</v>
      </c>
      <c r="Z11" s="64">
        <f t="shared" si="8"/>
        <v>506110.49558393704</v>
      </c>
      <c r="AA11" s="21">
        <f t="shared" si="9"/>
        <v>0.03</v>
      </c>
      <c r="AB11" s="64">
        <f t="shared" si="1"/>
        <v>15183.314867518111</v>
      </c>
      <c r="AC11" s="64">
        <f t="shared" si="10"/>
        <v>50000</v>
      </c>
      <c r="AD11" s="64">
        <f t="shared" si="2"/>
        <v>571293.81045145518</v>
      </c>
    </row>
    <row r="12" spans="2:30" ht="20" customHeight="1">
      <c r="B12" s="236" t="s">
        <v>331</v>
      </c>
      <c r="C12" s="236"/>
      <c r="D12" s="236"/>
      <c r="E12" s="236"/>
      <c r="F12" s="236"/>
      <c r="G12" s="236"/>
      <c r="I12" s="229"/>
      <c r="J12" s="47" t="s">
        <v>332</v>
      </c>
      <c r="K12" s="48">
        <v>0</v>
      </c>
      <c r="L12" s="232"/>
      <c r="M12" s="55"/>
      <c r="N12" s="232"/>
      <c r="Q12" s="63" t="s">
        <v>268</v>
      </c>
      <c r="R12" s="64">
        <f t="shared" si="3"/>
        <v>4271752.8184645725</v>
      </c>
      <c r="S12" s="64">
        <f t="shared" si="4"/>
        <v>177294.65325468752</v>
      </c>
      <c r="T12" s="64">
        <f t="shared" si="0"/>
        <v>4094458.1652098852</v>
      </c>
      <c r="U12" s="21">
        <f t="shared" si="11"/>
        <v>0.03</v>
      </c>
      <c r="V12" s="64">
        <f t="shared" si="5"/>
        <v>122833.74495629655</v>
      </c>
      <c r="W12" s="21">
        <f t="shared" si="6"/>
        <v>0.05</v>
      </c>
      <c r="Y12" s="65">
        <f t="shared" si="7"/>
        <v>38</v>
      </c>
      <c r="Z12" s="64">
        <f t="shared" si="8"/>
        <v>571293.81045145518</v>
      </c>
      <c r="AA12" s="21">
        <f t="shared" si="9"/>
        <v>0.03</v>
      </c>
      <c r="AB12" s="64">
        <f t="shared" si="1"/>
        <v>17138.814313543655</v>
      </c>
      <c r="AC12" s="64">
        <f t="shared" si="10"/>
        <v>50000</v>
      </c>
      <c r="AD12" s="64">
        <f t="shared" si="2"/>
        <v>638432.62476499879</v>
      </c>
    </row>
    <row r="13" spans="2:30" ht="20" customHeight="1">
      <c r="B13" s="12" t="s">
        <v>333</v>
      </c>
      <c r="C13" s="13" t="s">
        <v>334</v>
      </c>
      <c r="D13" s="13" t="s">
        <v>335</v>
      </c>
      <c r="E13" s="13" t="s">
        <v>336</v>
      </c>
      <c r="F13" s="29" t="s">
        <v>337</v>
      </c>
      <c r="G13" s="30" t="s">
        <v>336</v>
      </c>
      <c r="I13" s="230"/>
      <c r="J13" s="51" t="s">
        <v>338</v>
      </c>
      <c r="K13" s="51" t="s">
        <v>338</v>
      </c>
      <c r="L13" s="233"/>
      <c r="M13" s="55"/>
      <c r="N13" s="239"/>
      <c r="Q13" s="63" t="s">
        <v>270</v>
      </c>
      <c r="R13" s="64">
        <f t="shared" si="3"/>
        <v>4217291.9101661816</v>
      </c>
      <c r="S13" s="64">
        <f t="shared" si="4"/>
        <v>186159.3859174219</v>
      </c>
      <c r="T13" s="64">
        <f t="shared" si="0"/>
        <v>4031132.5242487597</v>
      </c>
      <c r="U13" s="21">
        <f t="shared" si="11"/>
        <v>0.03</v>
      </c>
      <c r="V13" s="64">
        <f t="shared" si="5"/>
        <v>120933.97572746279</v>
      </c>
      <c r="W13" s="21">
        <f t="shared" si="6"/>
        <v>0.05</v>
      </c>
      <c r="Y13" s="65">
        <f t="shared" si="7"/>
        <v>39</v>
      </c>
      <c r="Z13" s="64">
        <f t="shared" si="8"/>
        <v>638432.62476499879</v>
      </c>
      <c r="AA13" s="21">
        <f t="shared" si="9"/>
        <v>0.03</v>
      </c>
      <c r="AB13" s="64">
        <f t="shared" si="1"/>
        <v>19152.978742949963</v>
      </c>
      <c r="AC13" s="64">
        <f t="shared" si="10"/>
        <v>50000</v>
      </c>
      <c r="AD13" s="64">
        <f t="shared" si="2"/>
        <v>707585.60350794881</v>
      </c>
    </row>
    <row r="14" spans="2:30" ht="20" customHeight="1">
      <c r="B14" s="14">
        <v>20000</v>
      </c>
      <c r="C14" s="15">
        <v>0.02</v>
      </c>
      <c r="D14" s="16">
        <v>1.81</v>
      </c>
      <c r="E14" s="31">
        <f t="shared" ref="E14:E22" si="12">B14/D14</f>
        <v>11049.723756906076</v>
      </c>
      <c r="F14" s="32">
        <v>1.49</v>
      </c>
      <c r="G14" s="33">
        <f t="shared" ref="G14:G22" si="13">B14/F14</f>
        <v>13422.818791946309</v>
      </c>
      <c r="I14" s="52" t="s">
        <v>339</v>
      </c>
      <c r="J14" s="218">
        <f>SUM(K4:K13)</f>
        <v>23000</v>
      </c>
      <c r="K14" s="219"/>
      <c r="L14" s="220"/>
      <c r="M14" s="57">
        <f>SUM(M5:M11)</f>
        <v>3982000</v>
      </c>
      <c r="N14" s="58"/>
      <c r="Q14" s="63" t="s">
        <v>272</v>
      </c>
      <c r="R14" s="64">
        <f t="shared" si="3"/>
        <v>4152066.4999762224</v>
      </c>
      <c r="S14" s="64">
        <f t="shared" si="4"/>
        <v>195467.35521329299</v>
      </c>
      <c r="T14" s="64">
        <f t="shared" si="0"/>
        <v>3956599.1447629295</v>
      </c>
      <c r="U14" s="21">
        <f t="shared" si="11"/>
        <v>0.03</v>
      </c>
      <c r="V14" s="64">
        <f t="shared" si="5"/>
        <v>118697.97434288789</v>
      </c>
      <c r="W14" s="21">
        <f t="shared" si="6"/>
        <v>0.05</v>
      </c>
      <c r="Y14" s="65">
        <f t="shared" si="7"/>
        <v>40</v>
      </c>
      <c r="Z14" s="64">
        <f t="shared" si="8"/>
        <v>707585.60350794881</v>
      </c>
      <c r="AA14" s="21">
        <f t="shared" si="9"/>
        <v>0.03</v>
      </c>
      <c r="AB14" s="64">
        <f t="shared" si="1"/>
        <v>21227.568105238464</v>
      </c>
      <c r="AC14" s="64">
        <f t="shared" si="10"/>
        <v>50000</v>
      </c>
      <c r="AD14" s="64">
        <f t="shared" si="2"/>
        <v>778813.1716131873</v>
      </c>
    </row>
    <row r="15" spans="2:30" ht="20" customHeight="1">
      <c r="B15" s="17">
        <f t="shared" ref="B15:B22" si="14">B14</f>
        <v>20000</v>
      </c>
      <c r="C15" s="18">
        <v>0.03</v>
      </c>
      <c r="D15" s="19">
        <v>2.42</v>
      </c>
      <c r="E15" s="34">
        <f t="shared" si="12"/>
        <v>8264.4628099173551</v>
      </c>
      <c r="F15" s="35">
        <v>1.81</v>
      </c>
      <c r="G15" s="36">
        <f t="shared" si="13"/>
        <v>11049.723756906076</v>
      </c>
      <c r="I15" s="52" t="s">
        <v>340</v>
      </c>
      <c r="J15" s="218">
        <f>J14/C7</f>
        <v>5321.681319084737</v>
      </c>
      <c r="K15" s="219"/>
      <c r="L15" s="221"/>
      <c r="M15" s="55"/>
      <c r="N15" s="59"/>
      <c r="Q15" s="63" t="s">
        <v>274</v>
      </c>
      <c r="R15" s="64">
        <f t="shared" si="3"/>
        <v>4075297.1191058173</v>
      </c>
      <c r="S15" s="64">
        <f t="shared" si="4"/>
        <v>205240.72297395766</v>
      </c>
      <c r="T15" s="64">
        <f t="shared" si="0"/>
        <v>3870056.3961318596</v>
      </c>
      <c r="U15" s="21">
        <f t="shared" si="11"/>
        <v>0.03</v>
      </c>
      <c r="V15" s="64">
        <f t="shared" si="5"/>
        <v>116101.69188395579</v>
      </c>
      <c r="W15" s="21">
        <f t="shared" si="6"/>
        <v>0.05</v>
      </c>
      <c r="Y15" s="65">
        <f t="shared" si="7"/>
        <v>41</v>
      </c>
      <c r="Z15" s="64">
        <f t="shared" si="8"/>
        <v>778813.1716131873</v>
      </c>
      <c r="AA15" s="21">
        <f t="shared" si="9"/>
        <v>0.03</v>
      </c>
      <c r="AB15" s="64">
        <f t="shared" si="1"/>
        <v>23364.395148395619</v>
      </c>
      <c r="AC15" s="64">
        <f t="shared" si="10"/>
        <v>50000</v>
      </c>
      <c r="AD15" s="64">
        <f t="shared" si="2"/>
        <v>852177.56676158286</v>
      </c>
    </row>
    <row r="16" spans="2:30" ht="20" customHeight="1">
      <c r="B16" s="20">
        <f t="shared" si="14"/>
        <v>20000</v>
      </c>
      <c r="C16" s="21">
        <v>0.04</v>
      </c>
      <c r="D16" s="22">
        <v>3.24</v>
      </c>
      <c r="E16" s="37">
        <f t="shared" si="12"/>
        <v>6172.8395061728388</v>
      </c>
      <c r="F16" s="38">
        <v>2.19</v>
      </c>
      <c r="G16" s="39">
        <f t="shared" si="13"/>
        <v>9132.4200913242003</v>
      </c>
      <c r="I16" s="52" t="s">
        <v>341</v>
      </c>
      <c r="J16" s="222">
        <f>J14/C7</f>
        <v>5321.681319084737</v>
      </c>
      <c r="K16" s="223"/>
      <c r="L16" s="223"/>
      <c r="M16" s="224"/>
      <c r="N16" s="60"/>
      <c r="Q16" s="63" t="s">
        <v>276</v>
      </c>
      <c r="R16" s="64">
        <f t="shared" si="3"/>
        <v>3986158.0880158152</v>
      </c>
      <c r="S16" s="64">
        <f t="shared" si="4"/>
        <v>215502.75912265555</v>
      </c>
      <c r="T16" s="64">
        <f t="shared" si="0"/>
        <v>3770655.3288931595</v>
      </c>
      <c r="U16" s="21">
        <f t="shared" si="11"/>
        <v>0.03</v>
      </c>
      <c r="V16" s="64">
        <f t="shared" si="5"/>
        <v>113119.65986679478</v>
      </c>
      <c r="W16" s="21">
        <f t="shared" si="6"/>
        <v>0.05</v>
      </c>
      <c r="Y16" s="65">
        <f t="shared" si="7"/>
        <v>42</v>
      </c>
      <c r="Z16" s="64">
        <f t="shared" si="8"/>
        <v>852177.56676158286</v>
      </c>
      <c r="AA16" s="21">
        <f t="shared" si="9"/>
        <v>0.03</v>
      </c>
      <c r="AB16" s="64">
        <f t="shared" si="1"/>
        <v>25565.327002847484</v>
      </c>
      <c r="AC16" s="64">
        <f t="shared" si="10"/>
        <v>50000</v>
      </c>
      <c r="AD16" s="64">
        <f t="shared" si="2"/>
        <v>927742.89376443031</v>
      </c>
    </row>
    <row r="17" spans="2:30" ht="20" customHeight="1">
      <c r="B17" s="20">
        <f t="shared" si="14"/>
        <v>20000</v>
      </c>
      <c r="C17" s="21">
        <v>0.05</v>
      </c>
      <c r="D17" s="22">
        <v>4.32</v>
      </c>
      <c r="E17" s="37">
        <f t="shared" si="12"/>
        <v>4629.6296296296296</v>
      </c>
      <c r="F17" s="38">
        <v>2.65</v>
      </c>
      <c r="G17" s="39">
        <f t="shared" si="13"/>
        <v>7547.1698113207549</v>
      </c>
      <c r="Q17" s="63" t="s">
        <v>278</v>
      </c>
      <c r="R17" s="64">
        <f t="shared" si="3"/>
        <v>3883774.9887599545</v>
      </c>
      <c r="S17" s="64">
        <f t="shared" si="4"/>
        <v>226277.89707878834</v>
      </c>
      <c r="T17" s="64">
        <f t="shared" si="0"/>
        <v>3657497.0916811661</v>
      </c>
      <c r="U17" s="21">
        <f t="shared" si="11"/>
        <v>0.03</v>
      </c>
      <c r="V17" s="64">
        <f t="shared" si="5"/>
        <v>109724.91275043497</v>
      </c>
      <c r="W17" s="21">
        <f t="shared" si="6"/>
        <v>0.05</v>
      </c>
      <c r="Y17" s="65">
        <f t="shared" si="7"/>
        <v>43</v>
      </c>
      <c r="Z17" s="64">
        <f t="shared" si="8"/>
        <v>927742.89376443031</v>
      </c>
      <c r="AA17" s="21">
        <f t="shared" si="9"/>
        <v>0.03</v>
      </c>
      <c r="AB17" s="64">
        <f t="shared" si="1"/>
        <v>27832.286812932907</v>
      </c>
      <c r="AC17" s="64">
        <f t="shared" si="10"/>
        <v>50000</v>
      </c>
      <c r="AD17" s="64">
        <f t="shared" si="2"/>
        <v>1005575.1805773632</v>
      </c>
    </row>
    <row r="18" spans="2:30" ht="20" customHeight="1">
      <c r="B18" s="23">
        <f t="shared" si="14"/>
        <v>20000</v>
      </c>
      <c r="C18" s="24">
        <v>0.06</v>
      </c>
      <c r="D18" s="25">
        <v>5.74</v>
      </c>
      <c r="E18" s="40">
        <f t="shared" si="12"/>
        <v>3484.320557491289</v>
      </c>
      <c r="F18" s="32">
        <v>3.21</v>
      </c>
      <c r="G18" s="33">
        <f t="shared" si="13"/>
        <v>6230.529595015576</v>
      </c>
      <c r="Q18" s="63" t="s">
        <v>280</v>
      </c>
      <c r="R18" s="64">
        <f t="shared" si="3"/>
        <v>3767222.0044316011</v>
      </c>
      <c r="S18" s="64">
        <f t="shared" si="4"/>
        <v>237591.79193272776</v>
      </c>
      <c r="T18" s="64">
        <f t="shared" si="0"/>
        <v>3529630.2124988735</v>
      </c>
      <c r="U18" s="21">
        <f t="shared" si="11"/>
        <v>0.03</v>
      </c>
      <c r="V18" s="64">
        <f t="shared" si="5"/>
        <v>105888.9063749662</v>
      </c>
      <c r="W18" s="21">
        <f t="shared" si="6"/>
        <v>0.05</v>
      </c>
      <c r="Y18" s="65">
        <f t="shared" si="7"/>
        <v>44</v>
      </c>
      <c r="Z18" s="64">
        <f t="shared" si="8"/>
        <v>1005575.1805773632</v>
      </c>
      <c r="AA18" s="21">
        <f t="shared" si="9"/>
        <v>0.03</v>
      </c>
      <c r="AB18" s="64">
        <f t="shared" si="1"/>
        <v>30167.255417320896</v>
      </c>
      <c r="AC18" s="64">
        <f t="shared" si="10"/>
        <v>50000</v>
      </c>
      <c r="AD18" s="64">
        <f t="shared" si="2"/>
        <v>1085742.4359946842</v>
      </c>
    </row>
    <row r="19" spans="2:30" ht="20" customHeight="1">
      <c r="B19" s="26">
        <f t="shared" si="14"/>
        <v>20000</v>
      </c>
      <c r="C19" s="27">
        <v>7.0000000000000007E-2</v>
      </c>
      <c r="D19" s="28">
        <v>7.61</v>
      </c>
      <c r="E19" s="41">
        <f t="shared" si="12"/>
        <v>2628.1208935611039</v>
      </c>
      <c r="F19" s="42">
        <v>3.87</v>
      </c>
      <c r="G19" s="43">
        <f t="shared" si="13"/>
        <v>5167.9586563307494</v>
      </c>
      <c r="Q19" s="63" t="s">
        <v>282</v>
      </c>
      <c r="R19" s="64">
        <f t="shared" si="3"/>
        <v>3635519.1188738397</v>
      </c>
      <c r="S19" s="64">
        <f t="shared" si="4"/>
        <v>249471.38152936415</v>
      </c>
      <c r="T19" s="64">
        <f t="shared" si="0"/>
        <v>3386047.7373444755</v>
      </c>
      <c r="U19" s="21">
        <f t="shared" si="11"/>
        <v>0.03</v>
      </c>
      <c r="V19" s="64">
        <f t="shared" si="5"/>
        <v>101581.43212033426</v>
      </c>
      <c r="W19" s="21">
        <f t="shared" si="6"/>
        <v>0.05</v>
      </c>
      <c r="Y19" s="65">
        <f t="shared" si="7"/>
        <v>45</v>
      </c>
      <c r="Z19" s="64">
        <f t="shared" si="8"/>
        <v>1085742.4359946842</v>
      </c>
      <c r="AA19" s="21">
        <f t="shared" si="9"/>
        <v>0.03</v>
      </c>
      <c r="AB19" s="64">
        <f t="shared" si="1"/>
        <v>32572.273079840525</v>
      </c>
      <c r="AC19" s="64">
        <f t="shared" si="10"/>
        <v>50000</v>
      </c>
      <c r="AD19" s="64">
        <f t="shared" si="2"/>
        <v>1168314.7090745247</v>
      </c>
    </row>
    <row r="20" spans="2:30" ht="20" customHeight="1">
      <c r="B20" s="26">
        <f t="shared" si="14"/>
        <v>20000</v>
      </c>
      <c r="C20" s="27">
        <v>0.08</v>
      </c>
      <c r="D20" s="28">
        <v>10.06</v>
      </c>
      <c r="E20" s="41">
        <f t="shared" si="12"/>
        <v>1988.0715705765406</v>
      </c>
      <c r="F20" s="42">
        <v>4.66</v>
      </c>
      <c r="G20" s="43">
        <f t="shared" si="13"/>
        <v>4291.8454935622312</v>
      </c>
      <c r="Q20" s="63" t="s">
        <v>284</v>
      </c>
      <c r="R20" s="64">
        <f t="shared" si="3"/>
        <v>3487629.1694648098</v>
      </c>
      <c r="S20" s="64">
        <f t="shared" si="4"/>
        <v>261944.95060583236</v>
      </c>
      <c r="T20" s="64">
        <f t="shared" si="0"/>
        <v>3225684.2188589773</v>
      </c>
      <c r="U20" s="21">
        <f t="shared" si="11"/>
        <v>0.03</v>
      </c>
      <c r="V20" s="64">
        <f t="shared" si="5"/>
        <v>96770.526565769309</v>
      </c>
      <c r="W20" s="21">
        <f t="shared" si="6"/>
        <v>0.05</v>
      </c>
      <c r="Y20" s="65">
        <f t="shared" si="7"/>
        <v>46</v>
      </c>
      <c r="Z20" s="64">
        <f t="shared" si="8"/>
        <v>1168314.7090745247</v>
      </c>
      <c r="AA20" s="21">
        <f t="shared" si="9"/>
        <v>0.03</v>
      </c>
      <c r="AB20" s="64">
        <f t="shared" si="1"/>
        <v>35049.441272235737</v>
      </c>
      <c r="AC20" s="64">
        <f t="shared" si="10"/>
        <v>50000</v>
      </c>
      <c r="AD20" s="64">
        <f t="shared" si="2"/>
        <v>1253364.1503467604</v>
      </c>
    </row>
    <row r="21" spans="2:30" ht="20" customHeight="1">
      <c r="B21" s="26">
        <f t="shared" si="14"/>
        <v>20000</v>
      </c>
      <c r="C21" s="27">
        <v>0.09</v>
      </c>
      <c r="D21" s="28">
        <v>13.26</v>
      </c>
      <c r="E21" s="41">
        <f t="shared" si="12"/>
        <v>1508.2956259426849</v>
      </c>
      <c r="F21" s="42">
        <v>5.6</v>
      </c>
      <c r="G21" s="43">
        <f t="shared" si="13"/>
        <v>3571.4285714285716</v>
      </c>
      <c r="Q21" s="63" t="s">
        <v>286</v>
      </c>
      <c r="R21" s="64">
        <f t="shared" si="3"/>
        <v>3322454.7454247465</v>
      </c>
      <c r="S21" s="64">
        <f t="shared" si="4"/>
        <v>275042.198136124</v>
      </c>
      <c r="T21" s="64">
        <f t="shared" si="0"/>
        <v>3047412.5472886227</v>
      </c>
      <c r="U21" s="21">
        <f t="shared" si="11"/>
        <v>0.03</v>
      </c>
      <c r="V21" s="64">
        <f t="shared" si="5"/>
        <v>91422.376418658678</v>
      </c>
      <c r="W21" s="21">
        <f t="shared" si="6"/>
        <v>0.05</v>
      </c>
      <c r="Y21" s="65">
        <f t="shared" si="7"/>
        <v>47</v>
      </c>
      <c r="Z21" s="64">
        <f t="shared" si="8"/>
        <v>1253364.1503467604</v>
      </c>
      <c r="AA21" s="21">
        <f t="shared" si="9"/>
        <v>0.03</v>
      </c>
      <c r="AB21" s="64">
        <f t="shared" si="1"/>
        <v>37600.924510402809</v>
      </c>
      <c r="AC21" s="64">
        <f t="shared" si="10"/>
        <v>50000</v>
      </c>
      <c r="AD21" s="64">
        <f t="shared" si="2"/>
        <v>1340965.0748571632</v>
      </c>
    </row>
    <row r="22" spans="2:30" ht="20" customHeight="1">
      <c r="B22" s="26">
        <f t="shared" si="14"/>
        <v>20000</v>
      </c>
      <c r="C22" s="27">
        <v>0.1</v>
      </c>
      <c r="D22" s="28">
        <v>17.45</v>
      </c>
      <c r="E22" s="41">
        <f t="shared" si="12"/>
        <v>1146.1318051575931</v>
      </c>
      <c r="F22" s="42">
        <v>6.73</v>
      </c>
      <c r="G22" s="43">
        <f t="shared" si="13"/>
        <v>2971.7682020802376</v>
      </c>
      <c r="Q22" s="63" t="s">
        <v>288</v>
      </c>
      <c r="R22" s="64">
        <f t="shared" si="3"/>
        <v>3138834.9237072812</v>
      </c>
      <c r="S22" s="64">
        <f t="shared" si="4"/>
        <v>288794.30804293021</v>
      </c>
      <c r="T22" s="64">
        <f t="shared" si="0"/>
        <v>2850040.6156643508</v>
      </c>
      <c r="U22" s="21">
        <f t="shared" si="11"/>
        <v>0.03</v>
      </c>
      <c r="V22" s="64">
        <f t="shared" si="5"/>
        <v>85501.218469930522</v>
      </c>
      <c r="W22" s="21">
        <f t="shared" si="6"/>
        <v>0.05</v>
      </c>
      <c r="Y22" s="65">
        <f t="shared" si="7"/>
        <v>48</v>
      </c>
      <c r="Z22" s="64">
        <f t="shared" si="8"/>
        <v>1340965.0748571632</v>
      </c>
      <c r="AA22" s="21">
        <f t="shared" si="9"/>
        <v>0.03</v>
      </c>
      <c r="AB22" s="64">
        <f t="shared" si="1"/>
        <v>40228.952245714892</v>
      </c>
      <c r="AC22" s="64">
        <f t="shared" si="10"/>
        <v>50000</v>
      </c>
      <c r="AD22" s="64">
        <f t="shared" si="2"/>
        <v>1431194.0271028781</v>
      </c>
    </row>
    <row r="23" spans="2:30" ht="20" customHeight="1">
      <c r="Q23" s="63" t="s">
        <v>290</v>
      </c>
      <c r="R23" s="64">
        <f t="shared" si="3"/>
        <v>2935541.8341342811</v>
      </c>
      <c r="S23" s="64">
        <f t="shared" si="4"/>
        <v>303234.02344507672</v>
      </c>
      <c r="T23" s="64">
        <f t="shared" si="0"/>
        <v>2632307.8106892044</v>
      </c>
      <c r="U23" s="21">
        <f t="shared" si="11"/>
        <v>0.03</v>
      </c>
      <c r="V23" s="64">
        <f t="shared" si="5"/>
        <v>78969.234320676129</v>
      </c>
      <c r="W23" s="21">
        <f t="shared" si="6"/>
        <v>0.05</v>
      </c>
      <c r="Y23" s="65">
        <f t="shared" si="7"/>
        <v>49</v>
      </c>
      <c r="Z23" s="64">
        <f t="shared" si="8"/>
        <v>1431194.0271028781</v>
      </c>
      <c r="AA23" s="21">
        <f t="shared" si="9"/>
        <v>0.03</v>
      </c>
      <c r="AB23" s="64">
        <f t="shared" si="1"/>
        <v>42935.820813086342</v>
      </c>
      <c r="AC23" s="64">
        <f t="shared" si="10"/>
        <v>50000</v>
      </c>
      <c r="AD23" s="64">
        <f t="shared" si="2"/>
        <v>1524129.8479159644</v>
      </c>
    </row>
    <row r="24" spans="2:30" ht="20" customHeight="1">
      <c r="Q24" s="63" t="s">
        <v>292</v>
      </c>
      <c r="R24" s="64">
        <f t="shared" si="3"/>
        <v>2711277.0450098803</v>
      </c>
      <c r="S24" s="64">
        <f t="shared" si="4"/>
        <v>318395.72461733059</v>
      </c>
      <c r="T24" s="64">
        <f t="shared" si="0"/>
        <v>2392881.32039255</v>
      </c>
      <c r="U24" s="21">
        <f t="shared" si="11"/>
        <v>0.03</v>
      </c>
      <c r="V24" s="64">
        <f t="shared" si="5"/>
        <v>71786.439611776499</v>
      </c>
      <c r="W24" s="21">
        <f t="shared" si="6"/>
        <v>0.05</v>
      </c>
      <c r="Y24" s="65">
        <f t="shared" si="7"/>
        <v>50</v>
      </c>
      <c r="Z24" s="64">
        <f t="shared" si="8"/>
        <v>1524129.8479159644</v>
      </c>
      <c r="AA24" s="21">
        <f t="shared" si="9"/>
        <v>0.03</v>
      </c>
      <c r="AB24" s="64">
        <f t="shared" si="1"/>
        <v>45723.895437478932</v>
      </c>
      <c r="AC24" s="64">
        <f t="shared" si="10"/>
        <v>50000</v>
      </c>
      <c r="AD24" s="64">
        <f t="shared" si="2"/>
        <v>1619853.7433534435</v>
      </c>
    </row>
    <row r="25" spans="2:30" ht="20" customHeight="1">
      <c r="Q25" s="63" t="s">
        <v>294</v>
      </c>
      <c r="R25" s="64">
        <f t="shared" si="3"/>
        <v>2464667.7600043267</v>
      </c>
      <c r="S25" s="64">
        <f t="shared" si="4"/>
        <v>334315.51084819715</v>
      </c>
      <c r="T25" s="64">
        <f t="shared" si="0"/>
        <v>2130352.2491561295</v>
      </c>
      <c r="U25" s="21">
        <f t="shared" si="11"/>
        <v>0.03</v>
      </c>
      <c r="V25" s="64">
        <f t="shared" si="5"/>
        <v>63910.567474683885</v>
      </c>
      <c r="W25" s="21">
        <f t="shared" si="6"/>
        <v>0.05</v>
      </c>
      <c r="Y25" s="65">
        <f t="shared" si="7"/>
        <v>51</v>
      </c>
      <c r="Z25" s="64">
        <f t="shared" si="8"/>
        <v>1619853.7433534435</v>
      </c>
      <c r="AA25" s="21">
        <f t="shared" si="9"/>
        <v>0.03</v>
      </c>
      <c r="AB25" s="64">
        <f t="shared" si="1"/>
        <v>48595.612300603301</v>
      </c>
      <c r="AC25" s="64">
        <f t="shared" si="10"/>
        <v>50000</v>
      </c>
      <c r="AD25" s="64">
        <f t="shared" si="2"/>
        <v>1718449.3556540469</v>
      </c>
    </row>
    <row r="26" spans="2:30" ht="20" customHeight="1">
      <c r="Q26" s="63" t="s">
        <v>342</v>
      </c>
      <c r="R26" s="64">
        <f t="shared" si="3"/>
        <v>2194262.8166308133</v>
      </c>
      <c r="S26" s="64">
        <f t="shared" si="4"/>
        <v>351031.28639060701</v>
      </c>
      <c r="T26" s="64">
        <f t="shared" si="0"/>
        <v>1843231.5302402063</v>
      </c>
      <c r="U26" s="21">
        <f t="shared" si="11"/>
        <v>0.03</v>
      </c>
      <c r="V26" s="64">
        <f t="shared" si="5"/>
        <v>55296.945907206187</v>
      </c>
      <c r="W26" s="21">
        <f t="shared" si="6"/>
        <v>0.05</v>
      </c>
      <c r="Y26" s="65">
        <f t="shared" si="7"/>
        <v>52</v>
      </c>
      <c r="Z26" s="64">
        <f t="shared" si="8"/>
        <v>1718449.3556540469</v>
      </c>
      <c r="AA26" s="21">
        <f t="shared" si="9"/>
        <v>0.03</v>
      </c>
      <c r="AB26" s="64">
        <f t="shared" si="1"/>
        <v>51553.480669621407</v>
      </c>
      <c r="AC26" s="64">
        <f t="shared" si="10"/>
        <v>50000</v>
      </c>
      <c r="AD26" s="64">
        <f t="shared" si="2"/>
        <v>1820002.8363236682</v>
      </c>
    </row>
    <row r="27" spans="2:30" ht="20" customHeight="1">
      <c r="Q27" s="63" t="s">
        <v>343</v>
      </c>
      <c r="R27" s="64">
        <f t="shared" si="3"/>
        <v>1898528.4761474126</v>
      </c>
      <c r="S27" s="64">
        <f t="shared" si="4"/>
        <v>368582.8507101374</v>
      </c>
      <c r="T27" s="64">
        <f t="shared" si="0"/>
        <v>1529945.625437275</v>
      </c>
      <c r="U27" s="21">
        <f t="shared" si="11"/>
        <v>0.03</v>
      </c>
      <c r="V27" s="64">
        <f t="shared" si="5"/>
        <v>45898.368763118247</v>
      </c>
      <c r="W27" s="21">
        <f t="shared" si="6"/>
        <v>0.05</v>
      </c>
      <c r="Y27" s="65">
        <f t="shared" si="7"/>
        <v>53</v>
      </c>
      <c r="Z27" s="64">
        <f t="shared" si="8"/>
        <v>1820002.8363236682</v>
      </c>
      <c r="AA27" s="21">
        <f t="shared" si="9"/>
        <v>0.03</v>
      </c>
      <c r="AB27" s="64">
        <f t="shared" si="1"/>
        <v>54600.085089710046</v>
      </c>
      <c r="AC27" s="64">
        <f t="shared" si="10"/>
        <v>50000</v>
      </c>
      <c r="AD27" s="64">
        <f t="shared" si="2"/>
        <v>1924602.9214133783</v>
      </c>
    </row>
    <row r="28" spans="2:30" ht="20" customHeight="1">
      <c r="Q28" s="63" t="s">
        <v>344</v>
      </c>
      <c r="R28" s="64">
        <f t="shared" si="3"/>
        <v>1575843.9942003933</v>
      </c>
      <c r="S28" s="64">
        <f t="shared" si="4"/>
        <v>387011.99324564426</v>
      </c>
      <c r="T28" s="64">
        <f t="shared" si="0"/>
        <v>1188832.0009547491</v>
      </c>
      <c r="U28" s="21">
        <f t="shared" si="11"/>
        <v>0.03</v>
      </c>
      <c r="V28" s="64">
        <f t="shared" si="5"/>
        <v>35664.960028642468</v>
      </c>
      <c r="W28" s="21">
        <f t="shared" si="6"/>
        <v>0.05</v>
      </c>
      <c r="Y28" s="65">
        <f t="shared" si="7"/>
        <v>54</v>
      </c>
      <c r="Z28" s="64">
        <f t="shared" si="8"/>
        <v>1924602.9214133783</v>
      </c>
      <c r="AA28" s="21">
        <f t="shared" si="9"/>
        <v>0.03</v>
      </c>
      <c r="AB28" s="64">
        <f t="shared" si="1"/>
        <v>57738.087642401348</v>
      </c>
      <c r="AC28" s="64">
        <f t="shared" si="10"/>
        <v>50000</v>
      </c>
      <c r="AD28" s="64">
        <f t="shared" si="2"/>
        <v>2032341.0090557798</v>
      </c>
    </row>
    <row r="29" spans="2:30" ht="20" customHeight="1">
      <c r="Q29" s="63" t="s">
        <v>345</v>
      </c>
      <c r="R29" s="64">
        <f t="shared" si="3"/>
        <v>1224496.9609833916</v>
      </c>
      <c r="S29" s="64">
        <f t="shared" si="4"/>
        <v>406362.59290792648</v>
      </c>
      <c r="T29" s="64">
        <f t="shared" si="0"/>
        <v>818134.36807546508</v>
      </c>
      <c r="U29" s="21">
        <f t="shared" si="11"/>
        <v>0.03</v>
      </c>
      <c r="V29" s="64">
        <f t="shared" si="5"/>
        <v>24544.031042263952</v>
      </c>
      <c r="W29" s="21">
        <f t="shared" si="6"/>
        <v>0.05</v>
      </c>
      <c r="Y29" s="65">
        <f t="shared" si="7"/>
        <v>55</v>
      </c>
      <c r="Z29" s="64">
        <f t="shared" si="8"/>
        <v>2032341.0090557798</v>
      </c>
      <c r="AA29" s="21">
        <f t="shared" si="9"/>
        <v>0.03</v>
      </c>
      <c r="AB29" s="64">
        <f t="shared" si="1"/>
        <v>60970.23027167339</v>
      </c>
      <c r="AC29" s="64">
        <f t="shared" si="10"/>
        <v>50000</v>
      </c>
      <c r="AD29" s="64">
        <f t="shared" si="2"/>
        <v>2143311.2393274531</v>
      </c>
    </row>
    <row r="30" spans="2:30" ht="20" customHeight="1">
      <c r="Q30" s="63" t="s">
        <v>346</v>
      </c>
      <c r="R30" s="64">
        <f t="shared" si="3"/>
        <v>842678.39911772904</v>
      </c>
      <c r="S30" s="64">
        <f t="shared" si="4"/>
        <v>426680.72255332279</v>
      </c>
      <c r="T30" s="64">
        <f t="shared" si="0"/>
        <v>415997.67656440625</v>
      </c>
      <c r="U30" s="21">
        <f t="shared" si="11"/>
        <v>0.03</v>
      </c>
      <c r="V30" s="64">
        <f t="shared" si="5"/>
        <v>12479.930296932187</v>
      </c>
      <c r="W30" s="21">
        <f t="shared" si="6"/>
        <v>0.05</v>
      </c>
      <c r="Y30" s="65">
        <f t="shared" si="7"/>
        <v>56</v>
      </c>
      <c r="Z30" s="64">
        <f t="shared" si="8"/>
        <v>2143311.2393274531</v>
      </c>
      <c r="AA30" s="21">
        <f t="shared" si="9"/>
        <v>0.03</v>
      </c>
      <c r="AB30" s="64">
        <f t="shared" si="1"/>
        <v>64299.337179823589</v>
      </c>
      <c r="AC30" s="64">
        <f t="shared" si="10"/>
        <v>50000</v>
      </c>
      <c r="AD30" s="64">
        <f t="shared" si="2"/>
        <v>2257610.5765072769</v>
      </c>
    </row>
    <row r="31" spans="2:30" ht="20" customHeight="1">
      <c r="Q31" s="63" t="s">
        <v>347</v>
      </c>
      <c r="R31" s="64">
        <f t="shared" si="3"/>
        <v>428477.60686133843</v>
      </c>
      <c r="S31" s="64">
        <f t="shared" si="4"/>
        <v>448014.75868098898</v>
      </c>
      <c r="T31" s="64">
        <f t="shared" si="0"/>
        <v>-19537.151819650549</v>
      </c>
      <c r="U31" s="21">
        <f t="shared" si="11"/>
        <v>0.03</v>
      </c>
      <c r="V31" s="64">
        <f t="shared" si="5"/>
        <v>-586.1145545895165</v>
      </c>
      <c r="W31" s="21">
        <f t="shared" si="6"/>
        <v>0.05</v>
      </c>
      <c r="Y31" s="65">
        <f t="shared" si="7"/>
        <v>57</v>
      </c>
      <c r="Z31" s="64">
        <f t="shared" si="8"/>
        <v>2257610.5765072769</v>
      </c>
      <c r="AA31" s="21">
        <f t="shared" si="9"/>
        <v>0.03</v>
      </c>
      <c r="AB31" s="64">
        <f t="shared" si="1"/>
        <v>67728.317295218309</v>
      </c>
      <c r="AC31" s="64">
        <f t="shared" si="10"/>
        <v>50000</v>
      </c>
      <c r="AD31" s="64">
        <f t="shared" si="2"/>
        <v>2375338.8938024952</v>
      </c>
    </row>
    <row r="32" spans="2:30" ht="20" customHeight="1">
      <c r="Q32" s="63" t="s">
        <v>348</v>
      </c>
      <c r="R32" s="64">
        <f t="shared" si="3"/>
        <v>-20123.266374240065</v>
      </c>
      <c r="S32" s="64">
        <f t="shared" si="4"/>
        <v>470415.49661503843</v>
      </c>
      <c r="T32" s="64">
        <f t="shared" si="0"/>
        <v>-490538.76298927848</v>
      </c>
      <c r="U32" s="21">
        <f t="shared" si="11"/>
        <v>0.03</v>
      </c>
      <c r="V32" s="64">
        <f t="shared" si="5"/>
        <v>-14716.162889678353</v>
      </c>
      <c r="W32" s="21">
        <f t="shared" si="6"/>
        <v>0.05</v>
      </c>
      <c r="Y32" s="65">
        <f t="shared" si="7"/>
        <v>58</v>
      </c>
      <c r="Z32" s="64">
        <f t="shared" si="8"/>
        <v>2375338.8938024952</v>
      </c>
      <c r="AA32" s="21">
        <f t="shared" si="9"/>
        <v>0.03</v>
      </c>
      <c r="AB32" s="64">
        <f t="shared" si="1"/>
        <v>71260.166814074852</v>
      </c>
      <c r="AC32" s="64">
        <f t="shared" si="10"/>
        <v>50000</v>
      </c>
      <c r="AD32" s="64">
        <f t="shared" si="2"/>
        <v>2496599.0606165701</v>
      </c>
    </row>
    <row r="33" spans="17:30" ht="20" customHeight="1">
      <c r="Q33" s="63" t="s">
        <v>349</v>
      </c>
      <c r="R33" s="64">
        <f t="shared" si="3"/>
        <v>-505254.92587895686</v>
      </c>
      <c r="S33" s="64">
        <f t="shared" si="4"/>
        <v>493936.27144579036</v>
      </c>
      <c r="T33" s="64">
        <f t="shared" si="0"/>
        <v>-999191.19732474722</v>
      </c>
      <c r="U33" s="21">
        <f t="shared" si="11"/>
        <v>0.03</v>
      </c>
      <c r="V33" s="64">
        <f t="shared" si="5"/>
        <v>-29975.735919742416</v>
      </c>
      <c r="W33" s="21">
        <f t="shared" si="6"/>
        <v>0.05</v>
      </c>
      <c r="Y33" s="65">
        <f t="shared" si="7"/>
        <v>59</v>
      </c>
      <c r="Z33" s="64">
        <f t="shared" si="8"/>
        <v>2496599.0606165701</v>
      </c>
      <c r="AA33" s="21">
        <f t="shared" si="9"/>
        <v>0.03</v>
      </c>
      <c r="AB33" s="64">
        <f t="shared" si="1"/>
        <v>74897.971818497099</v>
      </c>
      <c r="AC33" s="64">
        <f t="shared" si="10"/>
        <v>50000</v>
      </c>
      <c r="AD33" s="64">
        <f t="shared" si="2"/>
        <v>2621497.032435067</v>
      </c>
    </row>
    <row r="34" spans="17:30" ht="20" customHeight="1">
      <c r="Q34" s="63" t="s">
        <v>350</v>
      </c>
      <c r="R34" s="64">
        <f t="shared" si="3"/>
        <v>-1029166.9332444896</v>
      </c>
      <c r="S34" s="64">
        <f t="shared" si="4"/>
        <v>518633.0850180799</v>
      </c>
      <c r="T34" s="64">
        <f t="shared" si="0"/>
        <v>-1547800.0182625696</v>
      </c>
      <c r="U34" s="21">
        <f t="shared" si="11"/>
        <v>0.03</v>
      </c>
      <c r="V34" s="64">
        <f t="shared" si="5"/>
        <v>-46434.000547877084</v>
      </c>
      <c r="W34" s="21">
        <f t="shared" si="6"/>
        <v>0.05</v>
      </c>
      <c r="Y34" s="65">
        <f t="shared" si="7"/>
        <v>60</v>
      </c>
      <c r="Z34" s="64">
        <f t="shared" si="8"/>
        <v>2621497.032435067</v>
      </c>
      <c r="AA34" s="21">
        <f t="shared" si="9"/>
        <v>0.03</v>
      </c>
      <c r="AB34" s="64">
        <f t="shared" si="1"/>
        <v>78644.910973052014</v>
      </c>
      <c r="AC34" s="64">
        <f t="shared" si="10"/>
        <v>50000</v>
      </c>
      <c r="AD34" s="64">
        <f t="shared" si="2"/>
        <v>2750141.943408119</v>
      </c>
    </row>
    <row r="35" spans="17:30" ht="20" customHeight="1">
      <c r="Q35" s="63" t="s">
        <v>351</v>
      </c>
      <c r="R35" s="64">
        <f t="shared" si="3"/>
        <v>-1594234.0188104466</v>
      </c>
      <c r="S35" s="64">
        <f t="shared" si="4"/>
        <v>544564.73926898395</v>
      </c>
      <c r="T35" s="64">
        <f t="shared" si="0"/>
        <v>-2138798.7580794306</v>
      </c>
      <c r="U35" s="21">
        <f t="shared" si="11"/>
        <v>0.03</v>
      </c>
      <c r="V35" s="64">
        <f t="shared" si="5"/>
        <v>-64163.962742382915</v>
      </c>
      <c r="W35" s="21">
        <f t="shared" si="6"/>
        <v>0.05</v>
      </c>
      <c r="Y35" s="65">
        <f t="shared" si="7"/>
        <v>61</v>
      </c>
      <c r="Z35" s="64">
        <f t="shared" si="8"/>
        <v>2750141.943408119</v>
      </c>
      <c r="AA35" s="21">
        <f t="shared" si="9"/>
        <v>0.03</v>
      </c>
      <c r="AB35" s="64">
        <f t="shared" si="1"/>
        <v>82504.258302243572</v>
      </c>
      <c r="AC35" s="64">
        <f t="shared" si="10"/>
        <v>50000</v>
      </c>
      <c r="AD35" s="64">
        <f t="shared" si="2"/>
        <v>2882646.2017103625</v>
      </c>
    </row>
    <row r="36" spans="17:30" ht="20" customHeight="1">
      <c r="Q36" s="63" t="s">
        <v>352</v>
      </c>
      <c r="R36" s="64">
        <f t="shared" si="3"/>
        <v>-2202962.7208218137</v>
      </c>
      <c r="S36" s="64">
        <f t="shared" si="4"/>
        <v>571792.97623243323</v>
      </c>
      <c r="T36" s="64">
        <f t="shared" si="0"/>
        <v>-2774755.6970542469</v>
      </c>
      <c r="U36" s="21">
        <f t="shared" si="11"/>
        <v>0.03</v>
      </c>
      <c r="V36" s="64">
        <f t="shared" si="5"/>
        <v>-83242.6709116274</v>
      </c>
      <c r="W36" s="21">
        <f t="shared" si="6"/>
        <v>0.05</v>
      </c>
      <c r="Y36" s="65">
        <f t="shared" si="7"/>
        <v>62</v>
      </c>
      <c r="Z36" s="64">
        <f t="shared" si="8"/>
        <v>2882646.2017103625</v>
      </c>
      <c r="AA36" s="21">
        <f t="shared" si="9"/>
        <v>0.03</v>
      </c>
      <c r="AB36" s="64">
        <f t="shared" si="1"/>
        <v>86479.386051310867</v>
      </c>
      <c r="AC36" s="64">
        <f t="shared" si="10"/>
        <v>50000</v>
      </c>
      <c r="AD36" s="64">
        <f t="shared" si="2"/>
        <v>3019125.5877616731</v>
      </c>
    </row>
    <row r="37" spans="17:30" ht="20" customHeight="1">
      <c r="Q37" s="63" t="s">
        <v>353</v>
      </c>
      <c r="R37" s="64">
        <f t="shared" si="3"/>
        <v>-2857998.3679658743</v>
      </c>
      <c r="S37" s="64">
        <f t="shared" si="4"/>
        <v>600382.62504405493</v>
      </c>
      <c r="T37" s="64">
        <f t="shared" si="0"/>
        <v>-3458380.9930099291</v>
      </c>
      <c r="U37" s="21">
        <f t="shared" si="11"/>
        <v>0.03</v>
      </c>
      <c r="V37" s="64">
        <f t="shared" si="5"/>
        <v>-103751.42979029787</v>
      </c>
      <c r="W37" s="21">
        <f t="shared" si="6"/>
        <v>0.05</v>
      </c>
      <c r="Y37" s="65">
        <f t="shared" si="7"/>
        <v>63</v>
      </c>
      <c r="Z37" s="64">
        <f t="shared" si="8"/>
        <v>3019125.5877616731</v>
      </c>
      <c r="AA37" s="21">
        <f t="shared" si="9"/>
        <v>0.03</v>
      </c>
      <c r="AB37" s="64">
        <f t="shared" si="1"/>
        <v>90573.767632850184</v>
      </c>
      <c r="AC37" s="64">
        <f t="shared" si="10"/>
        <v>50000</v>
      </c>
      <c r="AD37" s="64">
        <f t="shared" si="2"/>
        <v>3159699.3553945231</v>
      </c>
    </row>
    <row r="38" spans="17:30" ht="20" customHeight="1">
      <c r="Q38" s="63" t="s">
        <v>354</v>
      </c>
      <c r="R38" s="64">
        <f t="shared" si="3"/>
        <v>-3562132.4228002271</v>
      </c>
      <c r="S38" s="64">
        <f t="shared" si="4"/>
        <v>630401.75629625772</v>
      </c>
      <c r="T38" s="64">
        <f t="shared" si="0"/>
        <v>-4192534.1790964846</v>
      </c>
      <c r="U38" s="21">
        <f t="shared" si="11"/>
        <v>0.03</v>
      </c>
      <c r="V38" s="64">
        <f t="shared" si="5"/>
        <v>-125776.02537289454</v>
      </c>
      <c r="W38" s="21">
        <f t="shared" si="6"/>
        <v>0.05</v>
      </c>
    </row>
    <row r="39" spans="17:30" ht="12.5"/>
    <row r="40" spans="17:30" ht="12.5"/>
    <row r="41" spans="17:30" ht="12.5"/>
    <row r="42" spans="17:30" ht="12.5"/>
    <row r="43" spans="17:30" ht="22" customHeight="1"/>
    <row r="44" spans="17:30" ht="22" customHeight="1"/>
    <row r="45" spans="17:30" ht="22" customHeight="1"/>
    <row r="46" spans="17:30" ht="22" customHeight="1"/>
    <row r="47" spans="17:30" ht="22" customHeight="1"/>
    <row r="48" spans="17:30" ht="22" customHeight="1"/>
    <row r="49" ht="22" customHeight="1"/>
    <row r="50" ht="22" customHeight="1"/>
    <row r="51" ht="22" customHeight="1"/>
    <row r="52" ht="22" customHeight="1"/>
    <row r="53" ht="22" customHeight="1"/>
    <row r="55" ht="31" customHeight="1"/>
    <row r="56" ht="25" customHeight="1"/>
    <row r="57" ht="22" customHeight="1"/>
    <row r="58" ht="22" customHeight="1"/>
    <row r="59" ht="22" customHeight="1"/>
    <row r="60" ht="22" customHeight="1"/>
    <row r="61" ht="22" customHeight="1"/>
    <row r="62" ht="22" customHeight="1"/>
    <row r="63" ht="22" customHeight="1"/>
    <row r="64" ht="22" customHeight="1"/>
    <row r="65" ht="22" customHeight="1"/>
    <row r="66" ht="22" customHeight="1"/>
    <row r="67" ht="22" customHeight="1"/>
    <row r="68" ht="22" customHeight="1"/>
    <row r="69" ht="22" customHeight="1"/>
    <row r="70" ht="22" customHeight="1"/>
    <row r="71" ht="22" customHeight="1"/>
    <row r="72" ht="22" customHeight="1"/>
    <row r="73" ht="22" customHeight="1"/>
    <row r="74" ht="22" customHeight="1"/>
    <row r="75" ht="22" customHeight="1"/>
    <row r="76" ht="22" customHeight="1"/>
    <row r="77" ht="22" customHeight="1"/>
    <row r="78" ht="22" customHeight="1"/>
    <row r="79" ht="22" customHeight="1"/>
    <row r="80" ht="22" customHeight="1"/>
    <row r="81" ht="22" customHeight="1"/>
    <row r="82" ht="22" customHeight="1"/>
    <row r="83" ht="22" customHeight="1"/>
    <row r="84" ht="22" customHeight="1"/>
    <row r="85" ht="22" customHeight="1"/>
    <row r="86" ht="22" customHeight="1"/>
    <row r="87" ht="22" customHeight="1"/>
    <row r="88" ht="22" customHeight="1"/>
    <row r="89" ht="22" customHeight="1"/>
    <row r="90" ht="22" customHeight="1"/>
    <row r="92" ht="31" customHeight="1"/>
    <row r="93" ht="25" customHeight="1"/>
    <row r="94" ht="25" customHeight="1"/>
    <row r="95" ht="25" customHeight="1"/>
    <row r="96" ht="25" customHeight="1"/>
    <row r="97" ht="25" customHeight="1"/>
    <row r="98" ht="25" customHeight="1"/>
    <row r="100" ht="31" customHeight="1"/>
    <row r="101" ht="30.5" customHeight="1"/>
    <row r="102" ht="26.4" customHeight="1"/>
    <row r="103" ht="25.75" customHeight="1"/>
    <row r="104" ht="25.75" customHeight="1"/>
    <row r="105" ht="25.75" customHeight="1"/>
    <row r="106" ht="26.4" customHeight="1"/>
    <row r="107" ht="26.4" customHeight="1"/>
    <row r="108" ht="26.4" customHeight="1"/>
    <row r="109" ht="26.4" customHeight="1"/>
    <row r="110" ht="26.4" customHeight="1"/>
  </sheetData>
  <mergeCells count="14">
    <mergeCell ref="B2:C2"/>
    <mergeCell ref="I2:N2"/>
    <mergeCell ref="Q2:W2"/>
    <mergeCell ref="Y2:AD2"/>
    <mergeCell ref="B12:G12"/>
    <mergeCell ref="N4:N8"/>
    <mergeCell ref="N9:N13"/>
    <mergeCell ref="J14:L14"/>
    <mergeCell ref="J15:L15"/>
    <mergeCell ref="J16:M16"/>
    <mergeCell ref="I4:I8"/>
    <mergeCell ref="I9:I13"/>
    <mergeCell ref="L4:L8"/>
    <mergeCell ref="L9:L13"/>
  </mergeCells>
  <phoneticPr fontId="25" type="noConversion"/>
  <pageMargins left="1" right="1" top="1" bottom="1" header="0.25" footer="0.25"/>
  <pageSetup orientation="portrait" r:id="rId1"/>
  <headerFooter>
    <oddFooter>&amp;C&amp;"Helvetica Neue,Regular"&amp;12&amp;K000000&amp;P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1、年度预算</vt:lpstr>
      <vt:lpstr>2、收入结余表</vt:lpstr>
      <vt:lpstr>3、存量资产-y</vt:lpstr>
      <vt:lpstr>3、存量资产-k</vt:lpstr>
      <vt:lpstr>4、保单管理</vt:lpstr>
      <vt:lpstr>5、人生周期</vt:lpstr>
      <vt:lpstr>6、养老现金流来源测算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ljyang</dc:creator>
  <cp:lastModifiedBy>D.K. Wang</cp:lastModifiedBy>
  <dcterms:created xsi:type="dcterms:W3CDTF">2024-04-03T06:13:00Z</dcterms:created>
  <dcterms:modified xsi:type="dcterms:W3CDTF">2025-06-14T11:24:21Z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45FA2A608770B8C465CF0E66ED39E6C4_42</vt:lpwstr>
  </property>
  <property fmtid="{D5CDD505-2E9C-101B-9397-08002B2CF9AE}" pid="3" name="KSOProductBuildVer">
    <vt:lpwstr>2052-6.5.2.8766</vt:lpwstr>
  </property>
</Properties>
</file>